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d.docs.live.net/941338d4c50b8fd9/Desktop/Excel Projects/"/>
    </mc:Choice>
  </mc:AlternateContent>
  <xr:revisionPtr revIDLastSave="779" documentId="11_DAFC64AC3564AF5EBA123C7EE233AE376FFEFAD4" xr6:coauthVersionLast="47" xr6:coauthVersionMax="47" xr10:uidLastSave="{89D4055C-35F7-4B5B-BDFE-71E52B73D687}"/>
  <bookViews>
    <workbookView xWindow="-108" yWindow="-108" windowWidth="23256" windowHeight="12456" activeTab="1" xr2:uid="{00000000-000D-0000-FFFF-FFFF00000000}"/>
  </bookViews>
  <sheets>
    <sheet name="Dashboard" sheetId="7" r:id="rId1"/>
    <sheet name="Sheet2" sheetId="6" r:id="rId2"/>
    <sheet name="Dataset" sheetId="1" r:id="rId3"/>
    <sheet name="Questions" sheetId="2" r:id="rId4"/>
  </sheets>
  <definedNames>
    <definedName name="_xlnm._FilterDatabase" localSheetId="2" hidden="1">Dataset!$A$1:$Z$1</definedName>
    <definedName name="_xlchart.v1.0" hidden="1">Sheet2!$BO$3:$BO$11</definedName>
    <definedName name="_xlchart.v1.1" hidden="1">Sheet2!$BP$2</definedName>
    <definedName name="_xlchart.v1.2" hidden="1">Sheet2!$BP$3:$BP$11</definedName>
    <definedName name="_xlcn.WorksheetConnection_INDIADATAANALYSISusingexcel.xlsxTable1" hidden="1">Table1[]</definedName>
    <definedName name="Slicer_Category">#N/A</definedName>
    <definedName name="Slicer_Gender">#N/A</definedName>
    <definedName name="Slicer_Month">#N/A</definedName>
    <definedName name="Slicer_Region">#N/A</definedName>
    <definedName name="Slicer_Sub_Categor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DIA  DATA ANALYSIS using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6" l="1"/>
  <c r="C21" i="6"/>
  <c r="F14" i="2"/>
  <c r="F13" i="2"/>
  <c r="F12" i="2"/>
  <c r="F11" i="2"/>
  <c r="AG1556" i="1"/>
  <c r="AF1556" i="1"/>
  <c r="AE1556" i="1"/>
  <c r="AD1556" i="1" a="1"/>
  <c r="AD1556" i="1"/>
  <c r="AC1556" i="1"/>
  <c r="AB1556" i="1"/>
  <c r="AA1556" i="1"/>
  <c r="R1556" i="1"/>
  <c r="AG1555" i="1"/>
  <c r="AF1555" i="1"/>
  <c r="AE1555" i="1"/>
  <c r="AD1555" i="1" a="1"/>
  <c r="AD1555" i="1"/>
  <c r="AC1555" i="1"/>
  <c r="AB1555" i="1"/>
  <c r="AA1555" i="1"/>
  <c r="R1555" i="1"/>
  <c r="AG1554" i="1"/>
  <c r="AF1554" i="1"/>
  <c r="AE1554" i="1"/>
  <c r="AD1554" i="1" a="1"/>
  <c r="AD1554" i="1"/>
  <c r="AC1554" i="1"/>
  <c r="AB1554" i="1"/>
  <c r="AA1554" i="1"/>
  <c r="R1554" i="1"/>
  <c r="AG1553" i="1"/>
  <c r="AF1553" i="1"/>
  <c r="AE1553" i="1"/>
  <c r="AD1553" i="1" a="1"/>
  <c r="AD1553" i="1"/>
  <c r="AC1553" i="1"/>
  <c r="AB1553" i="1"/>
  <c r="AA1553" i="1"/>
  <c r="R1553" i="1"/>
  <c r="AG1552" i="1"/>
  <c r="AF1552" i="1"/>
  <c r="AE1552" i="1"/>
  <c r="AD1552" i="1" a="1"/>
  <c r="AD1552" i="1"/>
  <c r="AC1552" i="1"/>
  <c r="AB1552" i="1"/>
  <c r="AA1552" i="1"/>
  <c r="R1552" i="1"/>
  <c r="AG1551" i="1"/>
  <c r="AF1551" i="1"/>
  <c r="AE1551" i="1"/>
  <c r="AD1551" i="1" a="1"/>
  <c r="AD1551" i="1"/>
  <c r="AC1551" i="1"/>
  <c r="AB1551" i="1"/>
  <c r="AA1551" i="1"/>
  <c r="R1551" i="1"/>
  <c r="AG1550" i="1"/>
  <c r="AF1550" i="1"/>
  <c r="AE1550" i="1"/>
  <c r="AD1550" i="1" a="1"/>
  <c r="AD1550" i="1"/>
  <c r="AC1550" i="1"/>
  <c r="AB1550" i="1"/>
  <c r="AA1550" i="1"/>
  <c r="R1550" i="1"/>
  <c r="AG1549" i="1"/>
  <c r="AF1549" i="1"/>
  <c r="AE1549" i="1"/>
  <c r="AD1549" i="1" a="1"/>
  <c r="AD1549" i="1"/>
  <c r="AC1549" i="1"/>
  <c r="AB1549" i="1"/>
  <c r="AA1549" i="1"/>
  <c r="R1549" i="1"/>
  <c r="AG1548" i="1"/>
  <c r="AF1548" i="1"/>
  <c r="AE1548" i="1"/>
  <c r="AD1548" i="1" a="1"/>
  <c r="AD1548" i="1"/>
  <c r="AC1548" i="1"/>
  <c r="AB1548" i="1"/>
  <c r="AA1548" i="1"/>
  <c r="R1548" i="1"/>
  <c r="AG1547" i="1"/>
  <c r="AF1547" i="1"/>
  <c r="AE1547" i="1"/>
  <c r="AD1547" i="1" a="1"/>
  <c r="AD1547" i="1"/>
  <c r="AC1547" i="1"/>
  <c r="AB1547" i="1"/>
  <c r="AA1547" i="1"/>
  <c r="R1547" i="1"/>
  <c r="AG1546" i="1"/>
  <c r="AF1546" i="1"/>
  <c r="AE1546" i="1"/>
  <c r="AD1546" i="1" a="1"/>
  <c r="AD1546" i="1"/>
  <c r="AC1546" i="1"/>
  <c r="AB1546" i="1"/>
  <c r="AA1546" i="1"/>
  <c r="R1546" i="1"/>
  <c r="AG1545" i="1"/>
  <c r="AF1545" i="1"/>
  <c r="AE1545" i="1"/>
  <c r="AD1545" i="1" a="1"/>
  <c r="AD1545" i="1"/>
  <c r="AC1545" i="1"/>
  <c r="AB1545" i="1"/>
  <c r="AA1545" i="1"/>
  <c r="R1545" i="1"/>
  <c r="AG1544" i="1"/>
  <c r="AF1544" i="1"/>
  <c r="AE1544" i="1"/>
  <c r="AD1544" i="1" a="1"/>
  <c r="AD1544" i="1"/>
  <c r="AC1544" i="1"/>
  <c r="AB1544" i="1"/>
  <c r="AA1544" i="1"/>
  <c r="R1544" i="1"/>
  <c r="AG1543" i="1"/>
  <c r="AF1543" i="1"/>
  <c r="AE1543" i="1"/>
  <c r="AD1543" i="1" a="1"/>
  <c r="AD1543" i="1"/>
  <c r="AC1543" i="1"/>
  <c r="AB1543" i="1"/>
  <c r="AA1543" i="1"/>
  <c r="R1543" i="1"/>
  <c r="AG1542" i="1"/>
  <c r="AF1542" i="1"/>
  <c r="AE1542" i="1"/>
  <c r="AD1542" i="1" a="1"/>
  <c r="AD1542" i="1"/>
  <c r="AC1542" i="1"/>
  <c r="AB1542" i="1"/>
  <c r="AA1542" i="1"/>
  <c r="R1542" i="1"/>
  <c r="AG1541" i="1"/>
  <c r="AF1541" i="1"/>
  <c r="AE1541" i="1"/>
  <c r="AD1541" i="1" a="1"/>
  <c r="AD1541" i="1"/>
  <c r="AC1541" i="1"/>
  <c r="AB1541" i="1"/>
  <c r="AA1541" i="1"/>
  <c r="R1541" i="1"/>
  <c r="AG1540" i="1"/>
  <c r="AF1540" i="1"/>
  <c r="AE1540" i="1"/>
  <c r="AD1540" i="1" a="1"/>
  <c r="AD1540" i="1"/>
  <c r="AC1540" i="1"/>
  <c r="AB1540" i="1"/>
  <c r="AA1540" i="1"/>
  <c r="R1540" i="1"/>
  <c r="AG1539" i="1"/>
  <c r="AF1539" i="1"/>
  <c r="AE1539" i="1"/>
  <c r="AD1539" i="1" a="1"/>
  <c r="AD1539" i="1"/>
  <c r="AC1539" i="1"/>
  <c r="AB1539" i="1"/>
  <c r="AA1539" i="1"/>
  <c r="R1539" i="1"/>
  <c r="AG1538" i="1"/>
  <c r="AF1538" i="1"/>
  <c r="AE1538" i="1"/>
  <c r="AD1538" i="1" a="1"/>
  <c r="AD1538" i="1"/>
  <c r="AC1538" i="1"/>
  <c r="AB1538" i="1"/>
  <c r="AA1538" i="1"/>
  <c r="R1538" i="1"/>
  <c r="AG1537" i="1"/>
  <c r="AF1537" i="1"/>
  <c r="AE1537" i="1"/>
  <c r="AD1537" i="1" a="1"/>
  <c r="AD1537" i="1"/>
  <c r="AC1537" i="1"/>
  <c r="AB1537" i="1"/>
  <c r="AA1537" i="1"/>
  <c r="R1537" i="1"/>
  <c r="AG1536" i="1"/>
  <c r="AF1536" i="1"/>
  <c r="AE1536" i="1"/>
  <c r="AD1536" i="1" a="1"/>
  <c r="AD1536" i="1"/>
  <c r="AC1536" i="1"/>
  <c r="AB1536" i="1"/>
  <c r="AA1536" i="1"/>
  <c r="R1536" i="1"/>
  <c r="AG1535" i="1"/>
  <c r="AF1535" i="1"/>
  <c r="AE1535" i="1"/>
  <c r="AD1535" i="1" a="1"/>
  <c r="AD1535" i="1"/>
  <c r="AC1535" i="1"/>
  <c r="AB1535" i="1"/>
  <c r="AA1535" i="1"/>
  <c r="R1535" i="1"/>
  <c r="AG1534" i="1"/>
  <c r="AF1534" i="1"/>
  <c r="AE1534" i="1"/>
  <c r="AD1534" i="1" a="1"/>
  <c r="AD1534" i="1"/>
  <c r="AC1534" i="1"/>
  <c r="AB1534" i="1"/>
  <c r="AA1534" i="1"/>
  <c r="R1534" i="1"/>
  <c r="AG1533" i="1"/>
  <c r="AF1533" i="1"/>
  <c r="AE1533" i="1"/>
  <c r="AD1533" i="1" a="1"/>
  <c r="AD1533" i="1"/>
  <c r="AC1533" i="1"/>
  <c r="AB1533" i="1"/>
  <c r="AA1533" i="1"/>
  <c r="R1533" i="1"/>
  <c r="AG1532" i="1"/>
  <c r="AF1532" i="1"/>
  <c r="AE1532" i="1"/>
  <c r="AD1532" i="1" a="1"/>
  <c r="AD1532" i="1"/>
  <c r="AC1532" i="1"/>
  <c r="AB1532" i="1"/>
  <c r="AA1532" i="1"/>
  <c r="R1532" i="1"/>
  <c r="AG1531" i="1"/>
  <c r="AF1531" i="1"/>
  <c r="AE1531" i="1"/>
  <c r="AD1531" i="1" a="1"/>
  <c r="AD1531" i="1"/>
  <c r="AC1531" i="1"/>
  <c r="AB1531" i="1"/>
  <c r="AA1531" i="1"/>
  <c r="R1531" i="1"/>
  <c r="AG1530" i="1"/>
  <c r="AF1530" i="1"/>
  <c r="AE1530" i="1"/>
  <c r="AD1530" i="1" a="1"/>
  <c r="AD1530" i="1"/>
  <c r="AC1530" i="1"/>
  <c r="AB1530" i="1"/>
  <c r="AA1530" i="1"/>
  <c r="R1530" i="1"/>
  <c r="AG1529" i="1"/>
  <c r="AF1529" i="1"/>
  <c r="AE1529" i="1"/>
  <c r="AD1529" i="1" a="1"/>
  <c r="AD1529" i="1"/>
  <c r="AC1529" i="1"/>
  <c r="AB1529" i="1"/>
  <c r="AA1529" i="1"/>
  <c r="R1529" i="1"/>
  <c r="AG1528" i="1"/>
  <c r="AF1528" i="1"/>
  <c r="AE1528" i="1"/>
  <c r="AD1528" i="1" a="1"/>
  <c r="AD1528" i="1"/>
  <c r="AC1528" i="1"/>
  <c r="AB1528" i="1"/>
  <c r="AA1528" i="1"/>
  <c r="R1528" i="1"/>
  <c r="AG1527" i="1"/>
  <c r="AF1527" i="1"/>
  <c r="AE1527" i="1"/>
  <c r="AD1527" i="1" a="1"/>
  <c r="AD1527" i="1"/>
  <c r="AC1527" i="1"/>
  <c r="AB1527" i="1"/>
  <c r="AA1527" i="1"/>
  <c r="R1527" i="1"/>
  <c r="AG1526" i="1"/>
  <c r="AF1526" i="1"/>
  <c r="AE1526" i="1"/>
  <c r="AD1526" i="1" a="1"/>
  <c r="AD1526" i="1"/>
  <c r="AC1526" i="1"/>
  <c r="AB1526" i="1"/>
  <c r="AA1526" i="1"/>
  <c r="R1526" i="1"/>
  <c r="AG1525" i="1"/>
  <c r="AF1525" i="1"/>
  <c r="AE1525" i="1"/>
  <c r="AD1525" i="1" a="1"/>
  <c r="AD1525" i="1"/>
  <c r="AC1525" i="1"/>
  <c r="AB1525" i="1"/>
  <c r="AA1525" i="1"/>
  <c r="R1525" i="1"/>
  <c r="AG1524" i="1"/>
  <c r="AF1524" i="1"/>
  <c r="AE1524" i="1"/>
  <c r="AD1524" i="1" a="1"/>
  <c r="AD1524" i="1"/>
  <c r="AC1524" i="1"/>
  <c r="AB1524" i="1"/>
  <c r="AA1524" i="1"/>
  <c r="R1524" i="1"/>
  <c r="AG1523" i="1"/>
  <c r="AF1523" i="1"/>
  <c r="AE1523" i="1"/>
  <c r="AD1523" i="1" a="1"/>
  <c r="AD1523" i="1"/>
  <c r="AC1523" i="1"/>
  <c r="AB1523" i="1"/>
  <c r="AA1523" i="1"/>
  <c r="R1523" i="1"/>
  <c r="AG1522" i="1"/>
  <c r="AF1522" i="1"/>
  <c r="AE1522" i="1"/>
  <c r="AD1522" i="1" a="1"/>
  <c r="AD1522" i="1"/>
  <c r="AC1522" i="1"/>
  <c r="AB1522" i="1"/>
  <c r="AA1522" i="1"/>
  <c r="R1522" i="1"/>
  <c r="AG1521" i="1"/>
  <c r="AF1521" i="1"/>
  <c r="AE1521" i="1"/>
  <c r="AD1521" i="1" a="1"/>
  <c r="AD1521" i="1"/>
  <c r="AC1521" i="1"/>
  <c r="AB1521" i="1"/>
  <c r="AA1521" i="1"/>
  <c r="R1521" i="1"/>
  <c r="AG1520" i="1"/>
  <c r="AF1520" i="1"/>
  <c r="AE1520" i="1"/>
  <c r="AD1520" i="1" a="1"/>
  <c r="AD1520" i="1"/>
  <c r="AC1520" i="1"/>
  <c r="AB1520" i="1"/>
  <c r="AA1520" i="1"/>
  <c r="R1520" i="1"/>
  <c r="AG1519" i="1"/>
  <c r="AF1519" i="1"/>
  <c r="AE1519" i="1"/>
  <c r="AD1519" i="1" a="1"/>
  <c r="AD1519" i="1"/>
  <c r="AC1519" i="1"/>
  <c r="AB1519" i="1"/>
  <c r="AA1519" i="1"/>
  <c r="R1519" i="1"/>
  <c r="AG1518" i="1"/>
  <c r="AF1518" i="1"/>
  <c r="AE1518" i="1"/>
  <c r="AD1518" i="1" a="1"/>
  <c r="AD1518" i="1"/>
  <c r="AC1518" i="1"/>
  <c r="AB1518" i="1"/>
  <c r="AA1518" i="1"/>
  <c r="R1518" i="1"/>
  <c r="AG1517" i="1"/>
  <c r="AF1517" i="1"/>
  <c r="AE1517" i="1"/>
  <c r="AD1517" i="1" a="1"/>
  <c r="AD1517" i="1"/>
  <c r="AC1517" i="1"/>
  <c r="AB1517" i="1"/>
  <c r="AA1517" i="1"/>
  <c r="R1517" i="1"/>
  <c r="AG1516" i="1"/>
  <c r="AF1516" i="1"/>
  <c r="AE1516" i="1"/>
  <c r="AD1516" i="1" a="1"/>
  <c r="AD1516" i="1"/>
  <c r="AC1516" i="1"/>
  <c r="AB1516" i="1"/>
  <c r="AA1516" i="1"/>
  <c r="R1516" i="1"/>
  <c r="AG1515" i="1"/>
  <c r="AF1515" i="1"/>
  <c r="AE1515" i="1"/>
  <c r="AD1515" i="1" a="1"/>
  <c r="AD1515" i="1"/>
  <c r="AC1515" i="1"/>
  <c r="AB1515" i="1"/>
  <c r="AA1515" i="1"/>
  <c r="R1515" i="1"/>
  <c r="AG1514" i="1"/>
  <c r="AF1514" i="1"/>
  <c r="AE1514" i="1"/>
  <c r="AD1514" i="1" a="1"/>
  <c r="AD1514" i="1"/>
  <c r="AC1514" i="1"/>
  <c r="AB1514" i="1"/>
  <c r="AA1514" i="1"/>
  <c r="R1514" i="1"/>
  <c r="AG1513" i="1"/>
  <c r="AF1513" i="1"/>
  <c r="AE1513" i="1"/>
  <c r="AD1513" i="1" a="1"/>
  <c r="AD1513" i="1"/>
  <c r="AC1513" i="1"/>
  <c r="AB1513" i="1"/>
  <c r="AA1513" i="1"/>
  <c r="R1513" i="1"/>
  <c r="AG1512" i="1"/>
  <c r="AF1512" i="1"/>
  <c r="AE1512" i="1"/>
  <c r="AD1512" i="1" a="1"/>
  <c r="AD1512" i="1"/>
  <c r="AC1512" i="1"/>
  <c r="AB1512" i="1"/>
  <c r="AA1512" i="1"/>
  <c r="R1512" i="1"/>
  <c r="AG1511" i="1"/>
  <c r="AF1511" i="1"/>
  <c r="AE1511" i="1"/>
  <c r="AD1511" i="1" a="1"/>
  <c r="AD1511" i="1"/>
  <c r="AC1511" i="1"/>
  <c r="AB1511" i="1"/>
  <c r="AA1511" i="1"/>
  <c r="R1511" i="1"/>
  <c r="AG1510" i="1"/>
  <c r="AF1510" i="1"/>
  <c r="AE1510" i="1"/>
  <c r="AD1510" i="1" a="1"/>
  <c r="AD1510" i="1"/>
  <c r="AC1510" i="1"/>
  <c r="AB1510" i="1"/>
  <c r="AA1510" i="1"/>
  <c r="R1510" i="1"/>
  <c r="AG1509" i="1"/>
  <c r="AF1509" i="1"/>
  <c r="AE1509" i="1"/>
  <c r="AD1509" i="1" a="1"/>
  <c r="AD1509" i="1"/>
  <c r="AC1509" i="1"/>
  <c r="AB1509" i="1"/>
  <c r="AA1509" i="1"/>
  <c r="R1509" i="1"/>
  <c r="AG1508" i="1"/>
  <c r="AF1508" i="1"/>
  <c r="AE1508" i="1"/>
  <c r="AD1508" i="1" a="1"/>
  <c r="AD1508" i="1"/>
  <c r="AC1508" i="1"/>
  <c r="AB1508" i="1"/>
  <c r="AA1508" i="1"/>
  <c r="R1508" i="1"/>
  <c r="AG1507" i="1"/>
  <c r="AF1507" i="1"/>
  <c r="AE1507" i="1"/>
  <c r="AD1507" i="1" a="1"/>
  <c r="AD1507" i="1"/>
  <c r="AC1507" i="1"/>
  <c r="AB1507" i="1"/>
  <c r="AA1507" i="1"/>
  <c r="R1507" i="1"/>
  <c r="AG1506" i="1"/>
  <c r="AF1506" i="1"/>
  <c r="AE1506" i="1"/>
  <c r="AD1506" i="1" a="1"/>
  <c r="AD1506" i="1"/>
  <c r="AC1506" i="1"/>
  <c r="AB1506" i="1"/>
  <c r="AA1506" i="1"/>
  <c r="R1506" i="1"/>
  <c r="AG1505" i="1"/>
  <c r="AF1505" i="1"/>
  <c r="AE1505" i="1"/>
  <c r="AD1505" i="1" a="1"/>
  <c r="AD1505" i="1"/>
  <c r="AC1505" i="1"/>
  <c r="AB1505" i="1"/>
  <c r="AA1505" i="1"/>
  <c r="R1505" i="1"/>
  <c r="AG1504" i="1"/>
  <c r="AF1504" i="1"/>
  <c r="AE1504" i="1"/>
  <c r="AD1504" i="1" a="1"/>
  <c r="AD1504" i="1"/>
  <c r="AC1504" i="1"/>
  <c r="AB1504" i="1"/>
  <c r="AA1504" i="1"/>
  <c r="R1504" i="1"/>
  <c r="AG1503" i="1"/>
  <c r="AF1503" i="1"/>
  <c r="AE1503" i="1"/>
  <c r="AD1503" i="1" a="1"/>
  <c r="AD1503" i="1"/>
  <c r="AC1503" i="1"/>
  <c r="AB1503" i="1"/>
  <c r="AA1503" i="1"/>
  <c r="R1503" i="1"/>
  <c r="AG1502" i="1"/>
  <c r="AF1502" i="1"/>
  <c r="AE1502" i="1"/>
  <c r="AD1502" i="1" a="1"/>
  <c r="AD1502" i="1"/>
  <c r="AC1502" i="1"/>
  <c r="AB1502" i="1"/>
  <c r="AA1502" i="1"/>
  <c r="R1502" i="1"/>
  <c r="AG1501" i="1"/>
  <c r="AF1501" i="1"/>
  <c r="AE1501" i="1"/>
  <c r="AD1501" i="1" a="1"/>
  <c r="AD1501" i="1"/>
  <c r="AC1501" i="1"/>
  <c r="AB1501" i="1"/>
  <c r="AA1501" i="1"/>
  <c r="R1501" i="1"/>
  <c r="AG1500" i="1"/>
  <c r="AF1500" i="1"/>
  <c r="AE1500" i="1"/>
  <c r="AD1500" i="1" a="1"/>
  <c r="AD1500" i="1"/>
  <c r="AC1500" i="1"/>
  <c r="AB1500" i="1"/>
  <c r="AA1500" i="1"/>
  <c r="R1500" i="1"/>
  <c r="AG1499" i="1"/>
  <c r="AF1499" i="1"/>
  <c r="AE1499" i="1"/>
  <c r="AD1499" i="1" a="1"/>
  <c r="AD1499" i="1"/>
  <c r="AC1499" i="1"/>
  <c r="AB1499" i="1"/>
  <c r="AA1499" i="1"/>
  <c r="R1499" i="1"/>
  <c r="AG1498" i="1"/>
  <c r="AF1498" i="1"/>
  <c r="AE1498" i="1"/>
  <c r="AD1498" i="1" a="1"/>
  <c r="AD1498" i="1"/>
  <c r="AC1498" i="1"/>
  <c r="AB1498" i="1"/>
  <c r="AA1498" i="1"/>
  <c r="R1498" i="1"/>
  <c r="AG1497" i="1"/>
  <c r="AF1497" i="1"/>
  <c r="AE1497" i="1"/>
  <c r="AD1497" i="1" a="1"/>
  <c r="AD1497" i="1"/>
  <c r="AC1497" i="1"/>
  <c r="AB1497" i="1"/>
  <c r="AA1497" i="1"/>
  <c r="R1497" i="1"/>
  <c r="AG1496" i="1"/>
  <c r="AF1496" i="1"/>
  <c r="AE1496" i="1"/>
  <c r="AD1496" i="1" a="1"/>
  <c r="AD1496" i="1"/>
  <c r="AC1496" i="1"/>
  <c r="AB1496" i="1"/>
  <c r="AA1496" i="1"/>
  <c r="R1496" i="1"/>
  <c r="AG1495" i="1"/>
  <c r="AF1495" i="1"/>
  <c r="AE1495" i="1"/>
  <c r="AD1495" i="1" a="1"/>
  <c r="AD1495" i="1"/>
  <c r="AC1495" i="1"/>
  <c r="AB1495" i="1"/>
  <c r="AA1495" i="1"/>
  <c r="R1495" i="1"/>
  <c r="AG1494" i="1"/>
  <c r="AF1494" i="1"/>
  <c r="AE1494" i="1"/>
  <c r="AD1494" i="1" a="1"/>
  <c r="AD1494" i="1"/>
  <c r="AC1494" i="1"/>
  <c r="AB1494" i="1"/>
  <c r="AA1494" i="1"/>
  <c r="R1494" i="1"/>
  <c r="AG1493" i="1"/>
  <c r="AF1493" i="1"/>
  <c r="AE1493" i="1"/>
  <c r="AD1493" i="1" a="1"/>
  <c r="AD1493" i="1"/>
  <c r="AC1493" i="1"/>
  <c r="AB1493" i="1"/>
  <c r="AA1493" i="1"/>
  <c r="R1493" i="1"/>
  <c r="AG1492" i="1"/>
  <c r="AF1492" i="1"/>
  <c r="AE1492" i="1"/>
  <c r="AD1492" i="1" a="1"/>
  <c r="AD1492" i="1"/>
  <c r="AC1492" i="1"/>
  <c r="AB1492" i="1"/>
  <c r="AA1492" i="1"/>
  <c r="R1492" i="1"/>
  <c r="AG1491" i="1"/>
  <c r="AF1491" i="1"/>
  <c r="AE1491" i="1"/>
  <c r="AD1491" i="1" a="1"/>
  <c r="AD1491" i="1"/>
  <c r="AC1491" i="1"/>
  <c r="AB1491" i="1"/>
  <c r="AA1491" i="1"/>
  <c r="R1491" i="1"/>
  <c r="AG1490" i="1"/>
  <c r="AF1490" i="1"/>
  <c r="AE1490" i="1"/>
  <c r="AD1490" i="1" a="1"/>
  <c r="AD1490" i="1"/>
  <c r="AC1490" i="1"/>
  <c r="AB1490" i="1"/>
  <c r="AA1490" i="1"/>
  <c r="R1490" i="1"/>
  <c r="AG1489" i="1"/>
  <c r="AF1489" i="1"/>
  <c r="AE1489" i="1"/>
  <c r="AD1489" i="1" a="1"/>
  <c r="AD1489" i="1"/>
  <c r="AC1489" i="1"/>
  <c r="AB1489" i="1"/>
  <c r="AA1489" i="1"/>
  <c r="R1489" i="1"/>
  <c r="AG1488" i="1"/>
  <c r="AF1488" i="1"/>
  <c r="AE1488" i="1"/>
  <c r="AD1488" i="1" a="1"/>
  <c r="AD1488" i="1"/>
  <c r="AC1488" i="1"/>
  <c r="AB1488" i="1"/>
  <c r="AA1488" i="1"/>
  <c r="R1488" i="1"/>
  <c r="AG1487" i="1"/>
  <c r="AF1487" i="1"/>
  <c r="AE1487" i="1"/>
  <c r="AD1487" i="1" a="1"/>
  <c r="AD1487" i="1"/>
  <c r="AC1487" i="1"/>
  <c r="AB1487" i="1"/>
  <c r="AA1487" i="1"/>
  <c r="R1487" i="1"/>
  <c r="AG1486" i="1"/>
  <c r="AF1486" i="1"/>
  <c r="AE1486" i="1"/>
  <c r="AD1486" i="1" a="1"/>
  <c r="AD1486" i="1"/>
  <c r="AC1486" i="1"/>
  <c r="AB1486" i="1"/>
  <c r="AA1486" i="1"/>
  <c r="R1486" i="1"/>
  <c r="AG1485" i="1"/>
  <c r="AF1485" i="1"/>
  <c r="AE1485" i="1"/>
  <c r="AD1485" i="1" a="1"/>
  <c r="AD1485" i="1"/>
  <c r="AC1485" i="1"/>
  <c r="AB1485" i="1"/>
  <c r="AA1485" i="1"/>
  <c r="R1485" i="1"/>
  <c r="AG1484" i="1"/>
  <c r="AF1484" i="1"/>
  <c r="AE1484" i="1"/>
  <c r="AD1484" i="1" a="1"/>
  <c r="AD1484" i="1"/>
  <c r="AC1484" i="1"/>
  <c r="AB1484" i="1"/>
  <c r="AA1484" i="1"/>
  <c r="R1484" i="1"/>
  <c r="AG1483" i="1"/>
  <c r="AF1483" i="1"/>
  <c r="AE1483" i="1"/>
  <c r="AD1483" i="1" a="1"/>
  <c r="AD1483" i="1"/>
  <c r="AC1483" i="1"/>
  <c r="AB1483" i="1"/>
  <c r="AA1483" i="1"/>
  <c r="R1483" i="1"/>
  <c r="AG1482" i="1"/>
  <c r="AF1482" i="1"/>
  <c r="AE1482" i="1"/>
  <c r="AD1482" i="1" a="1"/>
  <c r="AD1482" i="1"/>
  <c r="AC1482" i="1"/>
  <c r="AB1482" i="1"/>
  <c r="AA1482" i="1"/>
  <c r="R1482" i="1"/>
  <c r="AG1481" i="1"/>
  <c r="AF1481" i="1"/>
  <c r="AE1481" i="1"/>
  <c r="AD1481" i="1" a="1"/>
  <c r="AD1481" i="1"/>
  <c r="AC1481" i="1"/>
  <c r="AB1481" i="1"/>
  <c r="AA1481" i="1"/>
  <c r="R1481" i="1"/>
  <c r="AG1480" i="1"/>
  <c r="AF1480" i="1"/>
  <c r="AE1480" i="1"/>
  <c r="AD1480" i="1" a="1"/>
  <c r="AD1480" i="1"/>
  <c r="AC1480" i="1"/>
  <c r="AB1480" i="1"/>
  <c r="AA1480" i="1"/>
  <c r="R1480" i="1"/>
  <c r="AG1479" i="1"/>
  <c r="AF1479" i="1"/>
  <c r="AE1479" i="1"/>
  <c r="AD1479" i="1" a="1"/>
  <c r="AD1479" i="1"/>
  <c r="AC1479" i="1"/>
  <c r="AB1479" i="1"/>
  <c r="AA1479" i="1"/>
  <c r="R1479" i="1"/>
  <c r="AG1478" i="1"/>
  <c r="AF1478" i="1"/>
  <c r="AE1478" i="1"/>
  <c r="AD1478" i="1" a="1"/>
  <c r="AD1478" i="1"/>
  <c r="AC1478" i="1"/>
  <c r="AB1478" i="1"/>
  <c r="AA1478" i="1"/>
  <c r="R1478" i="1"/>
  <c r="AG1477" i="1"/>
  <c r="AF1477" i="1"/>
  <c r="AE1477" i="1"/>
  <c r="AD1477" i="1" a="1"/>
  <c r="AD1477" i="1"/>
  <c r="AC1477" i="1"/>
  <c r="AB1477" i="1"/>
  <c r="AA1477" i="1"/>
  <c r="R1477" i="1"/>
  <c r="AG1476" i="1"/>
  <c r="AF1476" i="1"/>
  <c r="AE1476" i="1"/>
  <c r="AD1476" i="1" a="1"/>
  <c r="AD1476" i="1"/>
  <c r="AC1476" i="1"/>
  <c r="AB1476" i="1"/>
  <c r="AA1476" i="1"/>
  <c r="R1476" i="1"/>
  <c r="AG1475" i="1"/>
  <c r="AF1475" i="1"/>
  <c r="AE1475" i="1"/>
  <c r="AD1475" i="1" a="1"/>
  <c r="AD1475" i="1"/>
  <c r="AC1475" i="1"/>
  <c r="AB1475" i="1"/>
  <c r="AA1475" i="1"/>
  <c r="R1475" i="1"/>
  <c r="AG1474" i="1"/>
  <c r="AF1474" i="1"/>
  <c r="AE1474" i="1"/>
  <c r="AD1474" i="1" a="1"/>
  <c r="AD1474" i="1"/>
  <c r="AC1474" i="1"/>
  <c r="AB1474" i="1"/>
  <c r="AA1474" i="1"/>
  <c r="R1474" i="1"/>
  <c r="AG1473" i="1"/>
  <c r="AF1473" i="1"/>
  <c r="AE1473" i="1"/>
  <c r="AD1473" i="1" a="1"/>
  <c r="AD1473" i="1"/>
  <c r="AC1473" i="1"/>
  <c r="AB1473" i="1"/>
  <c r="AA1473" i="1"/>
  <c r="R1473" i="1"/>
  <c r="AG1472" i="1"/>
  <c r="AF1472" i="1"/>
  <c r="AE1472" i="1"/>
  <c r="AD1472" i="1" a="1"/>
  <c r="AD1472" i="1"/>
  <c r="AC1472" i="1"/>
  <c r="AB1472" i="1"/>
  <c r="AA1472" i="1"/>
  <c r="R1472" i="1"/>
  <c r="AG1471" i="1"/>
  <c r="AF1471" i="1"/>
  <c r="AE1471" i="1"/>
  <c r="AD1471" i="1" a="1"/>
  <c r="AD1471" i="1"/>
  <c r="AC1471" i="1"/>
  <c r="AB1471" i="1"/>
  <c r="AA1471" i="1"/>
  <c r="R1471" i="1"/>
  <c r="AG1470" i="1"/>
  <c r="AF1470" i="1"/>
  <c r="AE1470" i="1"/>
  <c r="AD1470" i="1" a="1"/>
  <c r="AD1470" i="1"/>
  <c r="AC1470" i="1"/>
  <c r="AB1470" i="1"/>
  <c r="AA1470" i="1"/>
  <c r="R1470" i="1"/>
  <c r="AG1469" i="1"/>
  <c r="AF1469" i="1"/>
  <c r="AE1469" i="1"/>
  <c r="AD1469" i="1" a="1"/>
  <c r="AD1469" i="1"/>
  <c r="AC1469" i="1"/>
  <c r="AB1469" i="1"/>
  <c r="AA1469" i="1"/>
  <c r="R1469" i="1"/>
  <c r="AG1468" i="1"/>
  <c r="AF1468" i="1"/>
  <c r="AE1468" i="1"/>
  <c r="AD1468" i="1" a="1"/>
  <c r="AD1468" i="1"/>
  <c r="AC1468" i="1"/>
  <c r="AB1468" i="1"/>
  <c r="AA1468" i="1"/>
  <c r="R1468" i="1"/>
  <c r="AG1467" i="1"/>
  <c r="AF1467" i="1"/>
  <c r="AE1467" i="1"/>
  <c r="AD1467" i="1" a="1"/>
  <c r="AD1467" i="1"/>
  <c r="AC1467" i="1"/>
  <c r="AB1467" i="1"/>
  <c r="AA1467" i="1"/>
  <c r="R1467" i="1"/>
  <c r="AG1466" i="1"/>
  <c r="AF1466" i="1"/>
  <c r="AE1466" i="1"/>
  <c r="AD1466" i="1" a="1"/>
  <c r="AD1466" i="1"/>
  <c r="AC1466" i="1"/>
  <c r="AB1466" i="1"/>
  <c r="AA1466" i="1"/>
  <c r="R1466" i="1"/>
  <c r="AG1465" i="1"/>
  <c r="AF1465" i="1"/>
  <c r="AE1465" i="1"/>
  <c r="AD1465" i="1" a="1"/>
  <c r="AD1465" i="1"/>
  <c r="AC1465" i="1"/>
  <c r="AB1465" i="1"/>
  <c r="AA1465" i="1"/>
  <c r="R1465" i="1"/>
  <c r="AG1464" i="1"/>
  <c r="AF1464" i="1"/>
  <c r="AE1464" i="1"/>
  <c r="AD1464" i="1" a="1"/>
  <c r="AD1464" i="1"/>
  <c r="AC1464" i="1"/>
  <c r="AB1464" i="1"/>
  <c r="AA1464" i="1"/>
  <c r="R1464" i="1"/>
  <c r="AG1463" i="1"/>
  <c r="AF1463" i="1"/>
  <c r="AE1463" i="1"/>
  <c r="AD1463" i="1" a="1"/>
  <c r="AD1463" i="1"/>
  <c r="AC1463" i="1"/>
  <c r="AB1463" i="1"/>
  <c r="AA1463" i="1"/>
  <c r="R1463" i="1"/>
  <c r="AG1462" i="1"/>
  <c r="AF1462" i="1"/>
  <c r="AE1462" i="1"/>
  <c r="AD1462" i="1" a="1"/>
  <c r="AD1462" i="1"/>
  <c r="AC1462" i="1"/>
  <c r="AB1462" i="1"/>
  <c r="AA1462" i="1"/>
  <c r="R1462" i="1"/>
  <c r="AG1461" i="1"/>
  <c r="AF1461" i="1"/>
  <c r="AE1461" i="1"/>
  <c r="AD1461" i="1" a="1"/>
  <c r="AD1461" i="1"/>
  <c r="AC1461" i="1"/>
  <c r="AB1461" i="1"/>
  <c r="AA1461" i="1"/>
  <c r="R1461" i="1"/>
  <c r="AG1460" i="1"/>
  <c r="AF1460" i="1"/>
  <c r="AE1460" i="1"/>
  <c r="AD1460" i="1" a="1"/>
  <c r="AD1460" i="1"/>
  <c r="AC1460" i="1"/>
  <c r="AB1460" i="1"/>
  <c r="AA1460" i="1"/>
  <c r="R1460" i="1"/>
  <c r="AG1459" i="1"/>
  <c r="AF1459" i="1"/>
  <c r="AE1459" i="1"/>
  <c r="AD1459" i="1" a="1"/>
  <c r="AD1459" i="1"/>
  <c r="AC1459" i="1"/>
  <c r="AB1459" i="1"/>
  <c r="AA1459" i="1"/>
  <c r="R1459" i="1"/>
  <c r="AG1458" i="1"/>
  <c r="AF1458" i="1"/>
  <c r="AE1458" i="1"/>
  <c r="AD1458" i="1" a="1"/>
  <c r="AD1458" i="1"/>
  <c r="AC1458" i="1"/>
  <c r="AB1458" i="1"/>
  <c r="AA1458" i="1"/>
  <c r="R1458" i="1"/>
  <c r="AG1457" i="1"/>
  <c r="AF1457" i="1"/>
  <c r="AE1457" i="1"/>
  <c r="AD1457" i="1" a="1"/>
  <c r="AD1457" i="1"/>
  <c r="AC1457" i="1"/>
  <c r="AB1457" i="1"/>
  <c r="AA1457" i="1"/>
  <c r="R1457" i="1"/>
  <c r="AG1456" i="1"/>
  <c r="AF1456" i="1"/>
  <c r="AE1456" i="1"/>
  <c r="AD1456" i="1" a="1"/>
  <c r="AD1456" i="1"/>
  <c r="AC1456" i="1"/>
  <c r="AB1456" i="1"/>
  <c r="AA1456" i="1"/>
  <c r="R1456" i="1"/>
  <c r="AG1455" i="1"/>
  <c r="AF1455" i="1"/>
  <c r="AE1455" i="1"/>
  <c r="AD1455" i="1" a="1"/>
  <c r="AD1455" i="1"/>
  <c r="AC1455" i="1"/>
  <c r="AB1455" i="1"/>
  <c r="AA1455" i="1"/>
  <c r="R1455" i="1"/>
  <c r="AG1454" i="1"/>
  <c r="AF1454" i="1"/>
  <c r="AE1454" i="1"/>
  <c r="AD1454" i="1" a="1"/>
  <c r="AD1454" i="1"/>
  <c r="AC1454" i="1"/>
  <c r="AB1454" i="1"/>
  <c r="AA1454" i="1"/>
  <c r="R1454" i="1"/>
  <c r="AG1453" i="1"/>
  <c r="AF1453" i="1"/>
  <c r="AE1453" i="1"/>
  <c r="AD1453" i="1" a="1"/>
  <c r="AD1453" i="1"/>
  <c r="AC1453" i="1"/>
  <c r="AB1453" i="1"/>
  <c r="AA1453" i="1"/>
  <c r="R1453" i="1"/>
  <c r="AG1452" i="1"/>
  <c r="AF1452" i="1"/>
  <c r="AE1452" i="1"/>
  <c r="AD1452" i="1" a="1"/>
  <c r="AD1452" i="1"/>
  <c r="AC1452" i="1"/>
  <c r="AB1452" i="1"/>
  <c r="AA1452" i="1"/>
  <c r="R1452" i="1"/>
  <c r="AG1451" i="1"/>
  <c r="AF1451" i="1"/>
  <c r="AE1451" i="1"/>
  <c r="AD1451" i="1" a="1"/>
  <c r="AD1451" i="1"/>
  <c r="AC1451" i="1"/>
  <c r="AB1451" i="1"/>
  <c r="AA1451" i="1"/>
  <c r="R1451" i="1"/>
  <c r="AG1450" i="1"/>
  <c r="AF1450" i="1"/>
  <c r="AE1450" i="1"/>
  <c r="AD1450" i="1" a="1"/>
  <c r="AD1450" i="1"/>
  <c r="AC1450" i="1"/>
  <c r="AB1450" i="1"/>
  <c r="AA1450" i="1"/>
  <c r="R1450" i="1"/>
  <c r="AG1449" i="1"/>
  <c r="AF1449" i="1"/>
  <c r="AE1449" i="1"/>
  <c r="AD1449" i="1" a="1"/>
  <c r="AD1449" i="1"/>
  <c r="AC1449" i="1"/>
  <c r="AB1449" i="1"/>
  <c r="AA1449" i="1"/>
  <c r="R1449" i="1"/>
  <c r="AG1448" i="1"/>
  <c r="AF1448" i="1"/>
  <c r="AE1448" i="1"/>
  <c r="AD1448" i="1" a="1"/>
  <c r="AD1448" i="1"/>
  <c r="AC1448" i="1"/>
  <c r="AB1448" i="1"/>
  <c r="AA1448" i="1"/>
  <c r="R1448" i="1"/>
  <c r="AG1447" i="1"/>
  <c r="AF1447" i="1"/>
  <c r="AE1447" i="1"/>
  <c r="AD1447" i="1" a="1"/>
  <c r="AD1447" i="1"/>
  <c r="AC1447" i="1"/>
  <c r="AB1447" i="1"/>
  <c r="AA1447" i="1"/>
  <c r="R1447" i="1"/>
  <c r="AG1446" i="1"/>
  <c r="AF1446" i="1"/>
  <c r="AE1446" i="1"/>
  <c r="AD1446" i="1" a="1"/>
  <c r="AD1446" i="1"/>
  <c r="AC1446" i="1"/>
  <c r="AB1446" i="1"/>
  <c r="AA1446" i="1"/>
  <c r="R1446" i="1"/>
  <c r="AG1445" i="1"/>
  <c r="AF1445" i="1"/>
  <c r="AE1445" i="1"/>
  <c r="AD1445" i="1" a="1"/>
  <c r="AD1445" i="1"/>
  <c r="AC1445" i="1"/>
  <c r="AB1445" i="1"/>
  <c r="AA1445" i="1"/>
  <c r="R1445" i="1"/>
  <c r="AG1444" i="1"/>
  <c r="AF1444" i="1"/>
  <c r="AE1444" i="1"/>
  <c r="AD1444" i="1" a="1"/>
  <c r="AD1444" i="1"/>
  <c r="AC1444" i="1"/>
  <c r="AB1444" i="1"/>
  <c r="AA1444" i="1"/>
  <c r="R1444" i="1"/>
  <c r="AG1443" i="1"/>
  <c r="AF1443" i="1"/>
  <c r="AE1443" i="1"/>
  <c r="AD1443" i="1" a="1"/>
  <c r="AD1443" i="1"/>
  <c r="AC1443" i="1"/>
  <c r="AB1443" i="1"/>
  <c r="AA1443" i="1"/>
  <c r="R1443" i="1"/>
  <c r="AG1442" i="1"/>
  <c r="AF1442" i="1"/>
  <c r="AE1442" i="1"/>
  <c r="AD1442" i="1" a="1"/>
  <c r="AD1442" i="1"/>
  <c r="AC1442" i="1"/>
  <c r="AB1442" i="1"/>
  <c r="AA1442" i="1"/>
  <c r="R1442" i="1"/>
  <c r="AG1441" i="1"/>
  <c r="AF1441" i="1"/>
  <c r="AE1441" i="1"/>
  <c r="AD1441" i="1" a="1"/>
  <c r="AD1441" i="1"/>
  <c r="AC1441" i="1"/>
  <c r="AB1441" i="1"/>
  <c r="AA1441" i="1"/>
  <c r="R1441" i="1"/>
  <c r="AG1440" i="1"/>
  <c r="AF1440" i="1"/>
  <c r="AE1440" i="1"/>
  <c r="AD1440" i="1" a="1"/>
  <c r="AD1440" i="1"/>
  <c r="AC1440" i="1"/>
  <c r="AB1440" i="1"/>
  <c r="AA1440" i="1"/>
  <c r="R1440" i="1"/>
  <c r="AG1439" i="1"/>
  <c r="AF1439" i="1"/>
  <c r="AE1439" i="1"/>
  <c r="AD1439" i="1" a="1"/>
  <c r="AD1439" i="1"/>
  <c r="AC1439" i="1"/>
  <c r="AB1439" i="1"/>
  <c r="AA1439" i="1"/>
  <c r="R1439" i="1"/>
  <c r="AG1438" i="1"/>
  <c r="AF1438" i="1"/>
  <c r="AE1438" i="1"/>
  <c r="AD1438" i="1" a="1"/>
  <c r="AD1438" i="1"/>
  <c r="AC1438" i="1"/>
  <c r="AB1438" i="1"/>
  <c r="AA1438" i="1"/>
  <c r="R1438" i="1"/>
  <c r="AG1437" i="1"/>
  <c r="AF1437" i="1"/>
  <c r="AE1437" i="1"/>
  <c r="AD1437" i="1" a="1"/>
  <c r="AD1437" i="1"/>
  <c r="AC1437" i="1"/>
  <c r="AB1437" i="1"/>
  <c r="AA1437" i="1"/>
  <c r="R1437" i="1"/>
  <c r="AG1436" i="1"/>
  <c r="AF1436" i="1"/>
  <c r="AE1436" i="1"/>
  <c r="AD1436" i="1" a="1"/>
  <c r="AD1436" i="1"/>
  <c r="AC1436" i="1"/>
  <c r="AB1436" i="1"/>
  <c r="AA1436" i="1"/>
  <c r="R1436" i="1"/>
  <c r="AG1435" i="1"/>
  <c r="AF1435" i="1"/>
  <c r="AE1435" i="1"/>
  <c r="AD1435" i="1" a="1"/>
  <c r="AD1435" i="1"/>
  <c r="AC1435" i="1"/>
  <c r="AB1435" i="1"/>
  <c r="AA1435" i="1"/>
  <c r="R1435" i="1"/>
  <c r="AG1434" i="1"/>
  <c r="AF1434" i="1"/>
  <c r="AE1434" i="1"/>
  <c r="AD1434" i="1" a="1"/>
  <c r="AD1434" i="1"/>
  <c r="AC1434" i="1"/>
  <c r="AB1434" i="1"/>
  <c r="AA1434" i="1"/>
  <c r="R1434" i="1"/>
  <c r="AG1433" i="1"/>
  <c r="AF1433" i="1"/>
  <c r="AE1433" i="1"/>
  <c r="AD1433" i="1" a="1"/>
  <c r="AD1433" i="1"/>
  <c r="AC1433" i="1"/>
  <c r="AB1433" i="1"/>
  <c r="AA1433" i="1"/>
  <c r="R1433" i="1"/>
  <c r="AG1432" i="1"/>
  <c r="AF1432" i="1"/>
  <c r="AE1432" i="1"/>
  <c r="AD1432" i="1" a="1"/>
  <c r="AD1432" i="1"/>
  <c r="AC1432" i="1"/>
  <c r="AB1432" i="1"/>
  <c r="AA1432" i="1"/>
  <c r="R1432" i="1"/>
  <c r="AG1431" i="1"/>
  <c r="AF1431" i="1"/>
  <c r="AE1431" i="1"/>
  <c r="AD1431" i="1" a="1"/>
  <c r="AD1431" i="1"/>
  <c r="AC1431" i="1"/>
  <c r="AB1431" i="1"/>
  <c r="AA1431" i="1"/>
  <c r="R1431" i="1"/>
  <c r="AG1430" i="1"/>
  <c r="AF1430" i="1"/>
  <c r="AE1430" i="1"/>
  <c r="AD1430" i="1" a="1"/>
  <c r="AD1430" i="1"/>
  <c r="AC1430" i="1"/>
  <c r="AB1430" i="1"/>
  <c r="AA1430" i="1"/>
  <c r="R1430" i="1"/>
  <c r="AG1429" i="1"/>
  <c r="AF1429" i="1"/>
  <c r="AE1429" i="1"/>
  <c r="AD1429" i="1" a="1"/>
  <c r="AD1429" i="1"/>
  <c r="AC1429" i="1"/>
  <c r="AB1429" i="1"/>
  <c r="AA1429" i="1"/>
  <c r="R1429" i="1"/>
  <c r="AG1428" i="1"/>
  <c r="AF1428" i="1"/>
  <c r="AE1428" i="1"/>
  <c r="AD1428" i="1" a="1"/>
  <c r="AD1428" i="1"/>
  <c r="AC1428" i="1"/>
  <c r="AB1428" i="1"/>
  <c r="AA1428" i="1"/>
  <c r="R1428" i="1"/>
  <c r="AG1427" i="1"/>
  <c r="AF1427" i="1"/>
  <c r="AE1427" i="1"/>
  <c r="AD1427" i="1" a="1"/>
  <c r="AD1427" i="1"/>
  <c r="AC1427" i="1"/>
  <c r="AB1427" i="1"/>
  <c r="AA1427" i="1"/>
  <c r="R1427" i="1"/>
  <c r="AG1426" i="1"/>
  <c r="AF1426" i="1"/>
  <c r="AE1426" i="1"/>
  <c r="AD1426" i="1" a="1"/>
  <c r="AD1426" i="1"/>
  <c r="AC1426" i="1"/>
  <c r="AB1426" i="1"/>
  <c r="AA1426" i="1"/>
  <c r="R1426" i="1"/>
  <c r="AG1425" i="1"/>
  <c r="AF1425" i="1"/>
  <c r="AE1425" i="1"/>
  <c r="AD1425" i="1" a="1"/>
  <c r="AD1425" i="1"/>
  <c r="AC1425" i="1"/>
  <c r="AB1425" i="1"/>
  <c r="AA1425" i="1"/>
  <c r="R1425" i="1"/>
  <c r="AG1424" i="1"/>
  <c r="AF1424" i="1"/>
  <c r="AE1424" i="1"/>
  <c r="AD1424" i="1" a="1"/>
  <c r="AD1424" i="1"/>
  <c r="AC1424" i="1"/>
  <c r="AB1424" i="1"/>
  <c r="AA1424" i="1"/>
  <c r="R1424" i="1"/>
  <c r="AG1423" i="1"/>
  <c r="AF1423" i="1"/>
  <c r="AE1423" i="1"/>
  <c r="AD1423" i="1" a="1"/>
  <c r="AD1423" i="1"/>
  <c r="AC1423" i="1"/>
  <c r="AB1423" i="1"/>
  <c r="AA1423" i="1"/>
  <c r="R1423" i="1"/>
  <c r="AG1422" i="1"/>
  <c r="AF1422" i="1"/>
  <c r="AE1422" i="1"/>
  <c r="AD1422" i="1" a="1"/>
  <c r="AD1422" i="1"/>
  <c r="AC1422" i="1"/>
  <c r="AB1422" i="1"/>
  <c r="AA1422" i="1"/>
  <c r="R1422" i="1"/>
  <c r="AG1421" i="1"/>
  <c r="AF1421" i="1"/>
  <c r="AE1421" i="1"/>
  <c r="AD1421" i="1" a="1"/>
  <c r="AD1421" i="1"/>
  <c r="AC1421" i="1"/>
  <c r="AB1421" i="1"/>
  <c r="AA1421" i="1"/>
  <c r="R1421" i="1"/>
  <c r="AG1420" i="1"/>
  <c r="AF1420" i="1"/>
  <c r="AE1420" i="1"/>
  <c r="AD1420" i="1" a="1"/>
  <c r="AD1420" i="1"/>
  <c r="AC1420" i="1"/>
  <c r="AB1420" i="1"/>
  <c r="AA1420" i="1"/>
  <c r="R1420" i="1"/>
  <c r="AG1419" i="1"/>
  <c r="AF1419" i="1"/>
  <c r="AE1419" i="1"/>
  <c r="AD1419" i="1" a="1"/>
  <c r="AD1419" i="1"/>
  <c r="AC1419" i="1"/>
  <c r="AB1419" i="1"/>
  <c r="AA1419" i="1"/>
  <c r="R1419" i="1"/>
  <c r="AG1418" i="1"/>
  <c r="AF1418" i="1"/>
  <c r="AE1418" i="1"/>
  <c r="AD1418" i="1" a="1"/>
  <c r="AD1418" i="1"/>
  <c r="AC1418" i="1"/>
  <c r="AB1418" i="1"/>
  <c r="AA1418" i="1"/>
  <c r="R1418" i="1"/>
  <c r="AG1417" i="1"/>
  <c r="AF1417" i="1"/>
  <c r="AE1417" i="1"/>
  <c r="AD1417" i="1" a="1"/>
  <c r="AD1417" i="1"/>
  <c r="AC1417" i="1"/>
  <c r="AB1417" i="1"/>
  <c r="AA1417" i="1"/>
  <c r="R1417" i="1"/>
  <c r="AG1416" i="1"/>
  <c r="AF1416" i="1"/>
  <c r="AE1416" i="1"/>
  <c r="AD1416" i="1" a="1"/>
  <c r="AD1416" i="1"/>
  <c r="AC1416" i="1"/>
  <c r="AB1416" i="1"/>
  <c r="AA1416" i="1"/>
  <c r="R1416" i="1"/>
  <c r="AG1415" i="1"/>
  <c r="AF1415" i="1"/>
  <c r="AE1415" i="1"/>
  <c r="AD1415" i="1" a="1"/>
  <c r="AD1415" i="1"/>
  <c r="AC1415" i="1"/>
  <c r="AB1415" i="1"/>
  <c r="AA1415" i="1"/>
  <c r="R1415" i="1"/>
  <c r="AG1414" i="1"/>
  <c r="AF1414" i="1"/>
  <c r="AE1414" i="1"/>
  <c r="AD1414" i="1" a="1"/>
  <c r="AD1414" i="1"/>
  <c r="AC1414" i="1"/>
  <c r="AB1414" i="1"/>
  <c r="AA1414" i="1"/>
  <c r="R1414" i="1"/>
  <c r="AG1413" i="1"/>
  <c r="AF1413" i="1"/>
  <c r="AE1413" i="1"/>
  <c r="AD1413" i="1" a="1"/>
  <c r="AD1413" i="1"/>
  <c r="AC1413" i="1"/>
  <c r="AB1413" i="1"/>
  <c r="AA1413" i="1"/>
  <c r="R1413" i="1"/>
  <c r="AG1412" i="1"/>
  <c r="AF1412" i="1"/>
  <c r="AE1412" i="1"/>
  <c r="AD1412" i="1" a="1"/>
  <c r="AD1412" i="1"/>
  <c r="AC1412" i="1"/>
  <c r="AB1412" i="1"/>
  <c r="AA1412" i="1"/>
  <c r="R1412" i="1"/>
  <c r="AG1411" i="1"/>
  <c r="AF1411" i="1"/>
  <c r="AE1411" i="1"/>
  <c r="AD1411" i="1" a="1"/>
  <c r="AD1411" i="1"/>
  <c r="AC1411" i="1"/>
  <c r="AB1411" i="1"/>
  <c r="AA1411" i="1"/>
  <c r="R1411" i="1"/>
  <c r="AG1410" i="1"/>
  <c r="AF1410" i="1"/>
  <c r="AE1410" i="1"/>
  <c r="AD1410" i="1" a="1"/>
  <c r="AD1410" i="1"/>
  <c r="AC1410" i="1"/>
  <c r="AB1410" i="1"/>
  <c r="AA1410" i="1"/>
  <c r="R1410" i="1"/>
  <c r="AG1409" i="1"/>
  <c r="AF1409" i="1"/>
  <c r="AE1409" i="1"/>
  <c r="AD1409" i="1" a="1"/>
  <c r="AD1409" i="1"/>
  <c r="AC1409" i="1"/>
  <c r="AB1409" i="1"/>
  <c r="AA1409" i="1"/>
  <c r="R1409" i="1"/>
  <c r="AG1408" i="1"/>
  <c r="AF1408" i="1"/>
  <c r="AE1408" i="1"/>
  <c r="AD1408" i="1" a="1"/>
  <c r="AD1408" i="1"/>
  <c r="AC1408" i="1"/>
  <c r="AB1408" i="1"/>
  <c r="AA1408" i="1"/>
  <c r="R1408" i="1"/>
  <c r="AG1407" i="1"/>
  <c r="AF1407" i="1"/>
  <c r="AE1407" i="1"/>
  <c r="AD1407" i="1" a="1"/>
  <c r="AD1407" i="1"/>
  <c r="AC1407" i="1"/>
  <c r="AB1407" i="1"/>
  <c r="AA1407" i="1"/>
  <c r="R1407" i="1"/>
  <c r="AG1406" i="1"/>
  <c r="AF1406" i="1"/>
  <c r="AE1406" i="1"/>
  <c r="AD1406" i="1" a="1"/>
  <c r="AD1406" i="1"/>
  <c r="AC1406" i="1"/>
  <c r="AB1406" i="1"/>
  <c r="AA1406" i="1"/>
  <c r="R1406" i="1"/>
  <c r="AG1405" i="1"/>
  <c r="AF1405" i="1"/>
  <c r="AE1405" i="1"/>
  <c r="AD1405" i="1" a="1"/>
  <c r="AD1405" i="1"/>
  <c r="AC1405" i="1"/>
  <c r="AB1405" i="1"/>
  <c r="AA1405" i="1"/>
  <c r="R1405" i="1"/>
  <c r="AG1404" i="1"/>
  <c r="AF1404" i="1"/>
  <c r="AE1404" i="1"/>
  <c r="AD1404" i="1" a="1"/>
  <c r="AD1404" i="1"/>
  <c r="AC1404" i="1"/>
  <c r="AB1404" i="1"/>
  <c r="AA1404" i="1"/>
  <c r="R1404" i="1"/>
  <c r="AG1403" i="1"/>
  <c r="AF1403" i="1"/>
  <c r="AE1403" i="1"/>
  <c r="AD1403" i="1" a="1"/>
  <c r="AD1403" i="1"/>
  <c r="AC1403" i="1"/>
  <c r="AB1403" i="1"/>
  <c r="AA1403" i="1"/>
  <c r="R1403" i="1"/>
  <c r="AG1402" i="1"/>
  <c r="AF1402" i="1"/>
  <c r="AE1402" i="1"/>
  <c r="AD1402" i="1" a="1"/>
  <c r="AD1402" i="1"/>
  <c r="AC1402" i="1"/>
  <c r="AB1402" i="1"/>
  <c r="AA1402" i="1"/>
  <c r="R1402" i="1"/>
  <c r="AG1401" i="1"/>
  <c r="AF1401" i="1"/>
  <c r="AE1401" i="1"/>
  <c r="AD1401" i="1" a="1"/>
  <c r="AD1401" i="1"/>
  <c r="AC1401" i="1"/>
  <c r="AB1401" i="1"/>
  <c r="AA1401" i="1"/>
  <c r="R1401" i="1"/>
  <c r="AG1400" i="1"/>
  <c r="AF1400" i="1"/>
  <c r="AE1400" i="1"/>
  <c r="AD1400" i="1" a="1"/>
  <c r="AD1400" i="1"/>
  <c r="AC1400" i="1"/>
  <c r="AB1400" i="1"/>
  <c r="AA1400" i="1"/>
  <c r="R1400" i="1"/>
  <c r="AG1399" i="1"/>
  <c r="AF1399" i="1"/>
  <c r="AE1399" i="1"/>
  <c r="AD1399" i="1" a="1"/>
  <c r="AD1399" i="1"/>
  <c r="AC1399" i="1"/>
  <c r="AB1399" i="1"/>
  <c r="AA1399" i="1"/>
  <c r="R1399" i="1"/>
  <c r="AG1398" i="1"/>
  <c r="AF1398" i="1"/>
  <c r="AE1398" i="1"/>
  <c r="AD1398" i="1" a="1"/>
  <c r="AD1398" i="1"/>
  <c r="AC1398" i="1"/>
  <c r="AB1398" i="1"/>
  <c r="AA1398" i="1"/>
  <c r="R1398" i="1"/>
  <c r="AG1397" i="1"/>
  <c r="AF1397" i="1"/>
  <c r="AE1397" i="1"/>
  <c r="AD1397" i="1" a="1"/>
  <c r="AD1397" i="1"/>
  <c r="AC1397" i="1"/>
  <c r="AB1397" i="1"/>
  <c r="AA1397" i="1"/>
  <c r="R1397" i="1"/>
  <c r="AG1396" i="1"/>
  <c r="AF1396" i="1"/>
  <c r="AE1396" i="1"/>
  <c r="AD1396" i="1" a="1"/>
  <c r="AD1396" i="1"/>
  <c r="AC1396" i="1"/>
  <c r="AB1396" i="1"/>
  <c r="AA1396" i="1"/>
  <c r="R1396" i="1"/>
  <c r="AG1395" i="1"/>
  <c r="AF1395" i="1"/>
  <c r="AE1395" i="1"/>
  <c r="AD1395" i="1" a="1"/>
  <c r="AD1395" i="1"/>
  <c r="AC1395" i="1"/>
  <c r="AB1395" i="1"/>
  <c r="AA1395" i="1"/>
  <c r="R1395" i="1"/>
  <c r="AG1394" i="1"/>
  <c r="AF1394" i="1"/>
  <c r="AE1394" i="1"/>
  <c r="AD1394" i="1" a="1"/>
  <c r="AD1394" i="1"/>
  <c r="AC1394" i="1"/>
  <c r="AB1394" i="1"/>
  <c r="AA1394" i="1"/>
  <c r="R1394" i="1"/>
  <c r="AG1393" i="1"/>
  <c r="AF1393" i="1"/>
  <c r="AE1393" i="1"/>
  <c r="AD1393" i="1" a="1"/>
  <c r="AD1393" i="1"/>
  <c r="AC1393" i="1"/>
  <c r="AB1393" i="1"/>
  <c r="AA1393" i="1"/>
  <c r="R1393" i="1"/>
  <c r="AG1392" i="1"/>
  <c r="AF1392" i="1"/>
  <c r="AE1392" i="1"/>
  <c r="AD1392" i="1" a="1"/>
  <c r="AD1392" i="1"/>
  <c r="AC1392" i="1"/>
  <c r="AB1392" i="1"/>
  <c r="AA1392" i="1"/>
  <c r="R1392" i="1"/>
  <c r="AG1391" i="1"/>
  <c r="AF1391" i="1"/>
  <c r="AE1391" i="1"/>
  <c r="AD1391" i="1" a="1"/>
  <c r="AD1391" i="1"/>
  <c r="AC1391" i="1"/>
  <c r="AB1391" i="1"/>
  <c r="AA1391" i="1"/>
  <c r="R1391" i="1"/>
  <c r="AG1390" i="1"/>
  <c r="AF1390" i="1"/>
  <c r="AE1390" i="1"/>
  <c r="AD1390" i="1" a="1"/>
  <c r="AD1390" i="1"/>
  <c r="AC1390" i="1"/>
  <c r="AB1390" i="1"/>
  <c r="AA1390" i="1"/>
  <c r="R1390" i="1"/>
  <c r="AG1389" i="1"/>
  <c r="AF1389" i="1"/>
  <c r="AE1389" i="1"/>
  <c r="AD1389" i="1" a="1"/>
  <c r="AD1389" i="1"/>
  <c r="AC1389" i="1"/>
  <c r="AB1389" i="1"/>
  <c r="AA1389" i="1"/>
  <c r="R1389" i="1"/>
  <c r="AG1388" i="1"/>
  <c r="AF1388" i="1"/>
  <c r="AE1388" i="1"/>
  <c r="AD1388" i="1" a="1"/>
  <c r="AD1388" i="1"/>
  <c r="AC1388" i="1"/>
  <c r="AB1388" i="1"/>
  <c r="AA1388" i="1"/>
  <c r="R1388" i="1"/>
  <c r="AG1387" i="1"/>
  <c r="AF1387" i="1"/>
  <c r="AE1387" i="1"/>
  <c r="AD1387" i="1" a="1"/>
  <c r="AD1387" i="1"/>
  <c r="AC1387" i="1"/>
  <c r="AB1387" i="1"/>
  <c r="AA1387" i="1"/>
  <c r="R1387" i="1"/>
  <c r="AG1386" i="1"/>
  <c r="AF1386" i="1"/>
  <c r="AE1386" i="1"/>
  <c r="AD1386" i="1" a="1"/>
  <c r="AD1386" i="1"/>
  <c r="AC1386" i="1"/>
  <c r="AB1386" i="1"/>
  <c r="AA1386" i="1"/>
  <c r="R1386" i="1"/>
  <c r="AG1385" i="1"/>
  <c r="AF1385" i="1"/>
  <c r="AE1385" i="1"/>
  <c r="AD1385" i="1" a="1"/>
  <c r="AD1385" i="1"/>
  <c r="AC1385" i="1"/>
  <c r="AB1385" i="1"/>
  <c r="AA1385" i="1"/>
  <c r="R1385" i="1"/>
  <c r="AG1384" i="1"/>
  <c r="AF1384" i="1"/>
  <c r="AE1384" i="1"/>
  <c r="AD1384" i="1" a="1"/>
  <c r="AD1384" i="1"/>
  <c r="AC1384" i="1"/>
  <c r="AB1384" i="1"/>
  <c r="AA1384" i="1"/>
  <c r="R1384" i="1"/>
  <c r="AG1383" i="1"/>
  <c r="AF1383" i="1"/>
  <c r="AE1383" i="1"/>
  <c r="AD1383" i="1" a="1"/>
  <c r="AD1383" i="1"/>
  <c r="AC1383" i="1"/>
  <c r="AB1383" i="1"/>
  <c r="AA1383" i="1"/>
  <c r="R1383" i="1"/>
  <c r="AG1382" i="1"/>
  <c r="AF1382" i="1"/>
  <c r="AE1382" i="1"/>
  <c r="AD1382" i="1" a="1"/>
  <c r="AD1382" i="1"/>
  <c r="AC1382" i="1"/>
  <c r="AB1382" i="1"/>
  <c r="AA1382" i="1"/>
  <c r="R1382" i="1"/>
  <c r="AG1381" i="1"/>
  <c r="AF1381" i="1"/>
  <c r="AE1381" i="1"/>
  <c r="AD1381" i="1" a="1"/>
  <c r="AD1381" i="1"/>
  <c r="AC1381" i="1"/>
  <c r="AB1381" i="1"/>
  <c r="AA1381" i="1"/>
  <c r="R1381" i="1"/>
  <c r="AG1380" i="1"/>
  <c r="AF1380" i="1"/>
  <c r="AE1380" i="1"/>
  <c r="AD1380" i="1" a="1"/>
  <c r="AD1380" i="1"/>
  <c r="AC1380" i="1"/>
  <c r="AB1380" i="1"/>
  <c r="AA1380" i="1"/>
  <c r="R1380" i="1"/>
  <c r="AG1379" i="1"/>
  <c r="AF1379" i="1"/>
  <c r="AE1379" i="1"/>
  <c r="AD1379" i="1" a="1"/>
  <c r="AD1379" i="1"/>
  <c r="AC1379" i="1"/>
  <c r="AB1379" i="1"/>
  <c r="AA1379" i="1"/>
  <c r="R1379" i="1"/>
  <c r="AG1378" i="1"/>
  <c r="AF1378" i="1"/>
  <c r="AE1378" i="1"/>
  <c r="AD1378" i="1" a="1"/>
  <c r="AD1378" i="1"/>
  <c r="AC1378" i="1"/>
  <c r="AB1378" i="1"/>
  <c r="AA1378" i="1"/>
  <c r="R1378" i="1"/>
  <c r="AG1377" i="1"/>
  <c r="AF1377" i="1"/>
  <c r="AE1377" i="1"/>
  <c r="AD1377" i="1" a="1"/>
  <c r="AD1377" i="1"/>
  <c r="AC1377" i="1"/>
  <c r="AB1377" i="1"/>
  <c r="AA1377" i="1"/>
  <c r="R1377" i="1"/>
  <c r="AG1376" i="1"/>
  <c r="AF1376" i="1"/>
  <c r="AE1376" i="1"/>
  <c r="AD1376" i="1" a="1"/>
  <c r="AD1376" i="1"/>
  <c r="AC1376" i="1"/>
  <c r="AB1376" i="1"/>
  <c r="AA1376" i="1"/>
  <c r="R1376" i="1"/>
  <c r="AG1375" i="1"/>
  <c r="AF1375" i="1"/>
  <c r="AE1375" i="1"/>
  <c r="AD1375" i="1" a="1"/>
  <c r="AD1375" i="1"/>
  <c r="AC1375" i="1"/>
  <c r="AB1375" i="1"/>
  <c r="AA1375" i="1"/>
  <c r="R1375" i="1"/>
  <c r="AG1374" i="1"/>
  <c r="AF1374" i="1"/>
  <c r="AE1374" i="1"/>
  <c r="AD1374" i="1" a="1"/>
  <c r="AD1374" i="1"/>
  <c r="AC1374" i="1"/>
  <c r="AB1374" i="1"/>
  <c r="AA1374" i="1"/>
  <c r="R1374" i="1"/>
  <c r="AG1373" i="1"/>
  <c r="AF1373" i="1"/>
  <c r="AE1373" i="1"/>
  <c r="AD1373" i="1" a="1"/>
  <c r="AD1373" i="1"/>
  <c r="AC1373" i="1"/>
  <c r="AB1373" i="1"/>
  <c r="AA1373" i="1"/>
  <c r="R1373" i="1"/>
  <c r="AG1372" i="1"/>
  <c r="AF1372" i="1"/>
  <c r="AE1372" i="1"/>
  <c r="AD1372" i="1" a="1"/>
  <c r="AD1372" i="1"/>
  <c r="AC1372" i="1"/>
  <c r="AB1372" i="1"/>
  <c r="AA1372" i="1"/>
  <c r="R1372" i="1"/>
  <c r="AG1371" i="1"/>
  <c r="AF1371" i="1"/>
  <c r="AE1371" i="1"/>
  <c r="AD1371" i="1" a="1"/>
  <c r="AD1371" i="1"/>
  <c r="AC1371" i="1"/>
  <c r="AB1371" i="1"/>
  <c r="AA1371" i="1"/>
  <c r="R1371" i="1"/>
  <c r="AG1370" i="1"/>
  <c r="AF1370" i="1"/>
  <c r="AE1370" i="1"/>
  <c r="AD1370" i="1" a="1"/>
  <c r="AD1370" i="1"/>
  <c r="AC1370" i="1"/>
  <c r="AB1370" i="1"/>
  <c r="AA1370" i="1"/>
  <c r="R1370" i="1"/>
  <c r="AG1369" i="1"/>
  <c r="AF1369" i="1"/>
  <c r="AE1369" i="1"/>
  <c r="AD1369" i="1" a="1"/>
  <c r="AD1369" i="1"/>
  <c r="AC1369" i="1"/>
  <c r="AB1369" i="1"/>
  <c r="AA1369" i="1"/>
  <c r="R1369" i="1"/>
  <c r="AG1368" i="1"/>
  <c r="AF1368" i="1"/>
  <c r="AE1368" i="1"/>
  <c r="AD1368" i="1" a="1"/>
  <c r="AD1368" i="1"/>
  <c r="AC1368" i="1"/>
  <c r="AB1368" i="1"/>
  <c r="AA1368" i="1"/>
  <c r="R1368" i="1"/>
  <c r="AG1367" i="1"/>
  <c r="AF1367" i="1"/>
  <c r="AE1367" i="1"/>
  <c r="AD1367" i="1" a="1"/>
  <c r="AD1367" i="1"/>
  <c r="AC1367" i="1"/>
  <c r="AB1367" i="1"/>
  <c r="AA1367" i="1"/>
  <c r="R1367" i="1"/>
  <c r="AG1366" i="1"/>
  <c r="AF1366" i="1"/>
  <c r="AE1366" i="1"/>
  <c r="AD1366" i="1" a="1"/>
  <c r="AD1366" i="1"/>
  <c r="AC1366" i="1"/>
  <c r="AB1366" i="1"/>
  <c r="AA1366" i="1"/>
  <c r="R1366" i="1"/>
  <c r="AG1365" i="1"/>
  <c r="AF1365" i="1"/>
  <c r="AE1365" i="1"/>
  <c r="AD1365" i="1" a="1"/>
  <c r="AD1365" i="1"/>
  <c r="AC1365" i="1"/>
  <c r="AB1365" i="1"/>
  <c r="AA1365" i="1"/>
  <c r="R1365" i="1"/>
  <c r="AG1364" i="1"/>
  <c r="AF1364" i="1"/>
  <c r="AE1364" i="1"/>
  <c r="AD1364" i="1" a="1"/>
  <c r="AD1364" i="1"/>
  <c r="AC1364" i="1"/>
  <c r="AB1364" i="1"/>
  <c r="AA1364" i="1"/>
  <c r="R1364" i="1"/>
  <c r="AG1363" i="1"/>
  <c r="AF1363" i="1"/>
  <c r="AE1363" i="1"/>
  <c r="AD1363" i="1" a="1"/>
  <c r="AD1363" i="1"/>
  <c r="AC1363" i="1"/>
  <c r="AB1363" i="1"/>
  <c r="AA1363" i="1"/>
  <c r="R1363" i="1"/>
  <c r="AG1362" i="1"/>
  <c r="AF1362" i="1"/>
  <c r="AE1362" i="1"/>
  <c r="AD1362" i="1" a="1"/>
  <c r="AD1362" i="1"/>
  <c r="AC1362" i="1"/>
  <c r="AB1362" i="1"/>
  <c r="AA1362" i="1"/>
  <c r="R1362" i="1"/>
  <c r="AG1361" i="1"/>
  <c r="AF1361" i="1"/>
  <c r="AE1361" i="1"/>
  <c r="AD1361" i="1" a="1"/>
  <c r="AD1361" i="1"/>
  <c r="AC1361" i="1"/>
  <c r="AB1361" i="1"/>
  <c r="AA1361" i="1"/>
  <c r="R1361" i="1"/>
  <c r="AG1360" i="1"/>
  <c r="AF1360" i="1"/>
  <c r="AE1360" i="1"/>
  <c r="AD1360" i="1" a="1"/>
  <c r="AD1360" i="1"/>
  <c r="AC1360" i="1"/>
  <c r="AB1360" i="1"/>
  <c r="AA1360" i="1"/>
  <c r="R1360" i="1"/>
  <c r="AG1359" i="1"/>
  <c r="AF1359" i="1"/>
  <c r="AE1359" i="1"/>
  <c r="AD1359" i="1" a="1"/>
  <c r="AD1359" i="1"/>
  <c r="AC1359" i="1"/>
  <c r="AB1359" i="1"/>
  <c r="AA1359" i="1"/>
  <c r="R1359" i="1"/>
  <c r="AG1358" i="1"/>
  <c r="AF1358" i="1"/>
  <c r="AE1358" i="1"/>
  <c r="AD1358" i="1" a="1"/>
  <c r="AD1358" i="1"/>
  <c r="AC1358" i="1"/>
  <c r="AB1358" i="1"/>
  <c r="AA1358" i="1"/>
  <c r="R1358" i="1"/>
  <c r="AG1357" i="1"/>
  <c r="AF1357" i="1"/>
  <c r="AE1357" i="1"/>
  <c r="AD1357" i="1" a="1"/>
  <c r="AD1357" i="1"/>
  <c r="AC1357" i="1"/>
  <c r="AB1357" i="1"/>
  <c r="AA1357" i="1"/>
  <c r="R1357" i="1"/>
  <c r="AG1356" i="1"/>
  <c r="AF1356" i="1"/>
  <c r="AE1356" i="1"/>
  <c r="AD1356" i="1" a="1"/>
  <c r="AD1356" i="1"/>
  <c r="AC1356" i="1"/>
  <c r="AB1356" i="1"/>
  <c r="AA1356" i="1"/>
  <c r="R1356" i="1"/>
  <c r="AG1355" i="1"/>
  <c r="AF1355" i="1"/>
  <c r="AE1355" i="1"/>
  <c r="AD1355" i="1" a="1"/>
  <c r="AD1355" i="1"/>
  <c r="AC1355" i="1"/>
  <c r="AB1355" i="1"/>
  <c r="AA1355" i="1"/>
  <c r="R1355" i="1"/>
  <c r="AG1354" i="1"/>
  <c r="AF1354" i="1"/>
  <c r="AE1354" i="1"/>
  <c r="AD1354" i="1" a="1"/>
  <c r="AD1354" i="1"/>
  <c r="AC1354" i="1"/>
  <c r="AB1354" i="1"/>
  <c r="AA1354" i="1"/>
  <c r="R1354" i="1"/>
  <c r="AG1353" i="1"/>
  <c r="AF1353" i="1"/>
  <c r="AE1353" i="1"/>
  <c r="AD1353" i="1" a="1"/>
  <c r="AD1353" i="1"/>
  <c r="AC1353" i="1"/>
  <c r="AB1353" i="1"/>
  <c r="AA1353" i="1"/>
  <c r="R1353" i="1"/>
  <c r="AG1352" i="1"/>
  <c r="AF1352" i="1"/>
  <c r="AE1352" i="1"/>
  <c r="AD1352" i="1" a="1"/>
  <c r="AD1352" i="1"/>
  <c r="AC1352" i="1"/>
  <c r="AB1352" i="1"/>
  <c r="AA1352" i="1"/>
  <c r="R1352" i="1"/>
  <c r="AG1351" i="1"/>
  <c r="AF1351" i="1"/>
  <c r="AE1351" i="1"/>
  <c r="AD1351" i="1" a="1"/>
  <c r="AD1351" i="1"/>
  <c r="AC1351" i="1"/>
  <c r="AB1351" i="1"/>
  <c r="AA1351" i="1"/>
  <c r="R1351" i="1"/>
  <c r="AG1350" i="1"/>
  <c r="AF1350" i="1"/>
  <c r="AE1350" i="1"/>
  <c r="AD1350" i="1" a="1"/>
  <c r="AD1350" i="1"/>
  <c r="AC1350" i="1"/>
  <c r="AB1350" i="1"/>
  <c r="AA1350" i="1"/>
  <c r="R1350" i="1"/>
  <c r="AG1349" i="1"/>
  <c r="AF1349" i="1"/>
  <c r="AE1349" i="1"/>
  <c r="AD1349" i="1" a="1"/>
  <c r="AD1349" i="1"/>
  <c r="AC1349" i="1"/>
  <c r="AB1349" i="1"/>
  <c r="AA1349" i="1"/>
  <c r="R1349" i="1"/>
  <c r="AG1348" i="1"/>
  <c r="AF1348" i="1"/>
  <c r="AE1348" i="1"/>
  <c r="AD1348" i="1" a="1"/>
  <c r="AD1348" i="1"/>
  <c r="AC1348" i="1"/>
  <c r="AB1348" i="1"/>
  <c r="AA1348" i="1"/>
  <c r="R1348" i="1"/>
  <c r="AG1347" i="1"/>
  <c r="AF1347" i="1"/>
  <c r="AE1347" i="1"/>
  <c r="AD1347" i="1" a="1"/>
  <c r="AD1347" i="1"/>
  <c r="AC1347" i="1"/>
  <c r="AB1347" i="1"/>
  <c r="AA1347" i="1"/>
  <c r="R1347" i="1"/>
  <c r="AG1346" i="1"/>
  <c r="AF1346" i="1"/>
  <c r="AE1346" i="1"/>
  <c r="AD1346" i="1" a="1"/>
  <c r="AD1346" i="1"/>
  <c r="AC1346" i="1"/>
  <c r="AB1346" i="1"/>
  <c r="AA1346" i="1"/>
  <c r="R1346" i="1"/>
  <c r="AG1345" i="1"/>
  <c r="AF1345" i="1"/>
  <c r="AE1345" i="1"/>
  <c r="AD1345" i="1" a="1"/>
  <c r="AD1345" i="1"/>
  <c r="AC1345" i="1"/>
  <c r="AB1345" i="1"/>
  <c r="AA1345" i="1"/>
  <c r="R1345" i="1"/>
  <c r="AG1344" i="1"/>
  <c r="AF1344" i="1"/>
  <c r="AE1344" i="1"/>
  <c r="AD1344" i="1" a="1"/>
  <c r="AD1344" i="1"/>
  <c r="AC1344" i="1"/>
  <c r="AB1344" i="1"/>
  <c r="AA1344" i="1"/>
  <c r="R1344" i="1"/>
  <c r="AG1343" i="1"/>
  <c r="AF1343" i="1"/>
  <c r="AE1343" i="1"/>
  <c r="AD1343" i="1" a="1"/>
  <c r="AD1343" i="1"/>
  <c r="AC1343" i="1"/>
  <c r="AB1343" i="1"/>
  <c r="AA1343" i="1"/>
  <c r="R1343" i="1"/>
  <c r="AG1342" i="1"/>
  <c r="AF1342" i="1"/>
  <c r="AE1342" i="1"/>
  <c r="AD1342" i="1" a="1"/>
  <c r="AD1342" i="1"/>
  <c r="AC1342" i="1"/>
  <c r="AB1342" i="1"/>
  <c r="AA1342" i="1"/>
  <c r="R1342" i="1"/>
  <c r="AG1341" i="1"/>
  <c r="AF1341" i="1"/>
  <c r="AE1341" i="1"/>
  <c r="AD1341" i="1" a="1"/>
  <c r="AD1341" i="1"/>
  <c r="AC1341" i="1"/>
  <c r="AB1341" i="1"/>
  <c r="AA1341" i="1"/>
  <c r="R1341" i="1"/>
  <c r="AG1340" i="1"/>
  <c r="AF1340" i="1"/>
  <c r="AE1340" i="1"/>
  <c r="AD1340" i="1" a="1"/>
  <c r="AD1340" i="1"/>
  <c r="AC1340" i="1"/>
  <c r="AB1340" i="1"/>
  <c r="AA1340" i="1"/>
  <c r="R1340" i="1"/>
  <c r="AG1339" i="1"/>
  <c r="AF1339" i="1"/>
  <c r="AE1339" i="1"/>
  <c r="AD1339" i="1" a="1"/>
  <c r="AD1339" i="1"/>
  <c r="AC1339" i="1"/>
  <c r="AB1339" i="1"/>
  <c r="AA1339" i="1"/>
  <c r="R1339" i="1"/>
  <c r="AG1338" i="1"/>
  <c r="AF1338" i="1"/>
  <c r="AE1338" i="1"/>
  <c r="AD1338" i="1" a="1"/>
  <c r="AD1338" i="1"/>
  <c r="AC1338" i="1"/>
  <c r="AB1338" i="1"/>
  <c r="AA1338" i="1"/>
  <c r="R1338" i="1"/>
  <c r="AG1337" i="1"/>
  <c r="AF1337" i="1"/>
  <c r="AE1337" i="1"/>
  <c r="AD1337" i="1" a="1"/>
  <c r="AD1337" i="1"/>
  <c r="AC1337" i="1"/>
  <c r="AB1337" i="1"/>
  <c r="AA1337" i="1"/>
  <c r="R1337" i="1"/>
  <c r="AG1336" i="1"/>
  <c r="AF1336" i="1"/>
  <c r="AE1336" i="1"/>
  <c r="AD1336" i="1" a="1"/>
  <c r="AD1336" i="1"/>
  <c r="AC1336" i="1"/>
  <c r="AB1336" i="1"/>
  <c r="AA1336" i="1"/>
  <c r="R1336" i="1"/>
  <c r="AG1335" i="1"/>
  <c r="AF1335" i="1"/>
  <c r="AE1335" i="1"/>
  <c r="AD1335" i="1" a="1"/>
  <c r="AD1335" i="1"/>
  <c r="AC1335" i="1"/>
  <c r="AB1335" i="1"/>
  <c r="AA1335" i="1"/>
  <c r="R1335" i="1"/>
  <c r="AG1334" i="1"/>
  <c r="AF1334" i="1"/>
  <c r="AE1334" i="1"/>
  <c r="AD1334" i="1" a="1"/>
  <c r="AD1334" i="1"/>
  <c r="AC1334" i="1"/>
  <c r="AB1334" i="1"/>
  <c r="AA1334" i="1"/>
  <c r="R1334" i="1"/>
  <c r="AG1333" i="1"/>
  <c r="AF1333" i="1"/>
  <c r="AE1333" i="1"/>
  <c r="AD1333" i="1" a="1"/>
  <c r="AD1333" i="1"/>
  <c r="AC1333" i="1"/>
  <c r="AB1333" i="1"/>
  <c r="AA1333" i="1"/>
  <c r="R1333" i="1"/>
  <c r="AG1332" i="1"/>
  <c r="AF1332" i="1"/>
  <c r="AE1332" i="1"/>
  <c r="AD1332" i="1" a="1"/>
  <c r="AD1332" i="1"/>
  <c r="AC1332" i="1"/>
  <c r="AB1332" i="1"/>
  <c r="AA1332" i="1"/>
  <c r="R1332" i="1"/>
  <c r="AG1331" i="1"/>
  <c r="AF1331" i="1"/>
  <c r="AE1331" i="1"/>
  <c r="AD1331" i="1" a="1"/>
  <c r="AD1331" i="1"/>
  <c r="AC1331" i="1"/>
  <c r="AB1331" i="1"/>
  <c r="AA1331" i="1"/>
  <c r="R1331" i="1"/>
  <c r="AG1330" i="1"/>
  <c r="AF1330" i="1"/>
  <c r="AE1330" i="1"/>
  <c r="AD1330" i="1" a="1"/>
  <c r="AD1330" i="1"/>
  <c r="AC1330" i="1"/>
  <c r="AB1330" i="1"/>
  <c r="AA1330" i="1"/>
  <c r="R1330" i="1"/>
  <c r="AG1329" i="1"/>
  <c r="AF1329" i="1"/>
  <c r="AE1329" i="1"/>
  <c r="AD1329" i="1" a="1"/>
  <c r="AD1329" i="1"/>
  <c r="AC1329" i="1"/>
  <c r="AB1329" i="1"/>
  <c r="AA1329" i="1"/>
  <c r="R1329" i="1"/>
  <c r="AG1328" i="1"/>
  <c r="AF1328" i="1"/>
  <c r="AE1328" i="1"/>
  <c r="AD1328" i="1" a="1"/>
  <c r="AD1328" i="1"/>
  <c r="AC1328" i="1"/>
  <c r="AB1328" i="1"/>
  <c r="AA1328" i="1"/>
  <c r="R1328" i="1"/>
  <c r="AG1327" i="1"/>
  <c r="AF1327" i="1"/>
  <c r="AE1327" i="1"/>
  <c r="AD1327" i="1" a="1"/>
  <c r="AD1327" i="1"/>
  <c r="AC1327" i="1"/>
  <c r="AB1327" i="1"/>
  <c r="AA1327" i="1"/>
  <c r="R1327" i="1"/>
  <c r="AG1326" i="1"/>
  <c r="AF1326" i="1"/>
  <c r="AE1326" i="1"/>
  <c r="AD1326" i="1" a="1"/>
  <c r="AD1326" i="1"/>
  <c r="AC1326" i="1"/>
  <c r="AB1326" i="1"/>
  <c r="AA1326" i="1"/>
  <c r="R1326" i="1"/>
  <c r="AG1325" i="1"/>
  <c r="AF1325" i="1"/>
  <c r="AE1325" i="1"/>
  <c r="AD1325" i="1" a="1"/>
  <c r="AD1325" i="1"/>
  <c r="AC1325" i="1"/>
  <c r="AB1325" i="1"/>
  <c r="AA1325" i="1"/>
  <c r="R1325" i="1"/>
  <c r="AG1324" i="1"/>
  <c r="AF1324" i="1"/>
  <c r="AE1324" i="1"/>
  <c r="AD1324" i="1" a="1"/>
  <c r="AD1324" i="1"/>
  <c r="AC1324" i="1"/>
  <c r="AB1324" i="1"/>
  <c r="AA1324" i="1"/>
  <c r="R1324" i="1"/>
  <c r="AG1323" i="1"/>
  <c r="AF1323" i="1"/>
  <c r="AE1323" i="1"/>
  <c r="AD1323" i="1" a="1"/>
  <c r="AD1323" i="1"/>
  <c r="AC1323" i="1"/>
  <c r="AB1323" i="1"/>
  <c r="AA1323" i="1"/>
  <c r="R1323" i="1"/>
  <c r="AG1322" i="1"/>
  <c r="AF1322" i="1"/>
  <c r="AE1322" i="1"/>
  <c r="AD1322" i="1" a="1"/>
  <c r="AD1322" i="1"/>
  <c r="AC1322" i="1"/>
  <c r="AB1322" i="1"/>
  <c r="AA1322" i="1"/>
  <c r="R1322" i="1"/>
  <c r="AG1321" i="1"/>
  <c r="AF1321" i="1"/>
  <c r="AE1321" i="1"/>
  <c r="AD1321" i="1" a="1"/>
  <c r="AD1321" i="1"/>
  <c r="AC1321" i="1"/>
  <c r="AB1321" i="1"/>
  <c r="AA1321" i="1"/>
  <c r="R1321" i="1"/>
  <c r="AG1320" i="1"/>
  <c r="AF1320" i="1"/>
  <c r="AE1320" i="1"/>
  <c r="AD1320" i="1" a="1"/>
  <c r="AD1320" i="1"/>
  <c r="AC1320" i="1"/>
  <c r="AB1320" i="1"/>
  <c r="AA1320" i="1"/>
  <c r="R1320" i="1"/>
  <c r="AG1319" i="1"/>
  <c r="AF1319" i="1"/>
  <c r="AE1319" i="1"/>
  <c r="AD1319" i="1" a="1"/>
  <c r="AD1319" i="1"/>
  <c r="AC1319" i="1"/>
  <c r="AB1319" i="1"/>
  <c r="AA1319" i="1"/>
  <c r="R1319" i="1"/>
  <c r="AG1318" i="1"/>
  <c r="AF1318" i="1"/>
  <c r="AE1318" i="1"/>
  <c r="AD1318" i="1" a="1"/>
  <c r="AD1318" i="1"/>
  <c r="AC1318" i="1"/>
  <c r="AB1318" i="1"/>
  <c r="AA1318" i="1"/>
  <c r="R1318" i="1"/>
  <c r="AG1317" i="1"/>
  <c r="AF1317" i="1"/>
  <c r="AE1317" i="1"/>
  <c r="AD1317" i="1" a="1"/>
  <c r="AD1317" i="1"/>
  <c r="AC1317" i="1"/>
  <c r="AB1317" i="1"/>
  <c r="AA1317" i="1"/>
  <c r="R1317" i="1"/>
  <c r="AG1316" i="1"/>
  <c r="AF1316" i="1"/>
  <c r="AE1316" i="1"/>
  <c r="AD1316" i="1" a="1"/>
  <c r="AD1316" i="1"/>
  <c r="AC1316" i="1"/>
  <c r="AB1316" i="1"/>
  <c r="AA1316" i="1"/>
  <c r="R1316" i="1"/>
  <c r="AG1315" i="1"/>
  <c r="AF1315" i="1"/>
  <c r="AE1315" i="1"/>
  <c r="AD1315" i="1" a="1"/>
  <c r="AD1315" i="1"/>
  <c r="AC1315" i="1"/>
  <c r="AB1315" i="1"/>
  <c r="AA1315" i="1"/>
  <c r="R1315" i="1"/>
  <c r="AG1314" i="1"/>
  <c r="AF1314" i="1"/>
  <c r="AE1314" i="1"/>
  <c r="AD1314" i="1" a="1"/>
  <c r="AD1314" i="1"/>
  <c r="AC1314" i="1"/>
  <c r="AB1314" i="1"/>
  <c r="AA1314" i="1"/>
  <c r="R1314" i="1"/>
  <c r="AG1313" i="1"/>
  <c r="AF1313" i="1"/>
  <c r="AE1313" i="1"/>
  <c r="AD1313" i="1" a="1"/>
  <c r="AD1313" i="1"/>
  <c r="AC1313" i="1"/>
  <c r="AB1313" i="1"/>
  <c r="AA1313" i="1"/>
  <c r="R1313" i="1"/>
  <c r="AG1312" i="1"/>
  <c r="AF1312" i="1"/>
  <c r="AE1312" i="1"/>
  <c r="AD1312" i="1" a="1"/>
  <c r="AD1312" i="1"/>
  <c r="AC1312" i="1"/>
  <c r="AB1312" i="1"/>
  <c r="AA1312" i="1"/>
  <c r="R1312" i="1"/>
  <c r="AG1311" i="1"/>
  <c r="AF1311" i="1"/>
  <c r="AE1311" i="1"/>
  <c r="AD1311" i="1" a="1"/>
  <c r="AD1311" i="1"/>
  <c r="AC1311" i="1"/>
  <c r="AB1311" i="1"/>
  <c r="AA1311" i="1"/>
  <c r="R1311" i="1"/>
  <c r="AG1310" i="1"/>
  <c r="AF1310" i="1"/>
  <c r="AE1310" i="1"/>
  <c r="AD1310" i="1" a="1"/>
  <c r="AD1310" i="1"/>
  <c r="AC1310" i="1"/>
  <c r="AB1310" i="1"/>
  <c r="AA1310" i="1"/>
  <c r="R1310" i="1"/>
  <c r="AG1309" i="1"/>
  <c r="AF1309" i="1"/>
  <c r="AE1309" i="1"/>
  <c r="AD1309" i="1" a="1"/>
  <c r="AD1309" i="1"/>
  <c r="AC1309" i="1"/>
  <c r="AB1309" i="1"/>
  <c r="AA1309" i="1"/>
  <c r="R1309" i="1"/>
  <c r="AG1308" i="1"/>
  <c r="AF1308" i="1"/>
  <c r="AE1308" i="1"/>
  <c r="AD1308" i="1" a="1"/>
  <c r="AD1308" i="1"/>
  <c r="AC1308" i="1"/>
  <c r="AB1308" i="1"/>
  <c r="AA1308" i="1"/>
  <c r="R1308" i="1"/>
  <c r="AG1307" i="1"/>
  <c r="AF1307" i="1"/>
  <c r="AE1307" i="1"/>
  <c r="AD1307" i="1" a="1"/>
  <c r="AD1307" i="1"/>
  <c r="AC1307" i="1"/>
  <c r="AB1307" i="1"/>
  <c r="AA1307" i="1"/>
  <c r="R1307" i="1"/>
  <c r="AG1306" i="1"/>
  <c r="AF1306" i="1"/>
  <c r="AE1306" i="1"/>
  <c r="AD1306" i="1" a="1"/>
  <c r="AD1306" i="1"/>
  <c r="AC1306" i="1"/>
  <c r="AB1306" i="1"/>
  <c r="AA1306" i="1"/>
  <c r="R1306" i="1"/>
  <c r="AG1305" i="1"/>
  <c r="AF1305" i="1"/>
  <c r="AE1305" i="1"/>
  <c r="AD1305" i="1" a="1"/>
  <c r="AD1305" i="1"/>
  <c r="AC1305" i="1"/>
  <c r="AB1305" i="1"/>
  <c r="AA1305" i="1"/>
  <c r="R1305" i="1"/>
  <c r="AG1304" i="1"/>
  <c r="AF1304" i="1"/>
  <c r="AE1304" i="1"/>
  <c r="AD1304" i="1" a="1"/>
  <c r="AD1304" i="1"/>
  <c r="AC1304" i="1"/>
  <c r="AB1304" i="1"/>
  <c r="AA1304" i="1"/>
  <c r="R1304" i="1"/>
  <c r="AG1303" i="1"/>
  <c r="AF1303" i="1"/>
  <c r="AE1303" i="1"/>
  <c r="AD1303" i="1" a="1"/>
  <c r="AD1303" i="1"/>
  <c r="AC1303" i="1"/>
  <c r="AB1303" i="1"/>
  <c r="AA1303" i="1"/>
  <c r="R1303" i="1"/>
  <c r="AG1302" i="1"/>
  <c r="AF1302" i="1"/>
  <c r="AE1302" i="1"/>
  <c r="AD1302" i="1" a="1"/>
  <c r="AD1302" i="1"/>
  <c r="AC1302" i="1"/>
  <c r="AB1302" i="1"/>
  <c r="AA1302" i="1"/>
  <c r="R1302" i="1"/>
  <c r="AG1301" i="1"/>
  <c r="AF1301" i="1"/>
  <c r="AE1301" i="1"/>
  <c r="AD1301" i="1" a="1"/>
  <c r="AD1301" i="1"/>
  <c r="AC1301" i="1"/>
  <c r="AB1301" i="1"/>
  <c r="AA1301" i="1"/>
  <c r="R1301" i="1"/>
  <c r="AG1300" i="1"/>
  <c r="AF1300" i="1"/>
  <c r="AE1300" i="1"/>
  <c r="AD1300" i="1" a="1"/>
  <c r="AD1300" i="1"/>
  <c r="AC1300" i="1"/>
  <c r="AB1300" i="1"/>
  <c r="AA1300" i="1"/>
  <c r="R1300" i="1"/>
  <c r="AG1299" i="1"/>
  <c r="AF1299" i="1"/>
  <c r="AE1299" i="1"/>
  <c r="AD1299" i="1" a="1"/>
  <c r="AD1299" i="1"/>
  <c r="AC1299" i="1"/>
  <c r="AB1299" i="1"/>
  <c r="AA1299" i="1"/>
  <c r="R1299" i="1"/>
  <c r="AG1298" i="1"/>
  <c r="AF1298" i="1"/>
  <c r="AE1298" i="1"/>
  <c r="AD1298" i="1" a="1"/>
  <c r="AD1298" i="1"/>
  <c r="AC1298" i="1"/>
  <c r="AB1298" i="1"/>
  <c r="AA1298" i="1"/>
  <c r="R1298" i="1"/>
  <c r="AG1297" i="1"/>
  <c r="AF1297" i="1"/>
  <c r="AE1297" i="1"/>
  <c r="AD1297" i="1" a="1"/>
  <c r="AD1297" i="1"/>
  <c r="AC1297" i="1"/>
  <c r="AB1297" i="1"/>
  <c r="AA1297" i="1"/>
  <c r="R1297" i="1"/>
  <c r="AG1296" i="1"/>
  <c r="AF1296" i="1"/>
  <c r="AE1296" i="1"/>
  <c r="AD1296" i="1" a="1"/>
  <c r="AD1296" i="1"/>
  <c r="AC1296" i="1"/>
  <c r="AB1296" i="1"/>
  <c r="AA1296" i="1"/>
  <c r="R1296" i="1"/>
  <c r="AG1295" i="1"/>
  <c r="AF1295" i="1"/>
  <c r="AE1295" i="1"/>
  <c r="AD1295" i="1" a="1"/>
  <c r="AD1295" i="1"/>
  <c r="AC1295" i="1"/>
  <c r="AB1295" i="1"/>
  <c r="AA1295" i="1"/>
  <c r="R1295" i="1"/>
  <c r="AG1294" i="1"/>
  <c r="AF1294" i="1"/>
  <c r="AE1294" i="1"/>
  <c r="AD1294" i="1" a="1"/>
  <c r="AD1294" i="1"/>
  <c r="AC1294" i="1"/>
  <c r="AB1294" i="1"/>
  <c r="AA1294" i="1"/>
  <c r="R1294" i="1"/>
  <c r="AG1293" i="1"/>
  <c r="AF1293" i="1"/>
  <c r="AE1293" i="1"/>
  <c r="AD1293" i="1" a="1"/>
  <c r="AD1293" i="1"/>
  <c r="AC1293" i="1"/>
  <c r="AB1293" i="1"/>
  <c r="AA1293" i="1"/>
  <c r="R1293" i="1"/>
  <c r="AG1292" i="1"/>
  <c r="AF1292" i="1"/>
  <c r="AE1292" i="1"/>
  <c r="AD1292" i="1" a="1"/>
  <c r="AD1292" i="1"/>
  <c r="AC1292" i="1"/>
  <c r="AB1292" i="1"/>
  <c r="AA1292" i="1"/>
  <c r="R1292" i="1"/>
  <c r="AG1291" i="1"/>
  <c r="AF1291" i="1"/>
  <c r="AE1291" i="1"/>
  <c r="AD1291" i="1" a="1"/>
  <c r="AD1291" i="1"/>
  <c r="AC1291" i="1"/>
  <c r="AB1291" i="1"/>
  <c r="AA1291" i="1"/>
  <c r="R1291" i="1"/>
  <c r="AG1290" i="1"/>
  <c r="AF1290" i="1"/>
  <c r="AE1290" i="1"/>
  <c r="AD1290" i="1" a="1"/>
  <c r="AD1290" i="1"/>
  <c r="AC1290" i="1"/>
  <c r="AB1290" i="1"/>
  <c r="AA1290" i="1"/>
  <c r="R1290" i="1"/>
  <c r="AG1289" i="1"/>
  <c r="AF1289" i="1"/>
  <c r="AE1289" i="1"/>
  <c r="AD1289" i="1" a="1"/>
  <c r="AD1289" i="1"/>
  <c r="AC1289" i="1"/>
  <c r="AB1289" i="1"/>
  <c r="AA1289" i="1"/>
  <c r="R1289" i="1"/>
  <c r="AG1288" i="1"/>
  <c r="AF1288" i="1"/>
  <c r="AE1288" i="1"/>
  <c r="AD1288" i="1" a="1"/>
  <c r="AD1288" i="1"/>
  <c r="AC1288" i="1"/>
  <c r="AB1288" i="1"/>
  <c r="AA1288" i="1"/>
  <c r="R1288" i="1"/>
  <c r="AG1287" i="1"/>
  <c r="AF1287" i="1"/>
  <c r="AE1287" i="1"/>
  <c r="AD1287" i="1" a="1"/>
  <c r="AD1287" i="1"/>
  <c r="AC1287" i="1"/>
  <c r="AB1287" i="1"/>
  <c r="AA1287" i="1"/>
  <c r="R1287" i="1"/>
  <c r="AG1286" i="1"/>
  <c r="AF1286" i="1"/>
  <c r="AE1286" i="1"/>
  <c r="AD1286" i="1" a="1"/>
  <c r="AD1286" i="1"/>
  <c r="AC1286" i="1"/>
  <c r="AB1286" i="1"/>
  <c r="AA1286" i="1"/>
  <c r="R1286" i="1"/>
  <c r="AG1285" i="1"/>
  <c r="AF1285" i="1"/>
  <c r="AE1285" i="1"/>
  <c r="AD1285" i="1" a="1"/>
  <c r="AD1285" i="1"/>
  <c r="AC1285" i="1"/>
  <c r="AB1285" i="1"/>
  <c r="AA1285" i="1"/>
  <c r="R1285" i="1"/>
  <c r="AG1284" i="1"/>
  <c r="AF1284" i="1"/>
  <c r="AE1284" i="1"/>
  <c r="AD1284" i="1" a="1"/>
  <c r="AD1284" i="1"/>
  <c r="AC1284" i="1"/>
  <c r="AB1284" i="1"/>
  <c r="AA1284" i="1"/>
  <c r="R1284" i="1"/>
  <c r="AG1283" i="1"/>
  <c r="AF1283" i="1"/>
  <c r="AE1283" i="1"/>
  <c r="AD1283" i="1" a="1"/>
  <c r="AD1283" i="1"/>
  <c r="AC1283" i="1"/>
  <c r="AB1283" i="1"/>
  <c r="AA1283" i="1"/>
  <c r="R1283" i="1"/>
  <c r="AG1282" i="1"/>
  <c r="AF1282" i="1"/>
  <c r="AE1282" i="1"/>
  <c r="AD1282" i="1" a="1"/>
  <c r="AD1282" i="1"/>
  <c r="AC1282" i="1"/>
  <c r="AB1282" i="1"/>
  <c r="AA1282" i="1"/>
  <c r="R1282" i="1"/>
  <c r="AG1281" i="1"/>
  <c r="AF1281" i="1"/>
  <c r="AE1281" i="1"/>
  <c r="AD1281" i="1" a="1"/>
  <c r="AD1281" i="1"/>
  <c r="AC1281" i="1"/>
  <c r="AB1281" i="1"/>
  <c r="AA1281" i="1"/>
  <c r="R1281" i="1"/>
  <c r="AG1280" i="1"/>
  <c r="AF1280" i="1"/>
  <c r="AE1280" i="1"/>
  <c r="AD1280" i="1" a="1"/>
  <c r="AD1280" i="1"/>
  <c r="AC1280" i="1"/>
  <c r="AB1280" i="1"/>
  <c r="AA1280" i="1"/>
  <c r="R1280" i="1"/>
  <c r="AG1279" i="1"/>
  <c r="AF1279" i="1"/>
  <c r="AE1279" i="1"/>
  <c r="AD1279" i="1" a="1"/>
  <c r="AD1279" i="1"/>
  <c r="AC1279" i="1"/>
  <c r="AB1279" i="1"/>
  <c r="AA1279" i="1"/>
  <c r="R1279" i="1"/>
  <c r="AG1278" i="1"/>
  <c r="AF1278" i="1"/>
  <c r="AE1278" i="1"/>
  <c r="AD1278" i="1" a="1"/>
  <c r="AD1278" i="1"/>
  <c r="AC1278" i="1"/>
  <c r="AB1278" i="1"/>
  <c r="AA1278" i="1"/>
  <c r="R1278" i="1"/>
  <c r="AG1277" i="1"/>
  <c r="AF1277" i="1"/>
  <c r="AE1277" i="1"/>
  <c r="AD1277" i="1" a="1"/>
  <c r="AD1277" i="1"/>
  <c r="AC1277" i="1"/>
  <c r="AB1277" i="1"/>
  <c r="AA1277" i="1"/>
  <c r="R1277" i="1"/>
  <c r="AG1276" i="1"/>
  <c r="AF1276" i="1"/>
  <c r="AE1276" i="1"/>
  <c r="AD1276" i="1" a="1"/>
  <c r="AD1276" i="1"/>
  <c r="AC1276" i="1"/>
  <c r="AB1276" i="1"/>
  <c r="AA1276" i="1"/>
  <c r="R1276" i="1"/>
  <c r="AG1275" i="1"/>
  <c r="AF1275" i="1"/>
  <c r="AE1275" i="1"/>
  <c r="AD1275" i="1" a="1"/>
  <c r="AD1275" i="1"/>
  <c r="AC1275" i="1"/>
  <c r="AB1275" i="1"/>
  <c r="AA1275" i="1"/>
  <c r="R1275" i="1"/>
  <c r="AG1274" i="1"/>
  <c r="AF1274" i="1"/>
  <c r="AE1274" i="1"/>
  <c r="AD1274" i="1" a="1"/>
  <c r="AD1274" i="1"/>
  <c r="AC1274" i="1"/>
  <c r="AB1274" i="1"/>
  <c r="AA1274" i="1"/>
  <c r="R1274" i="1"/>
  <c r="AG1273" i="1"/>
  <c r="AF1273" i="1"/>
  <c r="AE1273" i="1"/>
  <c r="AD1273" i="1" a="1"/>
  <c r="AD1273" i="1"/>
  <c r="AC1273" i="1"/>
  <c r="AB1273" i="1"/>
  <c r="AA1273" i="1"/>
  <c r="R1273" i="1"/>
  <c r="AG1272" i="1"/>
  <c r="AF1272" i="1"/>
  <c r="AE1272" i="1"/>
  <c r="AD1272" i="1" a="1"/>
  <c r="AD1272" i="1"/>
  <c r="AC1272" i="1"/>
  <c r="AB1272" i="1"/>
  <c r="AA1272" i="1"/>
  <c r="R1272" i="1"/>
  <c r="AG1271" i="1"/>
  <c r="AF1271" i="1"/>
  <c r="AE1271" i="1"/>
  <c r="AD1271" i="1" a="1"/>
  <c r="AD1271" i="1"/>
  <c r="AC1271" i="1"/>
  <c r="AB1271" i="1"/>
  <c r="AA1271" i="1"/>
  <c r="R1271" i="1"/>
  <c r="AG1270" i="1"/>
  <c r="AF1270" i="1"/>
  <c r="AE1270" i="1"/>
  <c r="AD1270" i="1" a="1"/>
  <c r="AD1270" i="1"/>
  <c r="AC1270" i="1"/>
  <c r="AB1270" i="1"/>
  <c r="AA1270" i="1"/>
  <c r="R1270" i="1"/>
  <c r="AG1269" i="1"/>
  <c r="AF1269" i="1"/>
  <c r="AE1269" i="1"/>
  <c r="AD1269" i="1" a="1"/>
  <c r="AD1269" i="1"/>
  <c r="AC1269" i="1"/>
  <c r="AB1269" i="1"/>
  <c r="AA1269" i="1"/>
  <c r="R1269" i="1"/>
  <c r="AG1268" i="1"/>
  <c r="AF1268" i="1"/>
  <c r="AE1268" i="1"/>
  <c r="AD1268" i="1" a="1"/>
  <c r="AD1268" i="1"/>
  <c r="AC1268" i="1"/>
  <c r="AB1268" i="1"/>
  <c r="AA1268" i="1"/>
  <c r="R1268" i="1"/>
  <c r="AG1267" i="1"/>
  <c r="AF1267" i="1"/>
  <c r="AE1267" i="1"/>
  <c r="AD1267" i="1" a="1"/>
  <c r="AD1267" i="1"/>
  <c r="AC1267" i="1"/>
  <c r="AB1267" i="1"/>
  <c r="AA1267" i="1"/>
  <c r="R1267" i="1"/>
  <c r="AG1266" i="1"/>
  <c r="AF1266" i="1"/>
  <c r="AE1266" i="1"/>
  <c r="AD1266" i="1" a="1"/>
  <c r="AD1266" i="1"/>
  <c r="AC1266" i="1"/>
  <c r="AB1266" i="1"/>
  <c r="AA1266" i="1"/>
  <c r="R1266" i="1"/>
  <c r="AG1265" i="1"/>
  <c r="AF1265" i="1"/>
  <c r="AE1265" i="1"/>
  <c r="AD1265" i="1" a="1"/>
  <c r="AD1265" i="1"/>
  <c r="AC1265" i="1"/>
  <c r="AB1265" i="1"/>
  <c r="AA1265" i="1"/>
  <c r="R1265" i="1"/>
  <c r="AG1264" i="1"/>
  <c r="AF1264" i="1"/>
  <c r="AE1264" i="1"/>
  <c r="AD1264" i="1" a="1"/>
  <c r="AD1264" i="1"/>
  <c r="AC1264" i="1"/>
  <c r="AB1264" i="1"/>
  <c r="AA1264" i="1"/>
  <c r="R1264" i="1"/>
  <c r="AG1263" i="1"/>
  <c r="AF1263" i="1"/>
  <c r="AE1263" i="1"/>
  <c r="AD1263" i="1" a="1"/>
  <c r="AD1263" i="1"/>
  <c r="AC1263" i="1"/>
  <c r="AB1263" i="1"/>
  <c r="AA1263" i="1"/>
  <c r="R1263" i="1"/>
  <c r="AG1262" i="1"/>
  <c r="AF1262" i="1"/>
  <c r="AE1262" i="1"/>
  <c r="AD1262" i="1" a="1"/>
  <c r="AD1262" i="1"/>
  <c r="AC1262" i="1"/>
  <c r="AB1262" i="1"/>
  <c r="AA1262" i="1"/>
  <c r="R1262" i="1"/>
  <c r="AG1261" i="1"/>
  <c r="AF1261" i="1"/>
  <c r="AE1261" i="1"/>
  <c r="AD1261" i="1" a="1"/>
  <c r="AD1261" i="1"/>
  <c r="AC1261" i="1"/>
  <c r="AB1261" i="1"/>
  <c r="AA1261" i="1"/>
  <c r="R1261" i="1"/>
  <c r="AG1260" i="1"/>
  <c r="AF1260" i="1"/>
  <c r="AE1260" i="1"/>
  <c r="AD1260" i="1" a="1"/>
  <c r="AD1260" i="1"/>
  <c r="AC1260" i="1"/>
  <c r="AB1260" i="1"/>
  <c r="AA1260" i="1"/>
  <c r="R1260" i="1"/>
  <c r="AG1259" i="1"/>
  <c r="AF1259" i="1"/>
  <c r="AE1259" i="1"/>
  <c r="AD1259" i="1" a="1"/>
  <c r="AD1259" i="1"/>
  <c r="AC1259" i="1"/>
  <c r="AB1259" i="1"/>
  <c r="AA1259" i="1"/>
  <c r="R1259" i="1"/>
  <c r="AG1258" i="1"/>
  <c r="AF1258" i="1"/>
  <c r="AE1258" i="1"/>
  <c r="AD1258" i="1" a="1"/>
  <c r="AD1258" i="1"/>
  <c r="AC1258" i="1"/>
  <c r="AB1258" i="1"/>
  <c r="AA1258" i="1"/>
  <c r="R1258" i="1"/>
  <c r="AG1257" i="1"/>
  <c r="AF1257" i="1"/>
  <c r="AE1257" i="1"/>
  <c r="AD1257" i="1" a="1"/>
  <c r="AD1257" i="1"/>
  <c r="AC1257" i="1"/>
  <c r="AB1257" i="1"/>
  <c r="AA1257" i="1"/>
  <c r="R1257" i="1"/>
  <c r="AG1256" i="1"/>
  <c r="AF1256" i="1"/>
  <c r="AE1256" i="1"/>
  <c r="AD1256" i="1" a="1"/>
  <c r="AD1256" i="1"/>
  <c r="AC1256" i="1"/>
  <c r="AB1256" i="1"/>
  <c r="AA1256" i="1"/>
  <c r="R1256" i="1"/>
  <c r="AG1255" i="1"/>
  <c r="AF1255" i="1"/>
  <c r="AE1255" i="1"/>
  <c r="AD1255" i="1" a="1"/>
  <c r="AD1255" i="1"/>
  <c r="AC1255" i="1"/>
  <c r="AB1255" i="1"/>
  <c r="AA1255" i="1"/>
  <c r="R1255" i="1"/>
  <c r="AG1254" i="1"/>
  <c r="AF1254" i="1"/>
  <c r="AE1254" i="1"/>
  <c r="AD1254" i="1" a="1"/>
  <c r="AD1254" i="1"/>
  <c r="AC1254" i="1"/>
  <c r="AB1254" i="1"/>
  <c r="AA1254" i="1"/>
  <c r="R1254" i="1"/>
  <c r="AG1253" i="1"/>
  <c r="AF1253" i="1"/>
  <c r="AE1253" i="1"/>
  <c r="AD1253" i="1" a="1"/>
  <c r="AD1253" i="1"/>
  <c r="AC1253" i="1"/>
  <c r="AB1253" i="1"/>
  <c r="AA1253" i="1"/>
  <c r="R1253" i="1"/>
  <c r="AG1252" i="1"/>
  <c r="AF1252" i="1"/>
  <c r="AE1252" i="1"/>
  <c r="AD1252" i="1" a="1"/>
  <c r="AD1252" i="1"/>
  <c r="AC1252" i="1"/>
  <c r="AB1252" i="1"/>
  <c r="AA1252" i="1"/>
  <c r="R1252" i="1"/>
  <c r="AG1251" i="1"/>
  <c r="AF1251" i="1"/>
  <c r="AE1251" i="1"/>
  <c r="AD1251" i="1" a="1"/>
  <c r="AD1251" i="1"/>
  <c r="AC1251" i="1"/>
  <c r="AB1251" i="1"/>
  <c r="AA1251" i="1"/>
  <c r="R1251" i="1"/>
  <c r="AG1250" i="1"/>
  <c r="AF1250" i="1"/>
  <c r="AE1250" i="1"/>
  <c r="AD1250" i="1" a="1"/>
  <c r="AD1250" i="1"/>
  <c r="AC1250" i="1"/>
  <c r="AB1250" i="1"/>
  <c r="AA1250" i="1"/>
  <c r="R1250" i="1"/>
  <c r="AG1249" i="1"/>
  <c r="AF1249" i="1"/>
  <c r="AE1249" i="1"/>
  <c r="AD1249" i="1" a="1"/>
  <c r="AD1249" i="1"/>
  <c r="AC1249" i="1"/>
  <c r="AB1249" i="1"/>
  <c r="AA1249" i="1"/>
  <c r="R1249" i="1"/>
  <c r="AG1248" i="1"/>
  <c r="AF1248" i="1"/>
  <c r="AE1248" i="1"/>
  <c r="AD1248" i="1" a="1"/>
  <c r="AD1248" i="1"/>
  <c r="AC1248" i="1"/>
  <c r="AB1248" i="1"/>
  <c r="AA1248" i="1"/>
  <c r="R1248" i="1"/>
  <c r="AG1247" i="1"/>
  <c r="AF1247" i="1"/>
  <c r="AE1247" i="1"/>
  <c r="AD1247" i="1" a="1"/>
  <c r="AD1247" i="1"/>
  <c r="AC1247" i="1"/>
  <c r="AB1247" i="1"/>
  <c r="AA1247" i="1"/>
  <c r="R1247" i="1"/>
  <c r="AG1246" i="1"/>
  <c r="AF1246" i="1"/>
  <c r="AE1246" i="1"/>
  <c r="AD1246" i="1" a="1"/>
  <c r="AD1246" i="1"/>
  <c r="AC1246" i="1"/>
  <c r="AB1246" i="1"/>
  <c r="AA1246" i="1"/>
  <c r="R1246" i="1"/>
  <c r="AG1245" i="1"/>
  <c r="AF1245" i="1"/>
  <c r="AE1245" i="1"/>
  <c r="AD1245" i="1" a="1"/>
  <c r="AD1245" i="1"/>
  <c r="AC1245" i="1"/>
  <c r="AB1245" i="1"/>
  <c r="AA1245" i="1"/>
  <c r="R1245" i="1"/>
  <c r="AG1244" i="1"/>
  <c r="AF1244" i="1"/>
  <c r="AE1244" i="1"/>
  <c r="AD1244" i="1" a="1"/>
  <c r="AD1244" i="1"/>
  <c r="AC1244" i="1"/>
  <c r="AB1244" i="1"/>
  <c r="AA1244" i="1"/>
  <c r="R1244" i="1"/>
  <c r="AG1243" i="1"/>
  <c r="AF1243" i="1"/>
  <c r="AE1243" i="1"/>
  <c r="AD1243" i="1" a="1"/>
  <c r="AD1243" i="1"/>
  <c r="AC1243" i="1"/>
  <c r="AB1243" i="1"/>
  <c r="AA1243" i="1"/>
  <c r="R1243" i="1"/>
  <c r="AG1242" i="1"/>
  <c r="AF1242" i="1"/>
  <c r="AE1242" i="1"/>
  <c r="AD1242" i="1" a="1"/>
  <c r="AD1242" i="1"/>
  <c r="AC1242" i="1"/>
  <c r="AB1242" i="1"/>
  <c r="AA1242" i="1"/>
  <c r="R1242" i="1"/>
  <c r="AG1241" i="1"/>
  <c r="AF1241" i="1"/>
  <c r="AE1241" i="1"/>
  <c r="AD1241" i="1" a="1"/>
  <c r="AD1241" i="1"/>
  <c r="AC1241" i="1"/>
  <c r="AB1241" i="1"/>
  <c r="AA1241" i="1"/>
  <c r="R1241" i="1"/>
  <c r="AG1240" i="1"/>
  <c r="AF1240" i="1"/>
  <c r="AE1240" i="1"/>
  <c r="AD1240" i="1" a="1"/>
  <c r="AD1240" i="1"/>
  <c r="AC1240" i="1"/>
  <c r="AB1240" i="1"/>
  <c r="AA1240" i="1"/>
  <c r="R1240" i="1"/>
  <c r="AG1239" i="1"/>
  <c r="AF1239" i="1"/>
  <c r="AE1239" i="1"/>
  <c r="AD1239" i="1" a="1"/>
  <c r="AD1239" i="1"/>
  <c r="AC1239" i="1"/>
  <c r="AB1239" i="1"/>
  <c r="AA1239" i="1"/>
  <c r="R1239" i="1"/>
  <c r="AG1238" i="1"/>
  <c r="AF1238" i="1"/>
  <c r="AE1238" i="1"/>
  <c r="AD1238" i="1" a="1"/>
  <c r="AD1238" i="1"/>
  <c r="AC1238" i="1"/>
  <c r="AB1238" i="1"/>
  <c r="AA1238" i="1"/>
  <c r="R1238" i="1"/>
  <c r="AG1237" i="1"/>
  <c r="AF1237" i="1"/>
  <c r="AE1237" i="1"/>
  <c r="AD1237" i="1" a="1"/>
  <c r="AD1237" i="1"/>
  <c r="AC1237" i="1"/>
  <c r="AB1237" i="1"/>
  <c r="AA1237" i="1"/>
  <c r="R1237" i="1"/>
  <c r="AG1236" i="1"/>
  <c r="AF1236" i="1"/>
  <c r="AE1236" i="1"/>
  <c r="AD1236" i="1" a="1"/>
  <c r="AD1236" i="1"/>
  <c r="AC1236" i="1"/>
  <c r="AB1236" i="1"/>
  <c r="AA1236" i="1"/>
  <c r="R1236" i="1"/>
  <c r="AG1235" i="1"/>
  <c r="AF1235" i="1"/>
  <c r="AE1235" i="1"/>
  <c r="AD1235" i="1" a="1"/>
  <c r="AD1235" i="1"/>
  <c r="AC1235" i="1"/>
  <c r="AB1235" i="1"/>
  <c r="AA1235" i="1"/>
  <c r="R1235" i="1"/>
  <c r="AG1234" i="1"/>
  <c r="AF1234" i="1"/>
  <c r="AE1234" i="1"/>
  <c r="AD1234" i="1" a="1"/>
  <c r="AD1234" i="1"/>
  <c r="AC1234" i="1"/>
  <c r="AB1234" i="1"/>
  <c r="AA1234" i="1"/>
  <c r="R1234" i="1"/>
  <c r="AG1233" i="1"/>
  <c r="AF1233" i="1"/>
  <c r="AE1233" i="1"/>
  <c r="AD1233" i="1" a="1"/>
  <c r="AD1233" i="1"/>
  <c r="AC1233" i="1"/>
  <c r="AB1233" i="1"/>
  <c r="AA1233" i="1"/>
  <c r="R1233" i="1"/>
  <c r="AG1232" i="1"/>
  <c r="AF1232" i="1"/>
  <c r="AE1232" i="1"/>
  <c r="AD1232" i="1" a="1"/>
  <c r="AD1232" i="1"/>
  <c r="AC1232" i="1"/>
  <c r="AB1232" i="1"/>
  <c r="AA1232" i="1"/>
  <c r="R1232" i="1"/>
  <c r="AG1231" i="1"/>
  <c r="AF1231" i="1"/>
  <c r="AE1231" i="1"/>
  <c r="AD1231" i="1" a="1"/>
  <c r="AD1231" i="1"/>
  <c r="AC1231" i="1"/>
  <c r="AB1231" i="1"/>
  <c r="AA1231" i="1"/>
  <c r="R1231" i="1"/>
  <c r="AG1230" i="1"/>
  <c r="AF1230" i="1"/>
  <c r="AE1230" i="1"/>
  <c r="AD1230" i="1" a="1"/>
  <c r="AD1230" i="1"/>
  <c r="AC1230" i="1"/>
  <c r="AB1230" i="1"/>
  <c r="AA1230" i="1"/>
  <c r="R1230" i="1"/>
  <c r="AG1229" i="1"/>
  <c r="AF1229" i="1"/>
  <c r="AE1229" i="1"/>
  <c r="AD1229" i="1" a="1"/>
  <c r="AD1229" i="1"/>
  <c r="AC1229" i="1"/>
  <c r="AB1229" i="1"/>
  <c r="AA1229" i="1"/>
  <c r="R1229" i="1"/>
  <c r="AG1228" i="1"/>
  <c r="AF1228" i="1"/>
  <c r="AE1228" i="1"/>
  <c r="AD1228" i="1" a="1"/>
  <c r="AD1228" i="1"/>
  <c r="AC1228" i="1"/>
  <c r="AB1228" i="1"/>
  <c r="AA1228" i="1"/>
  <c r="R1228" i="1"/>
  <c r="AG1227" i="1"/>
  <c r="AF1227" i="1"/>
  <c r="AE1227" i="1"/>
  <c r="AD1227" i="1" a="1"/>
  <c r="AD1227" i="1"/>
  <c r="AC1227" i="1"/>
  <c r="AB1227" i="1"/>
  <c r="AA1227" i="1"/>
  <c r="R1227" i="1"/>
  <c r="AG1226" i="1"/>
  <c r="AF1226" i="1"/>
  <c r="AE1226" i="1"/>
  <c r="AD1226" i="1" a="1"/>
  <c r="AD1226" i="1"/>
  <c r="AC1226" i="1"/>
  <c r="AB1226" i="1"/>
  <c r="AA1226" i="1"/>
  <c r="R1226" i="1"/>
  <c r="AG1225" i="1"/>
  <c r="AF1225" i="1"/>
  <c r="AE1225" i="1"/>
  <c r="AD1225" i="1" a="1"/>
  <c r="AD1225" i="1"/>
  <c r="AC1225" i="1"/>
  <c r="AB1225" i="1"/>
  <c r="AA1225" i="1"/>
  <c r="R1225" i="1"/>
  <c r="AG1224" i="1"/>
  <c r="AF1224" i="1"/>
  <c r="AE1224" i="1"/>
  <c r="AD1224" i="1" a="1"/>
  <c r="AD1224" i="1"/>
  <c r="AC1224" i="1"/>
  <c r="AB1224" i="1"/>
  <c r="AA1224" i="1"/>
  <c r="R1224" i="1"/>
  <c r="AG1223" i="1"/>
  <c r="AF1223" i="1"/>
  <c r="AE1223" i="1"/>
  <c r="AD1223" i="1" a="1"/>
  <c r="AD1223" i="1"/>
  <c r="AC1223" i="1"/>
  <c r="AB1223" i="1"/>
  <c r="AA1223" i="1"/>
  <c r="R1223" i="1"/>
  <c r="AG1222" i="1"/>
  <c r="AF1222" i="1"/>
  <c r="AE1222" i="1"/>
  <c r="AD1222" i="1" a="1"/>
  <c r="AD1222" i="1"/>
  <c r="AC1222" i="1"/>
  <c r="AB1222" i="1"/>
  <c r="AA1222" i="1"/>
  <c r="R1222" i="1"/>
  <c r="AG1221" i="1"/>
  <c r="AF1221" i="1"/>
  <c r="AE1221" i="1"/>
  <c r="AD1221" i="1" a="1"/>
  <c r="AD1221" i="1"/>
  <c r="AC1221" i="1"/>
  <c r="AB1221" i="1"/>
  <c r="AA1221" i="1"/>
  <c r="R1221" i="1"/>
  <c r="AG1220" i="1"/>
  <c r="AF1220" i="1"/>
  <c r="AE1220" i="1"/>
  <c r="AD1220" i="1" a="1"/>
  <c r="AD1220" i="1"/>
  <c r="AC1220" i="1"/>
  <c r="AB1220" i="1"/>
  <c r="AA1220" i="1"/>
  <c r="R1220" i="1"/>
  <c r="AG1219" i="1"/>
  <c r="AF1219" i="1"/>
  <c r="AE1219" i="1"/>
  <c r="AD1219" i="1" a="1"/>
  <c r="AD1219" i="1"/>
  <c r="AC1219" i="1"/>
  <c r="AB1219" i="1"/>
  <c r="AA1219" i="1"/>
  <c r="R1219" i="1"/>
  <c r="AG1218" i="1"/>
  <c r="AF1218" i="1"/>
  <c r="AE1218" i="1"/>
  <c r="AD1218" i="1" a="1"/>
  <c r="AD1218" i="1"/>
  <c r="AC1218" i="1"/>
  <c r="AB1218" i="1"/>
  <c r="AA1218" i="1"/>
  <c r="R1218" i="1"/>
  <c r="AG1217" i="1"/>
  <c r="AF1217" i="1"/>
  <c r="AE1217" i="1"/>
  <c r="AD1217" i="1" a="1"/>
  <c r="AD1217" i="1"/>
  <c r="AC1217" i="1"/>
  <c r="AB1217" i="1"/>
  <c r="AA1217" i="1"/>
  <c r="R1217" i="1"/>
  <c r="AG1216" i="1"/>
  <c r="AF1216" i="1"/>
  <c r="AE1216" i="1"/>
  <c r="AD1216" i="1" a="1"/>
  <c r="AD1216" i="1"/>
  <c r="AC1216" i="1"/>
  <c r="AB1216" i="1"/>
  <c r="AA1216" i="1"/>
  <c r="R1216" i="1"/>
  <c r="AG1215" i="1"/>
  <c r="AF1215" i="1"/>
  <c r="AE1215" i="1"/>
  <c r="AD1215" i="1" a="1"/>
  <c r="AD1215" i="1"/>
  <c r="AC1215" i="1"/>
  <c r="AB1215" i="1"/>
  <c r="AA1215" i="1"/>
  <c r="R1215" i="1"/>
  <c r="AG1214" i="1"/>
  <c r="AF1214" i="1"/>
  <c r="AE1214" i="1"/>
  <c r="AD1214" i="1" a="1"/>
  <c r="AD1214" i="1"/>
  <c r="AC1214" i="1"/>
  <c r="AB1214" i="1"/>
  <c r="AA1214" i="1"/>
  <c r="R1214" i="1"/>
  <c r="AG1213" i="1"/>
  <c r="AF1213" i="1"/>
  <c r="AE1213" i="1"/>
  <c r="AD1213" i="1" a="1"/>
  <c r="AD1213" i="1"/>
  <c r="AC1213" i="1"/>
  <c r="AB1213" i="1"/>
  <c r="AA1213" i="1"/>
  <c r="R1213" i="1"/>
  <c r="AG1212" i="1"/>
  <c r="AF1212" i="1"/>
  <c r="AE1212" i="1"/>
  <c r="AD1212" i="1" a="1"/>
  <c r="AD1212" i="1"/>
  <c r="AC1212" i="1"/>
  <c r="AB1212" i="1"/>
  <c r="AA1212" i="1"/>
  <c r="R1212" i="1"/>
  <c r="AG1211" i="1"/>
  <c r="AF1211" i="1"/>
  <c r="AE1211" i="1"/>
  <c r="AD1211" i="1" a="1"/>
  <c r="AD1211" i="1"/>
  <c r="AC1211" i="1"/>
  <c r="AB1211" i="1"/>
  <c r="AA1211" i="1"/>
  <c r="R1211" i="1"/>
  <c r="AG1210" i="1"/>
  <c r="AF1210" i="1"/>
  <c r="AE1210" i="1"/>
  <c r="AD1210" i="1" a="1"/>
  <c r="AD1210" i="1"/>
  <c r="AC1210" i="1"/>
  <c r="AB1210" i="1"/>
  <c r="AA1210" i="1"/>
  <c r="R1210" i="1"/>
  <c r="AG1209" i="1"/>
  <c r="AF1209" i="1"/>
  <c r="AE1209" i="1"/>
  <c r="AD1209" i="1" a="1"/>
  <c r="AD1209" i="1"/>
  <c r="AC1209" i="1"/>
  <c r="AB1209" i="1"/>
  <c r="AA1209" i="1"/>
  <c r="R1209" i="1"/>
  <c r="AG1208" i="1"/>
  <c r="AF1208" i="1"/>
  <c r="AE1208" i="1"/>
  <c r="AD1208" i="1" a="1"/>
  <c r="AD1208" i="1"/>
  <c r="AC1208" i="1"/>
  <c r="AB1208" i="1"/>
  <c r="AA1208" i="1"/>
  <c r="R1208" i="1"/>
  <c r="AG1207" i="1"/>
  <c r="AF1207" i="1"/>
  <c r="AE1207" i="1"/>
  <c r="AD1207" i="1" a="1"/>
  <c r="AD1207" i="1"/>
  <c r="AC1207" i="1"/>
  <c r="AB1207" i="1"/>
  <c r="AA1207" i="1"/>
  <c r="R1207" i="1"/>
  <c r="AG1206" i="1"/>
  <c r="AF1206" i="1"/>
  <c r="AE1206" i="1"/>
  <c r="AD1206" i="1" a="1"/>
  <c r="AD1206" i="1"/>
  <c r="AC1206" i="1"/>
  <c r="AB1206" i="1"/>
  <c r="AA1206" i="1"/>
  <c r="R1206" i="1"/>
  <c r="AG1205" i="1"/>
  <c r="AF1205" i="1"/>
  <c r="AE1205" i="1"/>
  <c r="AD1205" i="1" a="1"/>
  <c r="AD1205" i="1"/>
  <c r="AC1205" i="1"/>
  <c r="AB1205" i="1"/>
  <c r="AA1205" i="1"/>
  <c r="R1205" i="1"/>
  <c r="AG1204" i="1"/>
  <c r="AF1204" i="1"/>
  <c r="AE1204" i="1"/>
  <c r="AD1204" i="1" a="1"/>
  <c r="AD1204" i="1"/>
  <c r="AC1204" i="1"/>
  <c r="AB1204" i="1"/>
  <c r="AA1204" i="1"/>
  <c r="R1204" i="1"/>
  <c r="AG1203" i="1"/>
  <c r="AF1203" i="1"/>
  <c r="AE1203" i="1"/>
  <c r="AD1203" i="1" a="1"/>
  <c r="AD1203" i="1"/>
  <c r="AC1203" i="1"/>
  <c r="AB1203" i="1"/>
  <c r="AA1203" i="1"/>
  <c r="R1203" i="1"/>
  <c r="AG1202" i="1"/>
  <c r="AF1202" i="1"/>
  <c r="AE1202" i="1"/>
  <c r="AD1202" i="1" a="1"/>
  <c r="AD1202" i="1"/>
  <c r="AC1202" i="1"/>
  <c r="AB1202" i="1"/>
  <c r="AA1202" i="1"/>
  <c r="R1202" i="1"/>
  <c r="AG1201" i="1"/>
  <c r="AF1201" i="1"/>
  <c r="AE1201" i="1"/>
  <c r="AD1201" i="1" a="1"/>
  <c r="AD1201" i="1"/>
  <c r="AC1201" i="1"/>
  <c r="AB1201" i="1"/>
  <c r="AA1201" i="1"/>
  <c r="R1201" i="1"/>
  <c r="AG1200" i="1"/>
  <c r="AF1200" i="1"/>
  <c r="AE1200" i="1"/>
  <c r="AD1200" i="1" a="1"/>
  <c r="AD1200" i="1"/>
  <c r="AC1200" i="1"/>
  <c r="AB1200" i="1"/>
  <c r="AA1200" i="1"/>
  <c r="R1200" i="1"/>
  <c r="AG1199" i="1"/>
  <c r="AF1199" i="1"/>
  <c r="AE1199" i="1"/>
  <c r="AD1199" i="1" a="1"/>
  <c r="AD1199" i="1"/>
  <c r="AC1199" i="1"/>
  <c r="AB1199" i="1"/>
  <c r="AA1199" i="1"/>
  <c r="R1199" i="1"/>
  <c r="AG1198" i="1"/>
  <c r="AF1198" i="1"/>
  <c r="AE1198" i="1"/>
  <c r="AD1198" i="1" a="1"/>
  <c r="AD1198" i="1"/>
  <c r="AC1198" i="1"/>
  <c r="AB1198" i="1"/>
  <c r="AA1198" i="1"/>
  <c r="R1198" i="1"/>
  <c r="AG1197" i="1"/>
  <c r="AF1197" i="1"/>
  <c r="AE1197" i="1"/>
  <c r="AD1197" i="1" a="1"/>
  <c r="AD1197" i="1"/>
  <c r="AC1197" i="1"/>
  <c r="AB1197" i="1"/>
  <c r="AA1197" i="1"/>
  <c r="R1197" i="1"/>
  <c r="AG1196" i="1"/>
  <c r="AF1196" i="1"/>
  <c r="AE1196" i="1"/>
  <c r="AD1196" i="1" a="1"/>
  <c r="AD1196" i="1"/>
  <c r="AC1196" i="1"/>
  <c r="AB1196" i="1"/>
  <c r="AA1196" i="1"/>
  <c r="R1196" i="1"/>
  <c r="AG1195" i="1"/>
  <c r="AF1195" i="1"/>
  <c r="AE1195" i="1"/>
  <c r="AD1195" i="1" a="1"/>
  <c r="AD1195" i="1"/>
  <c r="AC1195" i="1"/>
  <c r="AB1195" i="1"/>
  <c r="AA1195" i="1"/>
  <c r="R1195" i="1"/>
  <c r="AG1194" i="1"/>
  <c r="AF1194" i="1"/>
  <c r="AE1194" i="1"/>
  <c r="AD1194" i="1" a="1"/>
  <c r="AD1194" i="1"/>
  <c r="AC1194" i="1"/>
  <c r="AB1194" i="1"/>
  <c r="AA1194" i="1"/>
  <c r="R1194" i="1"/>
  <c r="AG1193" i="1"/>
  <c r="AF1193" i="1"/>
  <c r="AE1193" i="1"/>
  <c r="AD1193" i="1" a="1"/>
  <c r="AD1193" i="1"/>
  <c r="AC1193" i="1"/>
  <c r="AB1193" i="1"/>
  <c r="AA1193" i="1"/>
  <c r="R1193" i="1"/>
  <c r="AG1192" i="1"/>
  <c r="AF1192" i="1"/>
  <c r="AE1192" i="1"/>
  <c r="AD1192" i="1" a="1"/>
  <c r="AD1192" i="1"/>
  <c r="AC1192" i="1"/>
  <c r="AB1192" i="1"/>
  <c r="AA1192" i="1"/>
  <c r="R1192" i="1"/>
  <c r="AG1191" i="1"/>
  <c r="AF1191" i="1"/>
  <c r="AE1191" i="1"/>
  <c r="AD1191" i="1" a="1"/>
  <c r="AD1191" i="1"/>
  <c r="AC1191" i="1"/>
  <c r="AB1191" i="1"/>
  <c r="AA1191" i="1"/>
  <c r="R1191" i="1"/>
  <c r="AG1190" i="1"/>
  <c r="AF1190" i="1"/>
  <c r="AE1190" i="1"/>
  <c r="AD1190" i="1" a="1"/>
  <c r="AD1190" i="1"/>
  <c r="AC1190" i="1"/>
  <c r="AB1190" i="1"/>
  <c r="AA1190" i="1"/>
  <c r="R1190" i="1"/>
  <c r="AG1189" i="1"/>
  <c r="AF1189" i="1"/>
  <c r="AE1189" i="1"/>
  <c r="AD1189" i="1" a="1"/>
  <c r="AD1189" i="1"/>
  <c r="AC1189" i="1"/>
  <c r="AB1189" i="1"/>
  <c r="AA1189" i="1"/>
  <c r="R1189" i="1"/>
  <c r="AG1188" i="1"/>
  <c r="AF1188" i="1"/>
  <c r="AE1188" i="1"/>
  <c r="AD1188" i="1" a="1"/>
  <c r="AD1188" i="1"/>
  <c r="AC1188" i="1"/>
  <c r="AB1188" i="1"/>
  <c r="AA1188" i="1"/>
  <c r="R1188" i="1"/>
  <c r="AG1187" i="1"/>
  <c r="AF1187" i="1"/>
  <c r="AE1187" i="1"/>
  <c r="AD1187" i="1" a="1"/>
  <c r="AD1187" i="1"/>
  <c r="AC1187" i="1"/>
  <c r="AB1187" i="1"/>
  <c r="AA1187" i="1"/>
  <c r="R1187" i="1"/>
  <c r="AG1186" i="1"/>
  <c r="AF1186" i="1"/>
  <c r="AE1186" i="1"/>
  <c r="AD1186" i="1" a="1"/>
  <c r="AD1186" i="1"/>
  <c r="AC1186" i="1"/>
  <c r="AB1186" i="1"/>
  <c r="AA1186" i="1"/>
  <c r="R1186" i="1"/>
  <c r="AG1185" i="1"/>
  <c r="AF1185" i="1"/>
  <c r="AE1185" i="1"/>
  <c r="AD1185" i="1" a="1"/>
  <c r="AD1185" i="1"/>
  <c r="AC1185" i="1"/>
  <c r="AB1185" i="1"/>
  <c r="AA1185" i="1"/>
  <c r="R1185" i="1"/>
  <c r="AG1184" i="1"/>
  <c r="AF1184" i="1"/>
  <c r="AE1184" i="1"/>
  <c r="AD1184" i="1" a="1"/>
  <c r="AD1184" i="1"/>
  <c r="AC1184" i="1"/>
  <c r="AB1184" i="1"/>
  <c r="AA1184" i="1"/>
  <c r="R1184" i="1"/>
  <c r="AG1183" i="1"/>
  <c r="AF1183" i="1"/>
  <c r="AE1183" i="1"/>
  <c r="AD1183" i="1" a="1"/>
  <c r="AD1183" i="1"/>
  <c r="AC1183" i="1"/>
  <c r="AB1183" i="1"/>
  <c r="AA1183" i="1"/>
  <c r="R1183" i="1"/>
  <c r="AG1182" i="1"/>
  <c r="AF1182" i="1"/>
  <c r="AE1182" i="1"/>
  <c r="AD1182" i="1" a="1"/>
  <c r="AD1182" i="1"/>
  <c r="AC1182" i="1"/>
  <c r="AB1182" i="1"/>
  <c r="AA1182" i="1"/>
  <c r="R1182" i="1"/>
  <c r="AG1181" i="1"/>
  <c r="AF1181" i="1"/>
  <c r="AE1181" i="1"/>
  <c r="AD1181" i="1" a="1"/>
  <c r="AD1181" i="1"/>
  <c r="AC1181" i="1"/>
  <c r="AB1181" i="1"/>
  <c r="AA1181" i="1"/>
  <c r="R1181" i="1"/>
  <c r="AG1180" i="1"/>
  <c r="AF1180" i="1"/>
  <c r="AE1180" i="1"/>
  <c r="AD1180" i="1" a="1"/>
  <c r="AD1180" i="1"/>
  <c r="AC1180" i="1"/>
  <c r="AB1180" i="1"/>
  <c r="AA1180" i="1"/>
  <c r="R1180" i="1"/>
  <c r="AG1179" i="1"/>
  <c r="AF1179" i="1"/>
  <c r="AE1179" i="1"/>
  <c r="AD1179" i="1" a="1"/>
  <c r="AD1179" i="1"/>
  <c r="AC1179" i="1"/>
  <c r="AB1179" i="1"/>
  <c r="AA1179" i="1"/>
  <c r="R1179" i="1"/>
  <c r="AG1178" i="1"/>
  <c r="AF1178" i="1"/>
  <c r="AE1178" i="1"/>
  <c r="AD1178" i="1" a="1"/>
  <c r="AD1178" i="1"/>
  <c r="AC1178" i="1"/>
  <c r="AB1178" i="1"/>
  <c r="AA1178" i="1"/>
  <c r="R1178" i="1"/>
  <c r="AG1177" i="1"/>
  <c r="AF1177" i="1"/>
  <c r="AE1177" i="1"/>
  <c r="AD1177" i="1" a="1"/>
  <c r="AD1177" i="1"/>
  <c r="AC1177" i="1"/>
  <c r="AB1177" i="1"/>
  <c r="AA1177" i="1"/>
  <c r="R1177" i="1"/>
  <c r="AG1176" i="1"/>
  <c r="AF1176" i="1"/>
  <c r="AE1176" i="1"/>
  <c r="AD1176" i="1" a="1"/>
  <c r="AD1176" i="1"/>
  <c r="AC1176" i="1"/>
  <c r="AB1176" i="1"/>
  <c r="AA1176" i="1"/>
  <c r="R1176" i="1"/>
  <c r="AG1175" i="1"/>
  <c r="AF1175" i="1"/>
  <c r="AE1175" i="1"/>
  <c r="AD1175" i="1" a="1"/>
  <c r="AD1175" i="1"/>
  <c r="AC1175" i="1"/>
  <c r="AB1175" i="1"/>
  <c r="AA1175" i="1"/>
  <c r="R1175" i="1"/>
  <c r="AG1174" i="1"/>
  <c r="AF1174" i="1"/>
  <c r="AE1174" i="1"/>
  <c r="AD1174" i="1" a="1"/>
  <c r="AD1174" i="1"/>
  <c r="AC1174" i="1"/>
  <c r="AB1174" i="1"/>
  <c r="AA1174" i="1"/>
  <c r="R1174" i="1"/>
  <c r="AG1173" i="1"/>
  <c r="AF1173" i="1"/>
  <c r="AE1173" i="1"/>
  <c r="AD1173" i="1" a="1"/>
  <c r="AD1173" i="1"/>
  <c r="AC1173" i="1"/>
  <c r="AB1173" i="1"/>
  <c r="AA1173" i="1"/>
  <c r="R1173" i="1"/>
  <c r="AG1172" i="1"/>
  <c r="AF1172" i="1"/>
  <c r="AE1172" i="1"/>
  <c r="AD1172" i="1" a="1"/>
  <c r="AD1172" i="1"/>
  <c r="AC1172" i="1"/>
  <c r="AB1172" i="1"/>
  <c r="AA1172" i="1"/>
  <c r="R1172" i="1"/>
  <c r="AG1171" i="1"/>
  <c r="AF1171" i="1"/>
  <c r="AE1171" i="1"/>
  <c r="AD1171" i="1" a="1"/>
  <c r="AD1171" i="1"/>
  <c r="AC1171" i="1"/>
  <c r="AB1171" i="1"/>
  <c r="AA1171" i="1"/>
  <c r="R1171" i="1"/>
  <c r="AG1170" i="1"/>
  <c r="AF1170" i="1"/>
  <c r="AE1170" i="1"/>
  <c r="AD1170" i="1" a="1"/>
  <c r="AD1170" i="1"/>
  <c r="AC1170" i="1"/>
  <c r="AB1170" i="1"/>
  <c r="AA1170" i="1"/>
  <c r="R1170" i="1"/>
  <c r="AG1169" i="1"/>
  <c r="AF1169" i="1"/>
  <c r="AE1169" i="1"/>
  <c r="AD1169" i="1" a="1"/>
  <c r="AD1169" i="1"/>
  <c r="AC1169" i="1"/>
  <c r="AB1169" i="1"/>
  <c r="AA1169" i="1"/>
  <c r="R1169" i="1"/>
  <c r="AG1168" i="1"/>
  <c r="AF1168" i="1"/>
  <c r="AE1168" i="1"/>
  <c r="AD1168" i="1" a="1"/>
  <c r="AD1168" i="1"/>
  <c r="AC1168" i="1"/>
  <c r="AB1168" i="1"/>
  <c r="AA1168" i="1"/>
  <c r="R1168" i="1"/>
  <c r="AG1167" i="1"/>
  <c r="AF1167" i="1"/>
  <c r="AE1167" i="1"/>
  <c r="AD1167" i="1" a="1"/>
  <c r="AD1167" i="1"/>
  <c r="AC1167" i="1"/>
  <c r="AB1167" i="1"/>
  <c r="AA1167" i="1"/>
  <c r="R1167" i="1"/>
  <c r="AG1166" i="1"/>
  <c r="AF1166" i="1"/>
  <c r="AE1166" i="1"/>
  <c r="AD1166" i="1" a="1"/>
  <c r="AD1166" i="1"/>
  <c r="AC1166" i="1"/>
  <c r="AB1166" i="1"/>
  <c r="AA1166" i="1"/>
  <c r="R1166" i="1"/>
  <c r="AG1165" i="1"/>
  <c r="AF1165" i="1"/>
  <c r="AE1165" i="1"/>
  <c r="AD1165" i="1" a="1"/>
  <c r="AD1165" i="1"/>
  <c r="AC1165" i="1"/>
  <c r="AB1165" i="1"/>
  <c r="AA1165" i="1"/>
  <c r="R1165" i="1"/>
  <c r="AG1164" i="1"/>
  <c r="AF1164" i="1"/>
  <c r="AE1164" i="1"/>
  <c r="AD1164" i="1" a="1"/>
  <c r="AD1164" i="1"/>
  <c r="AC1164" i="1"/>
  <c r="AB1164" i="1"/>
  <c r="AA1164" i="1"/>
  <c r="R1164" i="1"/>
  <c r="AG1163" i="1"/>
  <c r="AF1163" i="1"/>
  <c r="AE1163" i="1"/>
  <c r="AD1163" i="1" a="1"/>
  <c r="AD1163" i="1"/>
  <c r="AC1163" i="1"/>
  <c r="AB1163" i="1"/>
  <c r="AA1163" i="1"/>
  <c r="R1163" i="1"/>
  <c r="AG1162" i="1"/>
  <c r="AF1162" i="1"/>
  <c r="AE1162" i="1"/>
  <c r="AD1162" i="1" a="1"/>
  <c r="AD1162" i="1"/>
  <c r="AC1162" i="1"/>
  <c r="AB1162" i="1"/>
  <c r="AA1162" i="1"/>
  <c r="R1162" i="1"/>
  <c r="AG1161" i="1"/>
  <c r="AF1161" i="1"/>
  <c r="AE1161" i="1"/>
  <c r="AD1161" i="1" a="1"/>
  <c r="AD1161" i="1"/>
  <c r="AC1161" i="1"/>
  <c r="AB1161" i="1"/>
  <c r="AA1161" i="1"/>
  <c r="R1161" i="1"/>
  <c r="AG1160" i="1"/>
  <c r="AF1160" i="1"/>
  <c r="AE1160" i="1"/>
  <c r="AD1160" i="1" a="1"/>
  <c r="AD1160" i="1"/>
  <c r="AC1160" i="1"/>
  <c r="AB1160" i="1"/>
  <c r="AA1160" i="1"/>
  <c r="R1160" i="1"/>
  <c r="AG1159" i="1"/>
  <c r="AF1159" i="1"/>
  <c r="AE1159" i="1"/>
  <c r="AD1159" i="1" a="1"/>
  <c r="AD1159" i="1"/>
  <c r="AC1159" i="1"/>
  <c r="AB1159" i="1"/>
  <c r="AA1159" i="1"/>
  <c r="R1159" i="1"/>
  <c r="AG1158" i="1"/>
  <c r="AF1158" i="1"/>
  <c r="AE1158" i="1"/>
  <c r="AD1158" i="1" a="1"/>
  <c r="AD1158" i="1"/>
  <c r="AC1158" i="1"/>
  <c r="AB1158" i="1"/>
  <c r="AA1158" i="1"/>
  <c r="R1158" i="1"/>
  <c r="AG1157" i="1"/>
  <c r="AF1157" i="1"/>
  <c r="AE1157" i="1"/>
  <c r="AD1157" i="1" a="1"/>
  <c r="AD1157" i="1"/>
  <c r="AC1157" i="1"/>
  <c r="AB1157" i="1"/>
  <c r="AA1157" i="1"/>
  <c r="R1157" i="1"/>
  <c r="AG1156" i="1"/>
  <c r="AF1156" i="1"/>
  <c r="AE1156" i="1"/>
  <c r="AD1156" i="1" a="1"/>
  <c r="AD1156" i="1"/>
  <c r="AC1156" i="1"/>
  <c r="AB1156" i="1"/>
  <c r="AA1156" i="1"/>
  <c r="R1156" i="1"/>
  <c r="AG1155" i="1"/>
  <c r="AF1155" i="1"/>
  <c r="AE1155" i="1"/>
  <c r="AD1155" i="1" a="1"/>
  <c r="AD1155" i="1"/>
  <c r="AC1155" i="1"/>
  <c r="AB1155" i="1"/>
  <c r="AA1155" i="1"/>
  <c r="R1155" i="1"/>
  <c r="AG1154" i="1"/>
  <c r="AF1154" i="1"/>
  <c r="AE1154" i="1"/>
  <c r="AD1154" i="1" a="1"/>
  <c r="AD1154" i="1"/>
  <c r="AC1154" i="1"/>
  <c r="AB1154" i="1"/>
  <c r="AA1154" i="1"/>
  <c r="R1154" i="1"/>
  <c r="AG1153" i="1"/>
  <c r="AF1153" i="1"/>
  <c r="AE1153" i="1"/>
  <c r="AD1153" i="1" a="1"/>
  <c r="AD1153" i="1"/>
  <c r="AC1153" i="1"/>
  <c r="AB1153" i="1"/>
  <c r="AA1153" i="1"/>
  <c r="R1153" i="1"/>
  <c r="AG1152" i="1"/>
  <c r="AF1152" i="1"/>
  <c r="AE1152" i="1"/>
  <c r="AD1152" i="1" a="1"/>
  <c r="AD1152" i="1"/>
  <c r="AC1152" i="1"/>
  <c r="AB1152" i="1"/>
  <c r="AA1152" i="1"/>
  <c r="R1152" i="1"/>
  <c r="AG1151" i="1"/>
  <c r="AF1151" i="1"/>
  <c r="AE1151" i="1"/>
  <c r="AD1151" i="1" a="1"/>
  <c r="AD1151" i="1"/>
  <c r="AC1151" i="1"/>
  <c r="AB1151" i="1"/>
  <c r="AA1151" i="1"/>
  <c r="R1151" i="1"/>
  <c r="AG1150" i="1"/>
  <c r="AF1150" i="1"/>
  <c r="AE1150" i="1"/>
  <c r="AD1150" i="1" a="1"/>
  <c r="AD1150" i="1"/>
  <c r="AC1150" i="1"/>
  <c r="AB1150" i="1"/>
  <c r="AA1150" i="1"/>
  <c r="R1150" i="1"/>
  <c r="AG1149" i="1"/>
  <c r="AF1149" i="1"/>
  <c r="AE1149" i="1"/>
  <c r="AD1149" i="1" a="1"/>
  <c r="AD1149" i="1"/>
  <c r="AC1149" i="1"/>
  <c r="AB1149" i="1"/>
  <c r="AA1149" i="1"/>
  <c r="R1149" i="1"/>
  <c r="AG1148" i="1"/>
  <c r="AF1148" i="1"/>
  <c r="AE1148" i="1"/>
  <c r="AD1148" i="1" a="1"/>
  <c r="AD1148" i="1"/>
  <c r="AC1148" i="1"/>
  <c r="AB1148" i="1"/>
  <c r="AA1148" i="1"/>
  <c r="R1148" i="1"/>
  <c r="AG1147" i="1"/>
  <c r="AF1147" i="1"/>
  <c r="AE1147" i="1"/>
  <c r="AD1147" i="1" a="1"/>
  <c r="AD1147" i="1"/>
  <c r="AC1147" i="1"/>
  <c r="AB1147" i="1"/>
  <c r="AA1147" i="1"/>
  <c r="R1147" i="1"/>
  <c r="AG1146" i="1"/>
  <c r="AF1146" i="1"/>
  <c r="AE1146" i="1"/>
  <c r="AD1146" i="1" a="1"/>
  <c r="AD1146" i="1"/>
  <c r="AC1146" i="1"/>
  <c r="AB1146" i="1"/>
  <c r="AA1146" i="1"/>
  <c r="R1146" i="1"/>
  <c r="AG1145" i="1"/>
  <c r="AF1145" i="1"/>
  <c r="AE1145" i="1"/>
  <c r="AD1145" i="1" a="1"/>
  <c r="AD1145" i="1"/>
  <c r="AC1145" i="1"/>
  <c r="AB1145" i="1"/>
  <c r="AA1145" i="1"/>
  <c r="R1145" i="1"/>
  <c r="AG1144" i="1"/>
  <c r="AF1144" i="1"/>
  <c r="AE1144" i="1"/>
  <c r="AD1144" i="1" a="1"/>
  <c r="AD1144" i="1"/>
  <c r="AC1144" i="1"/>
  <c r="AB1144" i="1"/>
  <c r="AA1144" i="1"/>
  <c r="R1144" i="1"/>
  <c r="AG1143" i="1"/>
  <c r="AF1143" i="1"/>
  <c r="AE1143" i="1"/>
  <c r="AD1143" i="1" a="1"/>
  <c r="AD1143" i="1"/>
  <c r="AC1143" i="1"/>
  <c r="AB1143" i="1"/>
  <c r="AA1143" i="1"/>
  <c r="R1143" i="1"/>
  <c r="AG1142" i="1"/>
  <c r="AF1142" i="1"/>
  <c r="AE1142" i="1"/>
  <c r="AD1142" i="1" a="1"/>
  <c r="AD1142" i="1"/>
  <c r="AC1142" i="1"/>
  <c r="AB1142" i="1"/>
  <c r="AA1142" i="1"/>
  <c r="R1142" i="1"/>
  <c r="AG1141" i="1"/>
  <c r="AF1141" i="1"/>
  <c r="AE1141" i="1"/>
  <c r="AD1141" i="1" a="1"/>
  <c r="AD1141" i="1"/>
  <c r="AC1141" i="1"/>
  <c r="AB1141" i="1"/>
  <c r="AA1141" i="1"/>
  <c r="R1141" i="1"/>
  <c r="AG1140" i="1"/>
  <c r="AF1140" i="1"/>
  <c r="AE1140" i="1"/>
  <c r="AD1140" i="1" a="1"/>
  <c r="AD1140" i="1"/>
  <c r="AC1140" i="1"/>
  <c r="AB1140" i="1"/>
  <c r="AA1140" i="1"/>
  <c r="R1140" i="1"/>
  <c r="AG1139" i="1"/>
  <c r="AF1139" i="1"/>
  <c r="AE1139" i="1"/>
  <c r="AD1139" i="1" a="1"/>
  <c r="AD1139" i="1"/>
  <c r="AC1139" i="1"/>
  <c r="AB1139" i="1"/>
  <c r="AA1139" i="1"/>
  <c r="R1139" i="1"/>
  <c r="AG1138" i="1"/>
  <c r="AF1138" i="1"/>
  <c r="AE1138" i="1"/>
  <c r="AD1138" i="1" a="1"/>
  <c r="AD1138" i="1"/>
  <c r="AC1138" i="1"/>
  <c r="AB1138" i="1"/>
  <c r="AA1138" i="1"/>
  <c r="R1138" i="1"/>
  <c r="AG1137" i="1"/>
  <c r="AF1137" i="1"/>
  <c r="AE1137" i="1"/>
  <c r="AD1137" i="1" a="1"/>
  <c r="AD1137" i="1"/>
  <c r="AC1137" i="1"/>
  <c r="AB1137" i="1"/>
  <c r="AA1137" i="1"/>
  <c r="R1137" i="1"/>
  <c r="AG1136" i="1"/>
  <c r="AF1136" i="1"/>
  <c r="AE1136" i="1"/>
  <c r="AD1136" i="1" a="1"/>
  <c r="AD1136" i="1"/>
  <c r="AC1136" i="1"/>
  <c r="AB1136" i="1"/>
  <c r="AA1136" i="1"/>
  <c r="R1136" i="1"/>
  <c r="AG1135" i="1"/>
  <c r="AF1135" i="1"/>
  <c r="AE1135" i="1"/>
  <c r="AD1135" i="1" a="1"/>
  <c r="AD1135" i="1"/>
  <c r="AC1135" i="1"/>
  <c r="AB1135" i="1"/>
  <c r="AA1135" i="1"/>
  <c r="R1135" i="1"/>
  <c r="AG1134" i="1"/>
  <c r="AF1134" i="1"/>
  <c r="AE1134" i="1"/>
  <c r="AD1134" i="1" a="1"/>
  <c r="AD1134" i="1"/>
  <c r="AC1134" i="1"/>
  <c r="AB1134" i="1"/>
  <c r="AA1134" i="1"/>
  <c r="R1134" i="1"/>
  <c r="AG1133" i="1"/>
  <c r="AF1133" i="1"/>
  <c r="AE1133" i="1"/>
  <c r="AD1133" i="1" a="1"/>
  <c r="AD1133" i="1"/>
  <c r="AC1133" i="1"/>
  <c r="AB1133" i="1"/>
  <c r="AA1133" i="1"/>
  <c r="R1133" i="1"/>
  <c r="AG1132" i="1"/>
  <c r="AF1132" i="1"/>
  <c r="AE1132" i="1"/>
  <c r="AD1132" i="1" a="1"/>
  <c r="AD1132" i="1"/>
  <c r="AC1132" i="1"/>
  <c r="AB1132" i="1"/>
  <c r="AA1132" i="1"/>
  <c r="R1132" i="1"/>
  <c r="AG1131" i="1"/>
  <c r="AF1131" i="1"/>
  <c r="AE1131" i="1"/>
  <c r="AD1131" i="1" a="1"/>
  <c r="AD1131" i="1"/>
  <c r="AC1131" i="1"/>
  <c r="AB1131" i="1"/>
  <c r="AA1131" i="1"/>
  <c r="R1131" i="1"/>
  <c r="AG1130" i="1"/>
  <c r="AF1130" i="1"/>
  <c r="AE1130" i="1"/>
  <c r="AD1130" i="1" a="1"/>
  <c r="AD1130" i="1"/>
  <c r="AC1130" i="1"/>
  <c r="AB1130" i="1"/>
  <c r="AA1130" i="1"/>
  <c r="R1130" i="1"/>
  <c r="AG1129" i="1"/>
  <c r="AF1129" i="1"/>
  <c r="AE1129" i="1"/>
  <c r="AD1129" i="1" a="1"/>
  <c r="AD1129" i="1"/>
  <c r="AC1129" i="1"/>
  <c r="AB1129" i="1"/>
  <c r="AA1129" i="1"/>
  <c r="R1129" i="1"/>
  <c r="AG1128" i="1"/>
  <c r="AF1128" i="1"/>
  <c r="AE1128" i="1"/>
  <c r="AD1128" i="1" a="1"/>
  <c r="AD1128" i="1"/>
  <c r="AC1128" i="1"/>
  <c r="AB1128" i="1"/>
  <c r="AA1128" i="1"/>
  <c r="R1128" i="1"/>
  <c r="AG1127" i="1"/>
  <c r="AF1127" i="1"/>
  <c r="AE1127" i="1"/>
  <c r="AD1127" i="1" a="1"/>
  <c r="AD1127" i="1"/>
  <c r="AC1127" i="1"/>
  <c r="AB1127" i="1"/>
  <c r="AA1127" i="1"/>
  <c r="R1127" i="1"/>
  <c r="AG1126" i="1"/>
  <c r="AF1126" i="1"/>
  <c r="AE1126" i="1"/>
  <c r="AD1126" i="1" a="1"/>
  <c r="AD1126" i="1"/>
  <c r="AC1126" i="1"/>
  <c r="AB1126" i="1"/>
  <c r="AA1126" i="1"/>
  <c r="R1126" i="1"/>
  <c r="AG1125" i="1"/>
  <c r="AF1125" i="1"/>
  <c r="AE1125" i="1"/>
  <c r="AD1125" i="1" a="1"/>
  <c r="AD1125" i="1"/>
  <c r="AC1125" i="1"/>
  <c r="AB1125" i="1"/>
  <c r="AA1125" i="1"/>
  <c r="R1125" i="1"/>
  <c r="AG1124" i="1"/>
  <c r="AF1124" i="1"/>
  <c r="AE1124" i="1"/>
  <c r="AD1124" i="1" a="1"/>
  <c r="AD1124" i="1"/>
  <c r="AC1124" i="1"/>
  <c r="AB1124" i="1"/>
  <c r="AA1124" i="1"/>
  <c r="R1124" i="1"/>
  <c r="AG1123" i="1"/>
  <c r="AF1123" i="1"/>
  <c r="AE1123" i="1"/>
  <c r="AD1123" i="1" a="1"/>
  <c r="AD1123" i="1"/>
  <c r="AC1123" i="1"/>
  <c r="AB1123" i="1"/>
  <c r="AA1123" i="1"/>
  <c r="R1123" i="1"/>
  <c r="AG1122" i="1"/>
  <c r="AF1122" i="1"/>
  <c r="AE1122" i="1"/>
  <c r="AD1122" i="1" a="1"/>
  <c r="AD1122" i="1"/>
  <c r="AC1122" i="1"/>
  <c r="AB1122" i="1"/>
  <c r="AA1122" i="1"/>
  <c r="R1122" i="1"/>
  <c r="AG1121" i="1"/>
  <c r="AF1121" i="1"/>
  <c r="AE1121" i="1"/>
  <c r="AD1121" i="1" a="1"/>
  <c r="AD1121" i="1"/>
  <c r="AC1121" i="1"/>
  <c r="AB1121" i="1"/>
  <c r="AA1121" i="1"/>
  <c r="R1121" i="1"/>
  <c r="AG1120" i="1"/>
  <c r="AF1120" i="1"/>
  <c r="AE1120" i="1"/>
  <c r="AD1120" i="1" a="1"/>
  <c r="AD1120" i="1"/>
  <c r="AC1120" i="1"/>
  <c r="AB1120" i="1"/>
  <c r="AA1120" i="1"/>
  <c r="R1120" i="1"/>
  <c r="AG1119" i="1"/>
  <c r="AF1119" i="1"/>
  <c r="AE1119" i="1"/>
  <c r="AD1119" i="1" a="1"/>
  <c r="AD1119" i="1"/>
  <c r="AC1119" i="1"/>
  <c r="AB1119" i="1"/>
  <c r="AA1119" i="1"/>
  <c r="R1119" i="1"/>
  <c r="AG1118" i="1"/>
  <c r="AF1118" i="1"/>
  <c r="AE1118" i="1"/>
  <c r="AD1118" i="1" a="1"/>
  <c r="AD1118" i="1"/>
  <c r="AC1118" i="1"/>
  <c r="AB1118" i="1"/>
  <c r="AA1118" i="1"/>
  <c r="R1118" i="1"/>
  <c r="AG1117" i="1"/>
  <c r="AF1117" i="1"/>
  <c r="AE1117" i="1"/>
  <c r="AD1117" i="1" a="1"/>
  <c r="AD1117" i="1"/>
  <c r="AC1117" i="1"/>
  <c r="AB1117" i="1"/>
  <c r="AA1117" i="1"/>
  <c r="R1117" i="1"/>
  <c r="AG1116" i="1"/>
  <c r="AF1116" i="1"/>
  <c r="AE1116" i="1"/>
  <c r="AD1116" i="1" a="1"/>
  <c r="AD1116" i="1"/>
  <c r="AC1116" i="1"/>
  <c r="AB1116" i="1"/>
  <c r="AA1116" i="1"/>
  <c r="R1116" i="1"/>
  <c r="AG1115" i="1"/>
  <c r="AF1115" i="1"/>
  <c r="AE1115" i="1"/>
  <c r="AD1115" i="1" a="1"/>
  <c r="AD1115" i="1"/>
  <c r="AC1115" i="1"/>
  <c r="AB1115" i="1"/>
  <c r="AA1115" i="1"/>
  <c r="R1115" i="1"/>
  <c r="AG1114" i="1"/>
  <c r="AF1114" i="1"/>
  <c r="AE1114" i="1"/>
  <c r="AD1114" i="1" a="1"/>
  <c r="AD1114" i="1"/>
  <c r="AC1114" i="1"/>
  <c r="AB1114" i="1"/>
  <c r="AA1114" i="1"/>
  <c r="R1114" i="1"/>
  <c r="AG1113" i="1"/>
  <c r="AF1113" i="1"/>
  <c r="AE1113" i="1"/>
  <c r="AD1113" i="1" a="1"/>
  <c r="AD1113" i="1"/>
  <c r="AC1113" i="1"/>
  <c r="AB1113" i="1"/>
  <c r="AA1113" i="1"/>
  <c r="R1113" i="1"/>
  <c r="AG1112" i="1"/>
  <c r="AF1112" i="1"/>
  <c r="AE1112" i="1"/>
  <c r="AD1112" i="1" a="1"/>
  <c r="AD1112" i="1"/>
  <c r="AC1112" i="1"/>
  <c r="AB1112" i="1"/>
  <c r="AA1112" i="1"/>
  <c r="R1112" i="1"/>
  <c r="AG1111" i="1"/>
  <c r="AF1111" i="1"/>
  <c r="AE1111" i="1"/>
  <c r="AD1111" i="1" a="1"/>
  <c r="AD1111" i="1"/>
  <c r="AC1111" i="1"/>
  <c r="AB1111" i="1"/>
  <c r="AA1111" i="1"/>
  <c r="R1111" i="1"/>
  <c r="AG1110" i="1"/>
  <c r="AF1110" i="1"/>
  <c r="AE1110" i="1"/>
  <c r="AD1110" i="1" a="1"/>
  <c r="AD1110" i="1"/>
  <c r="AC1110" i="1"/>
  <c r="AB1110" i="1"/>
  <c r="AA1110" i="1"/>
  <c r="R1110" i="1"/>
  <c r="AG1109" i="1"/>
  <c r="AF1109" i="1"/>
  <c r="AE1109" i="1"/>
  <c r="AD1109" i="1" a="1"/>
  <c r="AD1109" i="1"/>
  <c r="AC1109" i="1"/>
  <c r="AB1109" i="1"/>
  <c r="AA1109" i="1"/>
  <c r="R1109" i="1"/>
  <c r="AG1108" i="1"/>
  <c r="AF1108" i="1"/>
  <c r="AE1108" i="1"/>
  <c r="AD1108" i="1" a="1"/>
  <c r="AD1108" i="1"/>
  <c r="AC1108" i="1"/>
  <c r="AB1108" i="1"/>
  <c r="AA1108" i="1"/>
  <c r="R1108" i="1"/>
  <c r="AG1107" i="1"/>
  <c r="AF1107" i="1"/>
  <c r="AE1107" i="1"/>
  <c r="AD1107" i="1" a="1"/>
  <c r="AD1107" i="1"/>
  <c r="AC1107" i="1"/>
  <c r="AB1107" i="1"/>
  <c r="AA1107" i="1"/>
  <c r="R1107" i="1"/>
  <c r="AG1106" i="1"/>
  <c r="AF1106" i="1"/>
  <c r="AE1106" i="1"/>
  <c r="AD1106" i="1" a="1"/>
  <c r="AD1106" i="1"/>
  <c r="AC1106" i="1"/>
  <c r="AB1106" i="1"/>
  <c r="AA1106" i="1"/>
  <c r="R1106" i="1"/>
  <c r="AG1105" i="1"/>
  <c r="AF1105" i="1"/>
  <c r="AE1105" i="1"/>
  <c r="AD1105" i="1" a="1"/>
  <c r="AD1105" i="1"/>
  <c r="AC1105" i="1"/>
  <c r="AB1105" i="1"/>
  <c r="AA1105" i="1"/>
  <c r="R1105" i="1"/>
  <c r="AG1104" i="1"/>
  <c r="AF1104" i="1"/>
  <c r="AE1104" i="1"/>
  <c r="AD1104" i="1" a="1"/>
  <c r="AD1104" i="1"/>
  <c r="AC1104" i="1"/>
  <c r="AB1104" i="1"/>
  <c r="AA1104" i="1"/>
  <c r="R1104" i="1"/>
  <c r="AG1103" i="1"/>
  <c r="AF1103" i="1"/>
  <c r="AE1103" i="1"/>
  <c r="AD1103" i="1" a="1"/>
  <c r="AD1103" i="1"/>
  <c r="AC1103" i="1"/>
  <c r="AB1103" i="1"/>
  <c r="AA1103" i="1"/>
  <c r="R1103" i="1"/>
  <c r="AG1102" i="1"/>
  <c r="AF1102" i="1"/>
  <c r="AE1102" i="1"/>
  <c r="AD1102" i="1" a="1"/>
  <c r="AD1102" i="1"/>
  <c r="AC1102" i="1"/>
  <c r="AB1102" i="1"/>
  <c r="AA1102" i="1"/>
  <c r="R1102" i="1"/>
  <c r="AG1101" i="1"/>
  <c r="AF1101" i="1"/>
  <c r="AE1101" i="1"/>
  <c r="AD1101" i="1" a="1"/>
  <c r="AD1101" i="1"/>
  <c r="AC1101" i="1"/>
  <c r="AB1101" i="1"/>
  <c r="AA1101" i="1"/>
  <c r="R1101" i="1"/>
  <c r="AG1100" i="1"/>
  <c r="AF1100" i="1"/>
  <c r="AE1100" i="1"/>
  <c r="AD1100" i="1" a="1"/>
  <c r="AD1100" i="1"/>
  <c r="AC1100" i="1"/>
  <c r="AB1100" i="1"/>
  <c r="AA1100" i="1"/>
  <c r="R1100" i="1"/>
  <c r="AG1099" i="1"/>
  <c r="AF1099" i="1"/>
  <c r="AE1099" i="1"/>
  <c r="AD1099" i="1" a="1"/>
  <c r="AD1099" i="1"/>
  <c r="AC1099" i="1"/>
  <c r="AB1099" i="1"/>
  <c r="AA1099" i="1"/>
  <c r="R1099" i="1"/>
  <c r="AG1098" i="1"/>
  <c r="AF1098" i="1"/>
  <c r="AE1098" i="1"/>
  <c r="AD1098" i="1" a="1"/>
  <c r="AD1098" i="1"/>
  <c r="AC1098" i="1"/>
  <c r="AB1098" i="1"/>
  <c r="AA1098" i="1"/>
  <c r="R1098" i="1"/>
  <c r="AG1097" i="1"/>
  <c r="AF1097" i="1"/>
  <c r="AE1097" i="1"/>
  <c r="AD1097" i="1" a="1"/>
  <c r="AD1097" i="1"/>
  <c r="AC1097" i="1"/>
  <c r="AB1097" i="1"/>
  <c r="AA1097" i="1"/>
  <c r="R1097" i="1"/>
  <c r="AG1096" i="1"/>
  <c r="AF1096" i="1"/>
  <c r="AE1096" i="1"/>
  <c r="AD1096" i="1" a="1"/>
  <c r="AD1096" i="1"/>
  <c r="AC1096" i="1"/>
  <c r="AB1096" i="1"/>
  <c r="AA1096" i="1"/>
  <c r="R1096" i="1"/>
  <c r="AG1095" i="1"/>
  <c r="AF1095" i="1"/>
  <c r="AE1095" i="1"/>
  <c r="AD1095" i="1" a="1"/>
  <c r="AD1095" i="1"/>
  <c r="AC1095" i="1"/>
  <c r="AB1095" i="1"/>
  <c r="AA1095" i="1"/>
  <c r="R1095" i="1"/>
  <c r="AG1094" i="1"/>
  <c r="AF1094" i="1"/>
  <c r="AE1094" i="1"/>
  <c r="AD1094" i="1" a="1"/>
  <c r="AD1094" i="1"/>
  <c r="AC1094" i="1"/>
  <c r="AB1094" i="1"/>
  <c r="AA1094" i="1"/>
  <c r="R1094" i="1"/>
  <c r="AG1093" i="1"/>
  <c r="AF1093" i="1"/>
  <c r="AE1093" i="1"/>
  <c r="AD1093" i="1" a="1"/>
  <c r="AD1093" i="1"/>
  <c r="AC1093" i="1"/>
  <c r="AB1093" i="1"/>
  <c r="AA1093" i="1"/>
  <c r="R1093" i="1"/>
  <c r="AG1092" i="1"/>
  <c r="AF1092" i="1"/>
  <c r="AE1092" i="1"/>
  <c r="AD1092" i="1" a="1"/>
  <c r="AD1092" i="1"/>
  <c r="AC1092" i="1"/>
  <c r="AB1092" i="1"/>
  <c r="AA1092" i="1"/>
  <c r="R1092" i="1"/>
  <c r="AG1091" i="1"/>
  <c r="AF1091" i="1"/>
  <c r="AE1091" i="1"/>
  <c r="AD1091" i="1" a="1"/>
  <c r="AD1091" i="1"/>
  <c r="AC1091" i="1"/>
  <c r="AB1091" i="1"/>
  <c r="AA1091" i="1"/>
  <c r="R1091" i="1"/>
  <c r="AG1090" i="1"/>
  <c r="AF1090" i="1"/>
  <c r="AE1090" i="1"/>
  <c r="AD1090" i="1" a="1"/>
  <c r="AD1090" i="1"/>
  <c r="AC1090" i="1"/>
  <c r="AB1090" i="1"/>
  <c r="AA1090" i="1"/>
  <c r="R1090" i="1"/>
  <c r="AG1089" i="1"/>
  <c r="AF1089" i="1"/>
  <c r="AE1089" i="1"/>
  <c r="AD1089" i="1" a="1"/>
  <c r="AD1089" i="1"/>
  <c r="AC1089" i="1"/>
  <c r="AB1089" i="1"/>
  <c r="AA1089" i="1"/>
  <c r="R1089" i="1"/>
  <c r="AG1088" i="1"/>
  <c r="AF1088" i="1"/>
  <c r="AE1088" i="1"/>
  <c r="AD1088" i="1" a="1"/>
  <c r="AD1088" i="1"/>
  <c r="AC1088" i="1"/>
  <c r="AB1088" i="1"/>
  <c r="AA1088" i="1"/>
  <c r="R1088" i="1"/>
  <c r="AG1087" i="1"/>
  <c r="AF1087" i="1"/>
  <c r="AE1087" i="1"/>
  <c r="AD1087" i="1" a="1"/>
  <c r="AD1087" i="1"/>
  <c r="AC1087" i="1"/>
  <c r="AB1087" i="1"/>
  <c r="AA1087" i="1"/>
  <c r="R1087" i="1"/>
  <c r="AG1086" i="1"/>
  <c r="AF1086" i="1"/>
  <c r="AE1086" i="1"/>
  <c r="AD1086" i="1" a="1"/>
  <c r="AD1086" i="1"/>
  <c r="AC1086" i="1"/>
  <c r="AB1086" i="1"/>
  <c r="AA1086" i="1"/>
  <c r="R1086" i="1"/>
  <c r="AG1085" i="1"/>
  <c r="AF1085" i="1"/>
  <c r="AE1085" i="1"/>
  <c r="AD1085" i="1" a="1"/>
  <c r="AD1085" i="1"/>
  <c r="AC1085" i="1"/>
  <c r="AB1085" i="1"/>
  <c r="AA1085" i="1"/>
  <c r="R1085" i="1"/>
  <c r="AG1084" i="1"/>
  <c r="AF1084" i="1"/>
  <c r="AE1084" i="1"/>
  <c r="AD1084" i="1" a="1"/>
  <c r="AD1084" i="1"/>
  <c r="AC1084" i="1"/>
  <c r="AB1084" i="1"/>
  <c r="AA1084" i="1"/>
  <c r="R1084" i="1"/>
  <c r="AG1083" i="1"/>
  <c r="AF1083" i="1"/>
  <c r="AE1083" i="1"/>
  <c r="AD1083" i="1" a="1"/>
  <c r="AD1083" i="1"/>
  <c r="AC1083" i="1"/>
  <c r="AB1083" i="1"/>
  <c r="AA1083" i="1"/>
  <c r="R1083" i="1"/>
  <c r="AG1082" i="1"/>
  <c r="AF1082" i="1"/>
  <c r="AE1082" i="1"/>
  <c r="AD1082" i="1" a="1"/>
  <c r="AD1082" i="1"/>
  <c r="AC1082" i="1"/>
  <c r="AB1082" i="1"/>
  <c r="AA1082" i="1"/>
  <c r="R1082" i="1"/>
  <c r="AG1081" i="1"/>
  <c r="AF1081" i="1"/>
  <c r="AE1081" i="1"/>
  <c r="AD1081" i="1" a="1"/>
  <c r="AD1081" i="1"/>
  <c r="AC1081" i="1"/>
  <c r="AB1081" i="1"/>
  <c r="AA1081" i="1"/>
  <c r="R1081" i="1"/>
  <c r="AG1080" i="1"/>
  <c r="AF1080" i="1"/>
  <c r="AE1080" i="1"/>
  <c r="AD1080" i="1" a="1"/>
  <c r="AD1080" i="1"/>
  <c r="AC1080" i="1"/>
  <c r="AB1080" i="1"/>
  <c r="AA1080" i="1"/>
  <c r="R1080" i="1"/>
  <c r="AG1079" i="1"/>
  <c r="AF1079" i="1"/>
  <c r="AE1079" i="1"/>
  <c r="AD1079" i="1" a="1"/>
  <c r="AD1079" i="1"/>
  <c r="AC1079" i="1"/>
  <c r="AB1079" i="1"/>
  <c r="AA1079" i="1"/>
  <c r="R1079" i="1"/>
  <c r="AG1078" i="1"/>
  <c r="AF1078" i="1"/>
  <c r="AE1078" i="1"/>
  <c r="AD1078" i="1" a="1"/>
  <c r="AD1078" i="1"/>
  <c r="AC1078" i="1"/>
  <c r="AB1078" i="1"/>
  <c r="AA1078" i="1"/>
  <c r="R1078" i="1"/>
  <c r="AG1077" i="1"/>
  <c r="AF1077" i="1"/>
  <c r="AE1077" i="1"/>
  <c r="AD1077" i="1" a="1"/>
  <c r="AD1077" i="1"/>
  <c r="AC1077" i="1"/>
  <c r="AB1077" i="1"/>
  <c r="AA1077" i="1"/>
  <c r="R1077" i="1"/>
  <c r="AG1076" i="1"/>
  <c r="AF1076" i="1"/>
  <c r="AE1076" i="1"/>
  <c r="AD1076" i="1" a="1"/>
  <c r="AD1076" i="1"/>
  <c r="AC1076" i="1"/>
  <c r="AB1076" i="1"/>
  <c r="AA1076" i="1"/>
  <c r="R1076" i="1"/>
  <c r="AG1075" i="1"/>
  <c r="AF1075" i="1"/>
  <c r="AE1075" i="1"/>
  <c r="AD1075" i="1" a="1"/>
  <c r="AD1075" i="1"/>
  <c r="AC1075" i="1"/>
  <c r="AB1075" i="1"/>
  <c r="AA1075" i="1"/>
  <c r="R1075" i="1"/>
  <c r="AG1074" i="1"/>
  <c r="AF1074" i="1"/>
  <c r="AE1074" i="1"/>
  <c r="AD1074" i="1" a="1"/>
  <c r="AD1074" i="1"/>
  <c r="AC1074" i="1"/>
  <c r="AB1074" i="1"/>
  <c r="AA1074" i="1"/>
  <c r="R1074" i="1"/>
  <c r="AG1073" i="1"/>
  <c r="AF1073" i="1"/>
  <c r="AE1073" i="1"/>
  <c r="AD1073" i="1" a="1"/>
  <c r="AD1073" i="1"/>
  <c r="AC1073" i="1"/>
  <c r="AB1073" i="1"/>
  <c r="AA1073" i="1"/>
  <c r="R1073" i="1"/>
  <c r="AG1072" i="1"/>
  <c r="AF1072" i="1"/>
  <c r="AE1072" i="1"/>
  <c r="AD1072" i="1" a="1"/>
  <c r="AD1072" i="1"/>
  <c r="AC1072" i="1"/>
  <c r="AB1072" i="1"/>
  <c r="AA1072" i="1"/>
  <c r="R1072" i="1"/>
  <c r="AG1071" i="1"/>
  <c r="AF1071" i="1"/>
  <c r="AE1071" i="1"/>
  <c r="AD1071" i="1" a="1"/>
  <c r="AD1071" i="1"/>
  <c r="AC1071" i="1"/>
  <c r="AB1071" i="1"/>
  <c r="AA1071" i="1"/>
  <c r="R1071" i="1"/>
  <c r="AG1070" i="1"/>
  <c r="AF1070" i="1"/>
  <c r="AE1070" i="1"/>
  <c r="AD1070" i="1" a="1"/>
  <c r="AD1070" i="1"/>
  <c r="AC1070" i="1"/>
  <c r="AB1070" i="1"/>
  <c r="AA1070" i="1"/>
  <c r="R1070" i="1"/>
  <c r="AG1069" i="1"/>
  <c r="AF1069" i="1"/>
  <c r="AE1069" i="1"/>
  <c r="AD1069" i="1" a="1"/>
  <c r="AD1069" i="1"/>
  <c r="AC1069" i="1"/>
  <c r="AB1069" i="1"/>
  <c r="AA1069" i="1"/>
  <c r="R1069" i="1"/>
  <c r="AG1068" i="1"/>
  <c r="AF1068" i="1"/>
  <c r="AE1068" i="1"/>
  <c r="AD1068" i="1" a="1"/>
  <c r="AD1068" i="1"/>
  <c r="AC1068" i="1"/>
  <c r="AB1068" i="1"/>
  <c r="AA1068" i="1"/>
  <c r="R1068" i="1"/>
  <c r="AG1067" i="1"/>
  <c r="AF1067" i="1"/>
  <c r="AE1067" i="1"/>
  <c r="AD1067" i="1" a="1"/>
  <c r="AD1067" i="1"/>
  <c r="AC1067" i="1"/>
  <c r="AB1067" i="1"/>
  <c r="AA1067" i="1"/>
  <c r="R1067" i="1"/>
  <c r="AG1066" i="1"/>
  <c r="AF1066" i="1"/>
  <c r="AE1066" i="1"/>
  <c r="AD1066" i="1" a="1"/>
  <c r="AD1066" i="1"/>
  <c r="AC1066" i="1"/>
  <c r="AB1066" i="1"/>
  <c r="AA1066" i="1"/>
  <c r="R1066" i="1"/>
  <c r="AG1065" i="1"/>
  <c r="AF1065" i="1"/>
  <c r="AE1065" i="1"/>
  <c r="AD1065" i="1" a="1"/>
  <c r="AD1065" i="1"/>
  <c r="AC1065" i="1"/>
  <c r="AB1065" i="1"/>
  <c r="AA1065" i="1"/>
  <c r="R1065" i="1"/>
  <c r="AG1064" i="1"/>
  <c r="AF1064" i="1"/>
  <c r="AE1064" i="1"/>
  <c r="AD1064" i="1" a="1"/>
  <c r="AD1064" i="1"/>
  <c r="AC1064" i="1"/>
  <c r="AB1064" i="1"/>
  <c r="AA1064" i="1"/>
  <c r="R1064" i="1"/>
  <c r="AG1063" i="1"/>
  <c r="AF1063" i="1"/>
  <c r="AE1063" i="1"/>
  <c r="AD1063" i="1" a="1"/>
  <c r="AD1063" i="1"/>
  <c r="AC1063" i="1"/>
  <c r="AB1063" i="1"/>
  <c r="AA1063" i="1"/>
  <c r="R1063" i="1"/>
  <c r="AG1062" i="1"/>
  <c r="AF1062" i="1"/>
  <c r="AE1062" i="1"/>
  <c r="AD1062" i="1" a="1"/>
  <c r="AD1062" i="1"/>
  <c r="AC1062" i="1"/>
  <c r="AB1062" i="1"/>
  <c r="AA1062" i="1"/>
  <c r="R1062" i="1"/>
  <c r="AG1061" i="1"/>
  <c r="AF1061" i="1"/>
  <c r="AE1061" i="1"/>
  <c r="AD1061" i="1" a="1"/>
  <c r="AD1061" i="1"/>
  <c r="AC1061" i="1"/>
  <c r="AB1061" i="1"/>
  <c r="AA1061" i="1"/>
  <c r="R1061" i="1"/>
  <c r="AG1060" i="1"/>
  <c r="AF1060" i="1"/>
  <c r="AE1060" i="1"/>
  <c r="AD1060" i="1" a="1"/>
  <c r="AD1060" i="1"/>
  <c r="AC1060" i="1"/>
  <c r="AB1060" i="1"/>
  <c r="AA1060" i="1"/>
  <c r="R1060" i="1"/>
  <c r="AG1059" i="1"/>
  <c r="AF1059" i="1"/>
  <c r="AE1059" i="1"/>
  <c r="AD1059" i="1" a="1"/>
  <c r="AD1059" i="1"/>
  <c r="AC1059" i="1"/>
  <c r="AB1059" i="1"/>
  <c r="AA1059" i="1"/>
  <c r="R1059" i="1"/>
  <c r="AG1058" i="1"/>
  <c r="AF1058" i="1"/>
  <c r="AE1058" i="1"/>
  <c r="AD1058" i="1" a="1"/>
  <c r="AD1058" i="1"/>
  <c r="AC1058" i="1"/>
  <c r="AB1058" i="1"/>
  <c r="AA1058" i="1"/>
  <c r="R1058" i="1"/>
  <c r="AG1057" i="1"/>
  <c r="AF1057" i="1"/>
  <c r="AE1057" i="1"/>
  <c r="AD1057" i="1" a="1"/>
  <c r="AD1057" i="1"/>
  <c r="AC1057" i="1"/>
  <c r="AB1057" i="1"/>
  <c r="AA1057" i="1"/>
  <c r="R1057" i="1"/>
  <c r="AG1056" i="1"/>
  <c r="AF1056" i="1"/>
  <c r="AE1056" i="1"/>
  <c r="AD1056" i="1" a="1"/>
  <c r="AD1056" i="1"/>
  <c r="AC1056" i="1"/>
  <c r="AB1056" i="1"/>
  <c r="AA1056" i="1"/>
  <c r="R1056" i="1"/>
  <c r="AG1055" i="1"/>
  <c r="AF1055" i="1"/>
  <c r="AE1055" i="1"/>
  <c r="AD1055" i="1" a="1"/>
  <c r="AD1055" i="1"/>
  <c r="AC1055" i="1"/>
  <c r="AB1055" i="1"/>
  <c r="AA1055" i="1"/>
  <c r="R1055" i="1"/>
  <c r="AG1054" i="1"/>
  <c r="AF1054" i="1"/>
  <c r="AE1054" i="1"/>
  <c r="AD1054" i="1" a="1"/>
  <c r="AD1054" i="1"/>
  <c r="AC1054" i="1"/>
  <c r="AB1054" i="1"/>
  <c r="AA1054" i="1"/>
  <c r="R1054" i="1"/>
  <c r="AG1053" i="1"/>
  <c r="AF1053" i="1"/>
  <c r="AE1053" i="1"/>
  <c r="AD1053" i="1" a="1"/>
  <c r="AD1053" i="1"/>
  <c r="AC1053" i="1"/>
  <c r="AB1053" i="1"/>
  <c r="AA1053" i="1"/>
  <c r="R1053" i="1"/>
  <c r="AG1052" i="1"/>
  <c r="AF1052" i="1"/>
  <c r="AE1052" i="1"/>
  <c r="AD1052" i="1" a="1"/>
  <c r="AD1052" i="1"/>
  <c r="AC1052" i="1"/>
  <c r="AB1052" i="1"/>
  <c r="AA1052" i="1"/>
  <c r="R1052" i="1"/>
  <c r="AG1051" i="1"/>
  <c r="AF1051" i="1"/>
  <c r="AE1051" i="1"/>
  <c r="AD1051" i="1" a="1"/>
  <c r="AD1051" i="1"/>
  <c r="AC1051" i="1"/>
  <c r="AB1051" i="1"/>
  <c r="AA1051" i="1"/>
  <c r="R1051" i="1"/>
  <c r="AG1050" i="1"/>
  <c r="AF1050" i="1"/>
  <c r="AE1050" i="1"/>
  <c r="AD1050" i="1" a="1"/>
  <c r="AD1050" i="1"/>
  <c r="AC1050" i="1"/>
  <c r="AB1050" i="1"/>
  <c r="AA1050" i="1"/>
  <c r="R1050" i="1"/>
  <c r="AG1049" i="1"/>
  <c r="AF1049" i="1"/>
  <c r="AE1049" i="1"/>
  <c r="AD1049" i="1" a="1"/>
  <c r="AD1049" i="1"/>
  <c r="AC1049" i="1"/>
  <c r="AB1049" i="1"/>
  <c r="AA1049" i="1"/>
  <c r="R1049" i="1"/>
  <c r="AG1048" i="1"/>
  <c r="AF1048" i="1"/>
  <c r="AE1048" i="1"/>
  <c r="AD1048" i="1" a="1"/>
  <c r="AD1048" i="1"/>
  <c r="AC1048" i="1"/>
  <c r="AB1048" i="1"/>
  <c r="AA1048" i="1"/>
  <c r="R1048" i="1"/>
  <c r="AG1047" i="1"/>
  <c r="AF1047" i="1"/>
  <c r="AE1047" i="1"/>
  <c r="AD1047" i="1" a="1"/>
  <c r="AD1047" i="1"/>
  <c r="AC1047" i="1"/>
  <c r="AB1047" i="1"/>
  <c r="AA1047" i="1"/>
  <c r="R1047" i="1"/>
  <c r="AG1046" i="1"/>
  <c r="AF1046" i="1"/>
  <c r="AE1046" i="1"/>
  <c r="AD1046" i="1" a="1"/>
  <c r="AD1046" i="1"/>
  <c r="AC1046" i="1"/>
  <c r="AB1046" i="1"/>
  <c r="AA1046" i="1"/>
  <c r="R1046" i="1"/>
  <c r="AG1045" i="1"/>
  <c r="AF1045" i="1"/>
  <c r="AE1045" i="1"/>
  <c r="AD1045" i="1" a="1"/>
  <c r="AD1045" i="1"/>
  <c r="AC1045" i="1"/>
  <c r="AB1045" i="1"/>
  <c r="AA1045" i="1"/>
  <c r="R1045" i="1"/>
  <c r="AG1044" i="1"/>
  <c r="AF1044" i="1"/>
  <c r="AE1044" i="1"/>
  <c r="AD1044" i="1" a="1"/>
  <c r="AD1044" i="1"/>
  <c r="AC1044" i="1"/>
  <c r="AB1044" i="1"/>
  <c r="AA1044" i="1"/>
  <c r="R1044" i="1"/>
  <c r="AG1043" i="1"/>
  <c r="AF1043" i="1"/>
  <c r="AE1043" i="1"/>
  <c r="AD1043" i="1" a="1"/>
  <c r="AD1043" i="1"/>
  <c r="AC1043" i="1"/>
  <c r="AB1043" i="1"/>
  <c r="AA1043" i="1"/>
  <c r="R1043" i="1"/>
  <c r="AG1042" i="1"/>
  <c r="AF1042" i="1"/>
  <c r="AE1042" i="1"/>
  <c r="AD1042" i="1" a="1"/>
  <c r="AD1042" i="1"/>
  <c r="AC1042" i="1"/>
  <c r="AB1042" i="1"/>
  <c r="AA1042" i="1"/>
  <c r="R1042" i="1"/>
  <c r="AG1041" i="1"/>
  <c r="AF1041" i="1"/>
  <c r="AE1041" i="1"/>
  <c r="AD1041" i="1" a="1"/>
  <c r="AD1041" i="1"/>
  <c r="AC1041" i="1"/>
  <c r="AB1041" i="1"/>
  <c r="AA1041" i="1"/>
  <c r="R1041" i="1"/>
  <c r="AG1040" i="1"/>
  <c r="AF1040" i="1"/>
  <c r="AE1040" i="1"/>
  <c r="AD1040" i="1" a="1"/>
  <c r="AD1040" i="1"/>
  <c r="AC1040" i="1"/>
  <c r="AB1040" i="1"/>
  <c r="AA1040" i="1"/>
  <c r="R1040" i="1"/>
  <c r="AG1039" i="1"/>
  <c r="AF1039" i="1"/>
  <c r="AE1039" i="1"/>
  <c r="AD1039" i="1" a="1"/>
  <c r="AD1039" i="1"/>
  <c r="AC1039" i="1"/>
  <c r="AB1039" i="1"/>
  <c r="AA1039" i="1"/>
  <c r="R1039" i="1"/>
  <c r="AG1038" i="1"/>
  <c r="AF1038" i="1"/>
  <c r="AE1038" i="1"/>
  <c r="AD1038" i="1" a="1"/>
  <c r="AD1038" i="1"/>
  <c r="AC1038" i="1"/>
  <c r="AB1038" i="1"/>
  <c r="AA1038" i="1"/>
  <c r="R1038" i="1"/>
  <c r="AG1037" i="1"/>
  <c r="AF1037" i="1"/>
  <c r="AE1037" i="1"/>
  <c r="AD1037" i="1" a="1"/>
  <c r="AD1037" i="1"/>
  <c r="AC1037" i="1"/>
  <c r="AB1037" i="1"/>
  <c r="AA1037" i="1"/>
  <c r="R1037" i="1"/>
  <c r="AG1036" i="1"/>
  <c r="AF1036" i="1"/>
  <c r="AE1036" i="1"/>
  <c r="AD1036" i="1" a="1"/>
  <c r="AD1036" i="1"/>
  <c r="AC1036" i="1"/>
  <c r="AB1036" i="1"/>
  <c r="AA1036" i="1"/>
  <c r="R1036" i="1"/>
  <c r="AG1035" i="1"/>
  <c r="AF1035" i="1"/>
  <c r="AE1035" i="1"/>
  <c r="AD1035" i="1" a="1"/>
  <c r="AD1035" i="1"/>
  <c r="AC1035" i="1"/>
  <c r="AB1035" i="1"/>
  <c r="AA1035" i="1"/>
  <c r="R1035" i="1"/>
  <c r="AG1034" i="1"/>
  <c r="AF1034" i="1"/>
  <c r="AE1034" i="1"/>
  <c r="AD1034" i="1" a="1"/>
  <c r="AD1034" i="1"/>
  <c r="AC1034" i="1"/>
  <c r="AB1034" i="1"/>
  <c r="AA1034" i="1"/>
  <c r="R1034" i="1"/>
  <c r="AG1033" i="1"/>
  <c r="AF1033" i="1"/>
  <c r="AE1033" i="1"/>
  <c r="AD1033" i="1" a="1"/>
  <c r="AD1033" i="1"/>
  <c r="AC1033" i="1"/>
  <c r="AB1033" i="1"/>
  <c r="AA1033" i="1"/>
  <c r="R1033" i="1"/>
  <c r="AG1032" i="1"/>
  <c r="AF1032" i="1"/>
  <c r="AE1032" i="1"/>
  <c r="AD1032" i="1" a="1"/>
  <c r="AD1032" i="1"/>
  <c r="AC1032" i="1"/>
  <c r="AB1032" i="1"/>
  <c r="AA1032" i="1"/>
  <c r="R1032" i="1"/>
  <c r="AG1031" i="1"/>
  <c r="AF1031" i="1"/>
  <c r="AE1031" i="1"/>
  <c r="AD1031" i="1" a="1"/>
  <c r="AD1031" i="1"/>
  <c r="AC1031" i="1"/>
  <c r="AB1031" i="1"/>
  <c r="AA1031" i="1"/>
  <c r="R1031" i="1"/>
  <c r="AG1030" i="1"/>
  <c r="AF1030" i="1"/>
  <c r="AE1030" i="1"/>
  <c r="AD1030" i="1" a="1"/>
  <c r="AD1030" i="1"/>
  <c r="AC1030" i="1"/>
  <c r="AB1030" i="1"/>
  <c r="AA1030" i="1"/>
  <c r="R1030" i="1"/>
  <c r="AG1029" i="1"/>
  <c r="AF1029" i="1"/>
  <c r="AE1029" i="1"/>
  <c r="AD1029" i="1" a="1"/>
  <c r="AD1029" i="1"/>
  <c r="AC1029" i="1"/>
  <c r="AB1029" i="1"/>
  <c r="AA1029" i="1"/>
  <c r="R1029" i="1"/>
  <c r="AG1028" i="1"/>
  <c r="AF1028" i="1"/>
  <c r="AE1028" i="1"/>
  <c r="AD1028" i="1" a="1"/>
  <c r="AD1028" i="1"/>
  <c r="AC1028" i="1"/>
  <c r="AB1028" i="1"/>
  <c r="AA1028" i="1"/>
  <c r="R1028" i="1"/>
  <c r="AG1027" i="1"/>
  <c r="AF1027" i="1"/>
  <c r="AE1027" i="1"/>
  <c r="AD1027" i="1" a="1"/>
  <c r="AD1027" i="1"/>
  <c r="AC1027" i="1"/>
  <c r="AB1027" i="1"/>
  <c r="AA1027" i="1"/>
  <c r="R1027" i="1"/>
  <c r="AG1026" i="1"/>
  <c r="AF1026" i="1"/>
  <c r="AE1026" i="1"/>
  <c r="AD1026" i="1" a="1"/>
  <c r="AD1026" i="1"/>
  <c r="AC1026" i="1"/>
  <c r="AB1026" i="1"/>
  <c r="AA1026" i="1"/>
  <c r="R1026" i="1"/>
  <c r="AG1025" i="1"/>
  <c r="AF1025" i="1"/>
  <c r="AE1025" i="1"/>
  <c r="AD1025" i="1" a="1"/>
  <c r="AD1025" i="1"/>
  <c r="AC1025" i="1"/>
  <c r="AB1025" i="1"/>
  <c r="AA1025" i="1"/>
  <c r="R1025" i="1"/>
  <c r="AG1024" i="1"/>
  <c r="AF1024" i="1"/>
  <c r="AE1024" i="1"/>
  <c r="AD1024" i="1" a="1"/>
  <c r="AD1024" i="1"/>
  <c r="AC1024" i="1"/>
  <c r="AB1024" i="1"/>
  <c r="AA1024" i="1"/>
  <c r="R1024" i="1"/>
  <c r="AG1023" i="1"/>
  <c r="AF1023" i="1"/>
  <c r="AE1023" i="1"/>
  <c r="AD1023" i="1" a="1"/>
  <c r="AD1023" i="1"/>
  <c r="AC1023" i="1"/>
  <c r="AB1023" i="1"/>
  <c r="AA1023" i="1"/>
  <c r="R1023" i="1"/>
  <c r="AG1022" i="1"/>
  <c r="AF1022" i="1"/>
  <c r="AE1022" i="1"/>
  <c r="AD1022" i="1" a="1"/>
  <c r="AD1022" i="1"/>
  <c r="AC1022" i="1"/>
  <c r="AB1022" i="1"/>
  <c r="AA1022" i="1"/>
  <c r="R1022" i="1"/>
  <c r="AG1021" i="1"/>
  <c r="AF1021" i="1"/>
  <c r="AE1021" i="1"/>
  <c r="AD1021" i="1" a="1"/>
  <c r="AD1021" i="1"/>
  <c r="AC1021" i="1"/>
  <c r="AB1021" i="1"/>
  <c r="AA1021" i="1"/>
  <c r="R1021" i="1"/>
  <c r="AG1020" i="1"/>
  <c r="AF1020" i="1"/>
  <c r="AE1020" i="1"/>
  <c r="AD1020" i="1" a="1"/>
  <c r="AD1020" i="1"/>
  <c r="AC1020" i="1"/>
  <c r="AB1020" i="1"/>
  <c r="AA1020" i="1"/>
  <c r="R1020" i="1"/>
  <c r="AG1019" i="1"/>
  <c r="AF1019" i="1"/>
  <c r="AE1019" i="1"/>
  <c r="AD1019" i="1" a="1"/>
  <c r="AD1019" i="1"/>
  <c r="AC1019" i="1"/>
  <c r="AB1019" i="1"/>
  <c r="AA1019" i="1"/>
  <c r="R1019" i="1"/>
  <c r="AG1018" i="1"/>
  <c r="AF1018" i="1"/>
  <c r="AE1018" i="1"/>
  <c r="AD1018" i="1" a="1"/>
  <c r="AD1018" i="1"/>
  <c r="AC1018" i="1"/>
  <c r="AB1018" i="1"/>
  <c r="AA1018" i="1"/>
  <c r="R1018" i="1"/>
  <c r="AG1017" i="1"/>
  <c r="AF1017" i="1"/>
  <c r="AE1017" i="1"/>
  <c r="AD1017" i="1" a="1"/>
  <c r="AD1017" i="1"/>
  <c r="AC1017" i="1"/>
  <c r="AB1017" i="1"/>
  <c r="AA1017" i="1"/>
  <c r="R1017" i="1"/>
  <c r="AG1016" i="1"/>
  <c r="AF1016" i="1"/>
  <c r="AE1016" i="1"/>
  <c r="AD1016" i="1" a="1"/>
  <c r="AD1016" i="1"/>
  <c r="AC1016" i="1"/>
  <c r="AB1016" i="1"/>
  <c r="AA1016" i="1"/>
  <c r="R1016" i="1"/>
  <c r="AG1015" i="1"/>
  <c r="AF1015" i="1"/>
  <c r="AE1015" i="1"/>
  <c r="AD1015" i="1" a="1"/>
  <c r="AD1015" i="1"/>
  <c r="AC1015" i="1"/>
  <c r="AB1015" i="1"/>
  <c r="AA1015" i="1"/>
  <c r="R1015" i="1"/>
  <c r="AG1014" i="1"/>
  <c r="AF1014" i="1"/>
  <c r="AE1014" i="1"/>
  <c r="AD1014" i="1" a="1"/>
  <c r="AD1014" i="1"/>
  <c r="AC1014" i="1"/>
  <c r="AB1014" i="1"/>
  <c r="AA1014" i="1"/>
  <c r="R1014" i="1"/>
  <c r="AG1013" i="1"/>
  <c r="AF1013" i="1"/>
  <c r="AE1013" i="1"/>
  <c r="AD1013" i="1" a="1"/>
  <c r="AD1013" i="1"/>
  <c r="AC1013" i="1"/>
  <c r="AB1013" i="1"/>
  <c r="AA1013" i="1"/>
  <c r="R1013" i="1"/>
  <c r="AG1012" i="1"/>
  <c r="AF1012" i="1"/>
  <c r="AE1012" i="1"/>
  <c r="AD1012" i="1" a="1"/>
  <c r="AD1012" i="1"/>
  <c r="AC1012" i="1"/>
  <c r="AB1012" i="1"/>
  <c r="AA1012" i="1"/>
  <c r="R1012" i="1"/>
  <c r="AG1011" i="1"/>
  <c r="AF1011" i="1"/>
  <c r="AE1011" i="1"/>
  <c r="AD1011" i="1" a="1"/>
  <c r="AD1011" i="1"/>
  <c r="AC1011" i="1"/>
  <c r="AB1011" i="1"/>
  <c r="AA1011" i="1"/>
  <c r="R1011" i="1"/>
  <c r="AG1010" i="1"/>
  <c r="AF1010" i="1"/>
  <c r="AE1010" i="1"/>
  <c r="AD1010" i="1" a="1"/>
  <c r="AD1010" i="1"/>
  <c r="AC1010" i="1"/>
  <c r="AB1010" i="1"/>
  <c r="AA1010" i="1"/>
  <c r="R1010" i="1"/>
  <c r="AG1009" i="1"/>
  <c r="AF1009" i="1"/>
  <c r="AE1009" i="1"/>
  <c r="AD1009" i="1" a="1"/>
  <c r="AD1009" i="1"/>
  <c r="AC1009" i="1"/>
  <c r="AB1009" i="1"/>
  <c r="AA1009" i="1"/>
  <c r="R1009" i="1"/>
  <c r="AG1008" i="1"/>
  <c r="AF1008" i="1"/>
  <c r="AE1008" i="1"/>
  <c r="AD1008" i="1" a="1"/>
  <c r="AD1008" i="1"/>
  <c r="AC1008" i="1"/>
  <c r="AB1008" i="1"/>
  <c r="AA1008" i="1"/>
  <c r="R1008" i="1"/>
  <c r="AG1007" i="1"/>
  <c r="AF1007" i="1"/>
  <c r="AE1007" i="1"/>
  <c r="AD1007" i="1" a="1"/>
  <c r="AD1007" i="1"/>
  <c r="AC1007" i="1"/>
  <c r="AB1007" i="1"/>
  <c r="AA1007" i="1"/>
  <c r="R1007" i="1"/>
  <c r="AG1006" i="1"/>
  <c r="AF1006" i="1"/>
  <c r="AE1006" i="1"/>
  <c r="AD1006" i="1" a="1"/>
  <c r="AD1006" i="1"/>
  <c r="AC1006" i="1"/>
  <c r="AB1006" i="1"/>
  <c r="AA1006" i="1"/>
  <c r="R1006" i="1"/>
  <c r="AG1005" i="1"/>
  <c r="AF1005" i="1"/>
  <c r="AE1005" i="1"/>
  <c r="AD1005" i="1" a="1"/>
  <c r="AD1005" i="1"/>
  <c r="AC1005" i="1"/>
  <c r="AB1005" i="1"/>
  <c r="AA1005" i="1"/>
  <c r="R1005" i="1"/>
  <c r="AG1004" i="1"/>
  <c r="AF1004" i="1"/>
  <c r="AE1004" i="1"/>
  <c r="AD1004" i="1" a="1"/>
  <c r="AD1004" i="1"/>
  <c r="AC1004" i="1"/>
  <c r="AB1004" i="1"/>
  <c r="AA1004" i="1"/>
  <c r="R1004" i="1"/>
  <c r="AG1003" i="1"/>
  <c r="AF1003" i="1"/>
  <c r="AE1003" i="1"/>
  <c r="AD1003" i="1" a="1"/>
  <c r="AD1003" i="1"/>
  <c r="AC1003" i="1"/>
  <c r="AB1003" i="1"/>
  <c r="AA1003" i="1"/>
  <c r="R1003" i="1"/>
  <c r="AG1002" i="1"/>
  <c r="AF1002" i="1"/>
  <c r="AE1002" i="1"/>
  <c r="AD1002" i="1" a="1"/>
  <c r="AD1002" i="1"/>
  <c r="AC1002" i="1"/>
  <c r="AB1002" i="1"/>
  <c r="AA1002" i="1"/>
  <c r="R1002" i="1"/>
  <c r="AG1001" i="1"/>
  <c r="AF1001" i="1"/>
  <c r="AE1001" i="1"/>
  <c r="AD1001" i="1" a="1"/>
  <c r="AD1001" i="1"/>
  <c r="AC1001" i="1"/>
  <c r="AB1001" i="1"/>
  <c r="AA1001" i="1"/>
  <c r="R1001" i="1"/>
  <c r="AG1000" i="1"/>
  <c r="AF1000" i="1"/>
  <c r="AE1000" i="1"/>
  <c r="AD1000" i="1" a="1"/>
  <c r="AD1000" i="1"/>
  <c r="AC1000" i="1"/>
  <c r="AB1000" i="1"/>
  <c r="AA1000" i="1"/>
  <c r="R1000" i="1"/>
  <c r="AG999" i="1"/>
  <c r="AF999" i="1"/>
  <c r="AE999" i="1"/>
  <c r="AD999" i="1" a="1"/>
  <c r="AD999" i="1"/>
  <c r="AC999" i="1"/>
  <c r="AB999" i="1"/>
  <c r="AA999" i="1"/>
  <c r="R999" i="1"/>
  <c r="AG998" i="1"/>
  <c r="AF998" i="1"/>
  <c r="AE998" i="1"/>
  <c r="AD998" i="1" a="1"/>
  <c r="AD998" i="1"/>
  <c r="AC998" i="1"/>
  <c r="AB998" i="1"/>
  <c r="AA998" i="1"/>
  <c r="R998" i="1"/>
  <c r="AG997" i="1"/>
  <c r="AF997" i="1"/>
  <c r="AE997" i="1"/>
  <c r="AD997" i="1" a="1"/>
  <c r="AD997" i="1"/>
  <c r="AC997" i="1"/>
  <c r="AB997" i="1"/>
  <c r="AA997" i="1"/>
  <c r="R997" i="1"/>
  <c r="AG996" i="1"/>
  <c r="AF996" i="1"/>
  <c r="AE996" i="1"/>
  <c r="AD996" i="1" a="1"/>
  <c r="AD996" i="1"/>
  <c r="AC996" i="1"/>
  <c r="AB996" i="1"/>
  <c r="AA996" i="1"/>
  <c r="R996" i="1"/>
  <c r="AG995" i="1"/>
  <c r="AF995" i="1"/>
  <c r="AE995" i="1"/>
  <c r="AD995" i="1" a="1"/>
  <c r="AD995" i="1"/>
  <c r="AC995" i="1"/>
  <c r="AB995" i="1"/>
  <c r="AA995" i="1"/>
  <c r="R995" i="1"/>
  <c r="AG994" i="1"/>
  <c r="AF994" i="1"/>
  <c r="AE994" i="1"/>
  <c r="AD994" i="1" a="1"/>
  <c r="AD994" i="1"/>
  <c r="AC994" i="1"/>
  <c r="AB994" i="1"/>
  <c r="AA994" i="1"/>
  <c r="R994" i="1"/>
  <c r="AG993" i="1"/>
  <c r="AF993" i="1"/>
  <c r="AE993" i="1"/>
  <c r="AD993" i="1" a="1"/>
  <c r="AD993" i="1"/>
  <c r="AC993" i="1"/>
  <c r="AB993" i="1"/>
  <c r="AA993" i="1"/>
  <c r="R993" i="1"/>
  <c r="AG992" i="1"/>
  <c r="AF992" i="1"/>
  <c r="AE992" i="1"/>
  <c r="AD992" i="1" a="1"/>
  <c r="AD992" i="1"/>
  <c r="AC992" i="1"/>
  <c r="AB992" i="1"/>
  <c r="AA992" i="1"/>
  <c r="R992" i="1"/>
  <c r="AG991" i="1"/>
  <c r="AF991" i="1"/>
  <c r="AE991" i="1"/>
  <c r="AD991" i="1" a="1"/>
  <c r="AD991" i="1"/>
  <c r="AC991" i="1"/>
  <c r="AB991" i="1"/>
  <c r="AA991" i="1"/>
  <c r="R991" i="1"/>
  <c r="AG990" i="1"/>
  <c r="AF990" i="1"/>
  <c r="AE990" i="1"/>
  <c r="AD990" i="1" a="1"/>
  <c r="AD990" i="1"/>
  <c r="AC990" i="1"/>
  <c r="AB990" i="1"/>
  <c r="AA990" i="1"/>
  <c r="R990" i="1"/>
  <c r="AG989" i="1"/>
  <c r="AF989" i="1"/>
  <c r="AE989" i="1"/>
  <c r="AD989" i="1" a="1"/>
  <c r="AD989" i="1"/>
  <c r="AC989" i="1"/>
  <c r="AB989" i="1"/>
  <c r="AA989" i="1"/>
  <c r="R989" i="1"/>
  <c r="AG988" i="1"/>
  <c r="AF988" i="1"/>
  <c r="AE988" i="1"/>
  <c r="AD988" i="1" a="1"/>
  <c r="AD988" i="1"/>
  <c r="AC988" i="1"/>
  <c r="AB988" i="1"/>
  <c r="AA988" i="1"/>
  <c r="R988" i="1"/>
  <c r="AG987" i="1"/>
  <c r="AF987" i="1"/>
  <c r="AE987" i="1"/>
  <c r="AD987" i="1" a="1"/>
  <c r="AD987" i="1"/>
  <c r="AC987" i="1"/>
  <c r="AB987" i="1"/>
  <c r="AA987" i="1"/>
  <c r="R987" i="1"/>
  <c r="AG986" i="1"/>
  <c r="AF986" i="1"/>
  <c r="AE986" i="1"/>
  <c r="AD986" i="1" a="1"/>
  <c r="AD986" i="1"/>
  <c r="AC986" i="1"/>
  <c r="AB986" i="1"/>
  <c r="AA986" i="1"/>
  <c r="R986" i="1"/>
  <c r="AG985" i="1"/>
  <c r="AF985" i="1"/>
  <c r="AE985" i="1"/>
  <c r="AD985" i="1" a="1"/>
  <c r="AD985" i="1"/>
  <c r="AC985" i="1"/>
  <c r="AB985" i="1"/>
  <c r="AA985" i="1"/>
  <c r="R985" i="1"/>
  <c r="AG984" i="1"/>
  <c r="AF984" i="1"/>
  <c r="AE984" i="1"/>
  <c r="AD984" i="1" a="1"/>
  <c r="AD984" i="1"/>
  <c r="AC984" i="1"/>
  <c r="AB984" i="1"/>
  <c r="AA984" i="1"/>
  <c r="R984" i="1"/>
  <c r="AG983" i="1"/>
  <c r="AF983" i="1"/>
  <c r="AE983" i="1"/>
  <c r="AD983" i="1" a="1"/>
  <c r="AD983" i="1"/>
  <c r="AC983" i="1"/>
  <c r="AB983" i="1"/>
  <c r="AA983" i="1"/>
  <c r="R983" i="1"/>
  <c r="AG982" i="1"/>
  <c r="AF982" i="1"/>
  <c r="AE982" i="1"/>
  <c r="AD982" i="1" a="1"/>
  <c r="AD982" i="1"/>
  <c r="AC982" i="1"/>
  <c r="AB982" i="1"/>
  <c r="AA982" i="1"/>
  <c r="R982" i="1"/>
  <c r="AG981" i="1"/>
  <c r="AF981" i="1"/>
  <c r="AE981" i="1"/>
  <c r="AD981" i="1" a="1"/>
  <c r="AD981" i="1"/>
  <c r="AC981" i="1"/>
  <c r="AB981" i="1"/>
  <c r="AA981" i="1"/>
  <c r="R981" i="1"/>
  <c r="AG980" i="1"/>
  <c r="AF980" i="1"/>
  <c r="AE980" i="1"/>
  <c r="AD980" i="1" a="1"/>
  <c r="AD980" i="1"/>
  <c r="AC980" i="1"/>
  <c r="AB980" i="1"/>
  <c r="AA980" i="1"/>
  <c r="R980" i="1"/>
  <c r="AG979" i="1"/>
  <c r="AF979" i="1"/>
  <c r="AE979" i="1"/>
  <c r="AD979" i="1" a="1"/>
  <c r="AD979" i="1"/>
  <c r="AC979" i="1"/>
  <c r="AB979" i="1"/>
  <c r="AA979" i="1"/>
  <c r="R979" i="1"/>
  <c r="AG978" i="1"/>
  <c r="AF978" i="1"/>
  <c r="AE978" i="1"/>
  <c r="AD978" i="1" a="1"/>
  <c r="AD978" i="1"/>
  <c r="AC978" i="1"/>
  <c r="AB978" i="1"/>
  <c r="AA978" i="1"/>
  <c r="R978" i="1"/>
  <c r="AG977" i="1"/>
  <c r="AF977" i="1"/>
  <c r="AE977" i="1"/>
  <c r="AD977" i="1" a="1"/>
  <c r="AD977" i="1"/>
  <c r="AC977" i="1"/>
  <c r="AB977" i="1"/>
  <c r="AA977" i="1"/>
  <c r="R977" i="1"/>
  <c r="AG976" i="1"/>
  <c r="AF976" i="1"/>
  <c r="AE976" i="1"/>
  <c r="AD976" i="1" a="1"/>
  <c r="AD976" i="1"/>
  <c r="AC976" i="1"/>
  <c r="AB976" i="1"/>
  <c r="AA976" i="1"/>
  <c r="R976" i="1"/>
  <c r="AG975" i="1"/>
  <c r="AF975" i="1"/>
  <c r="AE975" i="1"/>
  <c r="AD975" i="1" a="1"/>
  <c r="AD975" i="1"/>
  <c r="AC975" i="1"/>
  <c r="AB975" i="1"/>
  <c r="AA975" i="1"/>
  <c r="R975" i="1"/>
  <c r="AG974" i="1"/>
  <c r="AF974" i="1"/>
  <c r="AE974" i="1"/>
  <c r="AD974" i="1" a="1"/>
  <c r="AD974" i="1"/>
  <c r="AC974" i="1"/>
  <c r="AB974" i="1"/>
  <c r="AA974" i="1"/>
  <c r="R974" i="1"/>
  <c r="AG973" i="1"/>
  <c r="AF973" i="1"/>
  <c r="AE973" i="1"/>
  <c r="AD973" i="1" a="1"/>
  <c r="AD973" i="1"/>
  <c r="AC973" i="1"/>
  <c r="AB973" i="1"/>
  <c r="AA973" i="1"/>
  <c r="R973" i="1"/>
  <c r="AG972" i="1"/>
  <c r="AF972" i="1"/>
  <c r="AE972" i="1"/>
  <c r="AD972" i="1" a="1"/>
  <c r="AD972" i="1"/>
  <c r="AC972" i="1"/>
  <c r="AB972" i="1"/>
  <c r="AA972" i="1"/>
  <c r="R972" i="1"/>
  <c r="AG971" i="1"/>
  <c r="AF971" i="1"/>
  <c r="AE971" i="1"/>
  <c r="AD971" i="1" a="1"/>
  <c r="AD971" i="1"/>
  <c r="AC971" i="1"/>
  <c r="AB971" i="1"/>
  <c r="AA971" i="1"/>
  <c r="R971" i="1"/>
  <c r="AG970" i="1"/>
  <c r="AF970" i="1"/>
  <c r="AE970" i="1"/>
  <c r="AD970" i="1" a="1"/>
  <c r="AD970" i="1"/>
  <c r="AC970" i="1"/>
  <c r="AB970" i="1"/>
  <c r="AA970" i="1"/>
  <c r="R970" i="1"/>
  <c r="AG969" i="1"/>
  <c r="AF969" i="1"/>
  <c r="AE969" i="1"/>
  <c r="AD969" i="1" a="1"/>
  <c r="AD969" i="1"/>
  <c r="AC969" i="1"/>
  <c r="AB969" i="1"/>
  <c r="AA969" i="1"/>
  <c r="R969" i="1"/>
  <c r="AG968" i="1"/>
  <c r="AF968" i="1"/>
  <c r="AE968" i="1"/>
  <c r="AD968" i="1" a="1"/>
  <c r="AD968" i="1"/>
  <c r="AC968" i="1"/>
  <c r="AB968" i="1"/>
  <c r="AA968" i="1"/>
  <c r="R968" i="1"/>
  <c r="AG967" i="1"/>
  <c r="AF967" i="1"/>
  <c r="AE967" i="1"/>
  <c r="AD967" i="1" a="1"/>
  <c r="AD967" i="1"/>
  <c r="AC967" i="1"/>
  <c r="AB967" i="1"/>
  <c r="AA967" i="1"/>
  <c r="R967" i="1"/>
  <c r="AG966" i="1"/>
  <c r="AF966" i="1"/>
  <c r="AE966" i="1"/>
  <c r="AD966" i="1" a="1"/>
  <c r="AD966" i="1"/>
  <c r="AC966" i="1"/>
  <c r="AB966" i="1"/>
  <c r="AA966" i="1"/>
  <c r="R966" i="1"/>
  <c r="AG965" i="1"/>
  <c r="AF965" i="1"/>
  <c r="AE965" i="1"/>
  <c r="AD965" i="1" a="1"/>
  <c r="AD965" i="1"/>
  <c r="AC965" i="1"/>
  <c r="AB965" i="1"/>
  <c r="AA965" i="1"/>
  <c r="R965" i="1"/>
  <c r="AG964" i="1"/>
  <c r="AF964" i="1"/>
  <c r="AE964" i="1"/>
  <c r="AD964" i="1" a="1"/>
  <c r="AD964" i="1"/>
  <c r="AC964" i="1"/>
  <c r="AB964" i="1"/>
  <c r="AA964" i="1"/>
  <c r="R964" i="1"/>
  <c r="AG963" i="1"/>
  <c r="AF963" i="1"/>
  <c r="AE963" i="1"/>
  <c r="AD963" i="1" a="1"/>
  <c r="AD963" i="1"/>
  <c r="AC963" i="1"/>
  <c r="AB963" i="1"/>
  <c r="AA963" i="1"/>
  <c r="R963" i="1"/>
  <c r="AG962" i="1"/>
  <c r="AF962" i="1"/>
  <c r="AE962" i="1"/>
  <c r="AD962" i="1" a="1"/>
  <c r="AD962" i="1"/>
  <c r="AC962" i="1"/>
  <c r="AB962" i="1"/>
  <c r="AA962" i="1"/>
  <c r="R962" i="1"/>
  <c r="AG961" i="1"/>
  <c r="AF961" i="1"/>
  <c r="AE961" i="1"/>
  <c r="AD961" i="1" a="1"/>
  <c r="AD961" i="1"/>
  <c r="AC961" i="1"/>
  <c r="AB961" i="1"/>
  <c r="AA961" i="1"/>
  <c r="R961" i="1"/>
  <c r="AG960" i="1"/>
  <c r="AF960" i="1"/>
  <c r="AE960" i="1"/>
  <c r="AD960" i="1" a="1"/>
  <c r="AD960" i="1"/>
  <c r="AC960" i="1"/>
  <c r="AB960" i="1"/>
  <c r="AA960" i="1"/>
  <c r="R960" i="1"/>
  <c r="AG959" i="1"/>
  <c r="AF959" i="1"/>
  <c r="AE959" i="1"/>
  <c r="AD959" i="1" a="1"/>
  <c r="AD959" i="1"/>
  <c r="AC959" i="1"/>
  <c r="AB959" i="1"/>
  <c r="AA959" i="1"/>
  <c r="R959" i="1"/>
  <c r="AG958" i="1"/>
  <c r="AF958" i="1"/>
  <c r="AE958" i="1"/>
  <c r="AD958" i="1" a="1"/>
  <c r="AD958" i="1"/>
  <c r="AC958" i="1"/>
  <c r="AB958" i="1"/>
  <c r="AA958" i="1"/>
  <c r="R958" i="1"/>
  <c r="AG957" i="1"/>
  <c r="AF957" i="1"/>
  <c r="AE957" i="1"/>
  <c r="AD957" i="1" a="1"/>
  <c r="AD957" i="1"/>
  <c r="AC957" i="1"/>
  <c r="AB957" i="1"/>
  <c r="AA957" i="1"/>
  <c r="R957" i="1"/>
  <c r="AG956" i="1"/>
  <c r="AF956" i="1"/>
  <c r="AE956" i="1"/>
  <c r="AD956" i="1" a="1"/>
  <c r="AD956" i="1"/>
  <c r="AC956" i="1"/>
  <c r="AB956" i="1"/>
  <c r="AA956" i="1"/>
  <c r="R956" i="1"/>
  <c r="AG955" i="1"/>
  <c r="AF955" i="1"/>
  <c r="AE955" i="1"/>
  <c r="AD955" i="1" a="1"/>
  <c r="AD955" i="1"/>
  <c r="AC955" i="1"/>
  <c r="AB955" i="1"/>
  <c r="AA955" i="1"/>
  <c r="R955" i="1"/>
  <c r="AG954" i="1"/>
  <c r="AF954" i="1"/>
  <c r="AE954" i="1"/>
  <c r="AD954" i="1" a="1"/>
  <c r="AD954" i="1"/>
  <c r="AC954" i="1"/>
  <c r="AB954" i="1"/>
  <c r="AA954" i="1"/>
  <c r="R954" i="1"/>
  <c r="AG953" i="1"/>
  <c r="AF953" i="1"/>
  <c r="AE953" i="1"/>
  <c r="AD953" i="1" a="1"/>
  <c r="AD953" i="1"/>
  <c r="AC953" i="1"/>
  <c r="AB953" i="1"/>
  <c r="AA953" i="1"/>
  <c r="R953" i="1"/>
  <c r="AG952" i="1"/>
  <c r="AF952" i="1"/>
  <c r="AE952" i="1"/>
  <c r="AD952" i="1" a="1"/>
  <c r="AD952" i="1"/>
  <c r="AC952" i="1"/>
  <c r="AB952" i="1"/>
  <c r="AA952" i="1"/>
  <c r="R952" i="1"/>
  <c r="AG951" i="1"/>
  <c r="AF951" i="1"/>
  <c r="AE951" i="1"/>
  <c r="AD951" i="1" a="1"/>
  <c r="AD951" i="1"/>
  <c r="AC951" i="1"/>
  <c r="AB951" i="1"/>
  <c r="AA951" i="1"/>
  <c r="R951" i="1"/>
  <c r="AG950" i="1"/>
  <c r="AF950" i="1"/>
  <c r="AE950" i="1"/>
  <c r="AD950" i="1" a="1"/>
  <c r="AD950" i="1"/>
  <c r="AC950" i="1"/>
  <c r="AB950" i="1"/>
  <c r="AA950" i="1"/>
  <c r="R950" i="1"/>
  <c r="AG949" i="1"/>
  <c r="AF949" i="1"/>
  <c r="AE949" i="1"/>
  <c r="AD949" i="1" a="1"/>
  <c r="AD949" i="1"/>
  <c r="AC949" i="1"/>
  <c r="AB949" i="1"/>
  <c r="AA949" i="1"/>
  <c r="R949" i="1"/>
  <c r="AG948" i="1"/>
  <c r="AF948" i="1"/>
  <c r="AE948" i="1"/>
  <c r="AD948" i="1" a="1"/>
  <c r="AD948" i="1"/>
  <c r="AC948" i="1"/>
  <c r="AB948" i="1"/>
  <c r="AA948" i="1"/>
  <c r="R948" i="1"/>
  <c r="AG947" i="1"/>
  <c r="AF947" i="1"/>
  <c r="AE947" i="1"/>
  <c r="AD947" i="1" a="1"/>
  <c r="AD947" i="1"/>
  <c r="AC947" i="1"/>
  <c r="AB947" i="1"/>
  <c r="AA947" i="1"/>
  <c r="R947" i="1"/>
  <c r="AG946" i="1"/>
  <c r="AF946" i="1"/>
  <c r="AE946" i="1"/>
  <c r="AD946" i="1" a="1"/>
  <c r="AD946" i="1"/>
  <c r="AC946" i="1"/>
  <c r="AB946" i="1"/>
  <c r="AA946" i="1"/>
  <c r="R946" i="1"/>
  <c r="AG945" i="1"/>
  <c r="AF945" i="1"/>
  <c r="AE945" i="1"/>
  <c r="AD945" i="1" a="1"/>
  <c r="AD945" i="1"/>
  <c r="AC945" i="1"/>
  <c r="AB945" i="1"/>
  <c r="AA945" i="1"/>
  <c r="R945" i="1"/>
  <c r="AG944" i="1"/>
  <c r="AF944" i="1"/>
  <c r="AE944" i="1"/>
  <c r="AD944" i="1" a="1"/>
  <c r="AD944" i="1"/>
  <c r="AC944" i="1"/>
  <c r="AB944" i="1"/>
  <c r="AA944" i="1"/>
  <c r="R944" i="1"/>
  <c r="AG943" i="1"/>
  <c r="AF943" i="1"/>
  <c r="AE943" i="1"/>
  <c r="AD943" i="1" a="1"/>
  <c r="AD943" i="1"/>
  <c r="AC943" i="1"/>
  <c r="AB943" i="1"/>
  <c r="AA943" i="1"/>
  <c r="R943" i="1"/>
  <c r="AG942" i="1"/>
  <c r="AF942" i="1"/>
  <c r="AE942" i="1"/>
  <c r="AD942" i="1" a="1"/>
  <c r="AD942" i="1"/>
  <c r="AC942" i="1"/>
  <c r="AB942" i="1"/>
  <c r="AA942" i="1"/>
  <c r="R942" i="1"/>
  <c r="AG941" i="1"/>
  <c r="AF941" i="1"/>
  <c r="AE941" i="1"/>
  <c r="AD941" i="1" a="1"/>
  <c r="AD941" i="1"/>
  <c r="AC941" i="1"/>
  <c r="AB941" i="1"/>
  <c r="AA941" i="1"/>
  <c r="R941" i="1"/>
  <c r="AG940" i="1"/>
  <c r="AF940" i="1"/>
  <c r="AE940" i="1"/>
  <c r="AD940" i="1" a="1"/>
  <c r="AD940" i="1"/>
  <c r="AC940" i="1"/>
  <c r="AB940" i="1"/>
  <c r="AA940" i="1"/>
  <c r="R940" i="1"/>
  <c r="AG939" i="1"/>
  <c r="AF939" i="1"/>
  <c r="AE939" i="1"/>
  <c r="AD939" i="1" a="1"/>
  <c r="AD939" i="1"/>
  <c r="AC939" i="1"/>
  <c r="AB939" i="1"/>
  <c r="AA939" i="1"/>
  <c r="R939" i="1"/>
  <c r="AG938" i="1"/>
  <c r="AF938" i="1"/>
  <c r="AE938" i="1"/>
  <c r="AD938" i="1" a="1"/>
  <c r="AD938" i="1"/>
  <c r="AC938" i="1"/>
  <c r="AB938" i="1"/>
  <c r="AA938" i="1"/>
  <c r="R938" i="1"/>
  <c r="AG937" i="1"/>
  <c r="AF937" i="1"/>
  <c r="AE937" i="1"/>
  <c r="AD937" i="1" a="1"/>
  <c r="AD937" i="1"/>
  <c r="AC937" i="1"/>
  <c r="AB937" i="1"/>
  <c r="AA937" i="1"/>
  <c r="R937" i="1"/>
  <c r="AG936" i="1"/>
  <c r="AF936" i="1"/>
  <c r="AE936" i="1"/>
  <c r="AD936" i="1" a="1"/>
  <c r="AD936" i="1"/>
  <c r="AC936" i="1"/>
  <c r="AB936" i="1"/>
  <c r="AA936" i="1"/>
  <c r="R936" i="1"/>
  <c r="AG935" i="1"/>
  <c r="AF935" i="1"/>
  <c r="AE935" i="1"/>
  <c r="AD935" i="1" a="1"/>
  <c r="AD935" i="1"/>
  <c r="AC935" i="1"/>
  <c r="AB935" i="1"/>
  <c r="AA935" i="1"/>
  <c r="R935" i="1"/>
  <c r="AG934" i="1"/>
  <c r="AF934" i="1"/>
  <c r="AE934" i="1"/>
  <c r="AD934" i="1" a="1"/>
  <c r="AD934" i="1"/>
  <c r="AC934" i="1"/>
  <c r="AB934" i="1"/>
  <c r="AA934" i="1"/>
  <c r="R934" i="1"/>
  <c r="AG933" i="1"/>
  <c r="AF933" i="1"/>
  <c r="AE933" i="1"/>
  <c r="AD933" i="1" a="1"/>
  <c r="AD933" i="1"/>
  <c r="AC933" i="1"/>
  <c r="AB933" i="1"/>
  <c r="AA933" i="1"/>
  <c r="R933" i="1"/>
  <c r="AG932" i="1"/>
  <c r="AF932" i="1"/>
  <c r="AE932" i="1"/>
  <c r="AD932" i="1" a="1"/>
  <c r="AD932" i="1"/>
  <c r="AC932" i="1"/>
  <c r="AB932" i="1"/>
  <c r="AA932" i="1"/>
  <c r="R932" i="1"/>
  <c r="AG931" i="1"/>
  <c r="AF931" i="1"/>
  <c r="AE931" i="1"/>
  <c r="AD931" i="1" a="1"/>
  <c r="AD931" i="1"/>
  <c r="AC931" i="1"/>
  <c r="AB931" i="1"/>
  <c r="AA931" i="1"/>
  <c r="R931" i="1"/>
  <c r="AG930" i="1"/>
  <c r="AF930" i="1"/>
  <c r="AE930" i="1"/>
  <c r="AD930" i="1" a="1"/>
  <c r="AD930" i="1"/>
  <c r="AC930" i="1"/>
  <c r="AB930" i="1"/>
  <c r="AA930" i="1"/>
  <c r="R930" i="1"/>
  <c r="AG929" i="1"/>
  <c r="AF929" i="1"/>
  <c r="AE929" i="1"/>
  <c r="AD929" i="1" a="1"/>
  <c r="AD929" i="1"/>
  <c r="AC929" i="1"/>
  <c r="AB929" i="1"/>
  <c r="AA929" i="1"/>
  <c r="R929" i="1"/>
  <c r="AG928" i="1"/>
  <c r="AF928" i="1"/>
  <c r="AE928" i="1"/>
  <c r="AD928" i="1" a="1"/>
  <c r="AD928" i="1"/>
  <c r="AC928" i="1"/>
  <c r="AB928" i="1"/>
  <c r="AA928" i="1"/>
  <c r="R928" i="1"/>
  <c r="AG927" i="1"/>
  <c r="AF927" i="1"/>
  <c r="AE927" i="1"/>
  <c r="AD927" i="1" a="1"/>
  <c r="AD927" i="1"/>
  <c r="AC927" i="1"/>
  <c r="AB927" i="1"/>
  <c r="AA927" i="1"/>
  <c r="R927" i="1"/>
  <c r="AG926" i="1"/>
  <c r="AF926" i="1"/>
  <c r="AE926" i="1"/>
  <c r="AD926" i="1" a="1"/>
  <c r="AD926" i="1"/>
  <c r="AC926" i="1"/>
  <c r="AB926" i="1"/>
  <c r="AA926" i="1"/>
  <c r="R926" i="1"/>
  <c r="AG925" i="1"/>
  <c r="AF925" i="1"/>
  <c r="AE925" i="1"/>
  <c r="AD925" i="1" a="1"/>
  <c r="AD925" i="1"/>
  <c r="AC925" i="1"/>
  <c r="AB925" i="1"/>
  <c r="AA925" i="1"/>
  <c r="R925" i="1"/>
  <c r="AG924" i="1"/>
  <c r="AF924" i="1"/>
  <c r="AE924" i="1"/>
  <c r="AD924" i="1" a="1"/>
  <c r="AD924" i="1"/>
  <c r="AC924" i="1"/>
  <c r="AB924" i="1"/>
  <c r="AA924" i="1"/>
  <c r="R924" i="1"/>
  <c r="AG923" i="1"/>
  <c r="AF923" i="1"/>
  <c r="AE923" i="1"/>
  <c r="AD923" i="1" a="1"/>
  <c r="AD923" i="1"/>
  <c r="AC923" i="1"/>
  <c r="AB923" i="1"/>
  <c r="AA923" i="1"/>
  <c r="R923" i="1"/>
  <c r="AG922" i="1"/>
  <c r="AF922" i="1"/>
  <c r="AE922" i="1"/>
  <c r="AD922" i="1" a="1"/>
  <c r="AD922" i="1"/>
  <c r="AC922" i="1"/>
  <c r="AB922" i="1"/>
  <c r="AA922" i="1"/>
  <c r="R922" i="1"/>
  <c r="AG921" i="1"/>
  <c r="AF921" i="1"/>
  <c r="AE921" i="1"/>
  <c r="AD921" i="1" a="1"/>
  <c r="AD921" i="1"/>
  <c r="AC921" i="1"/>
  <c r="AB921" i="1"/>
  <c r="AA921" i="1"/>
  <c r="R921" i="1"/>
  <c r="AG920" i="1"/>
  <c r="AF920" i="1"/>
  <c r="AE920" i="1"/>
  <c r="AD920" i="1" a="1"/>
  <c r="AD920" i="1"/>
  <c r="AC920" i="1"/>
  <c r="AB920" i="1"/>
  <c r="AA920" i="1"/>
  <c r="R920" i="1"/>
  <c r="AG919" i="1"/>
  <c r="AF919" i="1"/>
  <c r="AE919" i="1"/>
  <c r="AD919" i="1" a="1"/>
  <c r="AD919" i="1"/>
  <c r="AC919" i="1"/>
  <c r="AB919" i="1"/>
  <c r="AA919" i="1"/>
  <c r="R919" i="1"/>
  <c r="AG918" i="1"/>
  <c r="AF918" i="1"/>
  <c r="AE918" i="1"/>
  <c r="AD918" i="1" a="1"/>
  <c r="AD918" i="1"/>
  <c r="AC918" i="1"/>
  <c r="AB918" i="1"/>
  <c r="AA918" i="1"/>
  <c r="R918" i="1"/>
  <c r="AG917" i="1"/>
  <c r="AF917" i="1"/>
  <c r="AE917" i="1"/>
  <c r="AD917" i="1" a="1"/>
  <c r="AD917" i="1"/>
  <c r="AC917" i="1"/>
  <c r="AB917" i="1"/>
  <c r="AA917" i="1"/>
  <c r="R917" i="1"/>
  <c r="AG916" i="1"/>
  <c r="AF916" i="1"/>
  <c r="AE916" i="1"/>
  <c r="AD916" i="1" a="1"/>
  <c r="AD916" i="1"/>
  <c r="AC916" i="1"/>
  <c r="AB916" i="1"/>
  <c r="AA916" i="1"/>
  <c r="R916" i="1"/>
  <c r="AG915" i="1"/>
  <c r="AF915" i="1"/>
  <c r="AE915" i="1"/>
  <c r="AD915" i="1" a="1"/>
  <c r="AD915" i="1"/>
  <c r="AC915" i="1"/>
  <c r="AB915" i="1"/>
  <c r="AA915" i="1"/>
  <c r="R915" i="1"/>
  <c r="AG914" i="1"/>
  <c r="AF914" i="1"/>
  <c r="AE914" i="1"/>
  <c r="AD914" i="1" a="1"/>
  <c r="AD914" i="1"/>
  <c r="AC914" i="1"/>
  <c r="AB914" i="1"/>
  <c r="AA914" i="1"/>
  <c r="R914" i="1"/>
  <c r="AG913" i="1"/>
  <c r="AF913" i="1"/>
  <c r="AE913" i="1"/>
  <c r="AD913" i="1" a="1"/>
  <c r="AD913" i="1"/>
  <c r="AC913" i="1"/>
  <c r="AB913" i="1"/>
  <c r="AA913" i="1"/>
  <c r="R913" i="1"/>
  <c r="AG912" i="1"/>
  <c r="AF912" i="1"/>
  <c r="AE912" i="1"/>
  <c r="AD912" i="1" a="1"/>
  <c r="AD912" i="1"/>
  <c r="AC912" i="1"/>
  <c r="AB912" i="1"/>
  <c r="AA912" i="1"/>
  <c r="R912" i="1"/>
  <c r="AG911" i="1"/>
  <c r="AF911" i="1"/>
  <c r="AE911" i="1"/>
  <c r="AD911" i="1" a="1"/>
  <c r="AD911" i="1"/>
  <c r="AC911" i="1"/>
  <c r="AB911" i="1"/>
  <c r="AA911" i="1"/>
  <c r="R911" i="1"/>
  <c r="AG910" i="1"/>
  <c r="AF910" i="1"/>
  <c r="AE910" i="1"/>
  <c r="AD910" i="1" a="1"/>
  <c r="AD910" i="1"/>
  <c r="AC910" i="1"/>
  <c r="AB910" i="1"/>
  <c r="AA910" i="1"/>
  <c r="R910" i="1"/>
  <c r="AG909" i="1"/>
  <c r="AF909" i="1"/>
  <c r="AE909" i="1"/>
  <c r="AD909" i="1" a="1"/>
  <c r="AD909" i="1"/>
  <c r="AC909" i="1"/>
  <c r="AB909" i="1"/>
  <c r="AA909" i="1"/>
  <c r="R909" i="1"/>
  <c r="AG908" i="1"/>
  <c r="AF908" i="1"/>
  <c r="AE908" i="1"/>
  <c r="AD908" i="1" a="1"/>
  <c r="AD908" i="1"/>
  <c r="AC908" i="1"/>
  <c r="AB908" i="1"/>
  <c r="AA908" i="1"/>
  <c r="R908" i="1"/>
  <c r="AG907" i="1"/>
  <c r="AF907" i="1"/>
  <c r="AE907" i="1"/>
  <c r="AD907" i="1" a="1"/>
  <c r="AD907" i="1"/>
  <c r="AC907" i="1"/>
  <c r="AB907" i="1"/>
  <c r="AA907" i="1"/>
  <c r="R907" i="1"/>
  <c r="AG906" i="1"/>
  <c r="AF906" i="1"/>
  <c r="AE906" i="1"/>
  <c r="AD906" i="1" a="1"/>
  <c r="AD906" i="1"/>
  <c r="AC906" i="1"/>
  <c r="AB906" i="1"/>
  <c r="AA906" i="1"/>
  <c r="R906" i="1"/>
  <c r="AG905" i="1"/>
  <c r="AF905" i="1"/>
  <c r="AE905" i="1"/>
  <c r="AD905" i="1" a="1"/>
  <c r="AD905" i="1"/>
  <c r="AC905" i="1"/>
  <c r="AB905" i="1"/>
  <c r="AA905" i="1"/>
  <c r="R905" i="1"/>
  <c r="AG904" i="1"/>
  <c r="AF904" i="1"/>
  <c r="AE904" i="1"/>
  <c r="AD904" i="1" a="1"/>
  <c r="AD904" i="1"/>
  <c r="AC904" i="1"/>
  <c r="AB904" i="1"/>
  <c r="AA904" i="1"/>
  <c r="R904" i="1"/>
  <c r="AG903" i="1"/>
  <c r="AF903" i="1"/>
  <c r="AE903" i="1"/>
  <c r="AD903" i="1" a="1"/>
  <c r="AD903" i="1"/>
  <c r="AC903" i="1"/>
  <c r="AB903" i="1"/>
  <c r="AA903" i="1"/>
  <c r="R903" i="1"/>
  <c r="AG902" i="1"/>
  <c r="AF902" i="1"/>
  <c r="AE902" i="1"/>
  <c r="AD902" i="1" a="1"/>
  <c r="AD902" i="1"/>
  <c r="AC902" i="1"/>
  <c r="AB902" i="1"/>
  <c r="AA902" i="1"/>
  <c r="R902" i="1"/>
  <c r="AG901" i="1"/>
  <c r="AF901" i="1"/>
  <c r="AE901" i="1"/>
  <c r="AD901" i="1" a="1"/>
  <c r="AD901" i="1"/>
  <c r="AC901" i="1"/>
  <c r="AB901" i="1"/>
  <c r="AA901" i="1"/>
  <c r="R901" i="1"/>
  <c r="AG900" i="1"/>
  <c r="AF900" i="1"/>
  <c r="AE900" i="1"/>
  <c r="AD900" i="1" a="1"/>
  <c r="AD900" i="1"/>
  <c r="AC900" i="1"/>
  <c r="AB900" i="1"/>
  <c r="AA900" i="1"/>
  <c r="R900" i="1"/>
  <c r="AG899" i="1"/>
  <c r="AF899" i="1"/>
  <c r="AE899" i="1"/>
  <c r="AD899" i="1" a="1"/>
  <c r="AD899" i="1"/>
  <c r="AC899" i="1"/>
  <c r="AB899" i="1"/>
  <c r="AA899" i="1"/>
  <c r="R899" i="1"/>
  <c r="AG898" i="1"/>
  <c r="AF898" i="1"/>
  <c r="AE898" i="1"/>
  <c r="AD898" i="1" a="1"/>
  <c r="AD898" i="1"/>
  <c r="AC898" i="1"/>
  <c r="AB898" i="1"/>
  <c r="AA898" i="1"/>
  <c r="R898" i="1"/>
  <c r="AG897" i="1"/>
  <c r="AF897" i="1"/>
  <c r="AE897" i="1"/>
  <c r="AD897" i="1" a="1"/>
  <c r="AD897" i="1"/>
  <c r="AC897" i="1"/>
  <c r="AB897" i="1"/>
  <c r="AA897" i="1"/>
  <c r="R897" i="1"/>
  <c r="AG896" i="1"/>
  <c r="AF896" i="1"/>
  <c r="AE896" i="1"/>
  <c r="AD896" i="1" a="1"/>
  <c r="AD896" i="1"/>
  <c r="AC896" i="1"/>
  <c r="AB896" i="1"/>
  <c r="AA896" i="1"/>
  <c r="R896" i="1"/>
  <c r="AG895" i="1"/>
  <c r="AF895" i="1"/>
  <c r="AE895" i="1"/>
  <c r="AD895" i="1" a="1"/>
  <c r="AD895" i="1"/>
  <c r="AC895" i="1"/>
  <c r="AB895" i="1"/>
  <c r="AA895" i="1"/>
  <c r="R895" i="1"/>
  <c r="AG894" i="1"/>
  <c r="AF894" i="1"/>
  <c r="AE894" i="1"/>
  <c r="AD894" i="1" a="1"/>
  <c r="AD894" i="1"/>
  <c r="AC894" i="1"/>
  <c r="AB894" i="1"/>
  <c r="AA894" i="1"/>
  <c r="R894" i="1"/>
  <c r="AG893" i="1"/>
  <c r="AF893" i="1"/>
  <c r="AE893" i="1"/>
  <c r="AD893" i="1" a="1"/>
  <c r="AD893" i="1"/>
  <c r="AC893" i="1"/>
  <c r="AB893" i="1"/>
  <c r="AA893" i="1"/>
  <c r="R893" i="1"/>
  <c r="AG892" i="1"/>
  <c r="AF892" i="1"/>
  <c r="AE892" i="1"/>
  <c r="AD892" i="1" a="1"/>
  <c r="AD892" i="1"/>
  <c r="AC892" i="1"/>
  <c r="AB892" i="1"/>
  <c r="AA892" i="1"/>
  <c r="R892" i="1"/>
  <c r="AG891" i="1"/>
  <c r="AF891" i="1"/>
  <c r="AE891" i="1"/>
  <c r="AD891" i="1" a="1"/>
  <c r="AD891" i="1"/>
  <c r="AC891" i="1"/>
  <c r="AB891" i="1"/>
  <c r="AA891" i="1"/>
  <c r="R891" i="1"/>
  <c r="AG890" i="1"/>
  <c r="AF890" i="1"/>
  <c r="AE890" i="1"/>
  <c r="AD890" i="1" a="1"/>
  <c r="AD890" i="1"/>
  <c r="AC890" i="1"/>
  <c r="AB890" i="1"/>
  <c r="AA890" i="1"/>
  <c r="R890" i="1"/>
  <c r="AG889" i="1"/>
  <c r="AF889" i="1"/>
  <c r="AE889" i="1"/>
  <c r="AD889" i="1" a="1"/>
  <c r="AD889" i="1"/>
  <c r="AC889" i="1"/>
  <c r="AB889" i="1"/>
  <c r="AA889" i="1"/>
  <c r="R889" i="1"/>
  <c r="AG888" i="1"/>
  <c r="AF888" i="1"/>
  <c r="AE888" i="1"/>
  <c r="AD888" i="1" a="1"/>
  <c r="AD888" i="1"/>
  <c r="AC888" i="1"/>
  <c r="AB888" i="1"/>
  <c r="AA888" i="1"/>
  <c r="R888" i="1"/>
  <c r="AG887" i="1"/>
  <c r="AF887" i="1"/>
  <c r="AE887" i="1"/>
  <c r="AD887" i="1" a="1"/>
  <c r="AD887" i="1"/>
  <c r="AC887" i="1"/>
  <c r="AB887" i="1"/>
  <c r="AA887" i="1"/>
  <c r="R887" i="1"/>
  <c r="AG886" i="1"/>
  <c r="AF886" i="1"/>
  <c r="AE886" i="1"/>
  <c r="AD886" i="1" a="1"/>
  <c r="AD886" i="1"/>
  <c r="AC886" i="1"/>
  <c r="AB886" i="1"/>
  <c r="AA886" i="1"/>
  <c r="R886" i="1"/>
  <c r="AG885" i="1"/>
  <c r="AF885" i="1"/>
  <c r="AE885" i="1"/>
  <c r="AD885" i="1" a="1"/>
  <c r="AD885" i="1"/>
  <c r="AC885" i="1"/>
  <c r="AB885" i="1"/>
  <c r="AA885" i="1"/>
  <c r="R885" i="1"/>
  <c r="AG884" i="1"/>
  <c r="AF884" i="1"/>
  <c r="AE884" i="1"/>
  <c r="AD884" i="1" a="1"/>
  <c r="AD884" i="1"/>
  <c r="AC884" i="1"/>
  <c r="AB884" i="1"/>
  <c r="AA884" i="1"/>
  <c r="R884" i="1"/>
  <c r="AG883" i="1"/>
  <c r="AF883" i="1"/>
  <c r="AE883" i="1"/>
  <c r="AD883" i="1" a="1"/>
  <c r="AD883" i="1"/>
  <c r="AC883" i="1"/>
  <c r="AB883" i="1"/>
  <c r="AA883" i="1"/>
  <c r="R883" i="1"/>
  <c r="AG882" i="1"/>
  <c r="AF882" i="1"/>
  <c r="AE882" i="1"/>
  <c r="AD882" i="1" a="1"/>
  <c r="AD882" i="1"/>
  <c r="AC882" i="1"/>
  <c r="AB882" i="1"/>
  <c r="AA882" i="1"/>
  <c r="R882" i="1"/>
  <c r="AG881" i="1"/>
  <c r="AF881" i="1"/>
  <c r="AE881" i="1"/>
  <c r="AD881" i="1" a="1"/>
  <c r="AD881" i="1"/>
  <c r="AC881" i="1"/>
  <c r="AB881" i="1"/>
  <c r="AA881" i="1"/>
  <c r="R881" i="1"/>
  <c r="AG880" i="1"/>
  <c r="AF880" i="1"/>
  <c r="AE880" i="1"/>
  <c r="AD880" i="1" a="1"/>
  <c r="AD880" i="1"/>
  <c r="AC880" i="1"/>
  <c r="AB880" i="1"/>
  <c r="AA880" i="1"/>
  <c r="R880" i="1"/>
  <c r="AG879" i="1"/>
  <c r="AF879" i="1"/>
  <c r="AE879" i="1"/>
  <c r="AD879" i="1" a="1"/>
  <c r="AD879" i="1"/>
  <c r="AC879" i="1"/>
  <c r="AB879" i="1"/>
  <c r="AA879" i="1"/>
  <c r="R879" i="1"/>
  <c r="AG878" i="1"/>
  <c r="AF878" i="1"/>
  <c r="AE878" i="1"/>
  <c r="AD878" i="1" a="1"/>
  <c r="AD878" i="1"/>
  <c r="AC878" i="1"/>
  <c r="AB878" i="1"/>
  <c r="AA878" i="1"/>
  <c r="R878" i="1"/>
  <c r="AG877" i="1"/>
  <c r="AF877" i="1"/>
  <c r="AE877" i="1"/>
  <c r="AD877" i="1" a="1"/>
  <c r="AD877" i="1"/>
  <c r="AC877" i="1"/>
  <c r="AB877" i="1"/>
  <c r="AA877" i="1"/>
  <c r="R877" i="1"/>
  <c r="AG876" i="1"/>
  <c r="AF876" i="1"/>
  <c r="AE876" i="1"/>
  <c r="AD876" i="1" a="1"/>
  <c r="AD876" i="1"/>
  <c r="AC876" i="1"/>
  <c r="AB876" i="1"/>
  <c r="AA876" i="1"/>
  <c r="R876" i="1"/>
  <c r="AG875" i="1"/>
  <c r="AF875" i="1"/>
  <c r="AE875" i="1"/>
  <c r="AD875" i="1" a="1"/>
  <c r="AD875" i="1"/>
  <c r="AC875" i="1"/>
  <c r="AB875" i="1"/>
  <c r="AA875" i="1"/>
  <c r="R875" i="1"/>
  <c r="AG874" i="1"/>
  <c r="AF874" i="1"/>
  <c r="AE874" i="1"/>
  <c r="AD874" i="1" a="1"/>
  <c r="AD874" i="1"/>
  <c r="AC874" i="1"/>
  <c r="AB874" i="1"/>
  <c r="AA874" i="1"/>
  <c r="R874" i="1"/>
  <c r="AG873" i="1"/>
  <c r="AF873" i="1"/>
  <c r="AE873" i="1"/>
  <c r="AD873" i="1" a="1"/>
  <c r="AD873" i="1"/>
  <c r="AC873" i="1"/>
  <c r="AB873" i="1"/>
  <c r="AA873" i="1"/>
  <c r="R873" i="1"/>
  <c r="AG872" i="1"/>
  <c r="AF872" i="1"/>
  <c r="AE872" i="1"/>
  <c r="AD872" i="1" a="1"/>
  <c r="AD872" i="1"/>
  <c r="AC872" i="1"/>
  <c r="AB872" i="1"/>
  <c r="AA872" i="1"/>
  <c r="R872" i="1"/>
  <c r="AG871" i="1"/>
  <c r="AF871" i="1"/>
  <c r="AE871" i="1"/>
  <c r="AD871" i="1" a="1"/>
  <c r="AD871" i="1"/>
  <c r="AC871" i="1"/>
  <c r="AB871" i="1"/>
  <c r="AA871" i="1"/>
  <c r="R871" i="1"/>
  <c r="AG870" i="1"/>
  <c r="AF870" i="1"/>
  <c r="AE870" i="1"/>
  <c r="AD870" i="1" a="1"/>
  <c r="AD870" i="1"/>
  <c r="AC870" i="1"/>
  <c r="AB870" i="1"/>
  <c r="AA870" i="1"/>
  <c r="R870" i="1"/>
  <c r="AG869" i="1"/>
  <c r="AF869" i="1"/>
  <c r="AE869" i="1"/>
  <c r="AD869" i="1" a="1"/>
  <c r="AD869" i="1"/>
  <c r="AC869" i="1"/>
  <c r="AB869" i="1"/>
  <c r="AA869" i="1"/>
  <c r="R869" i="1"/>
  <c r="AG868" i="1"/>
  <c r="AF868" i="1"/>
  <c r="AE868" i="1"/>
  <c r="AD868" i="1" a="1"/>
  <c r="AD868" i="1"/>
  <c r="AC868" i="1"/>
  <c r="AB868" i="1"/>
  <c r="AA868" i="1"/>
  <c r="R868" i="1"/>
  <c r="AG867" i="1"/>
  <c r="AF867" i="1"/>
  <c r="AE867" i="1"/>
  <c r="AD867" i="1" a="1"/>
  <c r="AD867" i="1"/>
  <c r="AC867" i="1"/>
  <c r="AB867" i="1"/>
  <c r="AA867" i="1"/>
  <c r="R867" i="1"/>
  <c r="AG866" i="1"/>
  <c r="AF866" i="1"/>
  <c r="AE866" i="1"/>
  <c r="AD866" i="1" a="1"/>
  <c r="AD866" i="1"/>
  <c r="AC866" i="1"/>
  <c r="AB866" i="1"/>
  <c r="AA866" i="1"/>
  <c r="R866" i="1"/>
  <c r="AG865" i="1"/>
  <c r="AF865" i="1"/>
  <c r="AE865" i="1"/>
  <c r="AD865" i="1" a="1"/>
  <c r="AD865" i="1"/>
  <c r="AC865" i="1"/>
  <c r="AB865" i="1"/>
  <c r="AA865" i="1"/>
  <c r="R865" i="1"/>
  <c r="AG864" i="1"/>
  <c r="AF864" i="1"/>
  <c r="AE864" i="1"/>
  <c r="AD864" i="1" a="1"/>
  <c r="AD864" i="1"/>
  <c r="AC864" i="1"/>
  <c r="AB864" i="1"/>
  <c r="AA864" i="1"/>
  <c r="R864" i="1"/>
  <c r="AG863" i="1"/>
  <c r="AF863" i="1"/>
  <c r="AE863" i="1"/>
  <c r="AD863" i="1" a="1"/>
  <c r="AD863" i="1"/>
  <c r="AC863" i="1"/>
  <c r="AB863" i="1"/>
  <c r="AA863" i="1"/>
  <c r="R863" i="1"/>
  <c r="AG862" i="1"/>
  <c r="AF862" i="1"/>
  <c r="AE862" i="1"/>
  <c r="AD862" i="1" a="1"/>
  <c r="AD862" i="1"/>
  <c r="AC862" i="1"/>
  <c r="AB862" i="1"/>
  <c r="AA862" i="1"/>
  <c r="R862" i="1"/>
  <c r="AG861" i="1"/>
  <c r="AF861" i="1"/>
  <c r="AE861" i="1"/>
  <c r="AD861" i="1" a="1"/>
  <c r="AD861" i="1"/>
  <c r="AC861" i="1"/>
  <c r="AB861" i="1"/>
  <c r="AA861" i="1"/>
  <c r="R861" i="1"/>
  <c r="AG860" i="1"/>
  <c r="AF860" i="1"/>
  <c r="AE860" i="1"/>
  <c r="AD860" i="1" a="1"/>
  <c r="AD860" i="1"/>
  <c r="AC860" i="1"/>
  <c r="AB860" i="1"/>
  <c r="AA860" i="1"/>
  <c r="R860" i="1"/>
  <c r="AG859" i="1"/>
  <c r="AF859" i="1"/>
  <c r="AE859" i="1"/>
  <c r="AD859" i="1" a="1"/>
  <c r="AD859" i="1"/>
  <c r="AC859" i="1"/>
  <c r="AB859" i="1"/>
  <c r="AA859" i="1"/>
  <c r="R859" i="1"/>
  <c r="AG858" i="1"/>
  <c r="AF858" i="1"/>
  <c r="AE858" i="1"/>
  <c r="AD858" i="1" a="1"/>
  <c r="AD858" i="1"/>
  <c r="AC858" i="1"/>
  <c r="AB858" i="1"/>
  <c r="AA858" i="1"/>
  <c r="R858" i="1"/>
  <c r="AG857" i="1"/>
  <c r="AF857" i="1"/>
  <c r="AE857" i="1"/>
  <c r="AD857" i="1" a="1"/>
  <c r="AD857" i="1"/>
  <c r="AC857" i="1"/>
  <c r="AB857" i="1"/>
  <c r="AA857" i="1"/>
  <c r="R857" i="1"/>
  <c r="AG856" i="1"/>
  <c r="AF856" i="1"/>
  <c r="AE856" i="1"/>
  <c r="AD856" i="1" a="1"/>
  <c r="AD856" i="1"/>
  <c r="AC856" i="1"/>
  <c r="AB856" i="1"/>
  <c r="AA856" i="1"/>
  <c r="R856" i="1"/>
  <c r="AG855" i="1"/>
  <c r="AF855" i="1"/>
  <c r="AE855" i="1"/>
  <c r="AD855" i="1" a="1"/>
  <c r="AD855" i="1"/>
  <c r="AC855" i="1"/>
  <c r="AB855" i="1"/>
  <c r="AA855" i="1"/>
  <c r="R855" i="1"/>
  <c r="AG854" i="1"/>
  <c r="AF854" i="1"/>
  <c r="AE854" i="1"/>
  <c r="AD854" i="1" a="1"/>
  <c r="AD854" i="1"/>
  <c r="AC854" i="1"/>
  <c r="AB854" i="1"/>
  <c r="AA854" i="1"/>
  <c r="R854" i="1"/>
  <c r="AG853" i="1"/>
  <c r="AF853" i="1"/>
  <c r="AE853" i="1"/>
  <c r="AD853" i="1" a="1"/>
  <c r="AD853" i="1"/>
  <c r="AC853" i="1"/>
  <c r="AB853" i="1"/>
  <c r="AA853" i="1"/>
  <c r="R853" i="1"/>
  <c r="AG852" i="1"/>
  <c r="AF852" i="1"/>
  <c r="AE852" i="1"/>
  <c r="AD852" i="1" a="1"/>
  <c r="AD852" i="1"/>
  <c r="AC852" i="1"/>
  <c r="AB852" i="1"/>
  <c r="AA852" i="1"/>
  <c r="R852" i="1"/>
  <c r="AG851" i="1"/>
  <c r="AF851" i="1"/>
  <c r="AE851" i="1"/>
  <c r="AD851" i="1" a="1"/>
  <c r="AD851" i="1"/>
  <c r="AC851" i="1"/>
  <c r="AB851" i="1"/>
  <c r="AA851" i="1"/>
  <c r="R851" i="1"/>
  <c r="AG850" i="1"/>
  <c r="AF850" i="1"/>
  <c r="AE850" i="1"/>
  <c r="AD850" i="1" a="1"/>
  <c r="AD850" i="1"/>
  <c r="AC850" i="1"/>
  <c r="AB850" i="1"/>
  <c r="AA850" i="1"/>
  <c r="R850" i="1"/>
  <c r="AG849" i="1"/>
  <c r="AF849" i="1"/>
  <c r="AE849" i="1"/>
  <c r="AD849" i="1" a="1"/>
  <c r="AD849" i="1"/>
  <c r="AC849" i="1"/>
  <c r="AB849" i="1"/>
  <c r="AA849" i="1"/>
  <c r="R849" i="1"/>
  <c r="AG848" i="1"/>
  <c r="AF848" i="1"/>
  <c r="AE848" i="1"/>
  <c r="AD848" i="1" a="1"/>
  <c r="AD848" i="1"/>
  <c r="AC848" i="1"/>
  <c r="AB848" i="1"/>
  <c r="AA848" i="1"/>
  <c r="R848" i="1"/>
  <c r="AG847" i="1"/>
  <c r="AF847" i="1"/>
  <c r="AE847" i="1"/>
  <c r="AD847" i="1" a="1"/>
  <c r="AD847" i="1"/>
  <c r="AC847" i="1"/>
  <c r="AB847" i="1"/>
  <c r="AA847" i="1"/>
  <c r="R847" i="1"/>
  <c r="AG846" i="1"/>
  <c r="AF846" i="1"/>
  <c r="AE846" i="1"/>
  <c r="AD846" i="1" a="1"/>
  <c r="AD846" i="1"/>
  <c r="AC846" i="1"/>
  <c r="AB846" i="1"/>
  <c r="AA846" i="1"/>
  <c r="R846" i="1"/>
  <c r="AG845" i="1"/>
  <c r="AF845" i="1"/>
  <c r="AE845" i="1"/>
  <c r="AD845" i="1" a="1"/>
  <c r="AD845" i="1"/>
  <c r="AC845" i="1"/>
  <c r="AB845" i="1"/>
  <c r="AA845" i="1"/>
  <c r="R845" i="1"/>
  <c r="AG844" i="1"/>
  <c r="AF844" i="1"/>
  <c r="AE844" i="1"/>
  <c r="AD844" i="1" a="1"/>
  <c r="AD844" i="1"/>
  <c r="AC844" i="1"/>
  <c r="AB844" i="1"/>
  <c r="AA844" i="1"/>
  <c r="R844" i="1"/>
  <c r="AG843" i="1"/>
  <c r="AF843" i="1"/>
  <c r="AE843" i="1"/>
  <c r="AD843" i="1" a="1"/>
  <c r="AD843" i="1"/>
  <c r="AC843" i="1"/>
  <c r="AB843" i="1"/>
  <c r="AA843" i="1"/>
  <c r="R843" i="1"/>
  <c r="AG842" i="1"/>
  <c r="AF842" i="1"/>
  <c r="AE842" i="1"/>
  <c r="AD842" i="1" a="1"/>
  <c r="AD842" i="1"/>
  <c r="AC842" i="1"/>
  <c r="AB842" i="1"/>
  <c r="AA842" i="1"/>
  <c r="R842" i="1"/>
  <c r="AG841" i="1"/>
  <c r="AF841" i="1"/>
  <c r="AE841" i="1"/>
  <c r="AD841" i="1" a="1"/>
  <c r="AD841" i="1"/>
  <c r="AC841" i="1"/>
  <c r="AB841" i="1"/>
  <c r="AA841" i="1"/>
  <c r="R841" i="1"/>
  <c r="AG840" i="1"/>
  <c r="AF840" i="1"/>
  <c r="AE840" i="1"/>
  <c r="AD840" i="1" a="1"/>
  <c r="AD840" i="1"/>
  <c r="AC840" i="1"/>
  <c r="AB840" i="1"/>
  <c r="AA840" i="1"/>
  <c r="R840" i="1"/>
  <c r="AG839" i="1"/>
  <c r="AF839" i="1"/>
  <c r="AE839" i="1"/>
  <c r="AD839" i="1" a="1"/>
  <c r="AD839" i="1"/>
  <c r="AC839" i="1"/>
  <c r="AB839" i="1"/>
  <c r="AA839" i="1"/>
  <c r="R839" i="1"/>
  <c r="AG838" i="1"/>
  <c r="AF838" i="1"/>
  <c r="AE838" i="1"/>
  <c r="AD838" i="1" a="1"/>
  <c r="AD838" i="1"/>
  <c r="AC838" i="1"/>
  <c r="AB838" i="1"/>
  <c r="AA838" i="1"/>
  <c r="R838" i="1"/>
  <c r="AG837" i="1"/>
  <c r="AF837" i="1"/>
  <c r="AE837" i="1"/>
  <c r="AD837" i="1" a="1"/>
  <c r="AD837" i="1"/>
  <c r="AC837" i="1"/>
  <c r="AB837" i="1"/>
  <c r="AA837" i="1"/>
  <c r="R837" i="1"/>
  <c r="AG836" i="1"/>
  <c r="AF836" i="1"/>
  <c r="AE836" i="1"/>
  <c r="AD836" i="1" a="1"/>
  <c r="AD836" i="1"/>
  <c r="AC836" i="1"/>
  <c r="AB836" i="1"/>
  <c r="AA836" i="1"/>
  <c r="R836" i="1"/>
  <c r="AG835" i="1"/>
  <c r="AF835" i="1"/>
  <c r="AE835" i="1"/>
  <c r="AD835" i="1" a="1"/>
  <c r="AD835" i="1"/>
  <c r="AC835" i="1"/>
  <c r="AB835" i="1"/>
  <c r="AA835" i="1"/>
  <c r="R835" i="1"/>
  <c r="AG834" i="1"/>
  <c r="AF834" i="1"/>
  <c r="AE834" i="1"/>
  <c r="AD834" i="1" a="1"/>
  <c r="AD834" i="1"/>
  <c r="AC834" i="1"/>
  <c r="AB834" i="1"/>
  <c r="AA834" i="1"/>
  <c r="R834" i="1"/>
  <c r="AG833" i="1"/>
  <c r="AF833" i="1"/>
  <c r="AE833" i="1"/>
  <c r="AD833" i="1" a="1"/>
  <c r="AD833" i="1"/>
  <c r="AC833" i="1"/>
  <c r="AB833" i="1"/>
  <c r="AA833" i="1"/>
  <c r="R833" i="1"/>
  <c r="AG832" i="1"/>
  <c r="AF832" i="1"/>
  <c r="AE832" i="1"/>
  <c r="AD832" i="1" a="1"/>
  <c r="AD832" i="1"/>
  <c r="AC832" i="1"/>
  <c r="AB832" i="1"/>
  <c r="AA832" i="1"/>
  <c r="R832" i="1"/>
  <c r="AG831" i="1"/>
  <c r="AF831" i="1"/>
  <c r="AE831" i="1"/>
  <c r="AD831" i="1" a="1"/>
  <c r="AD831" i="1"/>
  <c r="AC831" i="1"/>
  <c r="AB831" i="1"/>
  <c r="AA831" i="1"/>
  <c r="R831" i="1"/>
  <c r="AG830" i="1"/>
  <c r="AF830" i="1"/>
  <c r="AE830" i="1"/>
  <c r="AD830" i="1" a="1"/>
  <c r="AD830" i="1"/>
  <c r="AC830" i="1"/>
  <c r="AB830" i="1"/>
  <c r="AA830" i="1"/>
  <c r="R830" i="1"/>
  <c r="AG829" i="1"/>
  <c r="AF829" i="1"/>
  <c r="AE829" i="1"/>
  <c r="AD829" i="1" a="1"/>
  <c r="AD829" i="1"/>
  <c r="AC829" i="1"/>
  <c r="AB829" i="1"/>
  <c r="AA829" i="1"/>
  <c r="R829" i="1"/>
  <c r="AG828" i="1"/>
  <c r="AF828" i="1"/>
  <c r="AE828" i="1"/>
  <c r="AD828" i="1" a="1"/>
  <c r="AD828" i="1"/>
  <c r="AC828" i="1"/>
  <c r="AB828" i="1"/>
  <c r="AA828" i="1"/>
  <c r="R828" i="1"/>
  <c r="AG827" i="1"/>
  <c r="AF827" i="1"/>
  <c r="AE827" i="1"/>
  <c r="AD827" i="1" a="1"/>
  <c r="AD827" i="1"/>
  <c r="AC827" i="1"/>
  <c r="AB827" i="1"/>
  <c r="AA827" i="1"/>
  <c r="R827" i="1"/>
  <c r="AG826" i="1"/>
  <c r="AF826" i="1"/>
  <c r="AE826" i="1"/>
  <c r="AD826" i="1" a="1"/>
  <c r="AD826" i="1"/>
  <c r="AC826" i="1"/>
  <c r="AB826" i="1"/>
  <c r="AA826" i="1"/>
  <c r="R826" i="1"/>
  <c r="AG825" i="1"/>
  <c r="AF825" i="1"/>
  <c r="AE825" i="1"/>
  <c r="AD825" i="1" a="1"/>
  <c r="AD825" i="1"/>
  <c r="AC825" i="1"/>
  <c r="AB825" i="1"/>
  <c r="AA825" i="1"/>
  <c r="R825" i="1"/>
  <c r="AG824" i="1"/>
  <c r="AF824" i="1"/>
  <c r="AE824" i="1"/>
  <c r="AD824" i="1" a="1"/>
  <c r="AD824" i="1"/>
  <c r="AC824" i="1"/>
  <c r="AB824" i="1"/>
  <c r="AA824" i="1"/>
  <c r="R824" i="1"/>
  <c r="AG823" i="1"/>
  <c r="AF823" i="1"/>
  <c r="AE823" i="1"/>
  <c r="AD823" i="1" a="1"/>
  <c r="AD823" i="1"/>
  <c r="AC823" i="1"/>
  <c r="AB823" i="1"/>
  <c r="AA823" i="1"/>
  <c r="R823" i="1"/>
  <c r="AG822" i="1"/>
  <c r="AF822" i="1"/>
  <c r="AE822" i="1"/>
  <c r="AD822" i="1" a="1"/>
  <c r="AD822" i="1"/>
  <c r="AC822" i="1"/>
  <c r="AB822" i="1"/>
  <c r="AA822" i="1"/>
  <c r="R822" i="1"/>
  <c r="AG821" i="1"/>
  <c r="AF821" i="1"/>
  <c r="AE821" i="1"/>
  <c r="AD821" i="1" a="1"/>
  <c r="AD821" i="1"/>
  <c r="AC821" i="1"/>
  <c r="AB821" i="1"/>
  <c r="AA821" i="1"/>
  <c r="R821" i="1"/>
  <c r="AG820" i="1"/>
  <c r="AF820" i="1"/>
  <c r="AE820" i="1"/>
  <c r="AD820" i="1" a="1"/>
  <c r="AD820" i="1"/>
  <c r="AC820" i="1"/>
  <c r="AB820" i="1"/>
  <c r="AA820" i="1"/>
  <c r="R820" i="1"/>
  <c r="AG819" i="1"/>
  <c r="AF819" i="1"/>
  <c r="AE819" i="1"/>
  <c r="AD819" i="1" a="1"/>
  <c r="AD819" i="1"/>
  <c r="AC819" i="1"/>
  <c r="AB819" i="1"/>
  <c r="AA819" i="1"/>
  <c r="R819" i="1"/>
  <c r="AG818" i="1"/>
  <c r="AF818" i="1"/>
  <c r="AE818" i="1"/>
  <c r="AD818" i="1" a="1"/>
  <c r="AD818" i="1"/>
  <c r="AC818" i="1"/>
  <c r="AB818" i="1"/>
  <c r="AA818" i="1"/>
  <c r="R818" i="1"/>
  <c r="AG817" i="1"/>
  <c r="AF817" i="1"/>
  <c r="AE817" i="1"/>
  <c r="AD817" i="1" a="1"/>
  <c r="AD817" i="1"/>
  <c r="AC817" i="1"/>
  <c r="AB817" i="1"/>
  <c r="AA817" i="1"/>
  <c r="R817" i="1"/>
  <c r="AG816" i="1"/>
  <c r="AF816" i="1"/>
  <c r="AE816" i="1"/>
  <c r="AD816" i="1" a="1"/>
  <c r="AD816" i="1"/>
  <c r="AC816" i="1"/>
  <c r="AB816" i="1"/>
  <c r="AA816" i="1"/>
  <c r="R816" i="1"/>
  <c r="AG815" i="1"/>
  <c r="AF815" i="1"/>
  <c r="AE815" i="1"/>
  <c r="AD815" i="1" a="1"/>
  <c r="AD815" i="1"/>
  <c r="AC815" i="1"/>
  <c r="AB815" i="1"/>
  <c r="AA815" i="1"/>
  <c r="R815" i="1"/>
  <c r="AG814" i="1"/>
  <c r="AF814" i="1"/>
  <c r="AE814" i="1"/>
  <c r="AD814" i="1" a="1"/>
  <c r="AD814" i="1"/>
  <c r="AC814" i="1"/>
  <c r="AB814" i="1"/>
  <c r="AA814" i="1"/>
  <c r="R814" i="1"/>
  <c r="AG813" i="1"/>
  <c r="AF813" i="1"/>
  <c r="AE813" i="1"/>
  <c r="AD813" i="1" a="1"/>
  <c r="AD813" i="1"/>
  <c r="AC813" i="1"/>
  <c r="AB813" i="1"/>
  <c r="AA813" i="1"/>
  <c r="R813" i="1"/>
  <c r="AG812" i="1"/>
  <c r="AF812" i="1"/>
  <c r="AE812" i="1"/>
  <c r="AD812" i="1" a="1"/>
  <c r="AD812" i="1"/>
  <c r="AC812" i="1"/>
  <c r="AB812" i="1"/>
  <c r="AA812" i="1"/>
  <c r="R812" i="1"/>
  <c r="AG811" i="1"/>
  <c r="AF811" i="1"/>
  <c r="AE811" i="1"/>
  <c r="AD811" i="1" a="1"/>
  <c r="AD811" i="1"/>
  <c r="AC811" i="1"/>
  <c r="AB811" i="1"/>
  <c r="AA811" i="1"/>
  <c r="R811" i="1"/>
  <c r="AG810" i="1"/>
  <c r="AF810" i="1"/>
  <c r="AE810" i="1"/>
  <c r="AD810" i="1" a="1"/>
  <c r="AD810" i="1"/>
  <c r="AC810" i="1"/>
  <c r="AB810" i="1"/>
  <c r="AA810" i="1"/>
  <c r="R810" i="1"/>
  <c r="AG809" i="1"/>
  <c r="AF809" i="1"/>
  <c r="AE809" i="1"/>
  <c r="AD809" i="1" a="1"/>
  <c r="AD809" i="1"/>
  <c r="AC809" i="1"/>
  <c r="AB809" i="1"/>
  <c r="AA809" i="1"/>
  <c r="R809" i="1"/>
  <c r="AG808" i="1"/>
  <c r="AF808" i="1"/>
  <c r="AE808" i="1"/>
  <c r="AD808" i="1" a="1"/>
  <c r="AD808" i="1"/>
  <c r="AC808" i="1"/>
  <c r="AB808" i="1"/>
  <c r="AA808" i="1"/>
  <c r="R808" i="1"/>
  <c r="AG807" i="1"/>
  <c r="AF807" i="1"/>
  <c r="AE807" i="1"/>
  <c r="AD807" i="1" a="1"/>
  <c r="AD807" i="1"/>
  <c r="AC807" i="1"/>
  <c r="AB807" i="1"/>
  <c r="AA807" i="1"/>
  <c r="R807" i="1"/>
  <c r="AG806" i="1"/>
  <c r="AF806" i="1"/>
  <c r="AE806" i="1"/>
  <c r="AD806" i="1" a="1"/>
  <c r="AD806" i="1"/>
  <c r="AC806" i="1"/>
  <c r="AB806" i="1"/>
  <c r="AA806" i="1"/>
  <c r="R806" i="1"/>
  <c r="AG805" i="1"/>
  <c r="AF805" i="1"/>
  <c r="AE805" i="1"/>
  <c r="AD805" i="1" a="1"/>
  <c r="AD805" i="1"/>
  <c r="AC805" i="1"/>
  <c r="AB805" i="1"/>
  <c r="AA805" i="1"/>
  <c r="R805" i="1"/>
  <c r="AG804" i="1"/>
  <c r="AF804" i="1"/>
  <c r="AE804" i="1"/>
  <c r="AD804" i="1" a="1"/>
  <c r="AD804" i="1"/>
  <c r="AC804" i="1"/>
  <c r="AB804" i="1"/>
  <c r="AA804" i="1"/>
  <c r="R804" i="1"/>
  <c r="AG803" i="1"/>
  <c r="AF803" i="1"/>
  <c r="AE803" i="1"/>
  <c r="AD803" i="1" a="1"/>
  <c r="AD803" i="1"/>
  <c r="AC803" i="1"/>
  <c r="AB803" i="1"/>
  <c r="AA803" i="1"/>
  <c r="R803" i="1"/>
  <c r="AG802" i="1"/>
  <c r="AF802" i="1"/>
  <c r="AE802" i="1"/>
  <c r="AD802" i="1" a="1"/>
  <c r="AD802" i="1"/>
  <c r="AC802" i="1"/>
  <c r="AB802" i="1"/>
  <c r="AA802" i="1"/>
  <c r="R802" i="1"/>
  <c r="AG801" i="1"/>
  <c r="AF801" i="1"/>
  <c r="AE801" i="1"/>
  <c r="AD801" i="1" a="1"/>
  <c r="AD801" i="1"/>
  <c r="AC801" i="1"/>
  <c r="AB801" i="1"/>
  <c r="AA801" i="1"/>
  <c r="R801" i="1"/>
  <c r="AG800" i="1"/>
  <c r="AF800" i="1"/>
  <c r="AE800" i="1"/>
  <c r="AD800" i="1" a="1"/>
  <c r="AD800" i="1"/>
  <c r="AC800" i="1"/>
  <c r="AB800" i="1"/>
  <c r="AA800" i="1"/>
  <c r="R800" i="1"/>
  <c r="AG799" i="1"/>
  <c r="AF799" i="1"/>
  <c r="AE799" i="1"/>
  <c r="AD799" i="1" a="1"/>
  <c r="AD799" i="1"/>
  <c r="AC799" i="1"/>
  <c r="AB799" i="1"/>
  <c r="AA799" i="1"/>
  <c r="R799" i="1"/>
  <c r="AG798" i="1"/>
  <c r="AF798" i="1"/>
  <c r="AE798" i="1"/>
  <c r="AD798" i="1" a="1"/>
  <c r="AD798" i="1"/>
  <c r="AC798" i="1"/>
  <c r="AB798" i="1"/>
  <c r="AA798" i="1"/>
  <c r="R798" i="1"/>
  <c r="AG797" i="1"/>
  <c r="AF797" i="1"/>
  <c r="AE797" i="1"/>
  <c r="AD797" i="1" a="1"/>
  <c r="AD797" i="1"/>
  <c r="AC797" i="1"/>
  <c r="AB797" i="1"/>
  <c r="AA797" i="1"/>
  <c r="R797" i="1"/>
  <c r="AG796" i="1"/>
  <c r="AF796" i="1"/>
  <c r="AE796" i="1"/>
  <c r="AD796" i="1" a="1"/>
  <c r="AD796" i="1"/>
  <c r="AC796" i="1"/>
  <c r="AB796" i="1"/>
  <c r="AA796" i="1"/>
  <c r="R796" i="1"/>
  <c r="AG795" i="1"/>
  <c r="AF795" i="1"/>
  <c r="AE795" i="1"/>
  <c r="AD795" i="1" a="1"/>
  <c r="AD795" i="1"/>
  <c r="AC795" i="1"/>
  <c r="AB795" i="1"/>
  <c r="AA795" i="1"/>
  <c r="R795" i="1"/>
  <c r="AG794" i="1"/>
  <c r="AF794" i="1"/>
  <c r="AE794" i="1"/>
  <c r="AD794" i="1" a="1"/>
  <c r="AD794" i="1"/>
  <c r="AC794" i="1"/>
  <c r="AB794" i="1"/>
  <c r="AA794" i="1"/>
  <c r="R794" i="1"/>
  <c r="AG793" i="1"/>
  <c r="AF793" i="1"/>
  <c r="AE793" i="1"/>
  <c r="AD793" i="1" a="1"/>
  <c r="AD793" i="1"/>
  <c r="AC793" i="1"/>
  <c r="AB793" i="1"/>
  <c r="AA793" i="1"/>
  <c r="R793" i="1"/>
  <c r="AG792" i="1"/>
  <c r="AF792" i="1"/>
  <c r="AE792" i="1"/>
  <c r="AD792" i="1" a="1"/>
  <c r="AD792" i="1"/>
  <c r="AC792" i="1"/>
  <c r="AB792" i="1"/>
  <c r="AA792" i="1"/>
  <c r="R792" i="1"/>
  <c r="AG791" i="1"/>
  <c r="AF791" i="1"/>
  <c r="AE791" i="1"/>
  <c r="AD791" i="1" a="1"/>
  <c r="AD791" i="1"/>
  <c r="AC791" i="1"/>
  <c r="AB791" i="1"/>
  <c r="AA791" i="1"/>
  <c r="R791" i="1"/>
  <c r="AG790" i="1"/>
  <c r="AF790" i="1"/>
  <c r="AE790" i="1"/>
  <c r="AD790" i="1" a="1"/>
  <c r="AD790" i="1"/>
  <c r="AC790" i="1"/>
  <c r="AB790" i="1"/>
  <c r="AA790" i="1"/>
  <c r="R790" i="1"/>
  <c r="AG789" i="1"/>
  <c r="AF789" i="1"/>
  <c r="AE789" i="1"/>
  <c r="AD789" i="1" a="1"/>
  <c r="AD789" i="1"/>
  <c r="AC789" i="1"/>
  <c r="AB789" i="1"/>
  <c r="AA789" i="1"/>
  <c r="R789" i="1"/>
  <c r="AG788" i="1"/>
  <c r="AF788" i="1"/>
  <c r="AE788" i="1"/>
  <c r="AD788" i="1" a="1"/>
  <c r="AD788" i="1"/>
  <c r="AC788" i="1"/>
  <c r="AB788" i="1"/>
  <c r="AA788" i="1"/>
  <c r="R788" i="1"/>
  <c r="AG787" i="1"/>
  <c r="AF787" i="1"/>
  <c r="AE787" i="1"/>
  <c r="AD787" i="1" a="1"/>
  <c r="AD787" i="1"/>
  <c r="AC787" i="1"/>
  <c r="AB787" i="1"/>
  <c r="AA787" i="1"/>
  <c r="R787" i="1"/>
  <c r="AG786" i="1"/>
  <c r="AF786" i="1"/>
  <c r="AE786" i="1"/>
  <c r="AD786" i="1" a="1"/>
  <c r="AD786" i="1"/>
  <c r="AC786" i="1"/>
  <c r="AB786" i="1"/>
  <c r="AA786" i="1"/>
  <c r="R786" i="1"/>
  <c r="AG785" i="1"/>
  <c r="AF785" i="1"/>
  <c r="AE785" i="1"/>
  <c r="AD785" i="1" a="1"/>
  <c r="AD785" i="1"/>
  <c r="AC785" i="1"/>
  <c r="AB785" i="1"/>
  <c r="AA785" i="1"/>
  <c r="R785" i="1"/>
  <c r="AG784" i="1"/>
  <c r="AF784" i="1"/>
  <c r="AE784" i="1"/>
  <c r="AD784" i="1" a="1"/>
  <c r="AD784" i="1"/>
  <c r="AC784" i="1"/>
  <c r="AB784" i="1"/>
  <c r="AA784" i="1"/>
  <c r="R784" i="1"/>
  <c r="AG783" i="1"/>
  <c r="AF783" i="1"/>
  <c r="AE783" i="1"/>
  <c r="AD783" i="1" a="1"/>
  <c r="AD783" i="1"/>
  <c r="AC783" i="1"/>
  <c r="AB783" i="1"/>
  <c r="AA783" i="1"/>
  <c r="R783" i="1"/>
  <c r="AG782" i="1"/>
  <c r="AF782" i="1"/>
  <c r="AE782" i="1"/>
  <c r="AD782" i="1" a="1"/>
  <c r="AD782" i="1"/>
  <c r="AC782" i="1"/>
  <c r="AB782" i="1"/>
  <c r="AA782" i="1"/>
  <c r="R782" i="1"/>
  <c r="AG781" i="1"/>
  <c r="AF781" i="1"/>
  <c r="AE781" i="1"/>
  <c r="AD781" i="1" a="1"/>
  <c r="AD781" i="1"/>
  <c r="AC781" i="1"/>
  <c r="AB781" i="1"/>
  <c r="AA781" i="1"/>
  <c r="R781" i="1"/>
  <c r="AG780" i="1"/>
  <c r="AF780" i="1"/>
  <c r="AE780" i="1"/>
  <c r="AD780" i="1" a="1"/>
  <c r="AD780" i="1"/>
  <c r="AC780" i="1"/>
  <c r="AB780" i="1"/>
  <c r="AA780" i="1"/>
  <c r="R780" i="1"/>
  <c r="AG779" i="1"/>
  <c r="AF779" i="1"/>
  <c r="AE779" i="1"/>
  <c r="AD779" i="1" a="1"/>
  <c r="AD779" i="1"/>
  <c r="AC779" i="1"/>
  <c r="AB779" i="1"/>
  <c r="AA779" i="1"/>
  <c r="R779" i="1"/>
  <c r="AG778" i="1"/>
  <c r="AF778" i="1"/>
  <c r="AE778" i="1"/>
  <c r="AD778" i="1" a="1"/>
  <c r="AD778" i="1"/>
  <c r="AC778" i="1"/>
  <c r="AB778" i="1"/>
  <c r="AA778" i="1"/>
  <c r="R778" i="1"/>
  <c r="AG777" i="1"/>
  <c r="AF777" i="1"/>
  <c r="AE777" i="1"/>
  <c r="AD777" i="1" a="1"/>
  <c r="AD777" i="1"/>
  <c r="AC777" i="1"/>
  <c r="AB777" i="1"/>
  <c r="AA777" i="1"/>
  <c r="R777" i="1"/>
  <c r="AG776" i="1"/>
  <c r="AF776" i="1"/>
  <c r="AE776" i="1"/>
  <c r="AD776" i="1" a="1"/>
  <c r="AD776" i="1"/>
  <c r="AC776" i="1"/>
  <c r="AB776" i="1"/>
  <c r="AA776" i="1"/>
  <c r="R776" i="1"/>
  <c r="AG775" i="1"/>
  <c r="AF775" i="1"/>
  <c r="AE775" i="1"/>
  <c r="AD775" i="1" a="1"/>
  <c r="AD775" i="1"/>
  <c r="AC775" i="1"/>
  <c r="AB775" i="1"/>
  <c r="AA775" i="1"/>
  <c r="R775" i="1"/>
  <c r="AG774" i="1"/>
  <c r="AF774" i="1"/>
  <c r="AE774" i="1"/>
  <c r="AD774" i="1" a="1"/>
  <c r="AD774" i="1"/>
  <c r="AC774" i="1"/>
  <c r="AB774" i="1"/>
  <c r="AA774" i="1"/>
  <c r="R774" i="1"/>
  <c r="AG773" i="1"/>
  <c r="AF773" i="1"/>
  <c r="AE773" i="1"/>
  <c r="AD773" i="1" a="1"/>
  <c r="AD773" i="1"/>
  <c r="AC773" i="1"/>
  <c r="AB773" i="1"/>
  <c r="AA773" i="1"/>
  <c r="R773" i="1"/>
  <c r="AG772" i="1"/>
  <c r="AF772" i="1"/>
  <c r="AE772" i="1"/>
  <c r="AD772" i="1" a="1"/>
  <c r="AD772" i="1"/>
  <c r="AC772" i="1"/>
  <c r="AB772" i="1"/>
  <c r="AA772" i="1"/>
  <c r="R772" i="1"/>
  <c r="AG771" i="1"/>
  <c r="AF771" i="1"/>
  <c r="AE771" i="1"/>
  <c r="AD771" i="1" a="1"/>
  <c r="AD771" i="1"/>
  <c r="AC771" i="1"/>
  <c r="AB771" i="1"/>
  <c r="AA771" i="1"/>
  <c r="R771" i="1"/>
  <c r="AG770" i="1"/>
  <c r="AF770" i="1"/>
  <c r="AE770" i="1"/>
  <c r="AD770" i="1" a="1"/>
  <c r="AD770" i="1"/>
  <c r="AC770" i="1"/>
  <c r="AB770" i="1"/>
  <c r="AA770" i="1"/>
  <c r="R770" i="1"/>
  <c r="AG769" i="1"/>
  <c r="AF769" i="1"/>
  <c r="AE769" i="1"/>
  <c r="AD769" i="1" a="1"/>
  <c r="AD769" i="1"/>
  <c r="AC769" i="1"/>
  <c r="AB769" i="1"/>
  <c r="AA769" i="1"/>
  <c r="R769" i="1"/>
  <c r="AG768" i="1"/>
  <c r="AF768" i="1"/>
  <c r="AE768" i="1"/>
  <c r="AD768" i="1" a="1"/>
  <c r="AD768" i="1"/>
  <c r="AC768" i="1"/>
  <c r="AB768" i="1"/>
  <c r="AA768" i="1"/>
  <c r="R768" i="1"/>
  <c r="AG767" i="1"/>
  <c r="AF767" i="1"/>
  <c r="AE767" i="1"/>
  <c r="AD767" i="1" a="1"/>
  <c r="AD767" i="1"/>
  <c r="AC767" i="1"/>
  <c r="AB767" i="1"/>
  <c r="AA767" i="1"/>
  <c r="R767" i="1"/>
  <c r="AG766" i="1"/>
  <c r="AF766" i="1"/>
  <c r="AE766" i="1"/>
  <c r="AD766" i="1" a="1"/>
  <c r="AD766" i="1"/>
  <c r="AC766" i="1"/>
  <c r="AB766" i="1"/>
  <c r="AA766" i="1"/>
  <c r="R766" i="1"/>
  <c r="AG765" i="1"/>
  <c r="AF765" i="1"/>
  <c r="AE765" i="1"/>
  <c r="AD765" i="1" a="1"/>
  <c r="AD765" i="1"/>
  <c r="AC765" i="1"/>
  <c r="AB765" i="1"/>
  <c r="AA765" i="1"/>
  <c r="R765" i="1"/>
  <c r="AG764" i="1"/>
  <c r="AF764" i="1"/>
  <c r="AE764" i="1"/>
  <c r="AD764" i="1" a="1"/>
  <c r="AD764" i="1"/>
  <c r="AC764" i="1"/>
  <c r="AB764" i="1"/>
  <c r="AA764" i="1"/>
  <c r="R764" i="1"/>
  <c r="AG763" i="1"/>
  <c r="AF763" i="1"/>
  <c r="AE763" i="1"/>
  <c r="AD763" i="1" a="1"/>
  <c r="AD763" i="1"/>
  <c r="AC763" i="1"/>
  <c r="AB763" i="1"/>
  <c r="AA763" i="1"/>
  <c r="R763" i="1"/>
  <c r="AG762" i="1"/>
  <c r="AF762" i="1"/>
  <c r="AE762" i="1"/>
  <c r="AD762" i="1" a="1"/>
  <c r="AD762" i="1"/>
  <c r="AC762" i="1"/>
  <c r="AB762" i="1"/>
  <c r="AA762" i="1"/>
  <c r="R762" i="1"/>
  <c r="AG761" i="1"/>
  <c r="AF761" i="1"/>
  <c r="AE761" i="1"/>
  <c r="AD761" i="1" a="1"/>
  <c r="AD761" i="1"/>
  <c r="AC761" i="1"/>
  <c r="AB761" i="1"/>
  <c r="AA761" i="1"/>
  <c r="R761" i="1"/>
  <c r="AG760" i="1"/>
  <c r="AF760" i="1"/>
  <c r="AE760" i="1"/>
  <c r="AD760" i="1" a="1"/>
  <c r="AD760" i="1"/>
  <c r="AC760" i="1"/>
  <c r="AB760" i="1"/>
  <c r="AA760" i="1"/>
  <c r="R760" i="1"/>
  <c r="AG759" i="1"/>
  <c r="AF759" i="1"/>
  <c r="AE759" i="1"/>
  <c r="AD759" i="1" a="1"/>
  <c r="AD759" i="1"/>
  <c r="AC759" i="1"/>
  <c r="AB759" i="1"/>
  <c r="AA759" i="1"/>
  <c r="R759" i="1"/>
  <c r="AG758" i="1"/>
  <c r="AF758" i="1"/>
  <c r="AE758" i="1"/>
  <c r="AD758" i="1" a="1"/>
  <c r="AD758" i="1"/>
  <c r="AC758" i="1"/>
  <c r="AB758" i="1"/>
  <c r="AA758" i="1"/>
  <c r="R758" i="1"/>
  <c r="AG757" i="1"/>
  <c r="AF757" i="1"/>
  <c r="AE757" i="1"/>
  <c r="AD757" i="1" a="1"/>
  <c r="AD757" i="1"/>
  <c r="AC757" i="1"/>
  <c r="AB757" i="1"/>
  <c r="AA757" i="1"/>
  <c r="R757" i="1"/>
  <c r="AG756" i="1"/>
  <c r="AF756" i="1"/>
  <c r="AE756" i="1"/>
  <c r="AD756" i="1" a="1"/>
  <c r="AD756" i="1"/>
  <c r="AC756" i="1"/>
  <c r="AB756" i="1"/>
  <c r="AA756" i="1"/>
  <c r="R756" i="1"/>
  <c r="AG755" i="1"/>
  <c r="AF755" i="1"/>
  <c r="AE755" i="1"/>
  <c r="AD755" i="1" a="1"/>
  <c r="AD755" i="1"/>
  <c r="AC755" i="1"/>
  <c r="AB755" i="1"/>
  <c r="AA755" i="1"/>
  <c r="R755" i="1"/>
  <c r="AG754" i="1"/>
  <c r="AF754" i="1"/>
  <c r="AE754" i="1"/>
  <c r="AD754" i="1" a="1"/>
  <c r="AD754" i="1"/>
  <c r="AC754" i="1"/>
  <c r="AB754" i="1"/>
  <c r="AA754" i="1"/>
  <c r="R754" i="1"/>
  <c r="AG753" i="1"/>
  <c r="AF753" i="1"/>
  <c r="AE753" i="1"/>
  <c r="AD753" i="1" a="1"/>
  <c r="AD753" i="1"/>
  <c r="AC753" i="1"/>
  <c r="AB753" i="1"/>
  <c r="AA753" i="1"/>
  <c r="R753" i="1"/>
  <c r="AG752" i="1"/>
  <c r="AF752" i="1"/>
  <c r="AE752" i="1"/>
  <c r="AD752" i="1" a="1"/>
  <c r="AD752" i="1"/>
  <c r="AC752" i="1"/>
  <c r="AB752" i="1"/>
  <c r="AA752" i="1"/>
  <c r="R752" i="1"/>
  <c r="AG751" i="1"/>
  <c r="AF751" i="1"/>
  <c r="AE751" i="1"/>
  <c r="AD751" i="1" a="1"/>
  <c r="AD751" i="1"/>
  <c r="AC751" i="1"/>
  <c r="AB751" i="1"/>
  <c r="AA751" i="1"/>
  <c r="R751" i="1"/>
  <c r="AG750" i="1"/>
  <c r="AF750" i="1"/>
  <c r="AE750" i="1"/>
  <c r="AD750" i="1" a="1"/>
  <c r="AD750" i="1"/>
  <c r="AC750" i="1"/>
  <c r="AB750" i="1"/>
  <c r="AA750" i="1"/>
  <c r="R750" i="1"/>
  <c r="AG749" i="1"/>
  <c r="AF749" i="1"/>
  <c r="AE749" i="1"/>
  <c r="AD749" i="1" a="1"/>
  <c r="AD749" i="1"/>
  <c r="AC749" i="1"/>
  <c r="AB749" i="1"/>
  <c r="AA749" i="1"/>
  <c r="R749" i="1"/>
  <c r="AG748" i="1"/>
  <c r="AF748" i="1"/>
  <c r="AE748" i="1"/>
  <c r="AD748" i="1" a="1"/>
  <c r="AD748" i="1"/>
  <c r="AC748" i="1"/>
  <c r="AB748" i="1"/>
  <c r="AA748" i="1"/>
  <c r="R748" i="1"/>
  <c r="AG747" i="1"/>
  <c r="AF747" i="1"/>
  <c r="AE747" i="1"/>
  <c r="AD747" i="1" a="1"/>
  <c r="AD747" i="1"/>
  <c r="AC747" i="1"/>
  <c r="AB747" i="1"/>
  <c r="AA747" i="1"/>
  <c r="R747" i="1"/>
  <c r="AG746" i="1"/>
  <c r="AF746" i="1"/>
  <c r="AE746" i="1"/>
  <c r="AD746" i="1" a="1"/>
  <c r="AD746" i="1"/>
  <c r="AC746" i="1"/>
  <c r="AB746" i="1"/>
  <c r="AA746" i="1"/>
  <c r="R746" i="1"/>
  <c r="AG745" i="1"/>
  <c r="AF745" i="1"/>
  <c r="AE745" i="1"/>
  <c r="AD745" i="1" a="1"/>
  <c r="AD745" i="1"/>
  <c r="AC745" i="1"/>
  <c r="AB745" i="1"/>
  <c r="AA745" i="1"/>
  <c r="R745" i="1"/>
  <c r="AG744" i="1"/>
  <c r="AF744" i="1"/>
  <c r="AE744" i="1"/>
  <c r="AD744" i="1" a="1"/>
  <c r="AD744" i="1"/>
  <c r="AC744" i="1"/>
  <c r="AB744" i="1"/>
  <c r="AA744" i="1"/>
  <c r="R744" i="1"/>
  <c r="AG743" i="1"/>
  <c r="AF743" i="1"/>
  <c r="AE743" i="1"/>
  <c r="AD743" i="1" a="1"/>
  <c r="AD743" i="1"/>
  <c r="AC743" i="1"/>
  <c r="AB743" i="1"/>
  <c r="AA743" i="1"/>
  <c r="R743" i="1"/>
  <c r="AG742" i="1"/>
  <c r="AF742" i="1"/>
  <c r="AE742" i="1"/>
  <c r="AD742" i="1" a="1"/>
  <c r="AD742" i="1"/>
  <c r="AC742" i="1"/>
  <c r="AB742" i="1"/>
  <c r="AA742" i="1"/>
  <c r="R742" i="1"/>
  <c r="AG741" i="1"/>
  <c r="AF741" i="1"/>
  <c r="AE741" i="1"/>
  <c r="AD741" i="1" a="1"/>
  <c r="AD741" i="1"/>
  <c r="AC741" i="1"/>
  <c r="AB741" i="1"/>
  <c r="AA741" i="1"/>
  <c r="R741" i="1"/>
  <c r="AG740" i="1"/>
  <c r="AF740" i="1"/>
  <c r="AE740" i="1"/>
  <c r="AD740" i="1" a="1"/>
  <c r="AD740" i="1"/>
  <c r="AC740" i="1"/>
  <c r="AB740" i="1"/>
  <c r="AA740" i="1"/>
  <c r="R740" i="1"/>
  <c r="AG739" i="1"/>
  <c r="AF739" i="1"/>
  <c r="AE739" i="1"/>
  <c r="AD739" i="1" a="1"/>
  <c r="AD739" i="1"/>
  <c r="AC739" i="1"/>
  <c r="AB739" i="1"/>
  <c r="AA739" i="1"/>
  <c r="R739" i="1"/>
  <c r="AG738" i="1"/>
  <c r="AF738" i="1"/>
  <c r="AE738" i="1"/>
  <c r="AD738" i="1" a="1"/>
  <c r="AD738" i="1"/>
  <c r="AC738" i="1"/>
  <c r="AB738" i="1"/>
  <c r="AA738" i="1"/>
  <c r="R738" i="1"/>
  <c r="AG737" i="1"/>
  <c r="AF737" i="1"/>
  <c r="AE737" i="1"/>
  <c r="AD737" i="1" a="1"/>
  <c r="AD737" i="1"/>
  <c r="AC737" i="1"/>
  <c r="AB737" i="1"/>
  <c r="AA737" i="1"/>
  <c r="R737" i="1"/>
  <c r="AG736" i="1"/>
  <c r="AF736" i="1"/>
  <c r="AE736" i="1"/>
  <c r="AD736" i="1" a="1"/>
  <c r="AD736" i="1"/>
  <c r="AC736" i="1"/>
  <c r="AB736" i="1"/>
  <c r="AA736" i="1"/>
  <c r="R736" i="1"/>
  <c r="AG735" i="1"/>
  <c r="AF735" i="1"/>
  <c r="AE735" i="1"/>
  <c r="AD735" i="1" a="1"/>
  <c r="AD735" i="1"/>
  <c r="AC735" i="1"/>
  <c r="AB735" i="1"/>
  <c r="AA735" i="1"/>
  <c r="R735" i="1"/>
  <c r="AG734" i="1"/>
  <c r="AF734" i="1"/>
  <c r="AE734" i="1"/>
  <c r="AD734" i="1" a="1"/>
  <c r="AD734" i="1"/>
  <c r="AC734" i="1"/>
  <c r="AB734" i="1"/>
  <c r="AA734" i="1"/>
  <c r="R734" i="1"/>
  <c r="AG733" i="1"/>
  <c r="AF733" i="1"/>
  <c r="AE733" i="1"/>
  <c r="AD733" i="1" a="1"/>
  <c r="AD733" i="1"/>
  <c r="AC733" i="1"/>
  <c r="AB733" i="1"/>
  <c r="AA733" i="1"/>
  <c r="R733" i="1"/>
  <c r="AG732" i="1"/>
  <c r="AF732" i="1"/>
  <c r="AE732" i="1"/>
  <c r="AD732" i="1" a="1"/>
  <c r="AD732" i="1"/>
  <c r="AC732" i="1"/>
  <c r="AB732" i="1"/>
  <c r="AA732" i="1"/>
  <c r="R732" i="1"/>
  <c r="AG731" i="1"/>
  <c r="AF731" i="1"/>
  <c r="AE731" i="1"/>
  <c r="AD731" i="1" a="1"/>
  <c r="AD731" i="1"/>
  <c r="AC731" i="1"/>
  <c r="AB731" i="1"/>
  <c r="AA731" i="1"/>
  <c r="R731" i="1"/>
  <c r="AG730" i="1"/>
  <c r="AF730" i="1"/>
  <c r="AE730" i="1"/>
  <c r="AD730" i="1" a="1"/>
  <c r="AD730" i="1"/>
  <c r="AC730" i="1"/>
  <c r="AB730" i="1"/>
  <c r="AA730" i="1"/>
  <c r="R730" i="1"/>
  <c r="AG729" i="1"/>
  <c r="AF729" i="1"/>
  <c r="AE729" i="1"/>
  <c r="AD729" i="1" a="1"/>
  <c r="AD729" i="1"/>
  <c r="AC729" i="1"/>
  <c r="AB729" i="1"/>
  <c r="AA729" i="1"/>
  <c r="R729" i="1"/>
  <c r="AG728" i="1"/>
  <c r="AF728" i="1"/>
  <c r="AE728" i="1"/>
  <c r="AD728" i="1" a="1"/>
  <c r="AD728" i="1"/>
  <c r="AC728" i="1"/>
  <c r="AB728" i="1"/>
  <c r="AA728" i="1"/>
  <c r="R728" i="1"/>
  <c r="AG727" i="1"/>
  <c r="AF727" i="1"/>
  <c r="AE727" i="1"/>
  <c r="AD727" i="1" a="1"/>
  <c r="AD727" i="1"/>
  <c r="AC727" i="1"/>
  <c r="AB727" i="1"/>
  <c r="AA727" i="1"/>
  <c r="R727" i="1"/>
  <c r="AG726" i="1"/>
  <c r="AF726" i="1"/>
  <c r="AE726" i="1"/>
  <c r="AD726" i="1" a="1"/>
  <c r="AD726" i="1"/>
  <c r="AC726" i="1"/>
  <c r="AB726" i="1"/>
  <c r="AA726" i="1"/>
  <c r="R726" i="1"/>
  <c r="AG725" i="1"/>
  <c r="AF725" i="1"/>
  <c r="AE725" i="1"/>
  <c r="AD725" i="1" a="1"/>
  <c r="AD725" i="1"/>
  <c r="AC725" i="1"/>
  <c r="AB725" i="1"/>
  <c r="AA725" i="1"/>
  <c r="R725" i="1"/>
  <c r="AG724" i="1"/>
  <c r="AF724" i="1"/>
  <c r="AE724" i="1"/>
  <c r="AD724" i="1" a="1"/>
  <c r="AD724" i="1"/>
  <c r="AC724" i="1"/>
  <c r="AB724" i="1"/>
  <c r="AA724" i="1"/>
  <c r="R724" i="1"/>
  <c r="AG723" i="1"/>
  <c r="AF723" i="1"/>
  <c r="AE723" i="1"/>
  <c r="AD723" i="1" a="1"/>
  <c r="AD723" i="1"/>
  <c r="AC723" i="1"/>
  <c r="AB723" i="1"/>
  <c r="AA723" i="1"/>
  <c r="R723" i="1"/>
  <c r="AG722" i="1"/>
  <c r="AF722" i="1"/>
  <c r="AE722" i="1"/>
  <c r="AD722" i="1" a="1"/>
  <c r="AD722" i="1"/>
  <c r="AC722" i="1"/>
  <c r="AB722" i="1"/>
  <c r="AA722" i="1"/>
  <c r="R722" i="1"/>
  <c r="AG721" i="1"/>
  <c r="AF721" i="1"/>
  <c r="AE721" i="1"/>
  <c r="AD721" i="1" a="1"/>
  <c r="AD721" i="1"/>
  <c r="AC721" i="1"/>
  <c r="AB721" i="1"/>
  <c r="AA721" i="1"/>
  <c r="R721" i="1"/>
  <c r="AG720" i="1"/>
  <c r="AF720" i="1"/>
  <c r="AE720" i="1"/>
  <c r="AD720" i="1" a="1"/>
  <c r="AD720" i="1"/>
  <c r="AC720" i="1"/>
  <c r="AB720" i="1"/>
  <c r="AA720" i="1"/>
  <c r="R720" i="1"/>
  <c r="AG719" i="1"/>
  <c r="AF719" i="1"/>
  <c r="AE719" i="1"/>
  <c r="AD719" i="1" a="1"/>
  <c r="AD719" i="1"/>
  <c r="AC719" i="1"/>
  <c r="AB719" i="1"/>
  <c r="AA719" i="1"/>
  <c r="R719" i="1"/>
  <c r="AG718" i="1"/>
  <c r="AF718" i="1"/>
  <c r="AE718" i="1"/>
  <c r="AD718" i="1" a="1"/>
  <c r="AD718" i="1"/>
  <c r="AC718" i="1"/>
  <c r="AB718" i="1"/>
  <c r="AA718" i="1"/>
  <c r="R718" i="1"/>
  <c r="AG717" i="1"/>
  <c r="AF717" i="1"/>
  <c r="AE717" i="1"/>
  <c r="AD717" i="1" a="1"/>
  <c r="AD717" i="1"/>
  <c r="AC717" i="1"/>
  <c r="AB717" i="1"/>
  <c r="AA717" i="1"/>
  <c r="R717" i="1"/>
  <c r="AG716" i="1"/>
  <c r="AF716" i="1"/>
  <c r="AE716" i="1"/>
  <c r="AD716" i="1" a="1"/>
  <c r="AD716" i="1"/>
  <c r="AC716" i="1"/>
  <c r="AB716" i="1"/>
  <c r="AA716" i="1"/>
  <c r="R716" i="1"/>
  <c r="AG715" i="1"/>
  <c r="AF715" i="1"/>
  <c r="AE715" i="1"/>
  <c r="AD715" i="1" a="1"/>
  <c r="AD715" i="1"/>
  <c r="AC715" i="1"/>
  <c r="AB715" i="1"/>
  <c r="AA715" i="1"/>
  <c r="R715" i="1"/>
  <c r="AG714" i="1"/>
  <c r="AF714" i="1"/>
  <c r="AE714" i="1"/>
  <c r="AD714" i="1" a="1"/>
  <c r="AD714" i="1"/>
  <c r="AC714" i="1"/>
  <c r="AB714" i="1"/>
  <c r="AA714" i="1"/>
  <c r="R714" i="1"/>
  <c r="AG713" i="1"/>
  <c r="AF713" i="1"/>
  <c r="AE713" i="1"/>
  <c r="AD713" i="1" a="1"/>
  <c r="AD713" i="1"/>
  <c r="AC713" i="1"/>
  <c r="AB713" i="1"/>
  <c r="AA713" i="1"/>
  <c r="R713" i="1"/>
  <c r="AG712" i="1"/>
  <c r="AF712" i="1"/>
  <c r="AE712" i="1"/>
  <c r="AD712" i="1" a="1"/>
  <c r="AD712" i="1"/>
  <c r="AC712" i="1"/>
  <c r="AB712" i="1"/>
  <c r="AA712" i="1"/>
  <c r="R712" i="1"/>
  <c r="AG711" i="1"/>
  <c r="AF711" i="1"/>
  <c r="AE711" i="1"/>
  <c r="AD711" i="1" a="1"/>
  <c r="AD711" i="1"/>
  <c r="AC711" i="1"/>
  <c r="AB711" i="1"/>
  <c r="AA711" i="1"/>
  <c r="R711" i="1"/>
  <c r="AG710" i="1"/>
  <c r="AF710" i="1"/>
  <c r="AE710" i="1"/>
  <c r="AD710" i="1" a="1"/>
  <c r="AD710" i="1"/>
  <c r="AC710" i="1"/>
  <c r="AB710" i="1"/>
  <c r="AA710" i="1"/>
  <c r="R710" i="1"/>
  <c r="AG709" i="1"/>
  <c r="AF709" i="1"/>
  <c r="AE709" i="1"/>
  <c r="AD709" i="1" a="1"/>
  <c r="AD709" i="1"/>
  <c r="AC709" i="1"/>
  <c r="AB709" i="1"/>
  <c r="AA709" i="1"/>
  <c r="R709" i="1"/>
  <c r="AG708" i="1"/>
  <c r="AF708" i="1"/>
  <c r="AE708" i="1"/>
  <c r="AD708" i="1" a="1"/>
  <c r="AD708" i="1"/>
  <c r="AC708" i="1"/>
  <c r="AB708" i="1"/>
  <c r="AA708" i="1"/>
  <c r="R708" i="1"/>
  <c r="AG707" i="1"/>
  <c r="AF707" i="1"/>
  <c r="AE707" i="1"/>
  <c r="AD707" i="1" a="1"/>
  <c r="AD707" i="1"/>
  <c r="AC707" i="1"/>
  <c r="AB707" i="1"/>
  <c r="AA707" i="1"/>
  <c r="R707" i="1"/>
  <c r="AG706" i="1"/>
  <c r="AF706" i="1"/>
  <c r="AE706" i="1"/>
  <c r="AD706" i="1" a="1"/>
  <c r="AD706" i="1"/>
  <c r="AC706" i="1"/>
  <c r="AB706" i="1"/>
  <c r="AA706" i="1"/>
  <c r="R706" i="1"/>
  <c r="AG705" i="1"/>
  <c r="AF705" i="1"/>
  <c r="AE705" i="1"/>
  <c r="AD705" i="1" a="1"/>
  <c r="AD705" i="1"/>
  <c r="AC705" i="1"/>
  <c r="AB705" i="1"/>
  <c r="AA705" i="1"/>
  <c r="R705" i="1"/>
  <c r="AG704" i="1"/>
  <c r="AF704" i="1"/>
  <c r="AE704" i="1"/>
  <c r="AD704" i="1" a="1"/>
  <c r="AD704" i="1"/>
  <c r="AC704" i="1"/>
  <c r="AB704" i="1"/>
  <c r="AA704" i="1"/>
  <c r="R704" i="1"/>
  <c r="AG703" i="1"/>
  <c r="AF703" i="1"/>
  <c r="AE703" i="1"/>
  <c r="AD703" i="1" a="1"/>
  <c r="AD703" i="1"/>
  <c r="AC703" i="1"/>
  <c r="AB703" i="1"/>
  <c r="AA703" i="1"/>
  <c r="R703" i="1"/>
  <c r="AG702" i="1"/>
  <c r="AF702" i="1"/>
  <c r="AE702" i="1"/>
  <c r="AD702" i="1" a="1"/>
  <c r="AD702" i="1"/>
  <c r="AC702" i="1"/>
  <c r="AB702" i="1"/>
  <c r="AA702" i="1"/>
  <c r="R702" i="1"/>
  <c r="AG701" i="1"/>
  <c r="AF701" i="1"/>
  <c r="AE701" i="1"/>
  <c r="AD701" i="1" a="1"/>
  <c r="AD701" i="1"/>
  <c r="AC701" i="1"/>
  <c r="AB701" i="1"/>
  <c r="AA701" i="1"/>
  <c r="R701" i="1"/>
  <c r="AG700" i="1"/>
  <c r="AF700" i="1"/>
  <c r="AE700" i="1"/>
  <c r="AD700" i="1" a="1"/>
  <c r="AD700" i="1"/>
  <c r="AC700" i="1"/>
  <c r="AB700" i="1"/>
  <c r="AA700" i="1"/>
  <c r="R700" i="1"/>
  <c r="AG699" i="1"/>
  <c r="AF699" i="1"/>
  <c r="AE699" i="1"/>
  <c r="AD699" i="1" a="1"/>
  <c r="AD699" i="1"/>
  <c r="AC699" i="1"/>
  <c r="AB699" i="1"/>
  <c r="AA699" i="1"/>
  <c r="R699" i="1"/>
  <c r="AG698" i="1"/>
  <c r="AF698" i="1"/>
  <c r="AE698" i="1"/>
  <c r="AD698" i="1" a="1"/>
  <c r="AD698" i="1"/>
  <c r="AC698" i="1"/>
  <c r="AB698" i="1"/>
  <c r="AA698" i="1"/>
  <c r="R698" i="1"/>
  <c r="AG697" i="1"/>
  <c r="AF697" i="1"/>
  <c r="AE697" i="1"/>
  <c r="AD697" i="1" a="1"/>
  <c r="AD697" i="1"/>
  <c r="AC697" i="1"/>
  <c r="AB697" i="1"/>
  <c r="AA697" i="1"/>
  <c r="R697" i="1"/>
  <c r="AG696" i="1"/>
  <c r="AF696" i="1"/>
  <c r="AE696" i="1"/>
  <c r="AD696" i="1" a="1"/>
  <c r="AD696" i="1"/>
  <c r="AC696" i="1"/>
  <c r="AB696" i="1"/>
  <c r="AA696" i="1"/>
  <c r="R696" i="1"/>
  <c r="AG695" i="1"/>
  <c r="AF695" i="1"/>
  <c r="AE695" i="1"/>
  <c r="AD695" i="1" a="1"/>
  <c r="AD695" i="1"/>
  <c r="AC695" i="1"/>
  <c r="AB695" i="1"/>
  <c r="AA695" i="1"/>
  <c r="R695" i="1"/>
  <c r="AG694" i="1"/>
  <c r="AF694" i="1"/>
  <c r="AE694" i="1"/>
  <c r="AD694" i="1" a="1"/>
  <c r="AD694" i="1"/>
  <c r="AC694" i="1"/>
  <c r="AB694" i="1"/>
  <c r="AA694" i="1"/>
  <c r="R694" i="1"/>
  <c r="AG693" i="1"/>
  <c r="AF693" i="1"/>
  <c r="AE693" i="1"/>
  <c r="AD693" i="1" a="1"/>
  <c r="AD693" i="1"/>
  <c r="AC693" i="1"/>
  <c r="AB693" i="1"/>
  <c r="AA693" i="1"/>
  <c r="R693" i="1"/>
  <c r="AG692" i="1"/>
  <c r="AF692" i="1"/>
  <c r="AE692" i="1"/>
  <c r="AD692" i="1" a="1"/>
  <c r="AD692" i="1"/>
  <c r="AC692" i="1"/>
  <c r="AB692" i="1"/>
  <c r="AA692" i="1"/>
  <c r="R692" i="1"/>
  <c r="AG691" i="1"/>
  <c r="AF691" i="1"/>
  <c r="AE691" i="1"/>
  <c r="AD691" i="1" a="1"/>
  <c r="AD691" i="1"/>
  <c r="AC691" i="1"/>
  <c r="AB691" i="1"/>
  <c r="AA691" i="1"/>
  <c r="R691" i="1"/>
  <c r="AG690" i="1"/>
  <c r="AF690" i="1"/>
  <c r="AE690" i="1"/>
  <c r="AD690" i="1" a="1"/>
  <c r="AD690" i="1"/>
  <c r="AC690" i="1"/>
  <c r="AB690" i="1"/>
  <c r="AA690" i="1"/>
  <c r="R690" i="1"/>
  <c r="AG689" i="1"/>
  <c r="AF689" i="1"/>
  <c r="AE689" i="1"/>
  <c r="AD689" i="1" a="1"/>
  <c r="AD689" i="1"/>
  <c r="AC689" i="1"/>
  <c r="AB689" i="1"/>
  <c r="AA689" i="1"/>
  <c r="R689" i="1"/>
  <c r="AG688" i="1"/>
  <c r="AF688" i="1"/>
  <c r="AE688" i="1"/>
  <c r="AD688" i="1" a="1"/>
  <c r="AD688" i="1"/>
  <c r="AC688" i="1"/>
  <c r="AB688" i="1"/>
  <c r="AA688" i="1"/>
  <c r="R688" i="1"/>
  <c r="AG687" i="1"/>
  <c r="AF687" i="1"/>
  <c r="AE687" i="1"/>
  <c r="AD687" i="1" a="1"/>
  <c r="AD687" i="1"/>
  <c r="AC687" i="1"/>
  <c r="AB687" i="1"/>
  <c r="AA687" i="1"/>
  <c r="R687" i="1"/>
  <c r="AG686" i="1"/>
  <c r="AF686" i="1"/>
  <c r="AE686" i="1"/>
  <c r="AD686" i="1" a="1"/>
  <c r="AD686" i="1"/>
  <c r="AC686" i="1"/>
  <c r="AB686" i="1"/>
  <c r="AA686" i="1"/>
  <c r="R686" i="1"/>
  <c r="AG685" i="1"/>
  <c r="AF685" i="1"/>
  <c r="AE685" i="1"/>
  <c r="AD685" i="1" a="1"/>
  <c r="AD685" i="1"/>
  <c r="AC685" i="1"/>
  <c r="AB685" i="1"/>
  <c r="AA685" i="1"/>
  <c r="R685" i="1"/>
  <c r="AG684" i="1"/>
  <c r="AF684" i="1"/>
  <c r="AE684" i="1"/>
  <c r="AD684" i="1" a="1"/>
  <c r="AD684" i="1"/>
  <c r="AC684" i="1"/>
  <c r="AB684" i="1"/>
  <c r="AA684" i="1"/>
  <c r="R684" i="1"/>
  <c r="AG683" i="1"/>
  <c r="AF683" i="1"/>
  <c r="AE683" i="1"/>
  <c r="AD683" i="1" a="1"/>
  <c r="AD683" i="1"/>
  <c r="AC683" i="1"/>
  <c r="AB683" i="1"/>
  <c r="AA683" i="1"/>
  <c r="R683" i="1"/>
  <c r="AG682" i="1"/>
  <c r="AF682" i="1"/>
  <c r="AE682" i="1"/>
  <c r="AD682" i="1" a="1"/>
  <c r="AD682" i="1"/>
  <c r="AC682" i="1"/>
  <c r="AB682" i="1"/>
  <c r="AA682" i="1"/>
  <c r="R682" i="1"/>
  <c r="AG681" i="1"/>
  <c r="AF681" i="1"/>
  <c r="AE681" i="1"/>
  <c r="AD681" i="1" a="1"/>
  <c r="AD681" i="1"/>
  <c r="AC681" i="1"/>
  <c r="AB681" i="1"/>
  <c r="AA681" i="1"/>
  <c r="R681" i="1"/>
  <c r="AG680" i="1"/>
  <c r="AF680" i="1"/>
  <c r="AE680" i="1"/>
  <c r="AD680" i="1" a="1"/>
  <c r="AD680" i="1"/>
  <c r="AC680" i="1"/>
  <c r="AB680" i="1"/>
  <c r="AA680" i="1"/>
  <c r="R680" i="1"/>
  <c r="AG679" i="1"/>
  <c r="AF679" i="1"/>
  <c r="AE679" i="1"/>
  <c r="AD679" i="1" a="1"/>
  <c r="AD679" i="1"/>
  <c r="AC679" i="1"/>
  <c r="AB679" i="1"/>
  <c r="AA679" i="1"/>
  <c r="R679" i="1"/>
  <c r="AG678" i="1"/>
  <c r="AF678" i="1"/>
  <c r="AE678" i="1"/>
  <c r="AD678" i="1" a="1"/>
  <c r="AD678" i="1"/>
  <c r="AC678" i="1"/>
  <c r="AB678" i="1"/>
  <c r="AA678" i="1"/>
  <c r="R678" i="1"/>
  <c r="AG677" i="1"/>
  <c r="AF677" i="1"/>
  <c r="AE677" i="1"/>
  <c r="AD677" i="1" a="1"/>
  <c r="AD677" i="1"/>
  <c r="AC677" i="1"/>
  <c r="AB677" i="1"/>
  <c r="AA677" i="1"/>
  <c r="R677" i="1"/>
  <c r="AG676" i="1"/>
  <c r="AF676" i="1"/>
  <c r="AE676" i="1"/>
  <c r="AD676" i="1" a="1"/>
  <c r="AD676" i="1"/>
  <c r="AC676" i="1"/>
  <c r="AB676" i="1"/>
  <c r="AA676" i="1"/>
  <c r="R676" i="1"/>
  <c r="AG675" i="1"/>
  <c r="AF675" i="1"/>
  <c r="AE675" i="1"/>
  <c r="AD675" i="1" a="1"/>
  <c r="AD675" i="1"/>
  <c r="AC675" i="1"/>
  <c r="AB675" i="1"/>
  <c r="AA675" i="1"/>
  <c r="R675" i="1"/>
  <c r="AG674" i="1"/>
  <c r="AF674" i="1"/>
  <c r="AE674" i="1"/>
  <c r="AD674" i="1" a="1"/>
  <c r="AD674" i="1"/>
  <c r="AC674" i="1"/>
  <c r="AB674" i="1"/>
  <c r="AA674" i="1"/>
  <c r="R674" i="1"/>
  <c r="AG673" i="1"/>
  <c r="AF673" i="1"/>
  <c r="AE673" i="1"/>
  <c r="AD673" i="1" a="1"/>
  <c r="AD673" i="1"/>
  <c r="AC673" i="1"/>
  <c r="AB673" i="1"/>
  <c r="AA673" i="1"/>
  <c r="R673" i="1"/>
  <c r="AG672" i="1"/>
  <c r="AF672" i="1"/>
  <c r="AE672" i="1"/>
  <c r="AD672" i="1" a="1"/>
  <c r="AD672" i="1"/>
  <c r="AC672" i="1"/>
  <c r="AB672" i="1"/>
  <c r="AA672" i="1"/>
  <c r="R672" i="1"/>
  <c r="AG671" i="1"/>
  <c r="AF671" i="1"/>
  <c r="AE671" i="1"/>
  <c r="AD671" i="1" a="1"/>
  <c r="AD671" i="1"/>
  <c r="AC671" i="1"/>
  <c r="AB671" i="1"/>
  <c r="AA671" i="1"/>
  <c r="R671" i="1"/>
  <c r="AG670" i="1"/>
  <c r="AF670" i="1"/>
  <c r="AE670" i="1"/>
  <c r="AD670" i="1" a="1"/>
  <c r="AD670" i="1"/>
  <c r="AC670" i="1"/>
  <c r="AB670" i="1"/>
  <c r="AA670" i="1"/>
  <c r="R670" i="1"/>
  <c r="AG669" i="1"/>
  <c r="AF669" i="1"/>
  <c r="AE669" i="1"/>
  <c r="AD669" i="1" a="1"/>
  <c r="AD669" i="1"/>
  <c r="AC669" i="1"/>
  <c r="AB669" i="1"/>
  <c r="AA669" i="1"/>
  <c r="R669" i="1"/>
  <c r="AG668" i="1"/>
  <c r="AF668" i="1"/>
  <c r="AE668" i="1"/>
  <c r="AD668" i="1" a="1"/>
  <c r="AD668" i="1"/>
  <c r="AC668" i="1"/>
  <c r="AB668" i="1"/>
  <c r="AA668" i="1"/>
  <c r="R668" i="1"/>
  <c r="AG667" i="1"/>
  <c r="AF667" i="1"/>
  <c r="AE667" i="1"/>
  <c r="AD667" i="1" a="1"/>
  <c r="AD667" i="1"/>
  <c r="AC667" i="1"/>
  <c r="AB667" i="1"/>
  <c r="AA667" i="1"/>
  <c r="R667" i="1"/>
  <c r="AG666" i="1"/>
  <c r="AF666" i="1"/>
  <c r="AE666" i="1"/>
  <c r="AD666" i="1" a="1"/>
  <c r="AD666" i="1"/>
  <c r="AC666" i="1"/>
  <c r="AB666" i="1"/>
  <c r="AA666" i="1"/>
  <c r="R666" i="1"/>
  <c r="AG665" i="1"/>
  <c r="AF665" i="1"/>
  <c r="AE665" i="1"/>
  <c r="AD665" i="1" a="1"/>
  <c r="AD665" i="1"/>
  <c r="AC665" i="1"/>
  <c r="AB665" i="1"/>
  <c r="AA665" i="1"/>
  <c r="R665" i="1"/>
  <c r="AG664" i="1"/>
  <c r="AF664" i="1"/>
  <c r="AE664" i="1"/>
  <c r="AD664" i="1" a="1"/>
  <c r="AD664" i="1"/>
  <c r="AC664" i="1"/>
  <c r="AB664" i="1"/>
  <c r="AA664" i="1"/>
  <c r="R664" i="1"/>
  <c r="AG663" i="1"/>
  <c r="AF663" i="1"/>
  <c r="AE663" i="1"/>
  <c r="AD663" i="1" a="1"/>
  <c r="AD663" i="1"/>
  <c r="AC663" i="1"/>
  <c r="AB663" i="1"/>
  <c r="AA663" i="1"/>
  <c r="R663" i="1"/>
  <c r="AG662" i="1"/>
  <c r="AF662" i="1"/>
  <c r="AE662" i="1"/>
  <c r="AD662" i="1" a="1"/>
  <c r="AD662" i="1"/>
  <c r="AC662" i="1"/>
  <c r="AB662" i="1"/>
  <c r="AA662" i="1"/>
  <c r="R662" i="1"/>
  <c r="AG661" i="1"/>
  <c r="AF661" i="1"/>
  <c r="AE661" i="1"/>
  <c r="AD661" i="1" a="1"/>
  <c r="AD661" i="1"/>
  <c r="AC661" i="1"/>
  <c r="AB661" i="1"/>
  <c r="AA661" i="1"/>
  <c r="R661" i="1"/>
  <c r="AG660" i="1"/>
  <c r="AF660" i="1"/>
  <c r="AE660" i="1"/>
  <c r="AD660" i="1" a="1"/>
  <c r="AD660" i="1"/>
  <c r="AC660" i="1"/>
  <c r="AB660" i="1"/>
  <c r="AA660" i="1"/>
  <c r="R660" i="1"/>
  <c r="AG659" i="1"/>
  <c r="AF659" i="1"/>
  <c r="AE659" i="1"/>
  <c r="AD659" i="1" a="1"/>
  <c r="AD659" i="1"/>
  <c r="AC659" i="1"/>
  <c r="AB659" i="1"/>
  <c r="AA659" i="1"/>
  <c r="R659" i="1"/>
  <c r="AG658" i="1"/>
  <c r="AF658" i="1"/>
  <c r="AE658" i="1"/>
  <c r="AD658" i="1" a="1"/>
  <c r="AD658" i="1"/>
  <c r="AC658" i="1"/>
  <c r="AB658" i="1"/>
  <c r="AA658" i="1"/>
  <c r="R658" i="1"/>
  <c r="AG657" i="1"/>
  <c r="AF657" i="1"/>
  <c r="AE657" i="1"/>
  <c r="AD657" i="1" a="1"/>
  <c r="AD657" i="1"/>
  <c r="AC657" i="1"/>
  <c r="AB657" i="1"/>
  <c r="AA657" i="1"/>
  <c r="R657" i="1"/>
  <c r="AG656" i="1"/>
  <c r="AF656" i="1"/>
  <c r="AE656" i="1"/>
  <c r="AD656" i="1" a="1"/>
  <c r="AD656" i="1"/>
  <c r="AC656" i="1"/>
  <c r="AB656" i="1"/>
  <c r="AA656" i="1"/>
  <c r="R656" i="1"/>
  <c r="AG655" i="1"/>
  <c r="AF655" i="1"/>
  <c r="AE655" i="1"/>
  <c r="AD655" i="1" a="1"/>
  <c r="AD655" i="1"/>
  <c r="AC655" i="1"/>
  <c r="AB655" i="1"/>
  <c r="AA655" i="1"/>
  <c r="R655" i="1"/>
  <c r="AG654" i="1"/>
  <c r="AF654" i="1"/>
  <c r="AE654" i="1"/>
  <c r="AD654" i="1" a="1"/>
  <c r="AD654" i="1"/>
  <c r="AC654" i="1"/>
  <c r="AB654" i="1"/>
  <c r="AA654" i="1"/>
  <c r="R654" i="1"/>
  <c r="AG653" i="1"/>
  <c r="AF653" i="1"/>
  <c r="AE653" i="1"/>
  <c r="AD653" i="1" a="1"/>
  <c r="AD653" i="1"/>
  <c r="AC653" i="1"/>
  <c r="AB653" i="1"/>
  <c r="AA653" i="1"/>
  <c r="R653" i="1"/>
  <c r="AG652" i="1"/>
  <c r="AF652" i="1"/>
  <c r="AE652" i="1"/>
  <c r="AD652" i="1" a="1"/>
  <c r="AD652" i="1"/>
  <c r="AC652" i="1"/>
  <c r="AB652" i="1"/>
  <c r="AA652" i="1"/>
  <c r="R652" i="1"/>
  <c r="AG651" i="1"/>
  <c r="AF651" i="1"/>
  <c r="AE651" i="1"/>
  <c r="AD651" i="1" a="1"/>
  <c r="AD651" i="1"/>
  <c r="AC651" i="1"/>
  <c r="AB651" i="1"/>
  <c r="AA651" i="1"/>
  <c r="R651" i="1"/>
  <c r="AG650" i="1"/>
  <c r="AF650" i="1"/>
  <c r="AE650" i="1"/>
  <c r="AD650" i="1" a="1"/>
  <c r="AD650" i="1"/>
  <c r="AC650" i="1"/>
  <c r="AB650" i="1"/>
  <c r="AA650" i="1"/>
  <c r="R650" i="1"/>
  <c r="AG649" i="1"/>
  <c r="AF649" i="1"/>
  <c r="AE649" i="1"/>
  <c r="AD649" i="1" a="1"/>
  <c r="AD649" i="1"/>
  <c r="AC649" i="1"/>
  <c r="AB649" i="1"/>
  <c r="AA649" i="1"/>
  <c r="R649" i="1"/>
  <c r="AG648" i="1"/>
  <c r="AF648" i="1"/>
  <c r="AE648" i="1"/>
  <c r="AD648" i="1" a="1"/>
  <c r="AD648" i="1"/>
  <c r="AC648" i="1"/>
  <c r="AB648" i="1"/>
  <c r="AA648" i="1"/>
  <c r="R648" i="1"/>
  <c r="AG647" i="1"/>
  <c r="AF647" i="1"/>
  <c r="AE647" i="1"/>
  <c r="AD647" i="1" a="1"/>
  <c r="AD647" i="1"/>
  <c r="AC647" i="1"/>
  <c r="AB647" i="1"/>
  <c r="AA647" i="1"/>
  <c r="R647" i="1"/>
  <c r="AG646" i="1"/>
  <c r="AF646" i="1"/>
  <c r="AE646" i="1"/>
  <c r="AD646" i="1" a="1"/>
  <c r="AD646" i="1"/>
  <c r="AC646" i="1"/>
  <c r="AB646" i="1"/>
  <c r="AA646" i="1"/>
  <c r="R646" i="1"/>
  <c r="AG645" i="1"/>
  <c r="AF645" i="1"/>
  <c r="AE645" i="1"/>
  <c r="AD645" i="1" a="1"/>
  <c r="AD645" i="1"/>
  <c r="AC645" i="1"/>
  <c r="AB645" i="1"/>
  <c r="AA645" i="1"/>
  <c r="R645" i="1"/>
  <c r="AG644" i="1"/>
  <c r="AF644" i="1"/>
  <c r="AE644" i="1"/>
  <c r="AD644" i="1" a="1"/>
  <c r="AD644" i="1"/>
  <c r="AC644" i="1"/>
  <c r="AB644" i="1"/>
  <c r="AA644" i="1"/>
  <c r="R644" i="1"/>
  <c r="AG643" i="1"/>
  <c r="AF643" i="1"/>
  <c r="AE643" i="1"/>
  <c r="AD643" i="1" a="1"/>
  <c r="AD643" i="1"/>
  <c r="AC643" i="1"/>
  <c r="AB643" i="1"/>
  <c r="AA643" i="1"/>
  <c r="R643" i="1"/>
  <c r="AG642" i="1"/>
  <c r="AF642" i="1"/>
  <c r="AE642" i="1"/>
  <c r="AD642" i="1" a="1"/>
  <c r="AD642" i="1"/>
  <c r="AC642" i="1"/>
  <c r="AB642" i="1"/>
  <c r="AA642" i="1"/>
  <c r="R642" i="1"/>
  <c r="AG641" i="1"/>
  <c r="AF641" i="1"/>
  <c r="AE641" i="1"/>
  <c r="AD641" i="1" a="1"/>
  <c r="AD641" i="1"/>
  <c r="AC641" i="1"/>
  <c r="AB641" i="1"/>
  <c r="AA641" i="1"/>
  <c r="R641" i="1"/>
  <c r="AG640" i="1"/>
  <c r="AF640" i="1"/>
  <c r="AE640" i="1"/>
  <c r="AD640" i="1" a="1"/>
  <c r="AD640" i="1"/>
  <c r="AC640" i="1"/>
  <c r="AB640" i="1"/>
  <c r="AA640" i="1"/>
  <c r="R640" i="1"/>
  <c r="AG639" i="1"/>
  <c r="AF639" i="1"/>
  <c r="AE639" i="1"/>
  <c r="AD639" i="1" a="1"/>
  <c r="AD639" i="1"/>
  <c r="AC639" i="1"/>
  <c r="AB639" i="1"/>
  <c r="AA639" i="1"/>
  <c r="R639" i="1"/>
  <c r="AG638" i="1"/>
  <c r="AF638" i="1"/>
  <c r="AE638" i="1"/>
  <c r="AD638" i="1" a="1"/>
  <c r="AD638" i="1"/>
  <c r="AC638" i="1"/>
  <c r="AB638" i="1"/>
  <c r="AA638" i="1"/>
  <c r="R638" i="1"/>
  <c r="AG637" i="1"/>
  <c r="AF637" i="1"/>
  <c r="AE637" i="1"/>
  <c r="AD637" i="1" a="1"/>
  <c r="AD637" i="1"/>
  <c r="AC637" i="1"/>
  <c r="AB637" i="1"/>
  <c r="AA637" i="1"/>
  <c r="R637" i="1"/>
  <c r="AG636" i="1"/>
  <c r="AF636" i="1"/>
  <c r="AE636" i="1"/>
  <c r="AD636" i="1" a="1"/>
  <c r="AD636" i="1"/>
  <c r="AC636" i="1"/>
  <c r="AB636" i="1"/>
  <c r="AA636" i="1"/>
  <c r="R636" i="1"/>
  <c r="AG635" i="1"/>
  <c r="AF635" i="1"/>
  <c r="AE635" i="1"/>
  <c r="AD635" i="1" a="1"/>
  <c r="AD635" i="1"/>
  <c r="AC635" i="1"/>
  <c r="AB635" i="1"/>
  <c r="AA635" i="1"/>
  <c r="R635" i="1"/>
  <c r="AG634" i="1"/>
  <c r="AF634" i="1"/>
  <c r="AE634" i="1"/>
  <c r="AD634" i="1" a="1"/>
  <c r="AD634" i="1"/>
  <c r="AC634" i="1"/>
  <c r="AB634" i="1"/>
  <c r="AA634" i="1"/>
  <c r="R634" i="1"/>
  <c r="AG633" i="1"/>
  <c r="AF633" i="1"/>
  <c r="AE633" i="1"/>
  <c r="AD633" i="1" a="1"/>
  <c r="AD633" i="1"/>
  <c r="AC633" i="1"/>
  <c r="AB633" i="1"/>
  <c r="AA633" i="1"/>
  <c r="R633" i="1"/>
  <c r="AG632" i="1"/>
  <c r="AF632" i="1"/>
  <c r="AE632" i="1"/>
  <c r="AD632" i="1" a="1"/>
  <c r="AD632" i="1"/>
  <c r="AC632" i="1"/>
  <c r="AB632" i="1"/>
  <c r="AA632" i="1"/>
  <c r="R632" i="1"/>
  <c r="AG631" i="1"/>
  <c r="AF631" i="1"/>
  <c r="AE631" i="1"/>
  <c r="AD631" i="1" a="1"/>
  <c r="AD631" i="1"/>
  <c r="AC631" i="1"/>
  <c r="AB631" i="1"/>
  <c r="AA631" i="1"/>
  <c r="R631" i="1"/>
  <c r="AG630" i="1"/>
  <c r="AF630" i="1"/>
  <c r="AE630" i="1"/>
  <c r="AD630" i="1" a="1"/>
  <c r="AD630" i="1"/>
  <c r="AC630" i="1"/>
  <c r="AB630" i="1"/>
  <c r="AA630" i="1"/>
  <c r="R630" i="1"/>
  <c r="AG629" i="1"/>
  <c r="AF629" i="1"/>
  <c r="AE629" i="1"/>
  <c r="AD629" i="1" a="1"/>
  <c r="AD629" i="1"/>
  <c r="AC629" i="1"/>
  <c r="AB629" i="1"/>
  <c r="AA629" i="1"/>
  <c r="R629" i="1"/>
  <c r="AG628" i="1"/>
  <c r="AF628" i="1"/>
  <c r="AE628" i="1"/>
  <c r="AD628" i="1" a="1"/>
  <c r="AD628" i="1"/>
  <c r="AC628" i="1"/>
  <c r="AB628" i="1"/>
  <c r="AA628" i="1"/>
  <c r="R628" i="1"/>
  <c r="AG627" i="1"/>
  <c r="AF627" i="1"/>
  <c r="AE627" i="1"/>
  <c r="AD627" i="1" a="1"/>
  <c r="AD627" i="1"/>
  <c r="AC627" i="1"/>
  <c r="AB627" i="1"/>
  <c r="AA627" i="1"/>
  <c r="R627" i="1"/>
  <c r="AG626" i="1"/>
  <c r="AF626" i="1"/>
  <c r="AE626" i="1"/>
  <c r="AD626" i="1" a="1"/>
  <c r="AD626" i="1"/>
  <c r="AC626" i="1"/>
  <c r="AB626" i="1"/>
  <c r="AA626" i="1"/>
  <c r="R626" i="1"/>
  <c r="AG625" i="1"/>
  <c r="AF625" i="1"/>
  <c r="AE625" i="1"/>
  <c r="AD625" i="1" a="1"/>
  <c r="AD625" i="1"/>
  <c r="AC625" i="1"/>
  <c r="AB625" i="1"/>
  <c r="AA625" i="1"/>
  <c r="R625" i="1"/>
  <c r="AG624" i="1"/>
  <c r="AF624" i="1"/>
  <c r="AE624" i="1"/>
  <c r="AD624" i="1" a="1"/>
  <c r="AD624" i="1"/>
  <c r="AC624" i="1"/>
  <c r="AB624" i="1"/>
  <c r="AA624" i="1"/>
  <c r="R624" i="1"/>
  <c r="AG623" i="1"/>
  <c r="AF623" i="1"/>
  <c r="AE623" i="1"/>
  <c r="AD623" i="1" a="1"/>
  <c r="AD623" i="1"/>
  <c r="AC623" i="1"/>
  <c r="AB623" i="1"/>
  <c r="AA623" i="1"/>
  <c r="R623" i="1"/>
  <c r="AG622" i="1"/>
  <c r="AF622" i="1"/>
  <c r="AE622" i="1"/>
  <c r="AD622" i="1" a="1"/>
  <c r="AD622" i="1"/>
  <c r="AC622" i="1"/>
  <c r="AB622" i="1"/>
  <c r="AA622" i="1"/>
  <c r="R622" i="1"/>
  <c r="AG621" i="1"/>
  <c r="AF621" i="1"/>
  <c r="AE621" i="1"/>
  <c r="AD621" i="1" a="1"/>
  <c r="AD621" i="1"/>
  <c r="AC621" i="1"/>
  <c r="AB621" i="1"/>
  <c r="AA621" i="1"/>
  <c r="R621" i="1"/>
  <c r="AG620" i="1"/>
  <c r="AF620" i="1"/>
  <c r="AE620" i="1"/>
  <c r="AD620" i="1" a="1"/>
  <c r="AD620" i="1"/>
  <c r="AC620" i="1"/>
  <c r="AB620" i="1"/>
  <c r="AA620" i="1"/>
  <c r="R620" i="1"/>
  <c r="AG619" i="1"/>
  <c r="AF619" i="1"/>
  <c r="AE619" i="1"/>
  <c r="AD619" i="1" a="1"/>
  <c r="AD619" i="1"/>
  <c r="AC619" i="1"/>
  <c r="AB619" i="1"/>
  <c r="AA619" i="1"/>
  <c r="R619" i="1"/>
  <c r="AG618" i="1"/>
  <c r="AF618" i="1"/>
  <c r="AE618" i="1"/>
  <c r="AD618" i="1" a="1"/>
  <c r="AD618" i="1"/>
  <c r="AC618" i="1"/>
  <c r="AB618" i="1"/>
  <c r="AA618" i="1"/>
  <c r="R618" i="1"/>
  <c r="AG617" i="1"/>
  <c r="AF617" i="1"/>
  <c r="AE617" i="1"/>
  <c r="AD617" i="1" a="1"/>
  <c r="AD617" i="1"/>
  <c r="AC617" i="1"/>
  <c r="AB617" i="1"/>
  <c r="AA617" i="1"/>
  <c r="R617" i="1"/>
  <c r="AG616" i="1"/>
  <c r="AF616" i="1"/>
  <c r="AE616" i="1"/>
  <c r="AD616" i="1" a="1"/>
  <c r="AD616" i="1"/>
  <c r="AC616" i="1"/>
  <c r="AB616" i="1"/>
  <c r="AA616" i="1"/>
  <c r="R616" i="1"/>
  <c r="AG615" i="1"/>
  <c r="AF615" i="1"/>
  <c r="AE615" i="1"/>
  <c r="AD615" i="1" a="1"/>
  <c r="AD615" i="1"/>
  <c r="AC615" i="1"/>
  <c r="AB615" i="1"/>
  <c r="AA615" i="1"/>
  <c r="R615" i="1"/>
  <c r="AG614" i="1"/>
  <c r="AF614" i="1"/>
  <c r="AE614" i="1"/>
  <c r="AD614" i="1" a="1"/>
  <c r="AD614" i="1"/>
  <c r="AC614" i="1"/>
  <c r="AB614" i="1"/>
  <c r="AA614" i="1"/>
  <c r="R614" i="1"/>
  <c r="AG613" i="1"/>
  <c r="AF613" i="1"/>
  <c r="AE613" i="1"/>
  <c r="AD613" i="1" a="1"/>
  <c r="AD613" i="1"/>
  <c r="AC613" i="1"/>
  <c r="AB613" i="1"/>
  <c r="AA613" i="1"/>
  <c r="R613" i="1"/>
  <c r="AG612" i="1"/>
  <c r="AF612" i="1"/>
  <c r="AE612" i="1"/>
  <c r="AD612" i="1" a="1"/>
  <c r="AD612" i="1"/>
  <c r="AC612" i="1"/>
  <c r="AB612" i="1"/>
  <c r="AA612" i="1"/>
  <c r="R612" i="1"/>
  <c r="AG611" i="1"/>
  <c r="AF611" i="1"/>
  <c r="AE611" i="1"/>
  <c r="AD611" i="1" a="1"/>
  <c r="AD611" i="1"/>
  <c r="AC611" i="1"/>
  <c r="AB611" i="1"/>
  <c r="AA611" i="1"/>
  <c r="R611" i="1"/>
  <c r="AG610" i="1"/>
  <c r="AF610" i="1"/>
  <c r="AE610" i="1"/>
  <c r="AD610" i="1" a="1"/>
  <c r="AD610" i="1"/>
  <c r="AC610" i="1"/>
  <c r="AB610" i="1"/>
  <c r="AA610" i="1"/>
  <c r="R610" i="1"/>
  <c r="AG609" i="1"/>
  <c r="AF609" i="1"/>
  <c r="AE609" i="1"/>
  <c r="AD609" i="1" a="1"/>
  <c r="AD609" i="1"/>
  <c r="AC609" i="1"/>
  <c r="AB609" i="1"/>
  <c r="AA609" i="1"/>
  <c r="R609" i="1"/>
  <c r="AG608" i="1"/>
  <c r="AF608" i="1"/>
  <c r="AE608" i="1"/>
  <c r="AD608" i="1" a="1"/>
  <c r="AD608" i="1"/>
  <c r="AC608" i="1"/>
  <c r="AB608" i="1"/>
  <c r="AA608" i="1"/>
  <c r="R608" i="1"/>
  <c r="AG607" i="1"/>
  <c r="AF607" i="1"/>
  <c r="AE607" i="1"/>
  <c r="AD607" i="1" a="1"/>
  <c r="AD607" i="1"/>
  <c r="AC607" i="1"/>
  <c r="AB607" i="1"/>
  <c r="AA607" i="1"/>
  <c r="R607" i="1"/>
  <c r="AG606" i="1"/>
  <c r="AF606" i="1"/>
  <c r="AE606" i="1"/>
  <c r="AD606" i="1" a="1"/>
  <c r="AD606" i="1"/>
  <c r="AC606" i="1"/>
  <c r="AB606" i="1"/>
  <c r="AA606" i="1"/>
  <c r="R606" i="1"/>
  <c r="AG605" i="1"/>
  <c r="AF605" i="1"/>
  <c r="AE605" i="1"/>
  <c r="AD605" i="1" a="1"/>
  <c r="AD605" i="1"/>
  <c r="AC605" i="1"/>
  <c r="AB605" i="1"/>
  <c r="AA605" i="1"/>
  <c r="R605" i="1"/>
  <c r="AG604" i="1"/>
  <c r="AF604" i="1"/>
  <c r="AE604" i="1"/>
  <c r="AD604" i="1" a="1"/>
  <c r="AD604" i="1"/>
  <c r="AC604" i="1"/>
  <c r="AB604" i="1"/>
  <c r="AA604" i="1"/>
  <c r="R604" i="1"/>
  <c r="AG603" i="1"/>
  <c r="AF603" i="1"/>
  <c r="AE603" i="1"/>
  <c r="AD603" i="1" a="1"/>
  <c r="AD603" i="1"/>
  <c r="AC603" i="1"/>
  <c r="AB603" i="1"/>
  <c r="AA603" i="1"/>
  <c r="R603" i="1"/>
  <c r="AG602" i="1"/>
  <c r="AF602" i="1"/>
  <c r="AE602" i="1"/>
  <c r="AD602" i="1" a="1"/>
  <c r="AD602" i="1"/>
  <c r="AC602" i="1"/>
  <c r="AB602" i="1"/>
  <c r="AA602" i="1"/>
  <c r="R602" i="1"/>
  <c r="AG601" i="1"/>
  <c r="AF601" i="1"/>
  <c r="AE601" i="1"/>
  <c r="AD601" i="1" a="1"/>
  <c r="AD601" i="1"/>
  <c r="AC601" i="1"/>
  <c r="AB601" i="1"/>
  <c r="AA601" i="1"/>
  <c r="R601" i="1"/>
  <c r="AG600" i="1"/>
  <c r="AF600" i="1"/>
  <c r="AE600" i="1"/>
  <c r="AD600" i="1" a="1"/>
  <c r="AD600" i="1"/>
  <c r="AC600" i="1"/>
  <c r="AB600" i="1"/>
  <c r="AA600" i="1"/>
  <c r="R600" i="1"/>
  <c r="AG599" i="1"/>
  <c r="AF599" i="1"/>
  <c r="AE599" i="1"/>
  <c r="AD599" i="1" a="1"/>
  <c r="AD599" i="1"/>
  <c r="AC599" i="1"/>
  <c r="AB599" i="1"/>
  <c r="AA599" i="1"/>
  <c r="R599" i="1"/>
  <c r="AG598" i="1"/>
  <c r="AF598" i="1"/>
  <c r="AE598" i="1"/>
  <c r="AD598" i="1" a="1"/>
  <c r="AD598" i="1"/>
  <c r="AC598" i="1"/>
  <c r="AB598" i="1"/>
  <c r="AA598" i="1"/>
  <c r="R598" i="1"/>
  <c r="AG597" i="1"/>
  <c r="AF597" i="1"/>
  <c r="AE597" i="1"/>
  <c r="AD597" i="1" a="1"/>
  <c r="AD597" i="1"/>
  <c r="AC597" i="1"/>
  <c r="AB597" i="1"/>
  <c r="AA597" i="1"/>
  <c r="R597" i="1"/>
  <c r="AG596" i="1"/>
  <c r="AF596" i="1"/>
  <c r="AE596" i="1"/>
  <c r="AD596" i="1" a="1"/>
  <c r="AD596" i="1"/>
  <c r="AC596" i="1"/>
  <c r="AB596" i="1"/>
  <c r="AA596" i="1"/>
  <c r="R596" i="1"/>
  <c r="AG595" i="1"/>
  <c r="AF595" i="1"/>
  <c r="AE595" i="1"/>
  <c r="AD595" i="1" a="1"/>
  <c r="AD595" i="1"/>
  <c r="AC595" i="1"/>
  <c r="AB595" i="1"/>
  <c r="AA595" i="1"/>
  <c r="R595" i="1"/>
  <c r="AG594" i="1"/>
  <c r="AF594" i="1"/>
  <c r="AE594" i="1"/>
  <c r="AD594" i="1" a="1"/>
  <c r="AD594" i="1"/>
  <c r="AC594" i="1"/>
  <c r="AB594" i="1"/>
  <c r="AA594" i="1"/>
  <c r="R594" i="1"/>
  <c r="AG593" i="1"/>
  <c r="AF593" i="1"/>
  <c r="AE593" i="1"/>
  <c r="AD593" i="1" a="1"/>
  <c r="AD593" i="1"/>
  <c r="AC593" i="1"/>
  <c r="AB593" i="1"/>
  <c r="AA593" i="1"/>
  <c r="R593" i="1"/>
  <c r="AG592" i="1"/>
  <c r="AF592" i="1"/>
  <c r="AE592" i="1"/>
  <c r="AD592" i="1" a="1"/>
  <c r="AD592" i="1"/>
  <c r="AC592" i="1"/>
  <c r="AB592" i="1"/>
  <c r="AA592" i="1"/>
  <c r="R592" i="1"/>
  <c r="AG591" i="1"/>
  <c r="AF591" i="1"/>
  <c r="AE591" i="1"/>
  <c r="AD591" i="1" a="1"/>
  <c r="AD591" i="1"/>
  <c r="AC591" i="1"/>
  <c r="AB591" i="1"/>
  <c r="AA591" i="1"/>
  <c r="R591" i="1"/>
  <c r="AG590" i="1"/>
  <c r="AF590" i="1"/>
  <c r="AE590" i="1"/>
  <c r="AD590" i="1" a="1"/>
  <c r="AD590" i="1"/>
  <c r="AC590" i="1"/>
  <c r="AB590" i="1"/>
  <c r="AA590" i="1"/>
  <c r="R590" i="1"/>
  <c r="AG589" i="1"/>
  <c r="AF589" i="1"/>
  <c r="AE589" i="1"/>
  <c r="AD589" i="1" a="1"/>
  <c r="AD589" i="1"/>
  <c r="AC589" i="1"/>
  <c r="AB589" i="1"/>
  <c r="AA589" i="1"/>
  <c r="R589" i="1"/>
  <c r="AG588" i="1"/>
  <c r="AF588" i="1"/>
  <c r="AE588" i="1"/>
  <c r="AD588" i="1" a="1"/>
  <c r="AD588" i="1"/>
  <c r="AC588" i="1"/>
  <c r="AB588" i="1"/>
  <c r="AA588" i="1"/>
  <c r="R588" i="1"/>
  <c r="AG587" i="1"/>
  <c r="AF587" i="1"/>
  <c r="AE587" i="1"/>
  <c r="AD587" i="1" a="1"/>
  <c r="AD587" i="1"/>
  <c r="AC587" i="1"/>
  <c r="AB587" i="1"/>
  <c r="AA587" i="1"/>
  <c r="R587" i="1"/>
  <c r="AG586" i="1"/>
  <c r="AF586" i="1"/>
  <c r="AE586" i="1"/>
  <c r="AD586" i="1" a="1"/>
  <c r="AD586" i="1"/>
  <c r="AC586" i="1"/>
  <c r="AB586" i="1"/>
  <c r="AA586" i="1"/>
  <c r="R586" i="1"/>
  <c r="AG585" i="1"/>
  <c r="AF585" i="1"/>
  <c r="AE585" i="1"/>
  <c r="AD585" i="1" a="1"/>
  <c r="AD585" i="1"/>
  <c r="AC585" i="1"/>
  <c r="AB585" i="1"/>
  <c r="AA585" i="1"/>
  <c r="R585" i="1"/>
  <c r="AG584" i="1"/>
  <c r="AF584" i="1"/>
  <c r="AE584" i="1"/>
  <c r="AD584" i="1" a="1"/>
  <c r="AD584" i="1"/>
  <c r="AC584" i="1"/>
  <c r="AB584" i="1"/>
  <c r="AA584" i="1"/>
  <c r="R584" i="1"/>
  <c r="AG583" i="1"/>
  <c r="AF583" i="1"/>
  <c r="AE583" i="1"/>
  <c r="AD583" i="1" a="1"/>
  <c r="AD583" i="1"/>
  <c r="AC583" i="1"/>
  <c r="AB583" i="1"/>
  <c r="AA583" i="1"/>
  <c r="R583" i="1"/>
  <c r="AG582" i="1"/>
  <c r="AF582" i="1"/>
  <c r="AE582" i="1"/>
  <c r="AD582" i="1" a="1"/>
  <c r="AD582" i="1"/>
  <c r="AC582" i="1"/>
  <c r="AB582" i="1"/>
  <c r="AA582" i="1"/>
  <c r="R582" i="1"/>
  <c r="AG581" i="1"/>
  <c r="AF581" i="1"/>
  <c r="AE581" i="1"/>
  <c r="AD581" i="1" a="1"/>
  <c r="AD581" i="1"/>
  <c r="AC581" i="1"/>
  <c r="AB581" i="1"/>
  <c r="AA581" i="1"/>
  <c r="R581" i="1"/>
  <c r="AG580" i="1"/>
  <c r="AF580" i="1"/>
  <c r="AE580" i="1"/>
  <c r="AD580" i="1" a="1"/>
  <c r="AD580" i="1"/>
  <c r="AC580" i="1"/>
  <c r="AB580" i="1"/>
  <c r="AA580" i="1"/>
  <c r="R580" i="1"/>
  <c r="AG579" i="1"/>
  <c r="AF579" i="1"/>
  <c r="AE579" i="1"/>
  <c r="AD579" i="1" a="1"/>
  <c r="AD579" i="1"/>
  <c r="AC579" i="1"/>
  <c r="AB579" i="1"/>
  <c r="AA579" i="1"/>
  <c r="R579" i="1"/>
  <c r="AG578" i="1"/>
  <c r="AF578" i="1"/>
  <c r="AE578" i="1"/>
  <c r="AD578" i="1" a="1"/>
  <c r="AD578" i="1"/>
  <c r="AC578" i="1"/>
  <c r="AB578" i="1"/>
  <c r="AA578" i="1"/>
  <c r="R578" i="1"/>
  <c r="AG577" i="1"/>
  <c r="AF577" i="1"/>
  <c r="AE577" i="1"/>
  <c r="AD577" i="1" a="1"/>
  <c r="AD577" i="1"/>
  <c r="AC577" i="1"/>
  <c r="AB577" i="1"/>
  <c r="AA577" i="1"/>
  <c r="R577" i="1"/>
  <c r="AG576" i="1"/>
  <c r="AF576" i="1"/>
  <c r="AE576" i="1"/>
  <c r="AD576" i="1" a="1"/>
  <c r="AD576" i="1"/>
  <c r="AC576" i="1"/>
  <c r="AB576" i="1"/>
  <c r="AA576" i="1"/>
  <c r="R576" i="1"/>
  <c r="AG575" i="1"/>
  <c r="AF575" i="1"/>
  <c r="AE575" i="1"/>
  <c r="AD575" i="1" a="1"/>
  <c r="AD575" i="1"/>
  <c r="AC575" i="1"/>
  <c r="AB575" i="1"/>
  <c r="AA575" i="1"/>
  <c r="R575" i="1"/>
  <c r="AG574" i="1"/>
  <c r="AF574" i="1"/>
  <c r="AE574" i="1"/>
  <c r="AD574" i="1" a="1"/>
  <c r="AD574" i="1"/>
  <c r="AC574" i="1"/>
  <c r="AB574" i="1"/>
  <c r="AA574" i="1"/>
  <c r="R574" i="1"/>
  <c r="AG573" i="1"/>
  <c r="AF573" i="1"/>
  <c r="AE573" i="1"/>
  <c r="AD573" i="1" a="1"/>
  <c r="AD573" i="1"/>
  <c r="AC573" i="1"/>
  <c r="AB573" i="1"/>
  <c r="AA573" i="1"/>
  <c r="R573" i="1"/>
  <c r="AG572" i="1"/>
  <c r="AF572" i="1"/>
  <c r="AE572" i="1"/>
  <c r="AD572" i="1" a="1"/>
  <c r="AD572" i="1"/>
  <c r="AC572" i="1"/>
  <c r="AB572" i="1"/>
  <c r="AA572" i="1"/>
  <c r="R572" i="1"/>
  <c r="AG571" i="1"/>
  <c r="AF571" i="1"/>
  <c r="AE571" i="1"/>
  <c r="AD571" i="1" a="1"/>
  <c r="AD571" i="1"/>
  <c r="AC571" i="1"/>
  <c r="AB571" i="1"/>
  <c r="AA571" i="1"/>
  <c r="R571" i="1"/>
  <c r="AG570" i="1"/>
  <c r="AF570" i="1"/>
  <c r="AE570" i="1"/>
  <c r="AD570" i="1" a="1"/>
  <c r="AD570" i="1"/>
  <c r="AC570" i="1"/>
  <c r="AB570" i="1"/>
  <c r="AA570" i="1"/>
  <c r="R570" i="1"/>
  <c r="AG569" i="1"/>
  <c r="AF569" i="1"/>
  <c r="AE569" i="1"/>
  <c r="AD569" i="1" a="1"/>
  <c r="AD569" i="1"/>
  <c r="AC569" i="1"/>
  <c r="AB569" i="1"/>
  <c r="AA569" i="1"/>
  <c r="R569" i="1"/>
  <c r="AG568" i="1"/>
  <c r="AF568" i="1"/>
  <c r="AE568" i="1"/>
  <c r="AD568" i="1" a="1"/>
  <c r="AD568" i="1"/>
  <c r="AC568" i="1"/>
  <c r="AB568" i="1"/>
  <c r="AA568" i="1"/>
  <c r="R568" i="1"/>
  <c r="AG567" i="1"/>
  <c r="AF567" i="1"/>
  <c r="AE567" i="1"/>
  <c r="AD567" i="1" a="1"/>
  <c r="AD567" i="1"/>
  <c r="AC567" i="1"/>
  <c r="AB567" i="1"/>
  <c r="AA567" i="1"/>
  <c r="R567" i="1"/>
  <c r="AG566" i="1"/>
  <c r="AF566" i="1"/>
  <c r="AE566" i="1"/>
  <c r="AD566" i="1" a="1"/>
  <c r="AD566" i="1"/>
  <c r="AC566" i="1"/>
  <c r="AB566" i="1"/>
  <c r="AA566" i="1"/>
  <c r="R566" i="1"/>
  <c r="AG565" i="1"/>
  <c r="AF565" i="1"/>
  <c r="AE565" i="1"/>
  <c r="AD565" i="1" a="1"/>
  <c r="AD565" i="1"/>
  <c r="AC565" i="1"/>
  <c r="AB565" i="1"/>
  <c r="AA565" i="1"/>
  <c r="R565" i="1"/>
  <c r="AG564" i="1"/>
  <c r="AF564" i="1"/>
  <c r="AE564" i="1"/>
  <c r="AD564" i="1" a="1"/>
  <c r="AD564" i="1"/>
  <c r="AC564" i="1"/>
  <c r="AB564" i="1"/>
  <c r="AA564" i="1"/>
  <c r="R564" i="1"/>
  <c r="AG563" i="1"/>
  <c r="AF563" i="1"/>
  <c r="AE563" i="1"/>
  <c r="AD563" i="1" a="1"/>
  <c r="AD563" i="1"/>
  <c r="AC563" i="1"/>
  <c r="AB563" i="1"/>
  <c r="AA563" i="1"/>
  <c r="R563" i="1"/>
  <c r="AG562" i="1"/>
  <c r="AF562" i="1"/>
  <c r="AE562" i="1"/>
  <c r="AD562" i="1" a="1"/>
  <c r="AD562" i="1"/>
  <c r="AC562" i="1"/>
  <c r="AB562" i="1"/>
  <c r="AA562" i="1"/>
  <c r="R562" i="1"/>
  <c r="AG561" i="1"/>
  <c r="AF561" i="1"/>
  <c r="AE561" i="1"/>
  <c r="AD561" i="1" a="1"/>
  <c r="AD561" i="1"/>
  <c r="AC561" i="1"/>
  <c r="AB561" i="1"/>
  <c r="AA561" i="1"/>
  <c r="R561" i="1"/>
  <c r="AG560" i="1"/>
  <c r="AF560" i="1"/>
  <c r="AE560" i="1"/>
  <c r="AD560" i="1" a="1"/>
  <c r="AD560" i="1"/>
  <c r="AC560" i="1"/>
  <c r="AB560" i="1"/>
  <c r="AA560" i="1"/>
  <c r="R560" i="1"/>
  <c r="AG559" i="1"/>
  <c r="AF559" i="1"/>
  <c r="AE559" i="1"/>
  <c r="AD559" i="1" a="1"/>
  <c r="AD559" i="1"/>
  <c r="AC559" i="1"/>
  <c r="AB559" i="1"/>
  <c r="AA559" i="1"/>
  <c r="R559" i="1"/>
  <c r="AG558" i="1"/>
  <c r="AF558" i="1"/>
  <c r="AE558" i="1"/>
  <c r="AD558" i="1" a="1"/>
  <c r="AD558" i="1"/>
  <c r="AC558" i="1"/>
  <c r="AB558" i="1"/>
  <c r="AA558" i="1"/>
  <c r="R558" i="1"/>
  <c r="AG557" i="1"/>
  <c r="AF557" i="1"/>
  <c r="AE557" i="1"/>
  <c r="AD557" i="1" a="1"/>
  <c r="AD557" i="1"/>
  <c r="AC557" i="1"/>
  <c r="AB557" i="1"/>
  <c r="AA557" i="1"/>
  <c r="R557" i="1"/>
  <c r="AG556" i="1"/>
  <c r="AF556" i="1"/>
  <c r="AE556" i="1"/>
  <c r="AD556" i="1" a="1"/>
  <c r="AD556" i="1"/>
  <c r="AC556" i="1"/>
  <c r="AB556" i="1"/>
  <c r="AA556" i="1"/>
  <c r="R556" i="1"/>
  <c r="AG555" i="1"/>
  <c r="AF555" i="1"/>
  <c r="AE555" i="1"/>
  <c r="AD555" i="1" a="1"/>
  <c r="AD555" i="1"/>
  <c r="AC555" i="1"/>
  <c r="AB555" i="1"/>
  <c r="AA555" i="1"/>
  <c r="R555" i="1"/>
  <c r="AG554" i="1"/>
  <c r="AF554" i="1"/>
  <c r="AE554" i="1"/>
  <c r="AD554" i="1" a="1"/>
  <c r="AD554" i="1"/>
  <c r="AC554" i="1"/>
  <c r="AB554" i="1"/>
  <c r="AA554" i="1"/>
  <c r="R554" i="1"/>
  <c r="AG553" i="1"/>
  <c r="AF553" i="1"/>
  <c r="AE553" i="1"/>
  <c r="AD553" i="1" a="1"/>
  <c r="AD553" i="1"/>
  <c r="AC553" i="1"/>
  <c r="AB553" i="1"/>
  <c r="AA553" i="1"/>
  <c r="R553" i="1"/>
  <c r="AG552" i="1"/>
  <c r="AF552" i="1"/>
  <c r="AE552" i="1"/>
  <c r="AD552" i="1" a="1"/>
  <c r="AD552" i="1"/>
  <c r="AC552" i="1"/>
  <c r="AB552" i="1"/>
  <c r="AA552" i="1"/>
  <c r="R552" i="1"/>
  <c r="AG551" i="1"/>
  <c r="AF551" i="1"/>
  <c r="AE551" i="1"/>
  <c r="AD551" i="1" a="1"/>
  <c r="AD551" i="1"/>
  <c r="AC551" i="1"/>
  <c r="AB551" i="1"/>
  <c r="AA551" i="1"/>
  <c r="R551" i="1"/>
  <c r="AG550" i="1"/>
  <c r="AF550" i="1"/>
  <c r="AE550" i="1"/>
  <c r="AD550" i="1" a="1"/>
  <c r="AD550" i="1"/>
  <c r="AC550" i="1"/>
  <c r="AB550" i="1"/>
  <c r="AA550" i="1"/>
  <c r="R550" i="1"/>
  <c r="AG549" i="1"/>
  <c r="AF549" i="1"/>
  <c r="AE549" i="1"/>
  <c r="AD549" i="1" a="1"/>
  <c r="AD549" i="1"/>
  <c r="AC549" i="1"/>
  <c r="AB549" i="1"/>
  <c r="AA549" i="1"/>
  <c r="R549" i="1"/>
  <c r="AG548" i="1"/>
  <c r="AF548" i="1"/>
  <c r="AE548" i="1"/>
  <c r="AD548" i="1" a="1"/>
  <c r="AD548" i="1"/>
  <c r="AC548" i="1"/>
  <c r="AB548" i="1"/>
  <c r="AA548" i="1"/>
  <c r="R548" i="1"/>
  <c r="AG547" i="1"/>
  <c r="AF547" i="1"/>
  <c r="AE547" i="1"/>
  <c r="AD547" i="1" a="1"/>
  <c r="AD547" i="1"/>
  <c r="AC547" i="1"/>
  <c r="AB547" i="1"/>
  <c r="AA547" i="1"/>
  <c r="R547" i="1"/>
  <c r="AG546" i="1"/>
  <c r="AF546" i="1"/>
  <c r="AE546" i="1"/>
  <c r="AD546" i="1" a="1"/>
  <c r="AD546" i="1"/>
  <c r="AC546" i="1"/>
  <c r="AB546" i="1"/>
  <c r="AA546" i="1"/>
  <c r="R546" i="1"/>
  <c r="AG545" i="1"/>
  <c r="AF545" i="1"/>
  <c r="AE545" i="1"/>
  <c r="AD545" i="1" a="1"/>
  <c r="AD545" i="1"/>
  <c r="AC545" i="1"/>
  <c r="AB545" i="1"/>
  <c r="AA545" i="1"/>
  <c r="R545" i="1"/>
  <c r="AG544" i="1"/>
  <c r="AF544" i="1"/>
  <c r="AE544" i="1"/>
  <c r="AD544" i="1" a="1"/>
  <c r="AD544" i="1"/>
  <c r="AC544" i="1"/>
  <c r="AB544" i="1"/>
  <c r="AA544" i="1"/>
  <c r="R544" i="1"/>
  <c r="AG543" i="1"/>
  <c r="AF543" i="1"/>
  <c r="AE543" i="1"/>
  <c r="AD543" i="1" a="1"/>
  <c r="AD543" i="1"/>
  <c r="AC543" i="1"/>
  <c r="AB543" i="1"/>
  <c r="AA543" i="1"/>
  <c r="R543" i="1"/>
  <c r="AG542" i="1"/>
  <c r="AF542" i="1"/>
  <c r="AE542" i="1"/>
  <c r="AD542" i="1" a="1"/>
  <c r="AD542" i="1"/>
  <c r="AC542" i="1"/>
  <c r="AB542" i="1"/>
  <c r="AA542" i="1"/>
  <c r="R542" i="1"/>
  <c r="AG541" i="1"/>
  <c r="AF541" i="1"/>
  <c r="AE541" i="1"/>
  <c r="AD541" i="1" a="1"/>
  <c r="AD541" i="1"/>
  <c r="AC541" i="1"/>
  <c r="AB541" i="1"/>
  <c r="AA541" i="1"/>
  <c r="R541" i="1"/>
  <c r="AG540" i="1"/>
  <c r="AF540" i="1"/>
  <c r="AE540" i="1"/>
  <c r="AD540" i="1" a="1"/>
  <c r="AD540" i="1"/>
  <c r="AC540" i="1"/>
  <c r="AB540" i="1"/>
  <c r="AA540" i="1"/>
  <c r="R540" i="1"/>
  <c r="AG539" i="1"/>
  <c r="AF539" i="1"/>
  <c r="AE539" i="1"/>
  <c r="AD539" i="1" a="1"/>
  <c r="AD539" i="1"/>
  <c r="AC539" i="1"/>
  <c r="AB539" i="1"/>
  <c r="AA539" i="1"/>
  <c r="R539" i="1"/>
  <c r="AG538" i="1"/>
  <c r="AF538" i="1"/>
  <c r="AE538" i="1"/>
  <c r="AD538" i="1" a="1"/>
  <c r="AD538" i="1"/>
  <c r="AC538" i="1"/>
  <c r="AB538" i="1"/>
  <c r="AA538" i="1"/>
  <c r="R538" i="1"/>
  <c r="AG537" i="1"/>
  <c r="AF537" i="1"/>
  <c r="AE537" i="1"/>
  <c r="AD537" i="1" a="1"/>
  <c r="AD537" i="1"/>
  <c r="AC537" i="1"/>
  <c r="AB537" i="1"/>
  <c r="AA537" i="1"/>
  <c r="R537" i="1"/>
  <c r="AG536" i="1"/>
  <c r="AF536" i="1"/>
  <c r="AE536" i="1"/>
  <c r="AD536" i="1" a="1"/>
  <c r="AD536" i="1"/>
  <c r="AC536" i="1"/>
  <c r="AB536" i="1"/>
  <c r="AA536" i="1"/>
  <c r="R536" i="1"/>
  <c r="AG535" i="1"/>
  <c r="AF535" i="1"/>
  <c r="AE535" i="1"/>
  <c r="AD535" i="1" a="1"/>
  <c r="AD535" i="1"/>
  <c r="AC535" i="1"/>
  <c r="AB535" i="1"/>
  <c r="AA535" i="1"/>
  <c r="R535" i="1"/>
  <c r="AG534" i="1"/>
  <c r="AF534" i="1"/>
  <c r="AE534" i="1"/>
  <c r="AD534" i="1" a="1"/>
  <c r="AD534" i="1"/>
  <c r="AC534" i="1"/>
  <c r="AB534" i="1"/>
  <c r="AA534" i="1"/>
  <c r="R534" i="1"/>
  <c r="AG533" i="1"/>
  <c r="AF533" i="1"/>
  <c r="AE533" i="1"/>
  <c r="AD533" i="1" a="1"/>
  <c r="AD533" i="1"/>
  <c r="AC533" i="1"/>
  <c r="AB533" i="1"/>
  <c r="AA533" i="1"/>
  <c r="R533" i="1"/>
  <c r="AG532" i="1"/>
  <c r="AF532" i="1"/>
  <c r="AE532" i="1"/>
  <c r="AD532" i="1" a="1"/>
  <c r="AD532" i="1"/>
  <c r="AC532" i="1"/>
  <c r="AB532" i="1"/>
  <c r="AA532" i="1"/>
  <c r="R532" i="1"/>
  <c r="AG531" i="1"/>
  <c r="AF531" i="1"/>
  <c r="AE531" i="1"/>
  <c r="AD531" i="1" a="1"/>
  <c r="AD531" i="1"/>
  <c r="AC531" i="1"/>
  <c r="AB531" i="1"/>
  <c r="AA531" i="1"/>
  <c r="R531" i="1"/>
  <c r="AG530" i="1"/>
  <c r="AF530" i="1"/>
  <c r="AE530" i="1"/>
  <c r="AD530" i="1" a="1"/>
  <c r="AD530" i="1"/>
  <c r="AC530" i="1"/>
  <c r="AB530" i="1"/>
  <c r="AA530" i="1"/>
  <c r="R530" i="1"/>
  <c r="AG529" i="1"/>
  <c r="AF529" i="1"/>
  <c r="AE529" i="1"/>
  <c r="AD529" i="1" a="1"/>
  <c r="AD529" i="1"/>
  <c r="AC529" i="1"/>
  <c r="AB529" i="1"/>
  <c r="AA529" i="1"/>
  <c r="R529" i="1"/>
  <c r="AG528" i="1"/>
  <c r="AF528" i="1"/>
  <c r="AE528" i="1"/>
  <c r="AD528" i="1" a="1"/>
  <c r="AD528" i="1"/>
  <c r="AC528" i="1"/>
  <c r="AB528" i="1"/>
  <c r="AA528" i="1"/>
  <c r="R528" i="1"/>
  <c r="AG527" i="1"/>
  <c r="AF527" i="1"/>
  <c r="AE527" i="1"/>
  <c r="AD527" i="1" a="1"/>
  <c r="AD527" i="1"/>
  <c r="AC527" i="1"/>
  <c r="AB527" i="1"/>
  <c r="AA527" i="1"/>
  <c r="R527" i="1"/>
  <c r="AG526" i="1"/>
  <c r="AF526" i="1"/>
  <c r="AE526" i="1"/>
  <c r="AD526" i="1" a="1"/>
  <c r="AD526" i="1"/>
  <c r="AC526" i="1"/>
  <c r="AB526" i="1"/>
  <c r="AA526" i="1"/>
  <c r="R526" i="1"/>
  <c r="AG525" i="1"/>
  <c r="AF525" i="1"/>
  <c r="AE525" i="1"/>
  <c r="AD525" i="1" a="1"/>
  <c r="AD525" i="1"/>
  <c r="AC525" i="1"/>
  <c r="AB525" i="1"/>
  <c r="AA525" i="1"/>
  <c r="R525" i="1"/>
  <c r="AG524" i="1"/>
  <c r="AF524" i="1"/>
  <c r="AE524" i="1"/>
  <c r="AD524" i="1" a="1"/>
  <c r="AD524" i="1"/>
  <c r="AC524" i="1"/>
  <c r="AB524" i="1"/>
  <c r="AA524" i="1"/>
  <c r="R524" i="1"/>
  <c r="AG523" i="1"/>
  <c r="AF523" i="1"/>
  <c r="AE523" i="1"/>
  <c r="AD523" i="1" a="1"/>
  <c r="AD523" i="1"/>
  <c r="AC523" i="1"/>
  <c r="AB523" i="1"/>
  <c r="AA523" i="1"/>
  <c r="R523" i="1"/>
  <c r="AG522" i="1"/>
  <c r="AF522" i="1"/>
  <c r="AE522" i="1"/>
  <c r="AD522" i="1" a="1"/>
  <c r="AD522" i="1"/>
  <c r="AC522" i="1"/>
  <c r="AB522" i="1"/>
  <c r="AA522" i="1"/>
  <c r="R522" i="1"/>
  <c r="AG521" i="1"/>
  <c r="AF521" i="1"/>
  <c r="AE521" i="1"/>
  <c r="AD521" i="1" a="1"/>
  <c r="AD521" i="1"/>
  <c r="AC521" i="1"/>
  <c r="AB521" i="1"/>
  <c r="AA521" i="1"/>
  <c r="R521" i="1"/>
  <c r="AG520" i="1"/>
  <c r="AF520" i="1"/>
  <c r="AE520" i="1"/>
  <c r="AD520" i="1" a="1"/>
  <c r="AD520" i="1"/>
  <c r="AC520" i="1"/>
  <c r="AB520" i="1"/>
  <c r="AA520" i="1"/>
  <c r="R520" i="1"/>
  <c r="AG519" i="1"/>
  <c r="AF519" i="1"/>
  <c r="AE519" i="1"/>
  <c r="AD519" i="1" a="1"/>
  <c r="AD519" i="1"/>
  <c r="AC519" i="1"/>
  <c r="AB519" i="1"/>
  <c r="AA519" i="1"/>
  <c r="R519" i="1"/>
  <c r="AG518" i="1"/>
  <c r="AF518" i="1"/>
  <c r="AE518" i="1"/>
  <c r="AD518" i="1" a="1"/>
  <c r="AD518" i="1"/>
  <c r="AC518" i="1"/>
  <c r="AB518" i="1"/>
  <c r="AA518" i="1"/>
  <c r="R518" i="1"/>
  <c r="AG517" i="1"/>
  <c r="AF517" i="1"/>
  <c r="AE517" i="1"/>
  <c r="AD517" i="1" a="1"/>
  <c r="AD517" i="1"/>
  <c r="AC517" i="1"/>
  <c r="AB517" i="1"/>
  <c r="AA517" i="1"/>
  <c r="R517" i="1"/>
  <c r="AG516" i="1"/>
  <c r="AF516" i="1"/>
  <c r="AE516" i="1"/>
  <c r="AD516" i="1" a="1"/>
  <c r="AD516" i="1"/>
  <c r="AC516" i="1"/>
  <c r="AB516" i="1"/>
  <c r="AA516" i="1"/>
  <c r="R516" i="1"/>
  <c r="AG515" i="1"/>
  <c r="AF515" i="1"/>
  <c r="AE515" i="1"/>
  <c r="AD515" i="1" a="1"/>
  <c r="AD515" i="1"/>
  <c r="AC515" i="1"/>
  <c r="AB515" i="1"/>
  <c r="AA515" i="1"/>
  <c r="R515" i="1"/>
  <c r="AG514" i="1"/>
  <c r="AF514" i="1"/>
  <c r="AE514" i="1"/>
  <c r="AD514" i="1" a="1"/>
  <c r="AD514" i="1"/>
  <c r="AC514" i="1"/>
  <c r="AB514" i="1"/>
  <c r="AA514" i="1"/>
  <c r="R514" i="1"/>
  <c r="AG513" i="1"/>
  <c r="AF513" i="1"/>
  <c r="AE513" i="1"/>
  <c r="AD513" i="1" a="1"/>
  <c r="AD513" i="1"/>
  <c r="AC513" i="1"/>
  <c r="AB513" i="1"/>
  <c r="AA513" i="1"/>
  <c r="R513" i="1"/>
  <c r="AG512" i="1"/>
  <c r="AF512" i="1"/>
  <c r="AE512" i="1"/>
  <c r="AD512" i="1" a="1"/>
  <c r="AD512" i="1"/>
  <c r="AC512" i="1"/>
  <c r="AB512" i="1"/>
  <c r="AA512" i="1"/>
  <c r="R512" i="1"/>
  <c r="AG511" i="1"/>
  <c r="AF511" i="1"/>
  <c r="AE511" i="1"/>
  <c r="AD511" i="1" a="1"/>
  <c r="AD511" i="1"/>
  <c r="AC511" i="1"/>
  <c r="AB511" i="1"/>
  <c r="AA511" i="1"/>
  <c r="R511" i="1"/>
  <c r="AG510" i="1"/>
  <c r="AF510" i="1"/>
  <c r="AE510" i="1"/>
  <c r="AD510" i="1" a="1"/>
  <c r="AD510" i="1"/>
  <c r="AC510" i="1"/>
  <c r="AB510" i="1"/>
  <c r="AA510" i="1"/>
  <c r="R510" i="1"/>
  <c r="AG509" i="1"/>
  <c r="AF509" i="1"/>
  <c r="AE509" i="1"/>
  <c r="AD509" i="1" a="1"/>
  <c r="AD509" i="1"/>
  <c r="AC509" i="1"/>
  <c r="AB509" i="1"/>
  <c r="AA509" i="1"/>
  <c r="R509" i="1"/>
  <c r="AG508" i="1"/>
  <c r="AF508" i="1"/>
  <c r="AE508" i="1"/>
  <c r="AD508" i="1" a="1"/>
  <c r="AD508" i="1"/>
  <c r="AC508" i="1"/>
  <c r="AB508" i="1"/>
  <c r="AA508" i="1"/>
  <c r="R508" i="1"/>
  <c r="AG507" i="1"/>
  <c r="AF507" i="1"/>
  <c r="AE507" i="1"/>
  <c r="AD507" i="1" a="1"/>
  <c r="AD507" i="1"/>
  <c r="AC507" i="1"/>
  <c r="AB507" i="1"/>
  <c r="AA507" i="1"/>
  <c r="R507" i="1"/>
  <c r="AG506" i="1"/>
  <c r="AF506" i="1"/>
  <c r="AE506" i="1"/>
  <c r="AD506" i="1" a="1"/>
  <c r="AD506" i="1"/>
  <c r="AC506" i="1"/>
  <c r="AB506" i="1"/>
  <c r="AA506" i="1"/>
  <c r="R506" i="1"/>
  <c r="AG505" i="1"/>
  <c r="AF505" i="1"/>
  <c r="AE505" i="1"/>
  <c r="AD505" i="1" a="1"/>
  <c r="AD505" i="1"/>
  <c r="AC505" i="1"/>
  <c r="AB505" i="1"/>
  <c r="AA505" i="1"/>
  <c r="R505" i="1"/>
  <c r="AG504" i="1"/>
  <c r="AF504" i="1"/>
  <c r="AE504" i="1"/>
  <c r="AD504" i="1" a="1"/>
  <c r="AD504" i="1"/>
  <c r="AC504" i="1"/>
  <c r="AB504" i="1"/>
  <c r="AA504" i="1"/>
  <c r="R504" i="1"/>
  <c r="AG503" i="1"/>
  <c r="AF503" i="1"/>
  <c r="AE503" i="1"/>
  <c r="AD503" i="1" a="1"/>
  <c r="AD503" i="1"/>
  <c r="AC503" i="1"/>
  <c r="AB503" i="1"/>
  <c r="AA503" i="1"/>
  <c r="R503" i="1"/>
  <c r="AG502" i="1"/>
  <c r="AF502" i="1"/>
  <c r="AE502" i="1"/>
  <c r="AD502" i="1" a="1"/>
  <c r="AD502" i="1"/>
  <c r="AC502" i="1"/>
  <c r="AB502" i="1"/>
  <c r="AA502" i="1"/>
  <c r="R502" i="1"/>
  <c r="AG501" i="1"/>
  <c r="AF501" i="1"/>
  <c r="AE501" i="1"/>
  <c r="AD501" i="1" a="1"/>
  <c r="AD501" i="1"/>
  <c r="AC501" i="1"/>
  <c r="AB501" i="1"/>
  <c r="AA501" i="1"/>
  <c r="R501" i="1"/>
  <c r="AG500" i="1"/>
  <c r="AF500" i="1"/>
  <c r="AE500" i="1"/>
  <c r="AD500" i="1" a="1"/>
  <c r="AD500" i="1"/>
  <c r="AC500" i="1"/>
  <c r="AB500" i="1"/>
  <c r="AA500" i="1"/>
  <c r="R500" i="1"/>
  <c r="AG499" i="1"/>
  <c r="AF499" i="1"/>
  <c r="AE499" i="1"/>
  <c r="AD499" i="1" a="1"/>
  <c r="AD499" i="1"/>
  <c r="AC499" i="1"/>
  <c r="AB499" i="1"/>
  <c r="AA499" i="1"/>
  <c r="R499" i="1"/>
  <c r="AG498" i="1"/>
  <c r="AF498" i="1"/>
  <c r="AE498" i="1"/>
  <c r="AD498" i="1" a="1"/>
  <c r="AD498" i="1"/>
  <c r="AC498" i="1"/>
  <c r="AB498" i="1"/>
  <c r="AA498" i="1"/>
  <c r="R498" i="1"/>
  <c r="AG497" i="1"/>
  <c r="AF497" i="1"/>
  <c r="AE497" i="1"/>
  <c r="AD497" i="1" a="1"/>
  <c r="AD497" i="1"/>
  <c r="AC497" i="1"/>
  <c r="AB497" i="1"/>
  <c r="AA497" i="1"/>
  <c r="R497" i="1"/>
  <c r="AG496" i="1"/>
  <c r="AF496" i="1"/>
  <c r="AE496" i="1"/>
  <c r="AD496" i="1" a="1"/>
  <c r="AD496" i="1"/>
  <c r="AC496" i="1"/>
  <c r="AB496" i="1"/>
  <c r="AA496" i="1"/>
  <c r="R496" i="1"/>
  <c r="AG495" i="1"/>
  <c r="AF495" i="1"/>
  <c r="AE495" i="1"/>
  <c r="AD495" i="1" a="1"/>
  <c r="AD495" i="1"/>
  <c r="AC495" i="1"/>
  <c r="AB495" i="1"/>
  <c r="AA495" i="1"/>
  <c r="R495" i="1"/>
  <c r="AG494" i="1"/>
  <c r="AF494" i="1"/>
  <c r="AE494" i="1"/>
  <c r="AD494" i="1" a="1"/>
  <c r="AD494" i="1"/>
  <c r="AC494" i="1"/>
  <c r="AB494" i="1"/>
  <c r="AA494" i="1"/>
  <c r="R494" i="1"/>
  <c r="AG493" i="1"/>
  <c r="AF493" i="1"/>
  <c r="AE493" i="1"/>
  <c r="AD493" i="1" a="1"/>
  <c r="AD493" i="1"/>
  <c r="AC493" i="1"/>
  <c r="AB493" i="1"/>
  <c r="AA493" i="1"/>
  <c r="R493" i="1"/>
  <c r="AG492" i="1"/>
  <c r="AF492" i="1"/>
  <c r="AE492" i="1"/>
  <c r="AD492" i="1" a="1"/>
  <c r="AD492" i="1"/>
  <c r="AC492" i="1"/>
  <c r="AB492" i="1"/>
  <c r="AA492" i="1"/>
  <c r="R492" i="1"/>
  <c r="AG491" i="1"/>
  <c r="AF491" i="1"/>
  <c r="AE491" i="1"/>
  <c r="AD491" i="1" a="1"/>
  <c r="AD491" i="1"/>
  <c r="AC491" i="1"/>
  <c r="AB491" i="1"/>
  <c r="AA491" i="1"/>
  <c r="R491" i="1"/>
  <c r="AG490" i="1"/>
  <c r="AF490" i="1"/>
  <c r="AE490" i="1"/>
  <c r="AD490" i="1" a="1"/>
  <c r="AD490" i="1"/>
  <c r="AC490" i="1"/>
  <c r="AB490" i="1"/>
  <c r="AA490" i="1"/>
  <c r="R490" i="1"/>
  <c r="AG489" i="1"/>
  <c r="AF489" i="1"/>
  <c r="AE489" i="1"/>
  <c r="AD489" i="1" a="1"/>
  <c r="AD489" i="1"/>
  <c r="AC489" i="1"/>
  <c r="AB489" i="1"/>
  <c r="AA489" i="1"/>
  <c r="R489" i="1"/>
  <c r="AG488" i="1"/>
  <c r="AF488" i="1"/>
  <c r="AE488" i="1"/>
  <c r="AD488" i="1" a="1"/>
  <c r="AD488" i="1"/>
  <c r="AC488" i="1"/>
  <c r="AB488" i="1"/>
  <c r="AA488" i="1"/>
  <c r="R488" i="1"/>
  <c r="AG487" i="1"/>
  <c r="AF487" i="1"/>
  <c r="AE487" i="1"/>
  <c r="AD487" i="1" a="1"/>
  <c r="AD487" i="1"/>
  <c r="AC487" i="1"/>
  <c r="AB487" i="1"/>
  <c r="AA487" i="1"/>
  <c r="R487" i="1"/>
  <c r="AG486" i="1"/>
  <c r="AF486" i="1"/>
  <c r="AE486" i="1"/>
  <c r="AD486" i="1" a="1"/>
  <c r="AD486" i="1"/>
  <c r="AC486" i="1"/>
  <c r="AB486" i="1"/>
  <c r="AA486" i="1"/>
  <c r="R486" i="1"/>
  <c r="AG485" i="1"/>
  <c r="AF485" i="1"/>
  <c r="AE485" i="1"/>
  <c r="AD485" i="1" a="1"/>
  <c r="AD485" i="1"/>
  <c r="AC485" i="1"/>
  <c r="AB485" i="1"/>
  <c r="AA485" i="1"/>
  <c r="R485" i="1"/>
  <c r="AG484" i="1"/>
  <c r="AF484" i="1"/>
  <c r="AE484" i="1"/>
  <c r="AD484" i="1" a="1"/>
  <c r="AD484" i="1"/>
  <c r="AC484" i="1"/>
  <c r="AB484" i="1"/>
  <c r="AA484" i="1"/>
  <c r="R484" i="1"/>
  <c r="AG483" i="1"/>
  <c r="AF483" i="1"/>
  <c r="AE483" i="1"/>
  <c r="AD483" i="1" a="1"/>
  <c r="AD483" i="1"/>
  <c r="AC483" i="1"/>
  <c r="AB483" i="1"/>
  <c r="AA483" i="1"/>
  <c r="R483" i="1"/>
  <c r="AG482" i="1"/>
  <c r="AF482" i="1"/>
  <c r="AE482" i="1"/>
  <c r="AD482" i="1" a="1"/>
  <c r="AD482" i="1"/>
  <c r="AC482" i="1"/>
  <c r="AB482" i="1"/>
  <c r="AA482" i="1"/>
  <c r="R482" i="1"/>
  <c r="AG481" i="1"/>
  <c r="AF481" i="1"/>
  <c r="AE481" i="1"/>
  <c r="AD481" i="1" a="1"/>
  <c r="AD481" i="1"/>
  <c r="AC481" i="1"/>
  <c r="AB481" i="1"/>
  <c r="AA481" i="1"/>
  <c r="R481" i="1"/>
  <c r="AG480" i="1"/>
  <c r="AF480" i="1"/>
  <c r="AE480" i="1"/>
  <c r="AD480" i="1" a="1"/>
  <c r="AD480" i="1"/>
  <c r="AC480" i="1"/>
  <c r="AB480" i="1"/>
  <c r="AA480" i="1"/>
  <c r="R480" i="1"/>
  <c r="AG479" i="1"/>
  <c r="AF479" i="1"/>
  <c r="AE479" i="1"/>
  <c r="AD479" i="1" a="1"/>
  <c r="AD479" i="1"/>
  <c r="AC479" i="1"/>
  <c r="AB479" i="1"/>
  <c r="AA479" i="1"/>
  <c r="R479" i="1"/>
  <c r="AG478" i="1"/>
  <c r="AF478" i="1"/>
  <c r="AE478" i="1"/>
  <c r="AD478" i="1" a="1"/>
  <c r="AD478" i="1"/>
  <c r="AC478" i="1"/>
  <c r="AB478" i="1"/>
  <c r="AA478" i="1"/>
  <c r="R478" i="1"/>
  <c r="AG477" i="1"/>
  <c r="AF477" i="1"/>
  <c r="AE477" i="1"/>
  <c r="AD477" i="1" a="1"/>
  <c r="AD477" i="1"/>
  <c r="AC477" i="1"/>
  <c r="AB477" i="1"/>
  <c r="AA477" i="1"/>
  <c r="R477" i="1"/>
  <c r="AG476" i="1"/>
  <c r="AF476" i="1"/>
  <c r="AE476" i="1"/>
  <c r="AD476" i="1" a="1"/>
  <c r="AD476" i="1"/>
  <c r="AC476" i="1"/>
  <c r="AB476" i="1"/>
  <c r="AA476" i="1"/>
  <c r="R476" i="1"/>
  <c r="AG475" i="1"/>
  <c r="AF475" i="1"/>
  <c r="AE475" i="1"/>
  <c r="AD475" i="1" a="1"/>
  <c r="AD475" i="1"/>
  <c r="AC475" i="1"/>
  <c r="AB475" i="1"/>
  <c r="AA475" i="1"/>
  <c r="R475" i="1"/>
  <c r="AG474" i="1"/>
  <c r="AF474" i="1"/>
  <c r="AE474" i="1"/>
  <c r="AD474" i="1" a="1"/>
  <c r="AD474" i="1"/>
  <c r="AC474" i="1"/>
  <c r="AB474" i="1"/>
  <c r="AA474" i="1"/>
  <c r="R474" i="1"/>
  <c r="AG473" i="1"/>
  <c r="AF473" i="1"/>
  <c r="AE473" i="1"/>
  <c r="AD473" i="1" a="1"/>
  <c r="AD473" i="1"/>
  <c r="AC473" i="1"/>
  <c r="AB473" i="1"/>
  <c r="AA473" i="1"/>
  <c r="R473" i="1"/>
  <c r="AG472" i="1"/>
  <c r="AF472" i="1"/>
  <c r="AE472" i="1"/>
  <c r="AD472" i="1" a="1"/>
  <c r="AD472" i="1"/>
  <c r="AC472" i="1"/>
  <c r="AB472" i="1"/>
  <c r="AA472" i="1"/>
  <c r="R472" i="1"/>
  <c r="AG471" i="1"/>
  <c r="AF471" i="1"/>
  <c r="AE471" i="1"/>
  <c r="AD471" i="1" a="1"/>
  <c r="AD471" i="1"/>
  <c r="AC471" i="1"/>
  <c r="AB471" i="1"/>
  <c r="AA471" i="1"/>
  <c r="R471" i="1"/>
  <c r="AG470" i="1"/>
  <c r="AF470" i="1"/>
  <c r="AE470" i="1"/>
  <c r="AD470" i="1" a="1"/>
  <c r="AD470" i="1"/>
  <c r="AC470" i="1"/>
  <c r="AB470" i="1"/>
  <c r="AA470" i="1"/>
  <c r="R470" i="1"/>
  <c r="AG469" i="1"/>
  <c r="AF469" i="1"/>
  <c r="AE469" i="1"/>
  <c r="AD469" i="1" a="1"/>
  <c r="AD469" i="1"/>
  <c r="AC469" i="1"/>
  <c r="AB469" i="1"/>
  <c r="AA469" i="1"/>
  <c r="R469" i="1"/>
  <c r="AG468" i="1"/>
  <c r="AF468" i="1"/>
  <c r="AE468" i="1"/>
  <c r="AD468" i="1" a="1"/>
  <c r="AD468" i="1"/>
  <c r="AC468" i="1"/>
  <c r="AB468" i="1"/>
  <c r="AA468" i="1"/>
  <c r="R468" i="1"/>
  <c r="AG467" i="1"/>
  <c r="AF467" i="1"/>
  <c r="AE467" i="1"/>
  <c r="AD467" i="1" a="1"/>
  <c r="AD467" i="1"/>
  <c r="AC467" i="1"/>
  <c r="AB467" i="1"/>
  <c r="AA467" i="1"/>
  <c r="R467" i="1"/>
  <c r="AG466" i="1"/>
  <c r="AF466" i="1"/>
  <c r="AE466" i="1"/>
  <c r="AD466" i="1" a="1"/>
  <c r="AD466" i="1"/>
  <c r="AC466" i="1"/>
  <c r="AB466" i="1"/>
  <c r="AA466" i="1"/>
  <c r="R466" i="1"/>
  <c r="AG465" i="1"/>
  <c r="AF465" i="1"/>
  <c r="AE465" i="1"/>
  <c r="AD465" i="1" a="1"/>
  <c r="AD465" i="1"/>
  <c r="AC465" i="1"/>
  <c r="AB465" i="1"/>
  <c r="AA465" i="1"/>
  <c r="R465" i="1"/>
  <c r="AG464" i="1"/>
  <c r="AF464" i="1"/>
  <c r="AE464" i="1"/>
  <c r="AD464" i="1" a="1"/>
  <c r="AD464" i="1"/>
  <c r="AC464" i="1"/>
  <c r="AB464" i="1"/>
  <c r="AA464" i="1"/>
  <c r="R464" i="1"/>
  <c r="AG463" i="1"/>
  <c r="AF463" i="1"/>
  <c r="AE463" i="1"/>
  <c r="AD463" i="1" a="1"/>
  <c r="AD463" i="1"/>
  <c r="AC463" i="1"/>
  <c r="AB463" i="1"/>
  <c r="AA463" i="1"/>
  <c r="R463" i="1"/>
  <c r="AG462" i="1"/>
  <c r="AF462" i="1"/>
  <c r="AE462" i="1"/>
  <c r="AD462" i="1" a="1"/>
  <c r="AD462" i="1"/>
  <c r="AC462" i="1"/>
  <c r="AB462" i="1"/>
  <c r="AA462" i="1"/>
  <c r="R462" i="1"/>
  <c r="AG461" i="1"/>
  <c r="AF461" i="1"/>
  <c r="AE461" i="1"/>
  <c r="AD461" i="1" a="1"/>
  <c r="AD461" i="1"/>
  <c r="AC461" i="1"/>
  <c r="AB461" i="1"/>
  <c r="AA461" i="1"/>
  <c r="R461" i="1"/>
  <c r="AG460" i="1"/>
  <c r="AF460" i="1"/>
  <c r="AE460" i="1"/>
  <c r="AD460" i="1" a="1"/>
  <c r="AD460" i="1"/>
  <c r="AC460" i="1"/>
  <c r="AB460" i="1"/>
  <c r="AA460" i="1"/>
  <c r="R460" i="1"/>
  <c r="AG459" i="1"/>
  <c r="AF459" i="1"/>
  <c r="AE459" i="1"/>
  <c r="AD459" i="1" a="1"/>
  <c r="AD459" i="1"/>
  <c r="AC459" i="1"/>
  <c r="AB459" i="1"/>
  <c r="AA459" i="1"/>
  <c r="R459" i="1"/>
  <c r="AG458" i="1"/>
  <c r="AF458" i="1"/>
  <c r="AE458" i="1"/>
  <c r="AD458" i="1" a="1"/>
  <c r="AD458" i="1"/>
  <c r="AC458" i="1"/>
  <c r="AB458" i="1"/>
  <c r="AA458" i="1"/>
  <c r="R458" i="1"/>
  <c r="AG457" i="1"/>
  <c r="AF457" i="1"/>
  <c r="AE457" i="1"/>
  <c r="AD457" i="1" a="1"/>
  <c r="AD457" i="1"/>
  <c r="AC457" i="1"/>
  <c r="AB457" i="1"/>
  <c r="AA457" i="1"/>
  <c r="R457" i="1"/>
  <c r="AG456" i="1"/>
  <c r="AF456" i="1"/>
  <c r="AE456" i="1"/>
  <c r="AD456" i="1" a="1"/>
  <c r="AD456" i="1"/>
  <c r="AC456" i="1"/>
  <c r="AB456" i="1"/>
  <c r="AA456" i="1"/>
  <c r="R456" i="1"/>
  <c r="AG455" i="1"/>
  <c r="AF455" i="1"/>
  <c r="AE455" i="1"/>
  <c r="AD455" i="1" a="1"/>
  <c r="AD455" i="1"/>
  <c r="AC455" i="1"/>
  <c r="AB455" i="1"/>
  <c r="AA455" i="1"/>
  <c r="R455" i="1"/>
  <c r="AG454" i="1"/>
  <c r="AF454" i="1"/>
  <c r="AE454" i="1"/>
  <c r="AD454" i="1" a="1"/>
  <c r="AD454" i="1"/>
  <c r="AC454" i="1"/>
  <c r="AB454" i="1"/>
  <c r="AA454" i="1"/>
  <c r="R454" i="1"/>
  <c r="AG453" i="1"/>
  <c r="AF453" i="1"/>
  <c r="AE453" i="1"/>
  <c r="AD453" i="1" a="1"/>
  <c r="AD453" i="1"/>
  <c r="AC453" i="1"/>
  <c r="AB453" i="1"/>
  <c r="AA453" i="1"/>
  <c r="R453" i="1"/>
  <c r="AG452" i="1"/>
  <c r="AF452" i="1"/>
  <c r="AE452" i="1"/>
  <c r="AD452" i="1" a="1"/>
  <c r="AD452" i="1"/>
  <c r="AC452" i="1"/>
  <c r="AB452" i="1"/>
  <c r="AA452" i="1"/>
  <c r="R452" i="1"/>
  <c r="AG451" i="1"/>
  <c r="AF451" i="1"/>
  <c r="AE451" i="1"/>
  <c r="AD451" i="1" a="1"/>
  <c r="AD451" i="1"/>
  <c r="AC451" i="1"/>
  <c r="AB451" i="1"/>
  <c r="AA451" i="1"/>
  <c r="R451" i="1"/>
  <c r="AG450" i="1"/>
  <c r="AF450" i="1"/>
  <c r="AE450" i="1"/>
  <c r="AD450" i="1" a="1"/>
  <c r="AD450" i="1"/>
  <c r="AC450" i="1"/>
  <c r="AB450" i="1"/>
  <c r="AA450" i="1"/>
  <c r="R450" i="1"/>
  <c r="AG449" i="1"/>
  <c r="AF449" i="1"/>
  <c r="AE449" i="1"/>
  <c r="AD449" i="1" a="1"/>
  <c r="AD449" i="1"/>
  <c r="AC449" i="1"/>
  <c r="AB449" i="1"/>
  <c r="AA449" i="1"/>
  <c r="R449" i="1"/>
  <c r="AG448" i="1"/>
  <c r="AF448" i="1"/>
  <c r="AE448" i="1"/>
  <c r="AD448" i="1" a="1"/>
  <c r="AD448" i="1"/>
  <c r="AC448" i="1"/>
  <c r="AB448" i="1"/>
  <c r="AA448" i="1"/>
  <c r="R448" i="1"/>
  <c r="AG447" i="1"/>
  <c r="AF447" i="1"/>
  <c r="AE447" i="1"/>
  <c r="AD447" i="1" a="1"/>
  <c r="AD447" i="1"/>
  <c r="AC447" i="1"/>
  <c r="AB447" i="1"/>
  <c r="AA447" i="1"/>
  <c r="R447" i="1"/>
  <c r="AG446" i="1"/>
  <c r="AF446" i="1"/>
  <c r="AE446" i="1"/>
  <c r="AD446" i="1" a="1"/>
  <c r="AD446" i="1"/>
  <c r="AC446" i="1"/>
  <c r="AB446" i="1"/>
  <c r="AA446" i="1"/>
  <c r="R446" i="1"/>
  <c r="AG445" i="1"/>
  <c r="AF445" i="1"/>
  <c r="AE445" i="1"/>
  <c r="AD445" i="1" a="1"/>
  <c r="AD445" i="1"/>
  <c r="AC445" i="1"/>
  <c r="AB445" i="1"/>
  <c r="AA445" i="1"/>
  <c r="R445" i="1"/>
  <c r="AG444" i="1"/>
  <c r="AF444" i="1"/>
  <c r="AE444" i="1"/>
  <c r="AD444" i="1" a="1"/>
  <c r="AD444" i="1"/>
  <c r="AC444" i="1"/>
  <c r="AB444" i="1"/>
  <c r="AA444" i="1"/>
  <c r="R444" i="1"/>
  <c r="AG443" i="1"/>
  <c r="AF443" i="1"/>
  <c r="AE443" i="1"/>
  <c r="AD443" i="1" a="1"/>
  <c r="AD443" i="1"/>
  <c r="AC443" i="1"/>
  <c r="AB443" i="1"/>
  <c r="AA443" i="1"/>
  <c r="R443" i="1"/>
  <c r="AG442" i="1"/>
  <c r="AF442" i="1"/>
  <c r="AE442" i="1"/>
  <c r="AD442" i="1" a="1"/>
  <c r="AD442" i="1"/>
  <c r="AC442" i="1"/>
  <c r="AB442" i="1"/>
  <c r="AA442" i="1"/>
  <c r="R442" i="1"/>
  <c r="AG441" i="1"/>
  <c r="AF441" i="1"/>
  <c r="AE441" i="1"/>
  <c r="AD441" i="1" a="1"/>
  <c r="AD441" i="1"/>
  <c r="AC441" i="1"/>
  <c r="AB441" i="1"/>
  <c r="AA441" i="1"/>
  <c r="R441" i="1"/>
  <c r="AG440" i="1"/>
  <c r="AF440" i="1"/>
  <c r="AE440" i="1"/>
  <c r="AD440" i="1" a="1"/>
  <c r="AD440" i="1"/>
  <c r="AC440" i="1"/>
  <c r="AB440" i="1"/>
  <c r="AA440" i="1"/>
  <c r="R440" i="1"/>
  <c r="AG439" i="1"/>
  <c r="AF439" i="1"/>
  <c r="AE439" i="1"/>
  <c r="AD439" i="1" a="1"/>
  <c r="AD439" i="1"/>
  <c r="AC439" i="1"/>
  <c r="AB439" i="1"/>
  <c r="AA439" i="1"/>
  <c r="R439" i="1"/>
  <c r="AG438" i="1"/>
  <c r="AF438" i="1"/>
  <c r="AE438" i="1"/>
  <c r="AD438" i="1" a="1"/>
  <c r="AD438" i="1"/>
  <c r="AC438" i="1"/>
  <c r="AB438" i="1"/>
  <c r="AA438" i="1"/>
  <c r="R438" i="1"/>
  <c r="AG437" i="1"/>
  <c r="AF437" i="1"/>
  <c r="AE437" i="1"/>
  <c r="AD437" i="1" a="1"/>
  <c r="AD437" i="1"/>
  <c r="AC437" i="1"/>
  <c r="AB437" i="1"/>
  <c r="AA437" i="1"/>
  <c r="R437" i="1"/>
  <c r="AG436" i="1"/>
  <c r="AF436" i="1"/>
  <c r="AE436" i="1"/>
  <c r="AD436" i="1" a="1"/>
  <c r="AD436" i="1"/>
  <c r="AC436" i="1"/>
  <c r="AB436" i="1"/>
  <c r="AA436" i="1"/>
  <c r="R436" i="1"/>
  <c r="AG435" i="1"/>
  <c r="AF435" i="1"/>
  <c r="AE435" i="1"/>
  <c r="AD435" i="1" a="1"/>
  <c r="AD435" i="1"/>
  <c r="AC435" i="1"/>
  <c r="AB435" i="1"/>
  <c r="AA435" i="1"/>
  <c r="R435" i="1"/>
  <c r="AG434" i="1"/>
  <c r="AF434" i="1"/>
  <c r="AE434" i="1"/>
  <c r="AD434" i="1" a="1"/>
  <c r="AD434" i="1"/>
  <c r="AC434" i="1"/>
  <c r="AB434" i="1"/>
  <c r="AA434" i="1"/>
  <c r="R434" i="1"/>
  <c r="AG433" i="1"/>
  <c r="AF433" i="1"/>
  <c r="AE433" i="1"/>
  <c r="AD433" i="1" a="1"/>
  <c r="AD433" i="1"/>
  <c r="AC433" i="1"/>
  <c r="AB433" i="1"/>
  <c r="AA433" i="1"/>
  <c r="R433" i="1"/>
  <c r="AG432" i="1"/>
  <c r="AF432" i="1"/>
  <c r="AE432" i="1"/>
  <c r="AD432" i="1" a="1"/>
  <c r="AD432" i="1"/>
  <c r="AC432" i="1"/>
  <c r="AB432" i="1"/>
  <c r="AA432" i="1"/>
  <c r="R432" i="1"/>
  <c r="AG431" i="1"/>
  <c r="AF431" i="1"/>
  <c r="AE431" i="1"/>
  <c r="AD431" i="1" a="1"/>
  <c r="AD431" i="1"/>
  <c r="AC431" i="1"/>
  <c r="AB431" i="1"/>
  <c r="AA431" i="1"/>
  <c r="R431" i="1"/>
  <c r="AG430" i="1"/>
  <c r="AF430" i="1"/>
  <c r="AE430" i="1"/>
  <c r="AD430" i="1" a="1"/>
  <c r="AD430" i="1"/>
  <c r="AC430" i="1"/>
  <c r="AB430" i="1"/>
  <c r="AA430" i="1"/>
  <c r="R430" i="1"/>
  <c r="AG429" i="1"/>
  <c r="AF429" i="1"/>
  <c r="AE429" i="1"/>
  <c r="AD429" i="1" a="1"/>
  <c r="AD429" i="1"/>
  <c r="AC429" i="1"/>
  <c r="AB429" i="1"/>
  <c r="AA429" i="1"/>
  <c r="R429" i="1"/>
  <c r="AG428" i="1"/>
  <c r="AF428" i="1"/>
  <c r="AE428" i="1"/>
  <c r="AD428" i="1" a="1"/>
  <c r="AD428" i="1"/>
  <c r="AC428" i="1"/>
  <c r="AB428" i="1"/>
  <c r="AA428" i="1"/>
  <c r="R428" i="1"/>
  <c r="AG427" i="1"/>
  <c r="AF427" i="1"/>
  <c r="AE427" i="1"/>
  <c r="AD427" i="1" a="1"/>
  <c r="AD427" i="1"/>
  <c r="AC427" i="1"/>
  <c r="AB427" i="1"/>
  <c r="AA427" i="1"/>
  <c r="R427" i="1"/>
  <c r="AG426" i="1"/>
  <c r="AF426" i="1"/>
  <c r="AE426" i="1"/>
  <c r="AD426" i="1" a="1"/>
  <c r="AD426" i="1"/>
  <c r="AC426" i="1"/>
  <c r="AB426" i="1"/>
  <c r="AA426" i="1"/>
  <c r="R426" i="1"/>
  <c r="AG425" i="1"/>
  <c r="AF425" i="1"/>
  <c r="AE425" i="1"/>
  <c r="AD425" i="1" a="1"/>
  <c r="AD425" i="1"/>
  <c r="AC425" i="1"/>
  <c r="AB425" i="1"/>
  <c r="AA425" i="1"/>
  <c r="R425" i="1"/>
  <c r="AG424" i="1"/>
  <c r="AF424" i="1"/>
  <c r="AE424" i="1"/>
  <c r="AD424" i="1" a="1"/>
  <c r="AD424" i="1"/>
  <c r="AC424" i="1"/>
  <c r="AB424" i="1"/>
  <c r="AA424" i="1"/>
  <c r="R424" i="1"/>
  <c r="AG423" i="1"/>
  <c r="AF423" i="1"/>
  <c r="AE423" i="1"/>
  <c r="AD423" i="1" a="1"/>
  <c r="AD423" i="1"/>
  <c r="AC423" i="1"/>
  <c r="AB423" i="1"/>
  <c r="AA423" i="1"/>
  <c r="R423" i="1"/>
  <c r="AG422" i="1"/>
  <c r="AF422" i="1"/>
  <c r="AE422" i="1"/>
  <c r="AD422" i="1" a="1"/>
  <c r="AD422" i="1"/>
  <c r="AC422" i="1"/>
  <c r="AB422" i="1"/>
  <c r="AA422" i="1"/>
  <c r="R422" i="1"/>
  <c r="AG421" i="1"/>
  <c r="AF421" i="1"/>
  <c r="AE421" i="1"/>
  <c r="AD421" i="1" a="1"/>
  <c r="AD421" i="1"/>
  <c r="AC421" i="1"/>
  <c r="AB421" i="1"/>
  <c r="AA421" i="1"/>
  <c r="R421" i="1"/>
  <c r="AG420" i="1"/>
  <c r="AF420" i="1"/>
  <c r="AE420" i="1"/>
  <c r="AD420" i="1" a="1"/>
  <c r="AD420" i="1"/>
  <c r="AC420" i="1"/>
  <c r="AB420" i="1"/>
  <c r="AA420" i="1"/>
  <c r="R420" i="1"/>
  <c r="AG419" i="1"/>
  <c r="AF419" i="1"/>
  <c r="AE419" i="1"/>
  <c r="AD419" i="1" a="1"/>
  <c r="AD419" i="1"/>
  <c r="AC419" i="1"/>
  <c r="AB419" i="1"/>
  <c r="AA419" i="1"/>
  <c r="R419" i="1"/>
  <c r="AG418" i="1"/>
  <c r="AF418" i="1"/>
  <c r="AE418" i="1"/>
  <c r="AD418" i="1" a="1"/>
  <c r="AD418" i="1"/>
  <c r="AC418" i="1"/>
  <c r="AB418" i="1"/>
  <c r="AA418" i="1"/>
  <c r="R418" i="1"/>
  <c r="AG417" i="1"/>
  <c r="AF417" i="1"/>
  <c r="AE417" i="1"/>
  <c r="AD417" i="1" a="1"/>
  <c r="AD417" i="1"/>
  <c r="AC417" i="1"/>
  <c r="AB417" i="1"/>
  <c r="AA417" i="1"/>
  <c r="R417" i="1"/>
  <c r="AG416" i="1"/>
  <c r="AF416" i="1"/>
  <c r="AE416" i="1"/>
  <c r="AD416" i="1" a="1"/>
  <c r="AD416" i="1"/>
  <c r="AC416" i="1"/>
  <c r="AB416" i="1"/>
  <c r="AA416" i="1"/>
  <c r="R416" i="1"/>
  <c r="AG415" i="1"/>
  <c r="AF415" i="1"/>
  <c r="AE415" i="1"/>
  <c r="AD415" i="1" a="1"/>
  <c r="AD415" i="1"/>
  <c r="AC415" i="1"/>
  <c r="AB415" i="1"/>
  <c r="AA415" i="1"/>
  <c r="R415" i="1"/>
  <c r="AG414" i="1"/>
  <c r="AF414" i="1"/>
  <c r="AE414" i="1"/>
  <c r="AD414" i="1" a="1"/>
  <c r="AD414" i="1"/>
  <c r="AC414" i="1"/>
  <c r="AB414" i="1"/>
  <c r="AA414" i="1"/>
  <c r="R414" i="1"/>
  <c r="AG413" i="1"/>
  <c r="AF413" i="1"/>
  <c r="AE413" i="1"/>
  <c r="AD413" i="1" a="1"/>
  <c r="AD413" i="1"/>
  <c r="AC413" i="1"/>
  <c r="AB413" i="1"/>
  <c r="AA413" i="1"/>
  <c r="R413" i="1"/>
  <c r="AG412" i="1"/>
  <c r="AF412" i="1"/>
  <c r="AE412" i="1"/>
  <c r="AD412" i="1" a="1"/>
  <c r="AD412" i="1"/>
  <c r="AC412" i="1"/>
  <c r="AB412" i="1"/>
  <c r="AA412" i="1"/>
  <c r="R412" i="1"/>
  <c r="AG411" i="1"/>
  <c r="AF411" i="1"/>
  <c r="AE411" i="1"/>
  <c r="AD411" i="1" a="1"/>
  <c r="AD411" i="1"/>
  <c r="AC411" i="1"/>
  <c r="AB411" i="1"/>
  <c r="AA411" i="1"/>
  <c r="R411" i="1"/>
  <c r="AG410" i="1"/>
  <c r="AF410" i="1"/>
  <c r="AE410" i="1"/>
  <c r="AD410" i="1" a="1"/>
  <c r="AD410" i="1"/>
  <c r="AC410" i="1"/>
  <c r="AB410" i="1"/>
  <c r="AA410" i="1"/>
  <c r="R410" i="1"/>
  <c r="AG409" i="1"/>
  <c r="AF409" i="1"/>
  <c r="AE409" i="1"/>
  <c r="AD409" i="1" a="1"/>
  <c r="AD409" i="1"/>
  <c r="AC409" i="1"/>
  <c r="AB409" i="1"/>
  <c r="AA409" i="1"/>
  <c r="R409" i="1"/>
  <c r="AG408" i="1"/>
  <c r="AF408" i="1"/>
  <c r="AE408" i="1"/>
  <c r="AD408" i="1" a="1"/>
  <c r="AD408" i="1"/>
  <c r="AC408" i="1"/>
  <c r="AB408" i="1"/>
  <c r="AA408" i="1"/>
  <c r="R408" i="1"/>
  <c r="AG407" i="1"/>
  <c r="AF407" i="1"/>
  <c r="AE407" i="1"/>
  <c r="AD407" i="1" a="1"/>
  <c r="AD407" i="1"/>
  <c r="AC407" i="1"/>
  <c r="AB407" i="1"/>
  <c r="AA407" i="1"/>
  <c r="R407" i="1"/>
  <c r="AG406" i="1"/>
  <c r="AF406" i="1"/>
  <c r="AE406" i="1"/>
  <c r="AD406" i="1" a="1"/>
  <c r="AD406" i="1"/>
  <c r="AC406" i="1"/>
  <c r="AB406" i="1"/>
  <c r="AA406" i="1"/>
  <c r="R406" i="1"/>
  <c r="AG405" i="1"/>
  <c r="AF405" i="1"/>
  <c r="AE405" i="1"/>
  <c r="AD405" i="1" a="1"/>
  <c r="AD405" i="1"/>
  <c r="AC405" i="1"/>
  <c r="AB405" i="1"/>
  <c r="AA405" i="1"/>
  <c r="R405" i="1"/>
  <c r="AG404" i="1"/>
  <c r="AF404" i="1"/>
  <c r="AE404" i="1"/>
  <c r="AD404" i="1" a="1"/>
  <c r="AD404" i="1"/>
  <c r="AC404" i="1"/>
  <c r="AB404" i="1"/>
  <c r="AA404" i="1"/>
  <c r="R404" i="1"/>
  <c r="AG403" i="1"/>
  <c r="AF403" i="1"/>
  <c r="AE403" i="1"/>
  <c r="AD403" i="1" a="1"/>
  <c r="AD403" i="1"/>
  <c r="AC403" i="1"/>
  <c r="AB403" i="1"/>
  <c r="AA403" i="1"/>
  <c r="R403" i="1"/>
  <c r="AG402" i="1"/>
  <c r="AF402" i="1"/>
  <c r="AE402" i="1"/>
  <c r="AD402" i="1" a="1"/>
  <c r="AD402" i="1"/>
  <c r="AC402" i="1"/>
  <c r="AB402" i="1"/>
  <c r="AA402" i="1"/>
  <c r="R402" i="1"/>
  <c r="AG401" i="1"/>
  <c r="AF401" i="1"/>
  <c r="AE401" i="1"/>
  <c r="AD401" i="1" a="1"/>
  <c r="AD401" i="1"/>
  <c r="AC401" i="1"/>
  <c r="AB401" i="1"/>
  <c r="AA401" i="1"/>
  <c r="R401" i="1"/>
  <c r="AG400" i="1"/>
  <c r="AF400" i="1"/>
  <c r="AE400" i="1"/>
  <c r="AD400" i="1" a="1"/>
  <c r="AD400" i="1"/>
  <c r="AC400" i="1"/>
  <c r="AB400" i="1"/>
  <c r="AA400" i="1"/>
  <c r="R400" i="1"/>
  <c r="AG399" i="1"/>
  <c r="AF399" i="1"/>
  <c r="AE399" i="1"/>
  <c r="AD399" i="1" a="1"/>
  <c r="AD399" i="1"/>
  <c r="AC399" i="1"/>
  <c r="AB399" i="1"/>
  <c r="AA399" i="1"/>
  <c r="R399" i="1"/>
  <c r="AG398" i="1"/>
  <c r="AF398" i="1"/>
  <c r="AE398" i="1"/>
  <c r="AD398" i="1" a="1"/>
  <c r="AD398" i="1"/>
  <c r="AC398" i="1"/>
  <c r="AB398" i="1"/>
  <c r="AA398" i="1"/>
  <c r="R398" i="1"/>
  <c r="AG397" i="1"/>
  <c r="AF397" i="1"/>
  <c r="AE397" i="1"/>
  <c r="AD397" i="1" a="1"/>
  <c r="AD397" i="1"/>
  <c r="AC397" i="1"/>
  <c r="AB397" i="1"/>
  <c r="AA397" i="1"/>
  <c r="R397" i="1"/>
  <c r="AG396" i="1"/>
  <c r="AF396" i="1"/>
  <c r="AE396" i="1"/>
  <c r="AD396" i="1" a="1"/>
  <c r="AD396" i="1"/>
  <c r="AC396" i="1"/>
  <c r="AB396" i="1"/>
  <c r="AA396" i="1"/>
  <c r="R396" i="1"/>
  <c r="AG395" i="1"/>
  <c r="AF395" i="1"/>
  <c r="AE395" i="1"/>
  <c r="AD395" i="1" a="1"/>
  <c r="AD395" i="1"/>
  <c r="AC395" i="1"/>
  <c r="AB395" i="1"/>
  <c r="AA395" i="1"/>
  <c r="R395" i="1"/>
  <c r="AG394" i="1"/>
  <c r="AF394" i="1"/>
  <c r="AE394" i="1"/>
  <c r="AD394" i="1" a="1"/>
  <c r="AD394" i="1"/>
  <c r="AC394" i="1"/>
  <c r="AB394" i="1"/>
  <c r="AA394" i="1"/>
  <c r="R394" i="1"/>
  <c r="AG393" i="1"/>
  <c r="AF393" i="1"/>
  <c r="AE393" i="1"/>
  <c r="AD393" i="1" a="1"/>
  <c r="AD393" i="1"/>
  <c r="AC393" i="1"/>
  <c r="AB393" i="1"/>
  <c r="AA393" i="1"/>
  <c r="R393" i="1"/>
  <c r="AG392" i="1"/>
  <c r="AF392" i="1"/>
  <c r="AE392" i="1"/>
  <c r="AD392" i="1" a="1"/>
  <c r="AD392" i="1"/>
  <c r="AC392" i="1"/>
  <c r="AB392" i="1"/>
  <c r="AA392" i="1"/>
  <c r="R392" i="1"/>
  <c r="AG391" i="1"/>
  <c r="AF391" i="1"/>
  <c r="AE391" i="1"/>
  <c r="AD391" i="1" a="1"/>
  <c r="AD391" i="1"/>
  <c r="AC391" i="1"/>
  <c r="AB391" i="1"/>
  <c r="AA391" i="1"/>
  <c r="R391" i="1"/>
  <c r="AG390" i="1"/>
  <c r="AF390" i="1"/>
  <c r="AE390" i="1"/>
  <c r="AD390" i="1" a="1"/>
  <c r="AD390" i="1"/>
  <c r="AC390" i="1"/>
  <c r="AB390" i="1"/>
  <c r="AA390" i="1"/>
  <c r="R390" i="1"/>
  <c r="AG389" i="1"/>
  <c r="AF389" i="1"/>
  <c r="AE389" i="1"/>
  <c r="AD389" i="1" a="1"/>
  <c r="AD389" i="1"/>
  <c r="AC389" i="1"/>
  <c r="AB389" i="1"/>
  <c r="AA389" i="1"/>
  <c r="R389" i="1"/>
  <c r="AG388" i="1"/>
  <c r="AF388" i="1"/>
  <c r="AE388" i="1"/>
  <c r="AD388" i="1" a="1"/>
  <c r="AD388" i="1"/>
  <c r="AC388" i="1"/>
  <c r="AB388" i="1"/>
  <c r="AA388" i="1"/>
  <c r="R388" i="1"/>
  <c r="AG387" i="1"/>
  <c r="AF387" i="1"/>
  <c r="AE387" i="1"/>
  <c r="AD387" i="1" a="1"/>
  <c r="AD387" i="1"/>
  <c r="AC387" i="1"/>
  <c r="AB387" i="1"/>
  <c r="AA387" i="1"/>
  <c r="R387" i="1"/>
  <c r="AG386" i="1"/>
  <c r="AF386" i="1"/>
  <c r="AE386" i="1"/>
  <c r="AD386" i="1" a="1"/>
  <c r="AD386" i="1"/>
  <c r="AC386" i="1"/>
  <c r="AB386" i="1"/>
  <c r="AA386" i="1"/>
  <c r="R386" i="1"/>
  <c r="AG385" i="1"/>
  <c r="AF385" i="1"/>
  <c r="AE385" i="1"/>
  <c r="AD385" i="1" a="1"/>
  <c r="AD385" i="1"/>
  <c r="AC385" i="1"/>
  <c r="AB385" i="1"/>
  <c r="AA385" i="1"/>
  <c r="R385" i="1"/>
  <c r="AG384" i="1"/>
  <c r="AF384" i="1"/>
  <c r="AE384" i="1"/>
  <c r="AD384" i="1" a="1"/>
  <c r="AD384" i="1"/>
  <c r="AC384" i="1"/>
  <c r="AB384" i="1"/>
  <c r="AA384" i="1"/>
  <c r="R384" i="1"/>
  <c r="AG383" i="1"/>
  <c r="AF383" i="1"/>
  <c r="AE383" i="1"/>
  <c r="AD383" i="1" a="1"/>
  <c r="AD383" i="1"/>
  <c r="AC383" i="1"/>
  <c r="AB383" i="1"/>
  <c r="AA383" i="1"/>
  <c r="R383" i="1"/>
  <c r="AG382" i="1"/>
  <c r="AF382" i="1"/>
  <c r="AE382" i="1"/>
  <c r="AD382" i="1" a="1"/>
  <c r="AD382" i="1"/>
  <c r="AC382" i="1"/>
  <c r="AB382" i="1"/>
  <c r="AA382" i="1"/>
  <c r="R382" i="1"/>
  <c r="AG381" i="1"/>
  <c r="AF381" i="1"/>
  <c r="AE381" i="1"/>
  <c r="AD381" i="1" a="1"/>
  <c r="AD381" i="1"/>
  <c r="AC381" i="1"/>
  <c r="AB381" i="1"/>
  <c r="AA381" i="1"/>
  <c r="R381" i="1"/>
  <c r="AG380" i="1"/>
  <c r="AF380" i="1"/>
  <c r="AE380" i="1"/>
  <c r="AD380" i="1" a="1"/>
  <c r="AD380" i="1"/>
  <c r="AC380" i="1"/>
  <c r="AB380" i="1"/>
  <c r="AA380" i="1"/>
  <c r="R380" i="1"/>
  <c r="AG379" i="1"/>
  <c r="AF379" i="1"/>
  <c r="AE379" i="1"/>
  <c r="AD379" i="1" a="1"/>
  <c r="AD379" i="1"/>
  <c r="AC379" i="1"/>
  <c r="AB379" i="1"/>
  <c r="AA379" i="1"/>
  <c r="R379" i="1"/>
  <c r="AG378" i="1"/>
  <c r="AF378" i="1"/>
  <c r="AE378" i="1"/>
  <c r="AD378" i="1" a="1"/>
  <c r="AD378" i="1"/>
  <c r="AC378" i="1"/>
  <c r="AB378" i="1"/>
  <c r="AA378" i="1"/>
  <c r="R378" i="1"/>
  <c r="AG377" i="1"/>
  <c r="AF377" i="1"/>
  <c r="AE377" i="1"/>
  <c r="AD377" i="1" a="1"/>
  <c r="AD377" i="1"/>
  <c r="AC377" i="1"/>
  <c r="AB377" i="1"/>
  <c r="AA377" i="1"/>
  <c r="R377" i="1"/>
  <c r="AG376" i="1"/>
  <c r="AF376" i="1"/>
  <c r="AE376" i="1"/>
  <c r="AD376" i="1" a="1"/>
  <c r="AD376" i="1"/>
  <c r="AC376" i="1"/>
  <c r="AB376" i="1"/>
  <c r="AA376" i="1"/>
  <c r="R376" i="1"/>
  <c r="AG375" i="1"/>
  <c r="AF375" i="1"/>
  <c r="AE375" i="1"/>
  <c r="AD375" i="1" a="1"/>
  <c r="AD375" i="1"/>
  <c r="AC375" i="1"/>
  <c r="AB375" i="1"/>
  <c r="AA375" i="1"/>
  <c r="R375" i="1"/>
  <c r="AG374" i="1"/>
  <c r="AF374" i="1"/>
  <c r="AE374" i="1"/>
  <c r="AD374" i="1" a="1"/>
  <c r="AD374" i="1"/>
  <c r="AC374" i="1"/>
  <c r="AB374" i="1"/>
  <c r="AA374" i="1"/>
  <c r="R374" i="1"/>
  <c r="AG373" i="1"/>
  <c r="AF373" i="1"/>
  <c r="AE373" i="1"/>
  <c r="AD373" i="1" a="1"/>
  <c r="AD373" i="1"/>
  <c r="AC373" i="1"/>
  <c r="AB373" i="1"/>
  <c r="AA373" i="1"/>
  <c r="R373" i="1"/>
  <c r="AG372" i="1"/>
  <c r="AF372" i="1"/>
  <c r="AE372" i="1"/>
  <c r="AD372" i="1" a="1"/>
  <c r="AD372" i="1"/>
  <c r="AC372" i="1"/>
  <c r="AB372" i="1"/>
  <c r="AA372" i="1"/>
  <c r="R372" i="1"/>
  <c r="AG371" i="1"/>
  <c r="AF371" i="1"/>
  <c r="AE371" i="1"/>
  <c r="AD371" i="1" a="1"/>
  <c r="AD371" i="1"/>
  <c r="AC371" i="1"/>
  <c r="AB371" i="1"/>
  <c r="AA371" i="1"/>
  <c r="R371" i="1"/>
  <c r="AG370" i="1"/>
  <c r="AF370" i="1"/>
  <c r="AE370" i="1"/>
  <c r="AD370" i="1" a="1"/>
  <c r="AD370" i="1"/>
  <c r="AC370" i="1"/>
  <c r="AB370" i="1"/>
  <c r="AA370" i="1"/>
  <c r="R370" i="1"/>
  <c r="AG369" i="1"/>
  <c r="AF369" i="1"/>
  <c r="AE369" i="1"/>
  <c r="AD369" i="1" a="1"/>
  <c r="AD369" i="1"/>
  <c r="AC369" i="1"/>
  <c r="AB369" i="1"/>
  <c r="AA369" i="1"/>
  <c r="R369" i="1"/>
  <c r="AG368" i="1"/>
  <c r="AF368" i="1"/>
  <c r="AE368" i="1"/>
  <c r="AD368" i="1" a="1"/>
  <c r="AD368" i="1"/>
  <c r="AC368" i="1"/>
  <c r="AB368" i="1"/>
  <c r="AA368" i="1"/>
  <c r="R368" i="1"/>
  <c r="AG367" i="1"/>
  <c r="AF367" i="1"/>
  <c r="AE367" i="1"/>
  <c r="AD367" i="1" a="1"/>
  <c r="AD367" i="1"/>
  <c r="AC367" i="1"/>
  <c r="AB367" i="1"/>
  <c r="AA367" i="1"/>
  <c r="R367" i="1"/>
  <c r="AG366" i="1"/>
  <c r="AF366" i="1"/>
  <c r="AE366" i="1"/>
  <c r="AD366" i="1" a="1"/>
  <c r="AD366" i="1"/>
  <c r="AC366" i="1"/>
  <c r="AB366" i="1"/>
  <c r="AA366" i="1"/>
  <c r="R366" i="1"/>
  <c r="AG365" i="1"/>
  <c r="AF365" i="1"/>
  <c r="AE365" i="1"/>
  <c r="AD365" i="1" a="1"/>
  <c r="AD365" i="1"/>
  <c r="AC365" i="1"/>
  <c r="AB365" i="1"/>
  <c r="AA365" i="1"/>
  <c r="R365" i="1"/>
  <c r="AG364" i="1"/>
  <c r="AF364" i="1"/>
  <c r="AE364" i="1"/>
  <c r="AD364" i="1" a="1"/>
  <c r="AD364" i="1"/>
  <c r="AC364" i="1"/>
  <c r="AB364" i="1"/>
  <c r="AA364" i="1"/>
  <c r="R364" i="1"/>
  <c r="AG363" i="1"/>
  <c r="AF363" i="1"/>
  <c r="AE363" i="1"/>
  <c r="AD363" i="1" a="1"/>
  <c r="AD363" i="1"/>
  <c r="AC363" i="1"/>
  <c r="AB363" i="1"/>
  <c r="AA363" i="1"/>
  <c r="R363" i="1"/>
  <c r="AG362" i="1"/>
  <c r="AF362" i="1"/>
  <c r="AE362" i="1"/>
  <c r="AD362" i="1" a="1"/>
  <c r="AD362" i="1"/>
  <c r="AC362" i="1"/>
  <c r="AB362" i="1"/>
  <c r="AA362" i="1"/>
  <c r="R362" i="1"/>
  <c r="AG361" i="1"/>
  <c r="AF361" i="1"/>
  <c r="AE361" i="1"/>
  <c r="AD361" i="1" a="1"/>
  <c r="AD361" i="1"/>
  <c r="AC361" i="1"/>
  <c r="AB361" i="1"/>
  <c r="AA361" i="1"/>
  <c r="R361" i="1"/>
  <c r="AG360" i="1"/>
  <c r="AF360" i="1"/>
  <c r="AE360" i="1"/>
  <c r="AD360" i="1" a="1"/>
  <c r="AD360" i="1"/>
  <c r="AC360" i="1"/>
  <c r="AB360" i="1"/>
  <c r="AA360" i="1"/>
  <c r="R360" i="1"/>
  <c r="AG359" i="1"/>
  <c r="AF359" i="1"/>
  <c r="AE359" i="1"/>
  <c r="AD359" i="1" a="1"/>
  <c r="AD359" i="1"/>
  <c r="AC359" i="1"/>
  <c r="AB359" i="1"/>
  <c r="AA359" i="1"/>
  <c r="R359" i="1"/>
  <c r="AG358" i="1"/>
  <c r="AF358" i="1"/>
  <c r="AE358" i="1"/>
  <c r="AD358" i="1" a="1"/>
  <c r="AD358" i="1"/>
  <c r="AC358" i="1"/>
  <c r="AB358" i="1"/>
  <c r="AA358" i="1"/>
  <c r="R358" i="1"/>
  <c r="AG357" i="1"/>
  <c r="AF357" i="1"/>
  <c r="AE357" i="1"/>
  <c r="AD357" i="1" a="1"/>
  <c r="AD357" i="1"/>
  <c r="AC357" i="1"/>
  <c r="AB357" i="1"/>
  <c r="AA357" i="1"/>
  <c r="R357" i="1"/>
  <c r="AG356" i="1"/>
  <c r="AF356" i="1"/>
  <c r="AE356" i="1"/>
  <c r="AD356" i="1" a="1"/>
  <c r="AD356" i="1"/>
  <c r="AC356" i="1"/>
  <c r="AB356" i="1"/>
  <c r="AA356" i="1"/>
  <c r="R356" i="1"/>
  <c r="AG355" i="1"/>
  <c r="AF355" i="1"/>
  <c r="AE355" i="1"/>
  <c r="AD355" i="1" a="1"/>
  <c r="AD355" i="1"/>
  <c r="AC355" i="1"/>
  <c r="AB355" i="1"/>
  <c r="AA355" i="1"/>
  <c r="R355" i="1"/>
  <c r="AG354" i="1"/>
  <c r="AF354" i="1"/>
  <c r="AE354" i="1"/>
  <c r="AD354" i="1" a="1"/>
  <c r="AD354" i="1"/>
  <c r="AC354" i="1"/>
  <c r="AB354" i="1"/>
  <c r="AA354" i="1"/>
  <c r="R354" i="1"/>
  <c r="AG353" i="1"/>
  <c r="AF353" i="1"/>
  <c r="AE353" i="1"/>
  <c r="AD353" i="1" a="1"/>
  <c r="AD353" i="1"/>
  <c r="AC353" i="1"/>
  <c r="AB353" i="1"/>
  <c r="AA353" i="1"/>
  <c r="R353" i="1"/>
  <c r="AG352" i="1"/>
  <c r="AF352" i="1"/>
  <c r="AE352" i="1"/>
  <c r="AD352" i="1" a="1"/>
  <c r="AD352" i="1"/>
  <c r="AC352" i="1"/>
  <c r="AB352" i="1"/>
  <c r="AA352" i="1"/>
  <c r="R352" i="1"/>
  <c r="AG351" i="1"/>
  <c r="AF351" i="1"/>
  <c r="AE351" i="1"/>
  <c r="AD351" i="1" a="1"/>
  <c r="AD351" i="1"/>
  <c r="AC351" i="1"/>
  <c r="AB351" i="1"/>
  <c r="AA351" i="1"/>
  <c r="R351" i="1"/>
  <c r="AG350" i="1"/>
  <c r="AF350" i="1"/>
  <c r="AE350" i="1"/>
  <c r="AD350" i="1" a="1"/>
  <c r="AD350" i="1"/>
  <c r="AC350" i="1"/>
  <c r="AB350" i="1"/>
  <c r="AA350" i="1"/>
  <c r="R350" i="1"/>
  <c r="AG349" i="1"/>
  <c r="AF349" i="1"/>
  <c r="AE349" i="1"/>
  <c r="AD349" i="1" a="1"/>
  <c r="AD349" i="1"/>
  <c r="AC349" i="1"/>
  <c r="AB349" i="1"/>
  <c r="AA349" i="1"/>
  <c r="R349" i="1"/>
  <c r="AG348" i="1"/>
  <c r="AF348" i="1"/>
  <c r="AE348" i="1"/>
  <c r="AD348" i="1" a="1"/>
  <c r="AD348" i="1"/>
  <c r="AC348" i="1"/>
  <c r="AB348" i="1"/>
  <c r="AA348" i="1"/>
  <c r="R348" i="1"/>
  <c r="AG347" i="1"/>
  <c r="AF347" i="1"/>
  <c r="AE347" i="1"/>
  <c r="AD347" i="1" a="1"/>
  <c r="AD347" i="1"/>
  <c r="AC347" i="1"/>
  <c r="AB347" i="1"/>
  <c r="AA347" i="1"/>
  <c r="R347" i="1"/>
  <c r="AG346" i="1"/>
  <c r="AF346" i="1"/>
  <c r="AE346" i="1"/>
  <c r="AD346" i="1" a="1"/>
  <c r="AD346" i="1"/>
  <c r="AC346" i="1"/>
  <c r="AB346" i="1"/>
  <c r="AA346" i="1"/>
  <c r="R346" i="1"/>
  <c r="AG345" i="1"/>
  <c r="AF345" i="1"/>
  <c r="AE345" i="1"/>
  <c r="AD345" i="1" a="1"/>
  <c r="AD345" i="1"/>
  <c r="AC345" i="1"/>
  <c r="AB345" i="1"/>
  <c r="AA345" i="1"/>
  <c r="R345" i="1"/>
  <c r="AG344" i="1"/>
  <c r="AF344" i="1"/>
  <c r="AE344" i="1"/>
  <c r="AD344" i="1" a="1"/>
  <c r="AD344" i="1"/>
  <c r="AC344" i="1"/>
  <c r="AB344" i="1"/>
  <c r="AA344" i="1"/>
  <c r="R344" i="1"/>
  <c r="AG343" i="1"/>
  <c r="AF343" i="1"/>
  <c r="AE343" i="1"/>
  <c r="AD343" i="1" a="1"/>
  <c r="AD343" i="1"/>
  <c r="AC343" i="1"/>
  <c r="AB343" i="1"/>
  <c r="AA343" i="1"/>
  <c r="R343" i="1"/>
  <c r="AG342" i="1"/>
  <c r="AF342" i="1"/>
  <c r="AE342" i="1"/>
  <c r="AD342" i="1" a="1"/>
  <c r="AD342" i="1"/>
  <c r="AC342" i="1"/>
  <c r="AB342" i="1"/>
  <c r="AA342" i="1"/>
  <c r="R342" i="1"/>
  <c r="AG341" i="1"/>
  <c r="AF341" i="1"/>
  <c r="AE341" i="1"/>
  <c r="AD341" i="1" a="1"/>
  <c r="AD341" i="1"/>
  <c r="AC341" i="1"/>
  <c r="AB341" i="1"/>
  <c r="AA341" i="1"/>
  <c r="R341" i="1"/>
  <c r="AG340" i="1"/>
  <c r="AF340" i="1"/>
  <c r="AE340" i="1"/>
  <c r="AD340" i="1" a="1"/>
  <c r="AD340" i="1"/>
  <c r="AC340" i="1"/>
  <c r="AB340" i="1"/>
  <c r="AA340" i="1"/>
  <c r="R340" i="1"/>
  <c r="AG339" i="1"/>
  <c r="AF339" i="1"/>
  <c r="AE339" i="1"/>
  <c r="AD339" i="1" a="1"/>
  <c r="AD339" i="1"/>
  <c r="AC339" i="1"/>
  <c r="AB339" i="1"/>
  <c r="AA339" i="1"/>
  <c r="R339" i="1"/>
  <c r="AG338" i="1"/>
  <c r="AF338" i="1"/>
  <c r="AE338" i="1"/>
  <c r="AD338" i="1" a="1"/>
  <c r="AD338" i="1"/>
  <c r="AC338" i="1"/>
  <c r="AB338" i="1"/>
  <c r="AA338" i="1"/>
  <c r="R338" i="1"/>
  <c r="AG337" i="1"/>
  <c r="AF337" i="1"/>
  <c r="AE337" i="1"/>
  <c r="AD337" i="1" a="1"/>
  <c r="AD337" i="1"/>
  <c r="AC337" i="1"/>
  <c r="AB337" i="1"/>
  <c r="AA337" i="1"/>
  <c r="R337" i="1"/>
  <c r="AG336" i="1"/>
  <c r="AF336" i="1"/>
  <c r="AE336" i="1"/>
  <c r="AD336" i="1" a="1"/>
  <c r="AD336" i="1"/>
  <c r="AC336" i="1"/>
  <c r="AB336" i="1"/>
  <c r="AA336" i="1"/>
  <c r="R336" i="1"/>
  <c r="AG335" i="1"/>
  <c r="AF335" i="1"/>
  <c r="AE335" i="1"/>
  <c r="AD335" i="1" a="1"/>
  <c r="AD335" i="1"/>
  <c r="AC335" i="1"/>
  <c r="AB335" i="1"/>
  <c r="AA335" i="1"/>
  <c r="R335" i="1"/>
  <c r="AG334" i="1"/>
  <c r="AF334" i="1"/>
  <c r="AE334" i="1"/>
  <c r="AD334" i="1" a="1"/>
  <c r="AD334" i="1"/>
  <c r="AC334" i="1"/>
  <c r="AB334" i="1"/>
  <c r="AA334" i="1"/>
  <c r="R334" i="1"/>
  <c r="AG333" i="1"/>
  <c r="AF333" i="1"/>
  <c r="AE333" i="1"/>
  <c r="AD333" i="1" a="1"/>
  <c r="AD333" i="1"/>
  <c r="AC333" i="1"/>
  <c r="AB333" i="1"/>
  <c r="AA333" i="1"/>
  <c r="R333" i="1"/>
  <c r="AG332" i="1"/>
  <c r="AF332" i="1"/>
  <c r="AE332" i="1"/>
  <c r="AD332" i="1" a="1"/>
  <c r="AD332" i="1"/>
  <c r="AC332" i="1"/>
  <c r="AB332" i="1"/>
  <c r="AA332" i="1"/>
  <c r="R332" i="1"/>
  <c r="AG331" i="1"/>
  <c r="AF331" i="1"/>
  <c r="AE331" i="1"/>
  <c r="AD331" i="1" a="1"/>
  <c r="AD331" i="1"/>
  <c r="AC331" i="1"/>
  <c r="AB331" i="1"/>
  <c r="AA331" i="1"/>
  <c r="R331" i="1"/>
  <c r="AG330" i="1"/>
  <c r="AF330" i="1"/>
  <c r="AE330" i="1"/>
  <c r="AD330" i="1" a="1"/>
  <c r="AD330" i="1"/>
  <c r="AC330" i="1"/>
  <c r="AB330" i="1"/>
  <c r="AA330" i="1"/>
  <c r="R330" i="1"/>
  <c r="AG329" i="1"/>
  <c r="AF329" i="1"/>
  <c r="AE329" i="1"/>
  <c r="AD329" i="1" a="1"/>
  <c r="AD329" i="1"/>
  <c r="AC329" i="1"/>
  <c r="AB329" i="1"/>
  <c r="AA329" i="1"/>
  <c r="R329" i="1"/>
  <c r="AG328" i="1"/>
  <c r="AF328" i="1"/>
  <c r="AE328" i="1"/>
  <c r="AD328" i="1" a="1"/>
  <c r="AD328" i="1"/>
  <c r="AC328" i="1"/>
  <c r="AB328" i="1"/>
  <c r="AA328" i="1"/>
  <c r="R328" i="1"/>
  <c r="AG327" i="1"/>
  <c r="AF327" i="1"/>
  <c r="AE327" i="1"/>
  <c r="AD327" i="1" a="1"/>
  <c r="AD327" i="1"/>
  <c r="AC327" i="1"/>
  <c r="AB327" i="1"/>
  <c r="AA327" i="1"/>
  <c r="R327" i="1"/>
  <c r="AG326" i="1"/>
  <c r="AF326" i="1"/>
  <c r="AE326" i="1"/>
  <c r="AD326" i="1" a="1"/>
  <c r="AD326" i="1"/>
  <c r="AC326" i="1"/>
  <c r="AB326" i="1"/>
  <c r="AA326" i="1"/>
  <c r="R326" i="1"/>
  <c r="AG325" i="1"/>
  <c r="AF325" i="1"/>
  <c r="AE325" i="1"/>
  <c r="AD325" i="1" a="1"/>
  <c r="AD325" i="1"/>
  <c r="AC325" i="1"/>
  <c r="AB325" i="1"/>
  <c r="AA325" i="1"/>
  <c r="R325" i="1"/>
  <c r="AG324" i="1"/>
  <c r="AF324" i="1"/>
  <c r="AE324" i="1"/>
  <c r="AD324" i="1" a="1"/>
  <c r="AD324" i="1"/>
  <c r="AC324" i="1"/>
  <c r="AB324" i="1"/>
  <c r="AA324" i="1"/>
  <c r="R324" i="1"/>
  <c r="AG323" i="1"/>
  <c r="AF323" i="1"/>
  <c r="AE323" i="1"/>
  <c r="AD323" i="1" a="1"/>
  <c r="AD323" i="1"/>
  <c r="AC323" i="1"/>
  <c r="AB323" i="1"/>
  <c r="AA323" i="1"/>
  <c r="R323" i="1"/>
  <c r="AG322" i="1"/>
  <c r="AF322" i="1"/>
  <c r="AE322" i="1"/>
  <c r="AD322" i="1" a="1"/>
  <c r="AD322" i="1"/>
  <c r="AC322" i="1"/>
  <c r="AB322" i="1"/>
  <c r="AA322" i="1"/>
  <c r="R322" i="1"/>
  <c r="AG321" i="1"/>
  <c r="AF321" i="1"/>
  <c r="AE321" i="1"/>
  <c r="AD321" i="1" a="1"/>
  <c r="AD321" i="1"/>
  <c r="AC321" i="1"/>
  <c r="AB321" i="1"/>
  <c r="AA321" i="1"/>
  <c r="R321" i="1"/>
  <c r="AG320" i="1"/>
  <c r="AF320" i="1"/>
  <c r="AE320" i="1"/>
  <c r="AD320" i="1" a="1"/>
  <c r="AD320" i="1"/>
  <c r="AC320" i="1"/>
  <c r="AB320" i="1"/>
  <c r="AA320" i="1"/>
  <c r="R320" i="1"/>
  <c r="AG319" i="1"/>
  <c r="AF319" i="1"/>
  <c r="AE319" i="1"/>
  <c r="AD319" i="1" a="1"/>
  <c r="AD319" i="1"/>
  <c r="AC319" i="1"/>
  <c r="AB319" i="1"/>
  <c r="AA319" i="1"/>
  <c r="R319" i="1"/>
  <c r="AG318" i="1"/>
  <c r="AF318" i="1"/>
  <c r="AE318" i="1"/>
  <c r="AD318" i="1" a="1"/>
  <c r="AD318" i="1"/>
  <c r="AC318" i="1"/>
  <c r="AB318" i="1"/>
  <c r="AA318" i="1"/>
  <c r="R318" i="1"/>
  <c r="AG317" i="1"/>
  <c r="AF317" i="1"/>
  <c r="AE317" i="1"/>
  <c r="AD317" i="1" a="1"/>
  <c r="AD317" i="1"/>
  <c r="AC317" i="1"/>
  <c r="AB317" i="1"/>
  <c r="AA317" i="1"/>
  <c r="R317" i="1"/>
  <c r="AG316" i="1"/>
  <c r="AF316" i="1"/>
  <c r="AE316" i="1"/>
  <c r="AD316" i="1" a="1"/>
  <c r="AD316" i="1"/>
  <c r="AC316" i="1"/>
  <c r="AB316" i="1"/>
  <c r="AA316" i="1"/>
  <c r="R316" i="1"/>
  <c r="AG315" i="1"/>
  <c r="AF315" i="1"/>
  <c r="AE315" i="1"/>
  <c r="AD315" i="1" a="1"/>
  <c r="AD315" i="1"/>
  <c r="AC315" i="1"/>
  <c r="AB315" i="1"/>
  <c r="AA315" i="1"/>
  <c r="R315" i="1"/>
  <c r="AG314" i="1"/>
  <c r="AF314" i="1"/>
  <c r="AE314" i="1"/>
  <c r="AD314" i="1" a="1"/>
  <c r="AD314" i="1"/>
  <c r="AC314" i="1"/>
  <c r="AB314" i="1"/>
  <c r="AA314" i="1"/>
  <c r="R314" i="1"/>
  <c r="AG313" i="1"/>
  <c r="AF313" i="1"/>
  <c r="AE313" i="1"/>
  <c r="AD313" i="1" a="1"/>
  <c r="AD313" i="1"/>
  <c r="AC313" i="1"/>
  <c r="AB313" i="1"/>
  <c r="AA313" i="1"/>
  <c r="R313" i="1"/>
  <c r="AG312" i="1"/>
  <c r="AF312" i="1"/>
  <c r="AE312" i="1"/>
  <c r="AD312" i="1" a="1"/>
  <c r="AD312" i="1"/>
  <c r="AC312" i="1"/>
  <c r="AB312" i="1"/>
  <c r="AA312" i="1"/>
  <c r="R312" i="1"/>
  <c r="AG311" i="1"/>
  <c r="AF311" i="1"/>
  <c r="AE311" i="1"/>
  <c r="AD311" i="1" a="1"/>
  <c r="AD311" i="1"/>
  <c r="AC311" i="1"/>
  <c r="AB311" i="1"/>
  <c r="AA311" i="1"/>
  <c r="R311" i="1"/>
  <c r="AG310" i="1"/>
  <c r="AF310" i="1"/>
  <c r="AE310" i="1"/>
  <c r="AD310" i="1" a="1"/>
  <c r="AD310" i="1"/>
  <c r="AC310" i="1"/>
  <c r="AB310" i="1"/>
  <c r="AA310" i="1"/>
  <c r="R310" i="1"/>
  <c r="AG309" i="1"/>
  <c r="AF309" i="1"/>
  <c r="AE309" i="1"/>
  <c r="AD309" i="1" a="1"/>
  <c r="AD309" i="1"/>
  <c r="AC309" i="1"/>
  <c r="AB309" i="1"/>
  <c r="AA309" i="1"/>
  <c r="R309" i="1"/>
  <c r="AG308" i="1"/>
  <c r="AF308" i="1"/>
  <c r="AE308" i="1"/>
  <c r="AD308" i="1" a="1"/>
  <c r="AD308" i="1"/>
  <c r="AC308" i="1"/>
  <c r="AB308" i="1"/>
  <c r="AA308" i="1"/>
  <c r="R308" i="1"/>
  <c r="AG307" i="1"/>
  <c r="AF307" i="1"/>
  <c r="AE307" i="1"/>
  <c r="AD307" i="1" a="1"/>
  <c r="AD307" i="1"/>
  <c r="AC307" i="1"/>
  <c r="AB307" i="1"/>
  <c r="AA307" i="1"/>
  <c r="R307" i="1"/>
  <c r="AG306" i="1"/>
  <c r="AF306" i="1"/>
  <c r="AE306" i="1"/>
  <c r="AD306" i="1" a="1"/>
  <c r="AD306" i="1"/>
  <c r="AC306" i="1"/>
  <c r="AB306" i="1"/>
  <c r="AA306" i="1"/>
  <c r="R306" i="1"/>
  <c r="AG305" i="1"/>
  <c r="AF305" i="1"/>
  <c r="AE305" i="1"/>
  <c r="AD305" i="1" a="1"/>
  <c r="AD305" i="1"/>
  <c r="AC305" i="1"/>
  <c r="AB305" i="1"/>
  <c r="AA305" i="1"/>
  <c r="R305" i="1"/>
  <c r="AG304" i="1"/>
  <c r="AF304" i="1"/>
  <c r="AE304" i="1"/>
  <c r="AD304" i="1" a="1"/>
  <c r="AD304" i="1"/>
  <c r="AC304" i="1"/>
  <c r="AB304" i="1"/>
  <c r="AA304" i="1"/>
  <c r="R304" i="1"/>
  <c r="AG303" i="1"/>
  <c r="AF303" i="1"/>
  <c r="AE303" i="1"/>
  <c r="AD303" i="1" a="1"/>
  <c r="AD303" i="1"/>
  <c r="AC303" i="1"/>
  <c r="AB303" i="1"/>
  <c r="AA303" i="1"/>
  <c r="R303" i="1"/>
  <c r="AG302" i="1"/>
  <c r="AF302" i="1"/>
  <c r="AE302" i="1"/>
  <c r="AD302" i="1" a="1"/>
  <c r="AD302" i="1"/>
  <c r="AC302" i="1"/>
  <c r="AB302" i="1"/>
  <c r="AA302" i="1"/>
  <c r="R302" i="1"/>
  <c r="AG301" i="1"/>
  <c r="AF301" i="1"/>
  <c r="AE301" i="1"/>
  <c r="AD301" i="1" a="1"/>
  <c r="AD301" i="1"/>
  <c r="AC301" i="1"/>
  <c r="AB301" i="1"/>
  <c r="AA301" i="1"/>
  <c r="R301" i="1"/>
  <c r="AG300" i="1"/>
  <c r="AF300" i="1"/>
  <c r="AE300" i="1"/>
  <c r="AD300" i="1" a="1"/>
  <c r="AD300" i="1"/>
  <c r="AC300" i="1"/>
  <c r="AB300" i="1"/>
  <c r="AA300" i="1"/>
  <c r="R300" i="1"/>
  <c r="AG299" i="1"/>
  <c r="AF299" i="1"/>
  <c r="AE299" i="1"/>
  <c r="AD299" i="1" a="1"/>
  <c r="AD299" i="1"/>
  <c r="AC299" i="1"/>
  <c r="AB299" i="1"/>
  <c r="AA299" i="1"/>
  <c r="R299" i="1"/>
  <c r="AG298" i="1"/>
  <c r="AF298" i="1"/>
  <c r="AE298" i="1"/>
  <c r="AD298" i="1" a="1"/>
  <c r="AD298" i="1"/>
  <c r="AC298" i="1"/>
  <c r="AB298" i="1"/>
  <c r="AA298" i="1"/>
  <c r="R298" i="1"/>
  <c r="AG297" i="1"/>
  <c r="AF297" i="1"/>
  <c r="AE297" i="1"/>
  <c r="AD297" i="1" a="1"/>
  <c r="AD297" i="1"/>
  <c r="AC297" i="1"/>
  <c r="AB297" i="1"/>
  <c r="AA297" i="1"/>
  <c r="R297" i="1"/>
  <c r="AG296" i="1"/>
  <c r="AF296" i="1"/>
  <c r="AE296" i="1"/>
  <c r="AD296" i="1" a="1"/>
  <c r="AD296" i="1"/>
  <c r="AC296" i="1"/>
  <c r="AB296" i="1"/>
  <c r="AA296" i="1"/>
  <c r="R296" i="1"/>
  <c r="AG295" i="1"/>
  <c r="AF295" i="1"/>
  <c r="AE295" i="1"/>
  <c r="AD295" i="1" a="1"/>
  <c r="AD295" i="1"/>
  <c r="AC295" i="1"/>
  <c r="AB295" i="1"/>
  <c r="AA295" i="1"/>
  <c r="R295" i="1"/>
  <c r="AG294" i="1"/>
  <c r="AF294" i="1"/>
  <c r="AE294" i="1"/>
  <c r="AD294" i="1" a="1"/>
  <c r="AD294" i="1"/>
  <c r="AC294" i="1"/>
  <c r="AB294" i="1"/>
  <c r="AA294" i="1"/>
  <c r="R294" i="1"/>
  <c r="AG293" i="1"/>
  <c r="AF293" i="1"/>
  <c r="AE293" i="1"/>
  <c r="AD293" i="1" a="1"/>
  <c r="AD293" i="1"/>
  <c r="AC293" i="1"/>
  <c r="AB293" i="1"/>
  <c r="AA293" i="1"/>
  <c r="R293" i="1"/>
  <c r="AG292" i="1"/>
  <c r="AF292" i="1"/>
  <c r="AE292" i="1"/>
  <c r="AD292" i="1" a="1"/>
  <c r="AD292" i="1"/>
  <c r="AC292" i="1"/>
  <c r="AB292" i="1"/>
  <c r="AA292" i="1"/>
  <c r="R292" i="1"/>
  <c r="AG291" i="1"/>
  <c r="AF291" i="1"/>
  <c r="AE291" i="1"/>
  <c r="AD291" i="1" a="1"/>
  <c r="AD291" i="1"/>
  <c r="AC291" i="1"/>
  <c r="AB291" i="1"/>
  <c r="AA291" i="1"/>
  <c r="R291" i="1"/>
  <c r="AG290" i="1"/>
  <c r="AF290" i="1"/>
  <c r="AE290" i="1"/>
  <c r="AD290" i="1" a="1"/>
  <c r="AD290" i="1"/>
  <c r="AC290" i="1"/>
  <c r="AB290" i="1"/>
  <c r="AA290" i="1"/>
  <c r="R290" i="1"/>
  <c r="AG289" i="1"/>
  <c r="AF289" i="1"/>
  <c r="AE289" i="1"/>
  <c r="AD289" i="1" a="1"/>
  <c r="AD289" i="1"/>
  <c r="AC289" i="1"/>
  <c r="AB289" i="1"/>
  <c r="AA289" i="1"/>
  <c r="R289" i="1"/>
  <c r="AG288" i="1"/>
  <c r="AF288" i="1"/>
  <c r="AE288" i="1"/>
  <c r="AD288" i="1" a="1"/>
  <c r="AD288" i="1"/>
  <c r="AC288" i="1"/>
  <c r="AB288" i="1"/>
  <c r="AA288" i="1"/>
  <c r="R288" i="1"/>
  <c r="AG287" i="1"/>
  <c r="AF287" i="1"/>
  <c r="AE287" i="1"/>
  <c r="AD287" i="1" a="1"/>
  <c r="AD287" i="1"/>
  <c r="AC287" i="1"/>
  <c r="AB287" i="1"/>
  <c r="AA287" i="1"/>
  <c r="R287" i="1"/>
  <c r="AG286" i="1"/>
  <c r="AF286" i="1"/>
  <c r="AE286" i="1"/>
  <c r="AD286" i="1" a="1"/>
  <c r="AD286" i="1"/>
  <c r="AC286" i="1"/>
  <c r="AB286" i="1"/>
  <c r="AA286" i="1"/>
  <c r="R286" i="1"/>
  <c r="AG285" i="1"/>
  <c r="AF285" i="1"/>
  <c r="AE285" i="1"/>
  <c r="AD285" i="1" a="1"/>
  <c r="AD285" i="1"/>
  <c r="AC285" i="1"/>
  <c r="AB285" i="1"/>
  <c r="AA285" i="1"/>
  <c r="R285" i="1"/>
  <c r="AG284" i="1"/>
  <c r="AF284" i="1"/>
  <c r="AE284" i="1"/>
  <c r="AD284" i="1" a="1"/>
  <c r="AD284" i="1"/>
  <c r="AC284" i="1"/>
  <c r="AB284" i="1"/>
  <c r="AA284" i="1"/>
  <c r="R284" i="1"/>
  <c r="AG283" i="1"/>
  <c r="AF283" i="1"/>
  <c r="AE283" i="1"/>
  <c r="AD283" i="1" a="1"/>
  <c r="AD283" i="1"/>
  <c r="AC283" i="1"/>
  <c r="AB283" i="1"/>
  <c r="AA283" i="1"/>
  <c r="R283" i="1"/>
  <c r="AG282" i="1"/>
  <c r="AF282" i="1"/>
  <c r="AE282" i="1"/>
  <c r="AD282" i="1" a="1"/>
  <c r="AD282" i="1"/>
  <c r="AC282" i="1"/>
  <c r="AB282" i="1"/>
  <c r="AA282" i="1"/>
  <c r="R282" i="1"/>
  <c r="AG281" i="1"/>
  <c r="AF281" i="1"/>
  <c r="AE281" i="1"/>
  <c r="AD281" i="1" a="1"/>
  <c r="AD281" i="1"/>
  <c r="AC281" i="1"/>
  <c r="AB281" i="1"/>
  <c r="AA281" i="1"/>
  <c r="R281" i="1"/>
  <c r="AG280" i="1"/>
  <c r="AF280" i="1"/>
  <c r="AE280" i="1"/>
  <c r="AD280" i="1" a="1"/>
  <c r="AD280" i="1"/>
  <c r="AC280" i="1"/>
  <c r="AB280" i="1"/>
  <c r="AA280" i="1"/>
  <c r="R280" i="1"/>
  <c r="AG279" i="1"/>
  <c r="AF279" i="1"/>
  <c r="AE279" i="1"/>
  <c r="AD279" i="1" a="1"/>
  <c r="AD279" i="1"/>
  <c r="AC279" i="1"/>
  <c r="AB279" i="1"/>
  <c r="AA279" i="1"/>
  <c r="R279" i="1"/>
  <c r="AG278" i="1"/>
  <c r="AF278" i="1"/>
  <c r="AE278" i="1"/>
  <c r="AD278" i="1" a="1"/>
  <c r="AD278" i="1"/>
  <c r="AC278" i="1"/>
  <c r="AB278" i="1"/>
  <c r="AA278" i="1"/>
  <c r="R278" i="1"/>
  <c r="AG277" i="1"/>
  <c r="AF277" i="1"/>
  <c r="AE277" i="1"/>
  <c r="AD277" i="1" a="1"/>
  <c r="AD277" i="1"/>
  <c r="AC277" i="1"/>
  <c r="AB277" i="1"/>
  <c r="AA277" i="1"/>
  <c r="R277" i="1"/>
  <c r="AG276" i="1"/>
  <c r="AF276" i="1"/>
  <c r="AE276" i="1"/>
  <c r="AD276" i="1" a="1"/>
  <c r="AD276" i="1"/>
  <c r="AC276" i="1"/>
  <c r="AB276" i="1"/>
  <c r="AA276" i="1"/>
  <c r="R276" i="1"/>
  <c r="AG275" i="1"/>
  <c r="AF275" i="1"/>
  <c r="AE275" i="1"/>
  <c r="AD275" i="1" a="1"/>
  <c r="AD275" i="1"/>
  <c r="AC275" i="1"/>
  <c r="AB275" i="1"/>
  <c r="AA275" i="1"/>
  <c r="R275" i="1"/>
  <c r="AG274" i="1"/>
  <c r="AF274" i="1"/>
  <c r="AE274" i="1"/>
  <c r="AD274" i="1" a="1"/>
  <c r="AD274" i="1"/>
  <c r="AC274" i="1"/>
  <c r="AB274" i="1"/>
  <c r="AA274" i="1"/>
  <c r="R274" i="1"/>
  <c r="AG273" i="1"/>
  <c r="AF273" i="1"/>
  <c r="AE273" i="1"/>
  <c r="AD273" i="1" a="1"/>
  <c r="AD273" i="1"/>
  <c r="AC273" i="1"/>
  <c r="AB273" i="1"/>
  <c r="AA273" i="1"/>
  <c r="R273" i="1"/>
  <c r="AG272" i="1"/>
  <c r="AF272" i="1"/>
  <c r="AE272" i="1"/>
  <c r="AD272" i="1" a="1"/>
  <c r="AD272" i="1"/>
  <c r="AC272" i="1"/>
  <c r="AB272" i="1"/>
  <c r="AA272" i="1"/>
  <c r="R272" i="1"/>
  <c r="AG271" i="1"/>
  <c r="AF271" i="1"/>
  <c r="AE271" i="1"/>
  <c r="AD271" i="1" a="1"/>
  <c r="AD271" i="1"/>
  <c r="AC271" i="1"/>
  <c r="AB271" i="1"/>
  <c r="AA271" i="1"/>
  <c r="R271" i="1"/>
  <c r="AG270" i="1"/>
  <c r="AF270" i="1"/>
  <c r="AE270" i="1"/>
  <c r="AD270" i="1" a="1"/>
  <c r="AD270" i="1"/>
  <c r="AC270" i="1"/>
  <c r="AB270" i="1"/>
  <c r="AA270" i="1"/>
  <c r="R270" i="1"/>
  <c r="AG269" i="1"/>
  <c r="AF269" i="1"/>
  <c r="AE269" i="1"/>
  <c r="AD269" i="1" a="1"/>
  <c r="AD269" i="1"/>
  <c r="AC269" i="1"/>
  <c r="AB269" i="1"/>
  <c r="AA269" i="1"/>
  <c r="R269" i="1"/>
  <c r="AG268" i="1"/>
  <c r="AF268" i="1"/>
  <c r="AE268" i="1"/>
  <c r="AD268" i="1" a="1"/>
  <c r="AD268" i="1"/>
  <c r="AC268" i="1"/>
  <c r="AB268" i="1"/>
  <c r="AA268" i="1"/>
  <c r="R268" i="1"/>
  <c r="AG267" i="1"/>
  <c r="AF267" i="1"/>
  <c r="AE267" i="1"/>
  <c r="AD267" i="1" a="1"/>
  <c r="AD267" i="1"/>
  <c r="AC267" i="1"/>
  <c r="AB267" i="1"/>
  <c r="AA267" i="1"/>
  <c r="R267" i="1"/>
  <c r="AG266" i="1"/>
  <c r="AF266" i="1"/>
  <c r="AE266" i="1"/>
  <c r="AD266" i="1" a="1"/>
  <c r="AD266" i="1"/>
  <c r="AC266" i="1"/>
  <c r="AB266" i="1"/>
  <c r="AA266" i="1"/>
  <c r="R266" i="1"/>
  <c r="AG265" i="1"/>
  <c r="AF265" i="1"/>
  <c r="AE265" i="1"/>
  <c r="AD265" i="1" a="1"/>
  <c r="AD265" i="1"/>
  <c r="AC265" i="1"/>
  <c r="AB265" i="1"/>
  <c r="AA265" i="1"/>
  <c r="R265" i="1"/>
  <c r="AG264" i="1"/>
  <c r="AF264" i="1"/>
  <c r="AE264" i="1"/>
  <c r="AD264" i="1" a="1"/>
  <c r="AD264" i="1"/>
  <c r="AC264" i="1"/>
  <c r="AB264" i="1"/>
  <c r="AA264" i="1"/>
  <c r="R264" i="1"/>
  <c r="AG263" i="1"/>
  <c r="AF263" i="1"/>
  <c r="AE263" i="1"/>
  <c r="AD263" i="1" a="1"/>
  <c r="AD263" i="1"/>
  <c r="AC263" i="1"/>
  <c r="AB263" i="1"/>
  <c r="AA263" i="1"/>
  <c r="R263" i="1"/>
  <c r="AG262" i="1"/>
  <c r="AF262" i="1"/>
  <c r="AE262" i="1"/>
  <c r="AD262" i="1" a="1"/>
  <c r="AD262" i="1"/>
  <c r="AC262" i="1"/>
  <c r="AB262" i="1"/>
  <c r="AA262" i="1"/>
  <c r="R262" i="1"/>
  <c r="AG261" i="1"/>
  <c r="AF261" i="1"/>
  <c r="AE261" i="1"/>
  <c r="AD261" i="1" a="1"/>
  <c r="AD261" i="1"/>
  <c r="AC261" i="1"/>
  <c r="AB261" i="1"/>
  <c r="AA261" i="1"/>
  <c r="R261" i="1"/>
  <c r="AG260" i="1"/>
  <c r="AF260" i="1"/>
  <c r="AE260" i="1"/>
  <c r="AD260" i="1" a="1"/>
  <c r="AD260" i="1"/>
  <c r="AC260" i="1"/>
  <c r="AB260" i="1"/>
  <c r="AA260" i="1"/>
  <c r="R260" i="1"/>
  <c r="AG259" i="1"/>
  <c r="AF259" i="1"/>
  <c r="AE259" i="1"/>
  <c r="AD259" i="1" a="1"/>
  <c r="AD259" i="1"/>
  <c r="AC259" i="1"/>
  <c r="AB259" i="1"/>
  <c r="AA259" i="1"/>
  <c r="R259" i="1"/>
  <c r="AG258" i="1"/>
  <c r="AF258" i="1"/>
  <c r="AE258" i="1"/>
  <c r="AD258" i="1" a="1"/>
  <c r="AD258" i="1"/>
  <c r="AC258" i="1"/>
  <c r="AB258" i="1"/>
  <c r="AA258" i="1"/>
  <c r="R258" i="1"/>
  <c r="AG257" i="1"/>
  <c r="AF257" i="1"/>
  <c r="AE257" i="1"/>
  <c r="AD257" i="1" a="1"/>
  <c r="AD257" i="1"/>
  <c r="AC257" i="1"/>
  <c r="AB257" i="1"/>
  <c r="AA257" i="1"/>
  <c r="R257" i="1"/>
  <c r="AG256" i="1"/>
  <c r="AF256" i="1"/>
  <c r="AE256" i="1"/>
  <c r="AD256" i="1" a="1"/>
  <c r="AD256" i="1"/>
  <c r="AC256" i="1"/>
  <c r="AB256" i="1"/>
  <c r="AA256" i="1"/>
  <c r="R256" i="1"/>
  <c r="AG255" i="1"/>
  <c r="AF255" i="1"/>
  <c r="AE255" i="1"/>
  <c r="AD255" i="1" a="1"/>
  <c r="AD255" i="1"/>
  <c r="AC255" i="1"/>
  <c r="AB255" i="1"/>
  <c r="AA255" i="1"/>
  <c r="R255" i="1"/>
  <c r="AG254" i="1"/>
  <c r="AF254" i="1"/>
  <c r="AE254" i="1"/>
  <c r="AD254" i="1" a="1"/>
  <c r="AD254" i="1"/>
  <c r="AC254" i="1"/>
  <c r="AB254" i="1"/>
  <c r="AA254" i="1"/>
  <c r="R254" i="1"/>
  <c r="AG253" i="1"/>
  <c r="AF253" i="1"/>
  <c r="AE253" i="1"/>
  <c r="AD253" i="1" a="1"/>
  <c r="AD253" i="1"/>
  <c r="AC253" i="1"/>
  <c r="AB253" i="1"/>
  <c r="AA253" i="1"/>
  <c r="R253" i="1"/>
  <c r="AG252" i="1"/>
  <c r="AF252" i="1"/>
  <c r="AE252" i="1"/>
  <c r="AD252" i="1" a="1"/>
  <c r="AD252" i="1"/>
  <c r="AC252" i="1"/>
  <c r="AB252" i="1"/>
  <c r="AA252" i="1"/>
  <c r="R252" i="1"/>
  <c r="AG251" i="1"/>
  <c r="AF251" i="1"/>
  <c r="AE251" i="1"/>
  <c r="AD251" i="1" a="1"/>
  <c r="AD251" i="1"/>
  <c r="AC251" i="1"/>
  <c r="AB251" i="1"/>
  <c r="AA251" i="1"/>
  <c r="R251" i="1"/>
  <c r="AG250" i="1"/>
  <c r="AF250" i="1"/>
  <c r="AE250" i="1"/>
  <c r="AD250" i="1" a="1"/>
  <c r="AD250" i="1"/>
  <c r="AC250" i="1"/>
  <c r="AB250" i="1"/>
  <c r="AA250" i="1"/>
  <c r="R250" i="1"/>
  <c r="AG249" i="1"/>
  <c r="AF249" i="1"/>
  <c r="AE249" i="1"/>
  <c r="AD249" i="1" a="1"/>
  <c r="AD249" i="1"/>
  <c r="AC249" i="1"/>
  <c r="AB249" i="1"/>
  <c r="AA249" i="1"/>
  <c r="R249" i="1"/>
  <c r="AG248" i="1"/>
  <c r="AF248" i="1"/>
  <c r="AE248" i="1"/>
  <c r="AD248" i="1" a="1"/>
  <c r="AD248" i="1"/>
  <c r="AC248" i="1"/>
  <c r="AB248" i="1"/>
  <c r="AA248" i="1"/>
  <c r="R248" i="1"/>
  <c r="AG247" i="1"/>
  <c r="AF247" i="1"/>
  <c r="AE247" i="1"/>
  <c r="AD247" i="1" a="1"/>
  <c r="AD247" i="1"/>
  <c r="AC247" i="1"/>
  <c r="AB247" i="1"/>
  <c r="AA247" i="1"/>
  <c r="R247" i="1"/>
  <c r="AG246" i="1"/>
  <c r="AF246" i="1"/>
  <c r="AE246" i="1"/>
  <c r="AD246" i="1" a="1"/>
  <c r="AD246" i="1"/>
  <c r="AC246" i="1"/>
  <c r="AB246" i="1"/>
  <c r="AA246" i="1"/>
  <c r="R246" i="1"/>
  <c r="AG245" i="1"/>
  <c r="AF245" i="1"/>
  <c r="AE245" i="1"/>
  <c r="AD245" i="1" a="1"/>
  <c r="AD245" i="1"/>
  <c r="AC245" i="1"/>
  <c r="AB245" i="1"/>
  <c r="AA245" i="1"/>
  <c r="R245" i="1"/>
  <c r="AG244" i="1"/>
  <c r="AF244" i="1"/>
  <c r="AE244" i="1"/>
  <c r="AD244" i="1" a="1"/>
  <c r="AD244" i="1"/>
  <c r="AC244" i="1"/>
  <c r="AB244" i="1"/>
  <c r="AA244" i="1"/>
  <c r="R244" i="1"/>
  <c r="AG243" i="1"/>
  <c r="AF243" i="1"/>
  <c r="AE243" i="1"/>
  <c r="AD243" i="1" a="1"/>
  <c r="AD243" i="1"/>
  <c r="AC243" i="1"/>
  <c r="AB243" i="1"/>
  <c r="AA243" i="1"/>
  <c r="R243" i="1"/>
  <c r="AG242" i="1"/>
  <c r="AF242" i="1"/>
  <c r="AE242" i="1"/>
  <c r="AD242" i="1" a="1"/>
  <c r="AD242" i="1"/>
  <c r="AC242" i="1"/>
  <c r="AB242" i="1"/>
  <c r="AA242" i="1"/>
  <c r="R242" i="1"/>
  <c r="AG241" i="1"/>
  <c r="AF241" i="1"/>
  <c r="AE241" i="1"/>
  <c r="AD241" i="1" a="1"/>
  <c r="AD241" i="1"/>
  <c r="AC241" i="1"/>
  <c r="AB241" i="1"/>
  <c r="AA241" i="1"/>
  <c r="R241" i="1"/>
  <c r="AG240" i="1"/>
  <c r="AF240" i="1"/>
  <c r="AE240" i="1"/>
  <c r="AD240" i="1" a="1"/>
  <c r="AD240" i="1"/>
  <c r="AC240" i="1"/>
  <c r="AB240" i="1"/>
  <c r="AA240" i="1"/>
  <c r="R240" i="1"/>
  <c r="AG239" i="1"/>
  <c r="AF239" i="1"/>
  <c r="AE239" i="1"/>
  <c r="AD239" i="1" a="1"/>
  <c r="AD239" i="1"/>
  <c r="AC239" i="1"/>
  <c r="AB239" i="1"/>
  <c r="AA239" i="1"/>
  <c r="R239" i="1"/>
  <c r="AG238" i="1"/>
  <c r="AF238" i="1"/>
  <c r="AE238" i="1"/>
  <c r="AD238" i="1" a="1"/>
  <c r="AD238" i="1"/>
  <c r="AC238" i="1"/>
  <c r="AB238" i="1"/>
  <c r="AA238" i="1"/>
  <c r="R238" i="1"/>
  <c r="AG237" i="1"/>
  <c r="AF237" i="1"/>
  <c r="AE237" i="1"/>
  <c r="AD237" i="1" a="1"/>
  <c r="AD237" i="1"/>
  <c r="AC237" i="1"/>
  <c r="AB237" i="1"/>
  <c r="AA237" i="1"/>
  <c r="R237" i="1"/>
  <c r="AG236" i="1"/>
  <c r="AF236" i="1"/>
  <c r="AE236" i="1"/>
  <c r="AD236" i="1" a="1"/>
  <c r="AD236" i="1"/>
  <c r="AC236" i="1"/>
  <c r="AB236" i="1"/>
  <c r="AA236" i="1"/>
  <c r="R236" i="1"/>
  <c r="AG235" i="1"/>
  <c r="AF235" i="1"/>
  <c r="AE235" i="1"/>
  <c r="AD235" i="1" a="1"/>
  <c r="AD235" i="1"/>
  <c r="AC235" i="1"/>
  <c r="AB235" i="1"/>
  <c r="AA235" i="1"/>
  <c r="R235" i="1"/>
  <c r="AG234" i="1"/>
  <c r="AF234" i="1"/>
  <c r="AE234" i="1"/>
  <c r="AD234" i="1" a="1"/>
  <c r="AD234" i="1"/>
  <c r="AC234" i="1"/>
  <c r="AB234" i="1"/>
  <c r="AA234" i="1"/>
  <c r="R234" i="1"/>
  <c r="AG233" i="1"/>
  <c r="AF233" i="1"/>
  <c r="AE233" i="1"/>
  <c r="AD233" i="1" a="1"/>
  <c r="AD233" i="1"/>
  <c r="AC233" i="1"/>
  <c r="AB233" i="1"/>
  <c r="AA233" i="1"/>
  <c r="R233" i="1"/>
  <c r="AG232" i="1"/>
  <c r="AF232" i="1"/>
  <c r="AE232" i="1"/>
  <c r="AD232" i="1" a="1"/>
  <c r="AD232" i="1"/>
  <c r="AC232" i="1"/>
  <c r="AB232" i="1"/>
  <c r="AA232" i="1"/>
  <c r="R232" i="1"/>
  <c r="AG231" i="1"/>
  <c r="AF231" i="1"/>
  <c r="AE231" i="1"/>
  <c r="AD231" i="1" a="1"/>
  <c r="AD231" i="1"/>
  <c r="AC231" i="1"/>
  <c r="AB231" i="1"/>
  <c r="AA231" i="1"/>
  <c r="R231" i="1"/>
  <c r="AG230" i="1"/>
  <c r="AF230" i="1"/>
  <c r="AE230" i="1"/>
  <c r="AD230" i="1" a="1"/>
  <c r="AD230" i="1"/>
  <c r="AC230" i="1"/>
  <c r="AB230" i="1"/>
  <c r="AA230" i="1"/>
  <c r="R230" i="1"/>
  <c r="AG229" i="1"/>
  <c r="AF229" i="1"/>
  <c r="AE229" i="1"/>
  <c r="AD229" i="1" a="1"/>
  <c r="AD229" i="1"/>
  <c r="AC229" i="1"/>
  <c r="AB229" i="1"/>
  <c r="AA229" i="1"/>
  <c r="R229" i="1"/>
  <c r="AG228" i="1"/>
  <c r="AF228" i="1"/>
  <c r="AE228" i="1"/>
  <c r="AD228" i="1" a="1"/>
  <c r="AD228" i="1"/>
  <c r="AC228" i="1"/>
  <c r="AB228" i="1"/>
  <c r="AA228" i="1"/>
  <c r="R228" i="1"/>
  <c r="AG227" i="1"/>
  <c r="AF227" i="1"/>
  <c r="AE227" i="1"/>
  <c r="AD227" i="1" a="1"/>
  <c r="AD227" i="1"/>
  <c r="AC227" i="1"/>
  <c r="AB227" i="1"/>
  <c r="AA227" i="1"/>
  <c r="R227" i="1"/>
  <c r="AG226" i="1"/>
  <c r="AF226" i="1"/>
  <c r="AE226" i="1"/>
  <c r="AD226" i="1" a="1"/>
  <c r="AD226" i="1"/>
  <c r="AC226" i="1"/>
  <c r="AB226" i="1"/>
  <c r="AA226" i="1"/>
  <c r="R226" i="1"/>
  <c r="AG225" i="1"/>
  <c r="AF225" i="1"/>
  <c r="AE225" i="1"/>
  <c r="AD225" i="1" a="1"/>
  <c r="AD225" i="1"/>
  <c r="AC225" i="1"/>
  <c r="AB225" i="1"/>
  <c r="AA225" i="1"/>
  <c r="R225" i="1"/>
  <c r="AG224" i="1"/>
  <c r="AF224" i="1"/>
  <c r="AE224" i="1"/>
  <c r="AD224" i="1" a="1"/>
  <c r="AD224" i="1"/>
  <c r="AC224" i="1"/>
  <c r="AB224" i="1"/>
  <c r="AA224" i="1"/>
  <c r="R224" i="1"/>
  <c r="AG223" i="1"/>
  <c r="AF223" i="1"/>
  <c r="AE223" i="1"/>
  <c r="AD223" i="1" a="1"/>
  <c r="AD223" i="1"/>
  <c r="AC223" i="1"/>
  <c r="AB223" i="1"/>
  <c r="AA223" i="1"/>
  <c r="R223" i="1"/>
  <c r="AG222" i="1"/>
  <c r="AF222" i="1"/>
  <c r="AE222" i="1"/>
  <c r="AD222" i="1" a="1"/>
  <c r="AD222" i="1"/>
  <c r="AC222" i="1"/>
  <c r="AB222" i="1"/>
  <c r="AA222" i="1"/>
  <c r="R222" i="1"/>
  <c r="AG221" i="1"/>
  <c r="AF221" i="1"/>
  <c r="AE221" i="1"/>
  <c r="AD221" i="1" a="1"/>
  <c r="AD221" i="1"/>
  <c r="AC221" i="1"/>
  <c r="AB221" i="1"/>
  <c r="AA221" i="1"/>
  <c r="R221" i="1"/>
  <c r="AG220" i="1"/>
  <c r="AF220" i="1"/>
  <c r="AE220" i="1"/>
  <c r="AD220" i="1" a="1"/>
  <c r="AD220" i="1"/>
  <c r="AC220" i="1"/>
  <c r="AB220" i="1"/>
  <c r="AA220" i="1"/>
  <c r="R220" i="1"/>
  <c r="AG219" i="1"/>
  <c r="AF219" i="1"/>
  <c r="AE219" i="1"/>
  <c r="AD219" i="1" a="1"/>
  <c r="AD219" i="1"/>
  <c r="AC219" i="1"/>
  <c r="AB219" i="1"/>
  <c r="AA219" i="1"/>
  <c r="R219" i="1"/>
  <c r="AG218" i="1"/>
  <c r="AF218" i="1"/>
  <c r="AE218" i="1"/>
  <c r="AD218" i="1" a="1"/>
  <c r="AD218" i="1"/>
  <c r="AC218" i="1"/>
  <c r="AB218" i="1"/>
  <c r="AA218" i="1"/>
  <c r="R218" i="1"/>
  <c r="AG217" i="1"/>
  <c r="AF217" i="1"/>
  <c r="AE217" i="1"/>
  <c r="AD217" i="1" a="1"/>
  <c r="AD217" i="1"/>
  <c r="AC217" i="1"/>
  <c r="AB217" i="1"/>
  <c r="AA217" i="1"/>
  <c r="R217" i="1"/>
  <c r="AG216" i="1"/>
  <c r="AF216" i="1"/>
  <c r="AE216" i="1"/>
  <c r="AD216" i="1" a="1"/>
  <c r="AD216" i="1"/>
  <c r="AC216" i="1"/>
  <c r="AB216" i="1"/>
  <c r="AA216" i="1"/>
  <c r="R216" i="1"/>
  <c r="AG215" i="1"/>
  <c r="AF215" i="1"/>
  <c r="AE215" i="1"/>
  <c r="AD215" i="1" a="1"/>
  <c r="AD215" i="1"/>
  <c r="AC215" i="1"/>
  <c r="AB215" i="1"/>
  <c r="AA215" i="1"/>
  <c r="R215" i="1"/>
  <c r="AG214" i="1"/>
  <c r="AF214" i="1"/>
  <c r="AE214" i="1"/>
  <c r="AD214" i="1" a="1"/>
  <c r="AD214" i="1"/>
  <c r="AC214" i="1"/>
  <c r="AB214" i="1"/>
  <c r="AA214" i="1"/>
  <c r="R214" i="1"/>
  <c r="AG213" i="1"/>
  <c r="AF213" i="1"/>
  <c r="AE213" i="1"/>
  <c r="AD213" i="1" a="1"/>
  <c r="AD213" i="1"/>
  <c r="AC213" i="1"/>
  <c r="AB213" i="1"/>
  <c r="AA213" i="1"/>
  <c r="R213" i="1"/>
  <c r="AG212" i="1"/>
  <c r="AF212" i="1"/>
  <c r="AE212" i="1"/>
  <c r="AD212" i="1" a="1"/>
  <c r="AD212" i="1"/>
  <c r="AC212" i="1"/>
  <c r="AB212" i="1"/>
  <c r="AA212" i="1"/>
  <c r="R212" i="1"/>
  <c r="AG211" i="1"/>
  <c r="AF211" i="1"/>
  <c r="AE211" i="1"/>
  <c r="AD211" i="1" a="1"/>
  <c r="AD211" i="1"/>
  <c r="AC211" i="1"/>
  <c r="AB211" i="1"/>
  <c r="AA211" i="1"/>
  <c r="R211" i="1"/>
  <c r="AG210" i="1"/>
  <c r="AF210" i="1"/>
  <c r="AE210" i="1"/>
  <c r="AD210" i="1" a="1"/>
  <c r="AD210" i="1"/>
  <c r="AC210" i="1"/>
  <c r="AB210" i="1"/>
  <c r="AA210" i="1"/>
  <c r="R210" i="1"/>
  <c r="AG209" i="1"/>
  <c r="AF209" i="1"/>
  <c r="AE209" i="1"/>
  <c r="AD209" i="1" a="1"/>
  <c r="AD209" i="1"/>
  <c r="AC209" i="1"/>
  <c r="AB209" i="1"/>
  <c r="AA209" i="1"/>
  <c r="R209" i="1"/>
  <c r="AG208" i="1"/>
  <c r="AF208" i="1"/>
  <c r="AE208" i="1"/>
  <c r="AD208" i="1" a="1"/>
  <c r="AD208" i="1"/>
  <c r="AC208" i="1"/>
  <c r="AB208" i="1"/>
  <c r="AA208" i="1"/>
  <c r="R208" i="1"/>
  <c r="AG207" i="1"/>
  <c r="AF207" i="1"/>
  <c r="AE207" i="1"/>
  <c r="AD207" i="1" a="1"/>
  <c r="AD207" i="1"/>
  <c r="AC207" i="1"/>
  <c r="AB207" i="1"/>
  <c r="AA207" i="1"/>
  <c r="R207" i="1"/>
  <c r="AG206" i="1"/>
  <c r="AF206" i="1"/>
  <c r="AE206" i="1"/>
  <c r="AD206" i="1" a="1"/>
  <c r="AD206" i="1"/>
  <c r="AC206" i="1"/>
  <c r="AB206" i="1"/>
  <c r="AA206" i="1"/>
  <c r="R206" i="1"/>
  <c r="AG205" i="1"/>
  <c r="AF205" i="1"/>
  <c r="AE205" i="1"/>
  <c r="AD205" i="1" a="1"/>
  <c r="AD205" i="1"/>
  <c r="AC205" i="1"/>
  <c r="AB205" i="1"/>
  <c r="AA205" i="1"/>
  <c r="R205" i="1"/>
  <c r="AG204" i="1"/>
  <c r="AF204" i="1"/>
  <c r="AE204" i="1"/>
  <c r="AD204" i="1" a="1"/>
  <c r="AD204" i="1"/>
  <c r="AC204" i="1"/>
  <c r="AB204" i="1"/>
  <c r="AA204" i="1"/>
  <c r="R204" i="1"/>
  <c r="AG203" i="1"/>
  <c r="AF203" i="1"/>
  <c r="AE203" i="1"/>
  <c r="AD203" i="1" a="1"/>
  <c r="AD203" i="1"/>
  <c r="AC203" i="1"/>
  <c r="AB203" i="1"/>
  <c r="AA203" i="1"/>
  <c r="R203" i="1"/>
  <c r="AG202" i="1"/>
  <c r="AF202" i="1"/>
  <c r="AE202" i="1"/>
  <c r="AD202" i="1" a="1"/>
  <c r="AD202" i="1"/>
  <c r="AC202" i="1"/>
  <c r="AB202" i="1"/>
  <c r="AA202" i="1"/>
  <c r="R202" i="1"/>
  <c r="AG201" i="1"/>
  <c r="AF201" i="1"/>
  <c r="AE201" i="1"/>
  <c r="AD201" i="1" a="1"/>
  <c r="AD201" i="1"/>
  <c r="AC201" i="1"/>
  <c r="AB201" i="1"/>
  <c r="AA201" i="1"/>
  <c r="R201" i="1"/>
  <c r="AG200" i="1"/>
  <c r="AF200" i="1"/>
  <c r="AE200" i="1"/>
  <c r="AD200" i="1" a="1"/>
  <c r="AD200" i="1"/>
  <c r="AC200" i="1"/>
  <c r="AB200" i="1"/>
  <c r="AA200" i="1"/>
  <c r="R200" i="1"/>
  <c r="AG199" i="1"/>
  <c r="AF199" i="1"/>
  <c r="AE199" i="1"/>
  <c r="AD199" i="1" a="1"/>
  <c r="AD199" i="1"/>
  <c r="AC199" i="1"/>
  <c r="AB199" i="1"/>
  <c r="AA199" i="1"/>
  <c r="R199" i="1"/>
  <c r="AG198" i="1"/>
  <c r="AF198" i="1"/>
  <c r="AE198" i="1"/>
  <c r="AD198" i="1" a="1"/>
  <c r="AD198" i="1"/>
  <c r="AC198" i="1"/>
  <c r="AB198" i="1"/>
  <c r="AA198" i="1"/>
  <c r="R198" i="1"/>
  <c r="AG197" i="1"/>
  <c r="AF197" i="1"/>
  <c r="AE197" i="1"/>
  <c r="AD197" i="1" a="1"/>
  <c r="AD197" i="1"/>
  <c r="AC197" i="1"/>
  <c r="AB197" i="1"/>
  <c r="AA197" i="1"/>
  <c r="R197" i="1"/>
  <c r="AG196" i="1"/>
  <c r="AF196" i="1"/>
  <c r="AE196" i="1"/>
  <c r="AD196" i="1" a="1"/>
  <c r="AD196" i="1"/>
  <c r="AC196" i="1"/>
  <c r="AB196" i="1"/>
  <c r="AA196" i="1"/>
  <c r="R196" i="1"/>
  <c r="AG195" i="1"/>
  <c r="AF195" i="1"/>
  <c r="AE195" i="1"/>
  <c r="AD195" i="1" a="1"/>
  <c r="AD195" i="1"/>
  <c r="AC195" i="1"/>
  <c r="AB195" i="1"/>
  <c r="AA195" i="1"/>
  <c r="R195" i="1"/>
  <c r="AG194" i="1"/>
  <c r="AF194" i="1"/>
  <c r="AE194" i="1"/>
  <c r="AD194" i="1" a="1"/>
  <c r="AD194" i="1"/>
  <c r="AC194" i="1"/>
  <c r="AB194" i="1"/>
  <c r="AA194" i="1"/>
  <c r="R194" i="1"/>
  <c r="AG193" i="1"/>
  <c r="AF193" i="1"/>
  <c r="AE193" i="1"/>
  <c r="AD193" i="1" a="1"/>
  <c r="AD193" i="1"/>
  <c r="AC193" i="1"/>
  <c r="AB193" i="1"/>
  <c r="AA193" i="1"/>
  <c r="R193" i="1"/>
  <c r="AG192" i="1"/>
  <c r="AF192" i="1"/>
  <c r="AE192" i="1"/>
  <c r="AD192" i="1" a="1"/>
  <c r="AD192" i="1"/>
  <c r="AC192" i="1"/>
  <c r="AB192" i="1"/>
  <c r="AA192" i="1"/>
  <c r="R192" i="1"/>
  <c r="AG191" i="1"/>
  <c r="AF191" i="1"/>
  <c r="AE191" i="1"/>
  <c r="AD191" i="1" a="1"/>
  <c r="AD191" i="1"/>
  <c r="AC191" i="1"/>
  <c r="AB191" i="1"/>
  <c r="AA191" i="1"/>
  <c r="R191" i="1"/>
  <c r="AG190" i="1"/>
  <c r="AF190" i="1"/>
  <c r="AE190" i="1"/>
  <c r="AD190" i="1" a="1"/>
  <c r="AD190" i="1"/>
  <c r="AC190" i="1"/>
  <c r="AB190" i="1"/>
  <c r="AA190" i="1"/>
  <c r="R190" i="1"/>
  <c r="AG189" i="1"/>
  <c r="AF189" i="1"/>
  <c r="AE189" i="1"/>
  <c r="AD189" i="1" a="1"/>
  <c r="AD189" i="1"/>
  <c r="AC189" i="1"/>
  <c r="AB189" i="1"/>
  <c r="AA189" i="1"/>
  <c r="R189" i="1"/>
  <c r="AG188" i="1"/>
  <c r="AF188" i="1"/>
  <c r="AE188" i="1"/>
  <c r="AD188" i="1" a="1"/>
  <c r="AD188" i="1"/>
  <c r="AC188" i="1"/>
  <c r="AB188" i="1"/>
  <c r="AA188" i="1"/>
  <c r="R188" i="1"/>
  <c r="AG187" i="1"/>
  <c r="AF187" i="1"/>
  <c r="AE187" i="1"/>
  <c r="AD187" i="1" a="1"/>
  <c r="AD187" i="1"/>
  <c r="AC187" i="1"/>
  <c r="AB187" i="1"/>
  <c r="AA187" i="1"/>
  <c r="R187" i="1"/>
  <c r="AG186" i="1"/>
  <c r="AF186" i="1"/>
  <c r="AE186" i="1"/>
  <c r="AD186" i="1" a="1"/>
  <c r="AD186" i="1"/>
  <c r="AC186" i="1"/>
  <c r="AB186" i="1"/>
  <c r="AA186" i="1"/>
  <c r="R186" i="1"/>
  <c r="AG185" i="1"/>
  <c r="AF185" i="1"/>
  <c r="AE185" i="1"/>
  <c r="AD185" i="1" a="1"/>
  <c r="AD185" i="1"/>
  <c r="AC185" i="1"/>
  <c r="AB185" i="1"/>
  <c r="AA185" i="1"/>
  <c r="R185" i="1"/>
  <c r="AG184" i="1"/>
  <c r="AF184" i="1"/>
  <c r="AE184" i="1"/>
  <c r="AD184" i="1" a="1"/>
  <c r="AD184" i="1"/>
  <c r="AC184" i="1"/>
  <c r="AB184" i="1"/>
  <c r="AA184" i="1"/>
  <c r="R184" i="1"/>
  <c r="AG183" i="1"/>
  <c r="AF183" i="1"/>
  <c r="AE183" i="1"/>
  <c r="AD183" i="1" a="1"/>
  <c r="AD183" i="1"/>
  <c r="AC183" i="1"/>
  <c r="AB183" i="1"/>
  <c r="AA183" i="1"/>
  <c r="R183" i="1"/>
  <c r="AG182" i="1"/>
  <c r="AF182" i="1"/>
  <c r="AE182" i="1"/>
  <c r="AD182" i="1" a="1"/>
  <c r="AD182" i="1"/>
  <c r="AC182" i="1"/>
  <c r="AB182" i="1"/>
  <c r="AA182" i="1"/>
  <c r="R182" i="1"/>
  <c r="AG181" i="1"/>
  <c r="AF181" i="1"/>
  <c r="AE181" i="1"/>
  <c r="AD181" i="1" a="1"/>
  <c r="AD181" i="1"/>
  <c r="AC181" i="1"/>
  <c r="AB181" i="1"/>
  <c r="AA181" i="1"/>
  <c r="R181" i="1"/>
  <c r="AG180" i="1"/>
  <c r="AF180" i="1"/>
  <c r="AE180" i="1"/>
  <c r="AD180" i="1" a="1"/>
  <c r="AD180" i="1"/>
  <c r="AC180" i="1"/>
  <c r="AB180" i="1"/>
  <c r="AA180" i="1"/>
  <c r="R180" i="1"/>
  <c r="AG179" i="1"/>
  <c r="AF179" i="1"/>
  <c r="AE179" i="1"/>
  <c r="AD179" i="1" a="1"/>
  <c r="AD179" i="1"/>
  <c r="AC179" i="1"/>
  <c r="AB179" i="1"/>
  <c r="AA179" i="1"/>
  <c r="R179" i="1"/>
  <c r="AG178" i="1"/>
  <c r="AF178" i="1"/>
  <c r="AE178" i="1"/>
  <c r="AD178" i="1" a="1"/>
  <c r="AD178" i="1"/>
  <c r="AC178" i="1"/>
  <c r="AB178" i="1"/>
  <c r="AA178" i="1"/>
  <c r="R178" i="1"/>
  <c r="AG177" i="1"/>
  <c r="AF177" i="1"/>
  <c r="AE177" i="1"/>
  <c r="AD177" i="1" a="1"/>
  <c r="AD177" i="1"/>
  <c r="AC177" i="1"/>
  <c r="AB177" i="1"/>
  <c r="AA177" i="1"/>
  <c r="R177" i="1"/>
  <c r="AG176" i="1"/>
  <c r="AF176" i="1"/>
  <c r="AE176" i="1"/>
  <c r="AD176" i="1" a="1"/>
  <c r="AD176" i="1"/>
  <c r="AC176" i="1"/>
  <c r="AB176" i="1"/>
  <c r="AA176" i="1"/>
  <c r="R176" i="1"/>
  <c r="AG175" i="1"/>
  <c r="AF175" i="1"/>
  <c r="AE175" i="1"/>
  <c r="AD175" i="1" a="1"/>
  <c r="AD175" i="1"/>
  <c r="AC175" i="1"/>
  <c r="AB175" i="1"/>
  <c r="AA175" i="1"/>
  <c r="R175" i="1"/>
  <c r="AG174" i="1"/>
  <c r="AF174" i="1"/>
  <c r="AE174" i="1"/>
  <c r="AD174" i="1" a="1"/>
  <c r="AD174" i="1"/>
  <c r="AC174" i="1"/>
  <c r="AB174" i="1"/>
  <c r="AA174" i="1"/>
  <c r="R174" i="1"/>
  <c r="AG173" i="1"/>
  <c r="AF173" i="1"/>
  <c r="AE173" i="1"/>
  <c r="AD173" i="1" a="1"/>
  <c r="AD173" i="1"/>
  <c r="AC173" i="1"/>
  <c r="AB173" i="1"/>
  <c r="AA173" i="1"/>
  <c r="R173" i="1"/>
  <c r="AG172" i="1"/>
  <c r="AF172" i="1"/>
  <c r="AE172" i="1"/>
  <c r="AD172" i="1" a="1"/>
  <c r="AD172" i="1"/>
  <c r="AC172" i="1"/>
  <c r="AB172" i="1"/>
  <c r="AA172" i="1"/>
  <c r="R172" i="1"/>
  <c r="AG171" i="1"/>
  <c r="AF171" i="1"/>
  <c r="AE171" i="1"/>
  <c r="AD171" i="1" a="1"/>
  <c r="AD171" i="1"/>
  <c r="AC171" i="1"/>
  <c r="AB171" i="1"/>
  <c r="AA171" i="1"/>
  <c r="R171" i="1"/>
  <c r="AG170" i="1"/>
  <c r="AF170" i="1"/>
  <c r="AE170" i="1"/>
  <c r="AD170" i="1" a="1"/>
  <c r="AD170" i="1"/>
  <c r="AC170" i="1"/>
  <c r="AB170" i="1"/>
  <c r="AA170" i="1"/>
  <c r="R170" i="1"/>
  <c r="AG169" i="1"/>
  <c r="AF169" i="1"/>
  <c r="AE169" i="1"/>
  <c r="AD169" i="1" a="1"/>
  <c r="AD169" i="1"/>
  <c r="AC169" i="1"/>
  <c r="AB169" i="1"/>
  <c r="AA169" i="1"/>
  <c r="R169" i="1"/>
  <c r="AG168" i="1"/>
  <c r="AF168" i="1"/>
  <c r="AE168" i="1"/>
  <c r="AD168" i="1" a="1"/>
  <c r="AD168" i="1"/>
  <c r="AC168" i="1"/>
  <c r="AB168" i="1"/>
  <c r="AA168" i="1"/>
  <c r="R168" i="1"/>
  <c r="AG167" i="1"/>
  <c r="AF167" i="1"/>
  <c r="AE167" i="1"/>
  <c r="AD167" i="1" a="1"/>
  <c r="AD167" i="1"/>
  <c r="AC167" i="1"/>
  <c r="AB167" i="1"/>
  <c r="AA167" i="1"/>
  <c r="R167" i="1"/>
  <c r="AG166" i="1"/>
  <c r="AF166" i="1"/>
  <c r="AE166" i="1"/>
  <c r="AD166" i="1" a="1"/>
  <c r="AD166" i="1"/>
  <c r="AC166" i="1"/>
  <c r="AB166" i="1"/>
  <c r="AA166" i="1"/>
  <c r="R166" i="1"/>
  <c r="AG165" i="1"/>
  <c r="AF165" i="1"/>
  <c r="AE165" i="1"/>
  <c r="AD165" i="1" a="1"/>
  <c r="AD165" i="1"/>
  <c r="AC165" i="1"/>
  <c r="AB165" i="1"/>
  <c r="AA165" i="1"/>
  <c r="R165" i="1"/>
  <c r="AG164" i="1"/>
  <c r="AF164" i="1"/>
  <c r="AE164" i="1"/>
  <c r="AD164" i="1" a="1"/>
  <c r="AD164" i="1"/>
  <c r="AC164" i="1"/>
  <c r="AB164" i="1"/>
  <c r="AA164" i="1"/>
  <c r="R164" i="1"/>
  <c r="AG163" i="1"/>
  <c r="AF163" i="1"/>
  <c r="AE163" i="1"/>
  <c r="AD163" i="1" a="1"/>
  <c r="AD163" i="1"/>
  <c r="AC163" i="1"/>
  <c r="AB163" i="1"/>
  <c r="AA163" i="1"/>
  <c r="R163" i="1"/>
  <c r="AG162" i="1"/>
  <c r="AF162" i="1"/>
  <c r="AE162" i="1"/>
  <c r="AD162" i="1" a="1"/>
  <c r="AD162" i="1"/>
  <c r="AC162" i="1"/>
  <c r="AB162" i="1"/>
  <c r="AA162" i="1"/>
  <c r="R162" i="1"/>
  <c r="AG161" i="1"/>
  <c r="AF161" i="1"/>
  <c r="AE161" i="1"/>
  <c r="AD161" i="1" a="1"/>
  <c r="AD161" i="1"/>
  <c r="AC161" i="1"/>
  <c r="AB161" i="1"/>
  <c r="AA161" i="1"/>
  <c r="R161" i="1"/>
  <c r="AG160" i="1"/>
  <c r="AF160" i="1"/>
  <c r="AE160" i="1"/>
  <c r="AD160" i="1" a="1"/>
  <c r="AD160" i="1"/>
  <c r="AC160" i="1"/>
  <c r="AB160" i="1"/>
  <c r="AA160" i="1"/>
  <c r="R160" i="1"/>
  <c r="AG159" i="1"/>
  <c r="AF159" i="1"/>
  <c r="AE159" i="1"/>
  <c r="AD159" i="1" a="1"/>
  <c r="AD159" i="1"/>
  <c r="AC159" i="1"/>
  <c r="AB159" i="1"/>
  <c r="AA159" i="1"/>
  <c r="R159" i="1"/>
  <c r="AG158" i="1"/>
  <c r="AF158" i="1"/>
  <c r="AE158" i="1"/>
  <c r="AD158" i="1" a="1"/>
  <c r="AD158" i="1"/>
  <c r="AC158" i="1"/>
  <c r="AB158" i="1"/>
  <c r="AA158" i="1"/>
  <c r="R158" i="1"/>
  <c r="AG157" i="1"/>
  <c r="AF157" i="1"/>
  <c r="AE157" i="1"/>
  <c r="AD157" i="1" a="1"/>
  <c r="AD157" i="1"/>
  <c r="AC157" i="1"/>
  <c r="AB157" i="1"/>
  <c r="AA157" i="1"/>
  <c r="R157" i="1"/>
  <c r="AG156" i="1"/>
  <c r="AF156" i="1"/>
  <c r="AE156" i="1"/>
  <c r="AD156" i="1" a="1"/>
  <c r="AD156" i="1"/>
  <c r="AC156" i="1"/>
  <c r="AB156" i="1"/>
  <c r="AA156" i="1"/>
  <c r="R156" i="1"/>
  <c r="AG155" i="1"/>
  <c r="AF155" i="1"/>
  <c r="AE155" i="1"/>
  <c r="AD155" i="1" a="1"/>
  <c r="AD155" i="1"/>
  <c r="AC155" i="1"/>
  <c r="AB155" i="1"/>
  <c r="AA155" i="1"/>
  <c r="R155" i="1"/>
  <c r="AG154" i="1"/>
  <c r="AF154" i="1"/>
  <c r="AE154" i="1"/>
  <c r="AD154" i="1" a="1"/>
  <c r="AD154" i="1"/>
  <c r="AC154" i="1"/>
  <c r="AB154" i="1"/>
  <c r="AA154" i="1"/>
  <c r="R154" i="1"/>
  <c r="AG153" i="1"/>
  <c r="AF153" i="1"/>
  <c r="AE153" i="1"/>
  <c r="AD153" i="1" a="1"/>
  <c r="AD153" i="1"/>
  <c r="AC153" i="1"/>
  <c r="AB153" i="1"/>
  <c r="AA153" i="1"/>
  <c r="R153" i="1"/>
  <c r="AG152" i="1"/>
  <c r="AF152" i="1"/>
  <c r="AE152" i="1"/>
  <c r="AD152" i="1" a="1"/>
  <c r="AD152" i="1"/>
  <c r="AC152" i="1"/>
  <c r="AB152" i="1"/>
  <c r="AA152" i="1"/>
  <c r="R152" i="1"/>
  <c r="AG151" i="1"/>
  <c r="AF151" i="1"/>
  <c r="AE151" i="1"/>
  <c r="AD151" i="1" a="1"/>
  <c r="AD151" i="1"/>
  <c r="AC151" i="1"/>
  <c r="AB151" i="1"/>
  <c r="AA151" i="1"/>
  <c r="R151" i="1"/>
  <c r="AG150" i="1"/>
  <c r="AF150" i="1"/>
  <c r="AE150" i="1"/>
  <c r="AD150" i="1" a="1"/>
  <c r="AD150" i="1"/>
  <c r="AC150" i="1"/>
  <c r="AB150" i="1"/>
  <c r="AA150" i="1"/>
  <c r="R150" i="1"/>
  <c r="AG149" i="1"/>
  <c r="AF149" i="1"/>
  <c r="AE149" i="1"/>
  <c r="AD149" i="1" a="1"/>
  <c r="AD149" i="1"/>
  <c r="AC149" i="1"/>
  <c r="AB149" i="1"/>
  <c r="AA149" i="1"/>
  <c r="R149" i="1"/>
  <c r="AG148" i="1"/>
  <c r="AF148" i="1"/>
  <c r="AE148" i="1"/>
  <c r="AD148" i="1" a="1"/>
  <c r="AD148" i="1"/>
  <c r="AC148" i="1"/>
  <c r="AB148" i="1"/>
  <c r="AA148" i="1"/>
  <c r="R148" i="1"/>
  <c r="AG147" i="1"/>
  <c r="AF147" i="1"/>
  <c r="AE147" i="1"/>
  <c r="AD147" i="1" a="1"/>
  <c r="AD147" i="1"/>
  <c r="AC147" i="1"/>
  <c r="AB147" i="1"/>
  <c r="AA147" i="1"/>
  <c r="R147" i="1"/>
  <c r="AG146" i="1"/>
  <c r="AF146" i="1"/>
  <c r="AE146" i="1"/>
  <c r="AD146" i="1" a="1"/>
  <c r="AD146" i="1"/>
  <c r="AC146" i="1"/>
  <c r="AB146" i="1"/>
  <c r="AA146" i="1"/>
  <c r="R146" i="1"/>
  <c r="AG145" i="1"/>
  <c r="AF145" i="1"/>
  <c r="AE145" i="1"/>
  <c r="AD145" i="1" a="1"/>
  <c r="AD145" i="1"/>
  <c r="AC145" i="1"/>
  <c r="AB145" i="1"/>
  <c r="AA145" i="1"/>
  <c r="R145" i="1"/>
  <c r="AG144" i="1"/>
  <c r="AF144" i="1"/>
  <c r="AE144" i="1"/>
  <c r="AD144" i="1" a="1"/>
  <c r="AD144" i="1"/>
  <c r="AC144" i="1"/>
  <c r="AB144" i="1"/>
  <c r="AA144" i="1"/>
  <c r="R144" i="1"/>
  <c r="AG143" i="1"/>
  <c r="AF143" i="1"/>
  <c r="AE143" i="1"/>
  <c r="AD143" i="1" a="1"/>
  <c r="AD143" i="1"/>
  <c r="AC143" i="1"/>
  <c r="AB143" i="1"/>
  <c r="AA143" i="1"/>
  <c r="R143" i="1"/>
  <c r="AG142" i="1"/>
  <c r="AF142" i="1"/>
  <c r="AE142" i="1"/>
  <c r="AD142" i="1" a="1"/>
  <c r="AD142" i="1"/>
  <c r="AC142" i="1"/>
  <c r="AB142" i="1"/>
  <c r="AA142" i="1"/>
  <c r="R142" i="1"/>
  <c r="AG141" i="1"/>
  <c r="AF141" i="1"/>
  <c r="AE141" i="1"/>
  <c r="AD141" i="1" a="1"/>
  <c r="AD141" i="1"/>
  <c r="AC141" i="1"/>
  <c r="AB141" i="1"/>
  <c r="AA141" i="1"/>
  <c r="R141" i="1"/>
  <c r="AG140" i="1"/>
  <c r="AF140" i="1"/>
  <c r="AE140" i="1"/>
  <c r="AD140" i="1" a="1"/>
  <c r="AD140" i="1"/>
  <c r="AC140" i="1"/>
  <c r="AB140" i="1"/>
  <c r="AA140" i="1"/>
  <c r="R140" i="1"/>
  <c r="AG139" i="1"/>
  <c r="AF139" i="1"/>
  <c r="AE139" i="1"/>
  <c r="AD139" i="1" a="1"/>
  <c r="AD139" i="1"/>
  <c r="AC139" i="1"/>
  <c r="AB139" i="1"/>
  <c r="AA139" i="1"/>
  <c r="R139" i="1"/>
  <c r="AG138" i="1"/>
  <c r="AF138" i="1"/>
  <c r="AE138" i="1"/>
  <c r="AD138" i="1" a="1"/>
  <c r="AD138" i="1"/>
  <c r="AC138" i="1"/>
  <c r="AB138" i="1"/>
  <c r="AA138" i="1"/>
  <c r="R138" i="1"/>
  <c r="AG137" i="1"/>
  <c r="AF137" i="1"/>
  <c r="AE137" i="1"/>
  <c r="AD137" i="1" a="1"/>
  <c r="AD137" i="1"/>
  <c r="AC137" i="1"/>
  <c r="AB137" i="1"/>
  <c r="AA137" i="1"/>
  <c r="R137" i="1"/>
  <c r="AG136" i="1"/>
  <c r="AF136" i="1"/>
  <c r="AE136" i="1"/>
  <c r="AD136" i="1" a="1"/>
  <c r="AD136" i="1"/>
  <c r="AC136" i="1"/>
  <c r="AB136" i="1"/>
  <c r="AA136" i="1"/>
  <c r="R136" i="1"/>
  <c r="AG135" i="1"/>
  <c r="AF135" i="1"/>
  <c r="AE135" i="1"/>
  <c r="AD135" i="1" a="1"/>
  <c r="AD135" i="1"/>
  <c r="AC135" i="1"/>
  <c r="AB135" i="1"/>
  <c r="AA135" i="1"/>
  <c r="R135" i="1"/>
  <c r="AG134" i="1"/>
  <c r="AF134" i="1"/>
  <c r="AE134" i="1"/>
  <c r="AD134" i="1" a="1"/>
  <c r="AD134" i="1"/>
  <c r="AC134" i="1"/>
  <c r="AB134" i="1"/>
  <c r="AA134" i="1"/>
  <c r="R134" i="1"/>
  <c r="AG133" i="1"/>
  <c r="AF133" i="1"/>
  <c r="AE133" i="1"/>
  <c r="AD133" i="1" a="1"/>
  <c r="AD133" i="1"/>
  <c r="AC133" i="1"/>
  <c r="AB133" i="1"/>
  <c r="AA133" i="1"/>
  <c r="R133" i="1"/>
  <c r="AG132" i="1"/>
  <c r="AF132" i="1"/>
  <c r="AE132" i="1"/>
  <c r="AD132" i="1" a="1"/>
  <c r="AD132" i="1"/>
  <c r="AC132" i="1"/>
  <c r="AB132" i="1"/>
  <c r="AA132" i="1"/>
  <c r="R132" i="1"/>
  <c r="AG131" i="1"/>
  <c r="AF131" i="1"/>
  <c r="AE131" i="1"/>
  <c r="AD131" i="1" a="1"/>
  <c r="AD131" i="1"/>
  <c r="AC131" i="1"/>
  <c r="AB131" i="1"/>
  <c r="AA131" i="1"/>
  <c r="R131" i="1"/>
  <c r="AG130" i="1"/>
  <c r="AF130" i="1"/>
  <c r="AE130" i="1"/>
  <c r="AD130" i="1" a="1"/>
  <c r="AD130" i="1"/>
  <c r="AC130" i="1"/>
  <c r="AB130" i="1"/>
  <c r="AA130" i="1"/>
  <c r="R130" i="1"/>
  <c r="AG129" i="1"/>
  <c r="AF129" i="1"/>
  <c r="AE129" i="1"/>
  <c r="AD129" i="1" a="1"/>
  <c r="AD129" i="1"/>
  <c r="AC129" i="1"/>
  <c r="AB129" i="1"/>
  <c r="AA129" i="1"/>
  <c r="R129" i="1"/>
  <c r="AG128" i="1"/>
  <c r="AF128" i="1"/>
  <c r="AE128" i="1"/>
  <c r="AD128" i="1" a="1"/>
  <c r="AD128" i="1"/>
  <c r="AC128" i="1"/>
  <c r="AB128" i="1"/>
  <c r="AA128" i="1"/>
  <c r="R128" i="1"/>
  <c r="AG127" i="1"/>
  <c r="AF127" i="1"/>
  <c r="AE127" i="1"/>
  <c r="AD127" i="1" a="1"/>
  <c r="AD127" i="1"/>
  <c r="AC127" i="1"/>
  <c r="AB127" i="1"/>
  <c r="AA127" i="1"/>
  <c r="R127" i="1"/>
  <c r="AG126" i="1"/>
  <c r="AF126" i="1"/>
  <c r="AE126" i="1"/>
  <c r="AD126" i="1" a="1"/>
  <c r="AD126" i="1"/>
  <c r="AC126" i="1"/>
  <c r="AB126" i="1"/>
  <c r="AA126" i="1"/>
  <c r="R126" i="1"/>
  <c r="AG125" i="1"/>
  <c r="AF125" i="1"/>
  <c r="AE125" i="1"/>
  <c r="AD125" i="1" a="1"/>
  <c r="AD125" i="1"/>
  <c r="AC125" i="1"/>
  <c r="AB125" i="1"/>
  <c r="AA125" i="1"/>
  <c r="R125" i="1"/>
  <c r="AG124" i="1"/>
  <c r="AF124" i="1"/>
  <c r="AE124" i="1"/>
  <c r="AD124" i="1" a="1"/>
  <c r="AD124" i="1"/>
  <c r="AC124" i="1"/>
  <c r="AB124" i="1"/>
  <c r="AA124" i="1"/>
  <c r="R124" i="1"/>
  <c r="AG123" i="1"/>
  <c r="AF123" i="1"/>
  <c r="AE123" i="1"/>
  <c r="AD123" i="1" a="1"/>
  <c r="AD123" i="1"/>
  <c r="AC123" i="1"/>
  <c r="AB123" i="1"/>
  <c r="AA123" i="1"/>
  <c r="R123" i="1"/>
  <c r="AG122" i="1"/>
  <c r="AF122" i="1"/>
  <c r="AE122" i="1"/>
  <c r="AD122" i="1" a="1"/>
  <c r="AD122" i="1"/>
  <c r="AC122" i="1"/>
  <c r="AB122" i="1"/>
  <c r="AA122" i="1"/>
  <c r="R122" i="1"/>
  <c r="AG121" i="1"/>
  <c r="AF121" i="1"/>
  <c r="AE121" i="1"/>
  <c r="AD121" i="1" a="1"/>
  <c r="AD121" i="1"/>
  <c r="AC121" i="1"/>
  <c r="AB121" i="1"/>
  <c r="AA121" i="1"/>
  <c r="R121" i="1"/>
  <c r="AG120" i="1"/>
  <c r="AF120" i="1"/>
  <c r="AE120" i="1"/>
  <c r="AD120" i="1" a="1"/>
  <c r="AD120" i="1"/>
  <c r="AC120" i="1"/>
  <c r="AB120" i="1"/>
  <c r="AA120" i="1"/>
  <c r="R120" i="1"/>
  <c r="AG119" i="1"/>
  <c r="AF119" i="1"/>
  <c r="AE119" i="1"/>
  <c r="AD119" i="1" a="1"/>
  <c r="AD119" i="1"/>
  <c r="AC119" i="1"/>
  <c r="AB119" i="1"/>
  <c r="AA119" i="1"/>
  <c r="R119" i="1"/>
  <c r="AG118" i="1"/>
  <c r="AF118" i="1"/>
  <c r="AE118" i="1"/>
  <c r="AD118" i="1" a="1"/>
  <c r="AD118" i="1"/>
  <c r="AC118" i="1"/>
  <c r="AB118" i="1"/>
  <c r="AA118" i="1"/>
  <c r="R118" i="1"/>
  <c r="AG117" i="1"/>
  <c r="AF117" i="1"/>
  <c r="AE117" i="1"/>
  <c r="AD117" i="1" a="1"/>
  <c r="AD117" i="1"/>
  <c r="AC117" i="1"/>
  <c r="AB117" i="1"/>
  <c r="AA117" i="1"/>
  <c r="R117" i="1"/>
  <c r="AG116" i="1"/>
  <c r="AF116" i="1"/>
  <c r="AE116" i="1"/>
  <c r="AD116" i="1" a="1"/>
  <c r="AD116" i="1"/>
  <c r="AC116" i="1"/>
  <c r="AB116" i="1"/>
  <c r="AA116" i="1"/>
  <c r="R116" i="1"/>
  <c r="AG115" i="1"/>
  <c r="AF115" i="1"/>
  <c r="AE115" i="1"/>
  <c r="AD115" i="1" a="1"/>
  <c r="AD115" i="1"/>
  <c r="AC115" i="1"/>
  <c r="AB115" i="1"/>
  <c r="AA115" i="1"/>
  <c r="R115" i="1"/>
  <c r="AG114" i="1"/>
  <c r="AF114" i="1"/>
  <c r="AE114" i="1"/>
  <c r="AD114" i="1" a="1"/>
  <c r="AD114" i="1"/>
  <c r="AC114" i="1"/>
  <c r="AB114" i="1"/>
  <c r="AA114" i="1"/>
  <c r="R114" i="1"/>
  <c r="AG113" i="1"/>
  <c r="AF113" i="1"/>
  <c r="AE113" i="1"/>
  <c r="AD113" i="1" a="1"/>
  <c r="AD113" i="1"/>
  <c r="AC113" i="1"/>
  <c r="AB113" i="1"/>
  <c r="AA113" i="1"/>
  <c r="R113" i="1"/>
  <c r="AG112" i="1"/>
  <c r="AF112" i="1"/>
  <c r="AE112" i="1"/>
  <c r="AD112" i="1" a="1"/>
  <c r="AD112" i="1"/>
  <c r="AC112" i="1"/>
  <c r="AB112" i="1"/>
  <c r="AA112" i="1"/>
  <c r="R112" i="1"/>
  <c r="AG111" i="1"/>
  <c r="AF111" i="1"/>
  <c r="AE111" i="1"/>
  <c r="AD111" i="1" a="1"/>
  <c r="AD111" i="1"/>
  <c r="AC111" i="1"/>
  <c r="AB111" i="1"/>
  <c r="AA111" i="1"/>
  <c r="R111" i="1"/>
  <c r="AG110" i="1"/>
  <c r="AF110" i="1"/>
  <c r="AE110" i="1"/>
  <c r="AD110" i="1" a="1"/>
  <c r="AD110" i="1"/>
  <c r="AC110" i="1"/>
  <c r="AB110" i="1"/>
  <c r="AA110" i="1"/>
  <c r="R110" i="1"/>
  <c r="AG109" i="1"/>
  <c r="AF109" i="1"/>
  <c r="AE109" i="1"/>
  <c r="AD109" i="1" a="1"/>
  <c r="AD109" i="1"/>
  <c r="AC109" i="1"/>
  <c r="AB109" i="1"/>
  <c r="AA109" i="1"/>
  <c r="R109" i="1"/>
  <c r="AG108" i="1"/>
  <c r="AF108" i="1"/>
  <c r="AE108" i="1"/>
  <c r="AD108" i="1" a="1"/>
  <c r="AD108" i="1"/>
  <c r="AC108" i="1"/>
  <c r="AB108" i="1"/>
  <c r="AA108" i="1"/>
  <c r="R108" i="1"/>
  <c r="AG107" i="1"/>
  <c r="AF107" i="1"/>
  <c r="AE107" i="1"/>
  <c r="AD107" i="1" a="1"/>
  <c r="AD107" i="1"/>
  <c r="AC107" i="1"/>
  <c r="AB107" i="1"/>
  <c r="AA107" i="1"/>
  <c r="R107" i="1"/>
  <c r="AG106" i="1"/>
  <c r="AF106" i="1"/>
  <c r="AE106" i="1"/>
  <c r="AD106" i="1" a="1"/>
  <c r="AD106" i="1"/>
  <c r="AC106" i="1"/>
  <c r="AB106" i="1"/>
  <c r="AA106" i="1"/>
  <c r="R106" i="1"/>
  <c r="AG105" i="1"/>
  <c r="AF105" i="1"/>
  <c r="AE105" i="1"/>
  <c r="AD105" i="1" a="1"/>
  <c r="AD105" i="1"/>
  <c r="AC105" i="1"/>
  <c r="AB105" i="1"/>
  <c r="AA105" i="1"/>
  <c r="R105" i="1"/>
  <c r="AG104" i="1"/>
  <c r="AF104" i="1"/>
  <c r="AE104" i="1"/>
  <c r="AD104" i="1" a="1"/>
  <c r="AD104" i="1"/>
  <c r="AC104" i="1"/>
  <c r="AB104" i="1"/>
  <c r="AA104" i="1"/>
  <c r="R104" i="1"/>
  <c r="AG103" i="1"/>
  <c r="AF103" i="1"/>
  <c r="AE103" i="1"/>
  <c r="AD103" i="1" a="1"/>
  <c r="AD103" i="1"/>
  <c r="AC103" i="1"/>
  <c r="AB103" i="1"/>
  <c r="AA103" i="1"/>
  <c r="R103" i="1"/>
  <c r="AG102" i="1"/>
  <c r="AF102" i="1"/>
  <c r="AE102" i="1"/>
  <c r="AD102" i="1" a="1"/>
  <c r="AD102" i="1"/>
  <c r="AC102" i="1"/>
  <c r="AB102" i="1"/>
  <c r="AA102" i="1"/>
  <c r="R102" i="1"/>
  <c r="AG101" i="1"/>
  <c r="AF101" i="1"/>
  <c r="AE101" i="1"/>
  <c r="AD101" i="1" a="1"/>
  <c r="AD101" i="1"/>
  <c r="AC101" i="1"/>
  <c r="AB101" i="1"/>
  <c r="AA101" i="1"/>
  <c r="R101" i="1"/>
  <c r="AG100" i="1"/>
  <c r="AF100" i="1"/>
  <c r="AE100" i="1"/>
  <c r="AD100" i="1" a="1"/>
  <c r="AD100" i="1"/>
  <c r="AC100" i="1"/>
  <c r="AB100" i="1"/>
  <c r="AA100" i="1"/>
  <c r="R100" i="1"/>
  <c r="AG99" i="1"/>
  <c r="AF99" i="1"/>
  <c r="AE99" i="1"/>
  <c r="AD99" i="1" a="1"/>
  <c r="AD99" i="1"/>
  <c r="AC99" i="1"/>
  <c r="AB99" i="1"/>
  <c r="AA99" i="1"/>
  <c r="R99" i="1"/>
  <c r="AG98" i="1"/>
  <c r="AF98" i="1"/>
  <c r="AE98" i="1"/>
  <c r="AD98" i="1" a="1"/>
  <c r="AD98" i="1"/>
  <c r="AC98" i="1"/>
  <c r="AB98" i="1"/>
  <c r="AA98" i="1"/>
  <c r="R98" i="1"/>
  <c r="AG97" i="1"/>
  <c r="AF97" i="1"/>
  <c r="AE97" i="1"/>
  <c r="AD97" i="1" a="1"/>
  <c r="AD97" i="1"/>
  <c r="AC97" i="1"/>
  <c r="AB97" i="1"/>
  <c r="AA97" i="1"/>
  <c r="R97" i="1"/>
  <c r="AG96" i="1"/>
  <c r="AF96" i="1"/>
  <c r="AE96" i="1"/>
  <c r="AD96" i="1" a="1"/>
  <c r="AD96" i="1"/>
  <c r="AC96" i="1"/>
  <c r="AB96" i="1"/>
  <c r="AA96" i="1"/>
  <c r="R96" i="1"/>
  <c r="AG95" i="1"/>
  <c r="AF95" i="1"/>
  <c r="AE95" i="1"/>
  <c r="AD95" i="1" a="1"/>
  <c r="AD95" i="1"/>
  <c r="AC95" i="1"/>
  <c r="AB95" i="1"/>
  <c r="AA95" i="1"/>
  <c r="R95" i="1"/>
  <c r="AG94" i="1"/>
  <c r="AF94" i="1"/>
  <c r="AE94" i="1"/>
  <c r="AD94" i="1" a="1"/>
  <c r="AD94" i="1"/>
  <c r="AC94" i="1"/>
  <c r="AB94" i="1"/>
  <c r="AA94" i="1"/>
  <c r="R94" i="1"/>
  <c r="AG93" i="1"/>
  <c r="AF93" i="1"/>
  <c r="AE93" i="1"/>
  <c r="AD93" i="1" a="1"/>
  <c r="AD93" i="1"/>
  <c r="AC93" i="1"/>
  <c r="AB93" i="1"/>
  <c r="AA93" i="1"/>
  <c r="R93" i="1"/>
  <c r="AG92" i="1"/>
  <c r="AF92" i="1"/>
  <c r="AE92" i="1"/>
  <c r="AD92" i="1" a="1"/>
  <c r="AD92" i="1"/>
  <c r="AC92" i="1"/>
  <c r="AB92" i="1"/>
  <c r="AA92" i="1"/>
  <c r="R92" i="1"/>
  <c r="AG91" i="1"/>
  <c r="AF91" i="1"/>
  <c r="AE91" i="1"/>
  <c r="AD91" i="1" a="1"/>
  <c r="AD91" i="1"/>
  <c r="AC91" i="1"/>
  <c r="AB91" i="1"/>
  <c r="AA91" i="1"/>
  <c r="R91" i="1"/>
  <c r="AG90" i="1"/>
  <c r="AF90" i="1"/>
  <c r="AE90" i="1"/>
  <c r="AD90" i="1" a="1"/>
  <c r="AD90" i="1"/>
  <c r="AC90" i="1"/>
  <c r="AB90" i="1"/>
  <c r="AA90" i="1"/>
  <c r="R90" i="1"/>
  <c r="AG89" i="1"/>
  <c r="AF89" i="1"/>
  <c r="AE89" i="1"/>
  <c r="AD89" i="1" a="1"/>
  <c r="AD89" i="1"/>
  <c r="AC89" i="1"/>
  <c r="AB89" i="1"/>
  <c r="AA89" i="1"/>
  <c r="R89" i="1"/>
  <c r="AG88" i="1"/>
  <c r="AF88" i="1"/>
  <c r="AE88" i="1"/>
  <c r="AD88" i="1" a="1"/>
  <c r="AD88" i="1"/>
  <c r="AC88" i="1"/>
  <c r="AB88" i="1"/>
  <c r="AA88" i="1"/>
  <c r="R88" i="1"/>
  <c r="AG87" i="1"/>
  <c r="AF87" i="1"/>
  <c r="AE87" i="1"/>
  <c r="AD87" i="1" a="1"/>
  <c r="AD87" i="1"/>
  <c r="AC87" i="1"/>
  <c r="AB87" i="1"/>
  <c r="AA87" i="1"/>
  <c r="R87" i="1"/>
  <c r="AG86" i="1"/>
  <c r="AF86" i="1"/>
  <c r="AE86" i="1"/>
  <c r="AD86" i="1" a="1"/>
  <c r="AD86" i="1"/>
  <c r="AC86" i="1"/>
  <c r="AB86" i="1"/>
  <c r="AA86" i="1"/>
  <c r="R86" i="1"/>
  <c r="AG85" i="1"/>
  <c r="AF85" i="1"/>
  <c r="AE85" i="1"/>
  <c r="AD85" i="1" a="1"/>
  <c r="AD85" i="1"/>
  <c r="AC85" i="1"/>
  <c r="AB85" i="1"/>
  <c r="AA85" i="1"/>
  <c r="R85" i="1"/>
  <c r="AG84" i="1"/>
  <c r="AF84" i="1"/>
  <c r="AE84" i="1"/>
  <c r="AD84" i="1" a="1"/>
  <c r="AD84" i="1"/>
  <c r="AC84" i="1"/>
  <c r="AB84" i="1"/>
  <c r="AA84" i="1"/>
  <c r="R84" i="1"/>
  <c r="AG83" i="1"/>
  <c r="AF83" i="1"/>
  <c r="AE83" i="1"/>
  <c r="AD83" i="1" a="1"/>
  <c r="AD83" i="1"/>
  <c r="AC83" i="1"/>
  <c r="AB83" i="1"/>
  <c r="AA83" i="1"/>
  <c r="R83" i="1"/>
  <c r="AG82" i="1"/>
  <c r="AF82" i="1"/>
  <c r="AE82" i="1"/>
  <c r="AD82" i="1" a="1"/>
  <c r="AD82" i="1"/>
  <c r="AC82" i="1"/>
  <c r="AB82" i="1"/>
  <c r="AA82" i="1"/>
  <c r="R82" i="1"/>
  <c r="AG81" i="1"/>
  <c r="AF81" i="1"/>
  <c r="AE81" i="1"/>
  <c r="AD81" i="1" a="1"/>
  <c r="AD81" i="1"/>
  <c r="AC81" i="1"/>
  <c r="AB81" i="1"/>
  <c r="AA81" i="1"/>
  <c r="R81" i="1"/>
  <c r="AG80" i="1"/>
  <c r="AF80" i="1"/>
  <c r="AE80" i="1"/>
  <c r="AD80" i="1" a="1"/>
  <c r="AD80" i="1"/>
  <c r="AC80" i="1"/>
  <c r="AB80" i="1"/>
  <c r="AA80" i="1"/>
  <c r="R80" i="1"/>
  <c r="AG79" i="1"/>
  <c r="AF79" i="1"/>
  <c r="AE79" i="1"/>
  <c r="AD79" i="1" a="1"/>
  <c r="AD79" i="1"/>
  <c r="AC79" i="1"/>
  <c r="AB79" i="1"/>
  <c r="AA79" i="1"/>
  <c r="R79" i="1"/>
  <c r="AG78" i="1"/>
  <c r="AF78" i="1"/>
  <c r="AE78" i="1"/>
  <c r="AD78" i="1" a="1"/>
  <c r="AD78" i="1"/>
  <c r="AC78" i="1"/>
  <c r="AB78" i="1"/>
  <c r="AA78" i="1"/>
  <c r="R78" i="1"/>
  <c r="AG77" i="1"/>
  <c r="AF77" i="1"/>
  <c r="AE77" i="1"/>
  <c r="AD77" i="1" a="1"/>
  <c r="AD77" i="1"/>
  <c r="AC77" i="1"/>
  <c r="AB77" i="1"/>
  <c r="AA77" i="1"/>
  <c r="R77" i="1"/>
  <c r="AG76" i="1"/>
  <c r="AF76" i="1"/>
  <c r="AE76" i="1"/>
  <c r="AD76" i="1" a="1"/>
  <c r="AD76" i="1"/>
  <c r="AC76" i="1"/>
  <c r="AB76" i="1"/>
  <c r="AA76" i="1"/>
  <c r="R76" i="1"/>
  <c r="AG75" i="1"/>
  <c r="AF75" i="1"/>
  <c r="AE75" i="1"/>
  <c r="AD75" i="1" a="1"/>
  <c r="AD75" i="1"/>
  <c r="AC75" i="1"/>
  <c r="AB75" i="1"/>
  <c r="AA75" i="1"/>
  <c r="R75" i="1"/>
  <c r="AG74" i="1"/>
  <c r="AF74" i="1"/>
  <c r="AE74" i="1"/>
  <c r="AD74" i="1" a="1"/>
  <c r="AD74" i="1"/>
  <c r="AC74" i="1"/>
  <c r="AB74" i="1"/>
  <c r="AA74" i="1"/>
  <c r="R74" i="1"/>
  <c r="AG73" i="1"/>
  <c r="AF73" i="1"/>
  <c r="AE73" i="1"/>
  <c r="AD73" i="1" a="1"/>
  <c r="AD73" i="1"/>
  <c r="AC73" i="1"/>
  <c r="AB73" i="1"/>
  <c r="AA73" i="1"/>
  <c r="R73" i="1"/>
  <c r="AG72" i="1"/>
  <c r="AF72" i="1"/>
  <c r="AE72" i="1"/>
  <c r="AD72" i="1" a="1"/>
  <c r="AD72" i="1"/>
  <c r="AC72" i="1"/>
  <c r="AB72" i="1"/>
  <c r="AA72" i="1"/>
  <c r="R72" i="1"/>
  <c r="AG71" i="1"/>
  <c r="AF71" i="1"/>
  <c r="AE71" i="1"/>
  <c r="AD71" i="1" a="1"/>
  <c r="AD71" i="1"/>
  <c r="AC71" i="1"/>
  <c r="AB71" i="1"/>
  <c r="AA71" i="1"/>
  <c r="R71" i="1"/>
  <c r="AG70" i="1"/>
  <c r="AF70" i="1"/>
  <c r="AE70" i="1"/>
  <c r="AD70" i="1" a="1"/>
  <c r="AD70" i="1"/>
  <c r="AC70" i="1"/>
  <c r="AB70" i="1"/>
  <c r="AA70" i="1"/>
  <c r="R70" i="1"/>
  <c r="AG69" i="1"/>
  <c r="AF69" i="1"/>
  <c r="AE69" i="1"/>
  <c r="AD69" i="1" a="1"/>
  <c r="AD69" i="1"/>
  <c r="AC69" i="1"/>
  <c r="AB69" i="1"/>
  <c r="AA69" i="1"/>
  <c r="R69" i="1"/>
  <c r="AG68" i="1"/>
  <c r="AF68" i="1"/>
  <c r="AE68" i="1"/>
  <c r="AD68" i="1" a="1"/>
  <c r="AD68" i="1"/>
  <c r="AC68" i="1"/>
  <c r="AB68" i="1"/>
  <c r="AA68" i="1"/>
  <c r="R68" i="1"/>
  <c r="AG67" i="1"/>
  <c r="AF67" i="1"/>
  <c r="AE67" i="1"/>
  <c r="AD67" i="1" a="1"/>
  <c r="AD67" i="1"/>
  <c r="AC67" i="1"/>
  <c r="AB67" i="1"/>
  <c r="AA67" i="1"/>
  <c r="R67" i="1"/>
  <c r="AG66" i="1"/>
  <c r="AF66" i="1"/>
  <c r="AE66" i="1"/>
  <c r="AD66" i="1" a="1"/>
  <c r="AD66" i="1"/>
  <c r="AC66" i="1"/>
  <c r="AB66" i="1"/>
  <c r="AA66" i="1"/>
  <c r="R66" i="1"/>
  <c r="AG65" i="1"/>
  <c r="AF65" i="1"/>
  <c r="AE65" i="1"/>
  <c r="AD65" i="1" a="1"/>
  <c r="AD65" i="1"/>
  <c r="AC65" i="1"/>
  <c r="AB65" i="1"/>
  <c r="AA65" i="1"/>
  <c r="R65" i="1"/>
  <c r="AG64" i="1"/>
  <c r="AF64" i="1"/>
  <c r="AE64" i="1"/>
  <c r="AD64" i="1" a="1"/>
  <c r="AD64" i="1"/>
  <c r="AC64" i="1"/>
  <c r="AB64" i="1"/>
  <c r="AA64" i="1"/>
  <c r="R64" i="1"/>
  <c r="AG63" i="1"/>
  <c r="AF63" i="1"/>
  <c r="AE63" i="1"/>
  <c r="AD63" i="1" a="1"/>
  <c r="AD63" i="1"/>
  <c r="AC63" i="1"/>
  <c r="AB63" i="1"/>
  <c r="AA63" i="1"/>
  <c r="R63" i="1"/>
  <c r="AG62" i="1"/>
  <c r="AF62" i="1"/>
  <c r="AE62" i="1"/>
  <c r="AD62" i="1" a="1"/>
  <c r="AD62" i="1"/>
  <c r="AC62" i="1"/>
  <c r="AB62" i="1"/>
  <c r="AA62" i="1"/>
  <c r="R62" i="1"/>
  <c r="AG61" i="1"/>
  <c r="AF61" i="1"/>
  <c r="AE61" i="1"/>
  <c r="AD61" i="1" a="1"/>
  <c r="AD61" i="1"/>
  <c r="AC61" i="1"/>
  <c r="AB61" i="1"/>
  <c r="AA61" i="1"/>
  <c r="R61" i="1"/>
  <c r="AG60" i="1"/>
  <c r="AF60" i="1"/>
  <c r="AE60" i="1"/>
  <c r="AD60" i="1" a="1"/>
  <c r="AD60" i="1"/>
  <c r="AC60" i="1"/>
  <c r="AB60" i="1"/>
  <c r="AA60" i="1"/>
  <c r="R60" i="1"/>
  <c r="AG59" i="1"/>
  <c r="AF59" i="1"/>
  <c r="AE59" i="1"/>
  <c r="AD59" i="1" a="1"/>
  <c r="AD59" i="1"/>
  <c r="AC59" i="1"/>
  <c r="AB59" i="1"/>
  <c r="AA59" i="1"/>
  <c r="R59" i="1"/>
  <c r="AG58" i="1"/>
  <c r="AF58" i="1"/>
  <c r="AE58" i="1"/>
  <c r="AD58" i="1" a="1"/>
  <c r="AD58" i="1"/>
  <c r="AC58" i="1"/>
  <c r="AB58" i="1"/>
  <c r="AA58" i="1"/>
  <c r="R58" i="1"/>
  <c r="AG57" i="1"/>
  <c r="AF57" i="1"/>
  <c r="AE57" i="1"/>
  <c r="AD57" i="1" a="1"/>
  <c r="AD57" i="1"/>
  <c r="AC57" i="1"/>
  <c r="AB57" i="1"/>
  <c r="AA57" i="1"/>
  <c r="R57" i="1"/>
  <c r="AG56" i="1"/>
  <c r="AF56" i="1"/>
  <c r="AE56" i="1"/>
  <c r="AD56" i="1" a="1"/>
  <c r="AD56" i="1"/>
  <c r="AC56" i="1"/>
  <c r="AB56" i="1"/>
  <c r="AA56" i="1"/>
  <c r="R56" i="1"/>
  <c r="AG55" i="1"/>
  <c r="AF55" i="1"/>
  <c r="AE55" i="1"/>
  <c r="AD55" i="1" a="1"/>
  <c r="AD55" i="1"/>
  <c r="AC55" i="1"/>
  <c r="AB55" i="1"/>
  <c r="AA55" i="1"/>
  <c r="R55" i="1"/>
  <c r="AG54" i="1"/>
  <c r="AF54" i="1"/>
  <c r="AE54" i="1"/>
  <c r="AD54" i="1" a="1"/>
  <c r="AD54" i="1"/>
  <c r="AC54" i="1"/>
  <c r="AB54" i="1"/>
  <c r="AA54" i="1"/>
  <c r="R54" i="1"/>
  <c r="AG53" i="1"/>
  <c r="AF53" i="1"/>
  <c r="AE53" i="1"/>
  <c r="AD53" i="1" a="1"/>
  <c r="AD53" i="1"/>
  <c r="AC53" i="1"/>
  <c r="AB53" i="1"/>
  <c r="AA53" i="1"/>
  <c r="R53" i="1"/>
  <c r="AG52" i="1"/>
  <c r="AF52" i="1"/>
  <c r="AE52" i="1"/>
  <c r="AD52" i="1" a="1"/>
  <c r="AD52" i="1"/>
  <c r="AC52" i="1"/>
  <c r="AB52" i="1"/>
  <c r="AA52" i="1"/>
  <c r="R52" i="1"/>
  <c r="AG51" i="1"/>
  <c r="AF51" i="1"/>
  <c r="AE51" i="1"/>
  <c r="AD51" i="1" a="1"/>
  <c r="AD51" i="1"/>
  <c r="AC51" i="1"/>
  <c r="AB51" i="1"/>
  <c r="AA51" i="1"/>
  <c r="R51" i="1"/>
  <c r="AG50" i="1"/>
  <c r="AF50" i="1"/>
  <c r="AE50" i="1"/>
  <c r="AD50" i="1" a="1"/>
  <c r="AD50" i="1"/>
  <c r="AC50" i="1"/>
  <c r="AB50" i="1"/>
  <c r="AA50" i="1"/>
  <c r="R50" i="1"/>
  <c r="AG49" i="1"/>
  <c r="AF49" i="1"/>
  <c r="AE49" i="1"/>
  <c r="AD49" i="1" a="1"/>
  <c r="AD49" i="1"/>
  <c r="AC49" i="1"/>
  <c r="AB49" i="1"/>
  <c r="AA49" i="1"/>
  <c r="R49" i="1"/>
  <c r="AG48" i="1"/>
  <c r="AF48" i="1"/>
  <c r="AE48" i="1"/>
  <c r="AD48" i="1" a="1"/>
  <c r="AD48" i="1"/>
  <c r="AC48" i="1"/>
  <c r="AB48" i="1"/>
  <c r="AA48" i="1"/>
  <c r="R48" i="1"/>
  <c r="AG47" i="1"/>
  <c r="AF47" i="1"/>
  <c r="AE47" i="1"/>
  <c r="AD47" i="1" a="1"/>
  <c r="AD47" i="1"/>
  <c r="AC47" i="1"/>
  <c r="AB47" i="1"/>
  <c r="AA47" i="1"/>
  <c r="R47" i="1"/>
  <c r="AG46" i="1"/>
  <c r="AF46" i="1"/>
  <c r="AE46" i="1"/>
  <c r="AD46" i="1" a="1"/>
  <c r="AD46" i="1"/>
  <c r="AC46" i="1"/>
  <c r="AB46" i="1"/>
  <c r="AA46" i="1"/>
  <c r="R46" i="1"/>
  <c r="AG45" i="1"/>
  <c r="AF45" i="1"/>
  <c r="AE45" i="1"/>
  <c r="AD45" i="1" a="1"/>
  <c r="AD45" i="1"/>
  <c r="AC45" i="1"/>
  <c r="AB45" i="1"/>
  <c r="AA45" i="1"/>
  <c r="R45" i="1"/>
  <c r="AG44" i="1"/>
  <c r="AF44" i="1"/>
  <c r="AE44" i="1"/>
  <c r="AD44" i="1" a="1"/>
  <c r="AD44" i="1"/>
  <c r="AC44" i="1"/>
  <c r="AB44" i="1"/>
  <c r="AA44" i="1"/>
  <c r="R44" i="1"/>
  <c r="AG43" i="1"/>
  <c r="AF43" i="1"/>
  <c r="AE43" i="1"/>
  <c r="AD43" i="1" a="1"/>
  <c r="AD43" i="1"/>
  <c r="AC43" i="1"/>
  <c r="AB43" i="1"/>
  <c r="AA43" i="1"/>
  <c r="R43" i="1"/>
  <c r="AG42" i="1"/>
  <c r="AF42" i="1"/>
  <c r="AE42" i="1"/>
  <c r="AD42" i="1" a="1"/>
  <c r="AD42" i="1"/>
  <c r="AC42" i="1"/>
  <c r="AB42" i="1"/>
  <c r="AA42" i="1"/>
  <c r="R42" i="1"/>
  <c r="AG41" i="1"/>
  <c r="AF41" i="1"/>
  <c r="AE41" i="1"/>
  <c r="AD41" i="1" a="1"/>
  <c r="AD41" i="1"/>
  <c r="AC41" i="1"/>
  <c r="AB41" i="1"/>
  <c r="AA41" i="1"/>
  <c r="R41" i="1"/>
  <c r="AG40" i="1"/>
  <c r="AF40" i="1"/>
  <c r="AE40" i="1"/>
  <c r="AD40" i="1" a="1"/>
  <c r="AD40" i="1"/>
  <c r="AC40" i="1"/>
  <c r="AB40" i="1"/>
  <c r="AA40" i="1"/>
  <c r="R40" i="1"/>
  <c r="AG39" i="1"/>
  <c r="AF39" i="1"/>
  <c r="AE39" i="1"/>
  <c r="AD39" i="1" a="1"/>
  <c r="AD39" i="1"/>
  <c r="AC39" i="1"/>
  <c r="AB39" i="1"/>
  <c r="AA39" i="1"/>
  <c r="R39" i="1"/>
  <c r="AG38" i="1"/>
  <c r="AF38" i="1"/>
  <c r="AE38" i="1"/>
  <c r="AD38" i="1" a="1"/>
  <c r="AD38" i="1"/>
  <c r="AC38" i="1"/>
  <c r="AB38" i="1"/>
  <c r="AA38" i="1"/>
  <c r="R38" i="1"/>
  <c r="AG37" i="1"/>
  <c r="AF37" i="1"/>
  <c r="AE37" i="1"/>
  <c r="AD37" i="1" a="1"/>
  <c r="AD37" i="1"/>
  <c r="AC37" i="1"/>
  <c r="AB37" i="1"/>
  <c r="AA37" i="1"/>
  <c r="R37" i="1"/>
  <c r="AG36" i="1"/>
  <c r="AF36" i="1"/>
  <c r="AE36" i="1"/>
  <c r="AD36" i="1" a="1"/>
  <c r="AD36" i="1"/>
  <c r="AC36" i="1"/>
  <c r="AB36" i="1"/>
  <c r="AA36" i="1"/>
  <c r="R36" i="1"/>
  <c r="AG35" i="1"/>
  <c r="AF35" i="1"/>
  <c r="AE35" i="1"/>
  <c r="AD35" i="1" a="1"/>
  <c r="AD35" i="1"/>
  <c r="AC35" i="1"/>
  <c r="AB35" i="1"/>
  <c r="AA35" i="1"/>
  <c r="R35" i="1"/>
  <c r="AG34" i="1"/>
  <c r="AF34" i="1"/>
  <c r="AE34" i="1"/>
  <c r="AD34" i="1" a="1"/>
  <c r="AD34" i="1"/>
  <c r="AC34" i="1"/>
  <c r="AB34" i="1"/>
  <c r="AA34" i="1"/>
  <c r="R34" i="1"/>
  <c r="AG33" i="1"/>
  <c r="AF33" i="1"/>
  <c r="AE33" i="1"/>
  <c r="AD33" i="1" a="1"/>
  <c r="AD33" i="1"/>
  <c r="AC33" i="1"/>
  <c r="AB33" i="1"/>
  <c r="AA33" i="1"/>
  <c r="R33" i="1"/>
  <c r="AG32" i="1"/>
  <c r="AF32" i="1"/>
  <c r="AE32" i="1"/>
  <c r="AD32" i="1" a="1"/>
  <c r="AD32" i="1"/>
  <c r="AC32" i="1"/>
  <c r="AB32" i="1"/>
  <c r="AA32" i="1"/>
  <c r="R32" i="1"/>
  <c r="AG31" i="1"/>
  <c r="AF31" i="1"/>
  <c r="AE31" i="1"/>
  <c r="AD31" i="1" a="1"/>
  <c r="AD31" i="1"/>
  <c r="AC31" i="1"/>
  <c r="AB31" i="1"/>
  <c r="AA31" i="1"/>
  <c r="R31" i="1"/>
  <c r="AG30" i="1"/>
  <c r="AF30" i="1"/>
  <c r="AE30" i="1"/>
  <c r="AD30" i="1" a="1"/>
  <c r="AD30" i="1"/>
  <c r="AC30" i="1"/>
  <c r="AB30" i="1"/>
  <c r="AA30" i="1"/>
  <c r="R30" i="1"/>
  <c r="AG29" i="1"/>
  <c r="AF29" i="1"/>
  <c r="AE29" i="1"/>
  <c r="AD29" i="1" a="1"/>
  <c r="AD29" i="1"/>
  <c r="AC29" i="1"/>
  <c r="AB29" i="1"/>
  <c r="AA29" i="1"/>
  <c r="R29" i="1"/>
  <c r="AG28" i="1"/>
  <c r="AF28" i="1"/>
  <c r="AE28" i="1"/>
  <c r="AD28" i="1" a="1"/>
  <c r="AD28" i="1"/>
  <c r="AC28" i="1"/>
  <c r="AB28" i="1"/>
  <c r="AA28" i="1"/>
  <c r="R28" i="1"/>
  <c r="AG27" i="1"/>
  <c r="AF27" i="1"/>
  <c r="AE27" i="1"/>
  <c r="AD27" i="1" a="1"/>
  <c r="AD27" i="1"/>
  <c r="AC27" i="1"/>
  <c r="AB27" i="1"/>
  <c r="AA27" i="1"/>
  <c r="R27" i="1"/>
  <c r="AG26" i="1"/>
  <c r="AF26" i="1"/>
  <c r="AE26" i="1"/>
  <c r="AD26" i="1" a="1"/>
  <c r="AD26" i="1"/>
  <c r="AC26" i="1"/>
  <c r="AB26" i="1"/>
  <c r="AA26" i="1"/>
  <c r="R26" i="1"/>
  <c r="AG25" i="1"/>
  <c r="AF25" i="1"/>
  <c r="AE25" i="1"/>
  <c r="AD25" i="1" a="1"/>
  <c r="AD25" i="1"/>
  <c r="AC25" i="1"/>
  <c r="AB25" i="1"/>
  <c r="AA25" i="1"/>
  <c r="R25" i="1"/>
  <c r="AG24" i="1"/>
  <c r="AF24" i="1"/>
  <c r="AE24" i="1"/>
  <c r="AD24" i="1" a="1"/>
  <c r="AD24" i="1"/>
  <c r="AC24" i="1"/>
  <c r="AB24" i="1"/>
  <c r="AA24" i="1"/>
  <c r="R24" i="1"/>
  <c r="AG23" i="1"/>
  <c r="AF23" i="1"/>
  <c r="AE23" i="1"/>
  <c r="AD23" i="1" a="1"/>
  <c r="AD23" i="1"/>
  <c r="AC23" i="1"/>
  <c r="AB23" i="1"/>
  <c r="AA23" i="1"/>
  <c r="R23" i="1"/>
  <c r="AG22" i="1"/>
  <c r="AF22" i="1"/>
  <c r="AE22" i="1"/>
  <c r="AD22" i="1" a="1"/>
  <c r="AD22" i="1"/>
  <c r="AC22" i="1"/>
  <c r="AB22" i="1"/>
  <c r="AA22" i="1"/>
  <c r="R22" i="1"/>
  <c r="AG21" i="1"/>
  <c r="AF21" i="1"/>
  <c r="AE21" i="1"/>
  <c r="AD21" i="1" a="1"/>
  <c r="AD21" i="1"/>
  <c r="AC21" i="1"/>
  <c r="AB21" i="1"/>
  <c r="AA21" i="1"/>
  <c r="R21" i="1"/>
  <c r="AG20" i="1"/>
  <c r="AF20" i="1"/>
  <c r="AE20" i="1"/>
  <c r="AD20" i="1" a="1"/>
  <c r="AD20" i="1"/>
  <c r="AC20" i="1"/>
  <c r="AB20" i="1"/>
  <c r="AA20" i="1"/>
  <c r="R20" i="1"/>
  <c r="AG19" i="1"/>
  <c r="AF19" i="1"/>
  <c r="AE19" i="1"/>
  <c r="AD19" i="1" a="1"/>
  <c r="AD19" i="1"/>
  <c r="AC19" i="1"/>
  <c r="AB19" i="1"/>
  <c r="AA19" i="1"/>
  <c r="R19" i="1"/>
  <c r="AG18" i="1"/>
  <c r="AF18" i="1"/>
  <c r="AE18" i="1"/>
  <c r="AD18" i="1" a="1"/>
  <c r="AD18" i="1"/>
  <c r="AC18" i="1"/>
  <c r="AB18" i="1"/>
  <c r="AA18" i="1"/>
  <c r="R18" i="1"/>
  <c r="AG17" i="1"/>
  <c r="AF17" i="1"/>
  <c r="AE17" i="1"/>
  <c r="AD17" i="1" a="1"/>
  <c r="AD17" i="1"/>
  <c r="AC17" i="1"/>
  <c r="AB17" i="1"/>
  <c r="AA17" i="1"/>
  <c r="R17" i="1"/>
  <c r="AG16" i="1"/>
  <c r="AF16" i="1"/>
  <c r="AE16" i="1"/>
  <c r="AD16" i="1" a="1"/>
  <c r="AD16" i="1"/>
  <c r="AC16" i="1"/>
  <c r="AB16" i="1"/>
  <c r="AA16" i="1"/>
  <c r="R16" i="1"/>
  <c r="AG15" i="1"/>
  <c r="AF15" i="1"/>
  <c r="AE15" i="1"/>
  <c r="AD15" i="1" a="1"/>
  <c r="AD15" i="1"/>
  <c r="AC15" i="1"/>
  <c r="AB15" i="1"/>
  <c r="AA15" i="1"/>
  <c r="R15" i="1"/>
  <c r="AG14" i="1"/>
  <c r="AF14" i="1"/>
  <c r="AE14" i="1"/>
  <c r="AD14" i="1" a="1"/>
  <c r="AD14" i="1"/>
  <c r="AC14" i="1"/>
  <c r="AB14" i="1"/>
  <c r="AA14" i="1"/>
  <c r="R14" i="1"/>
  <c r="AG13" i="1"/>
  <c r="AF13" i="1"/>
  <c r="AE13" i="1"/>
  <c r="AD13" i="1" a="1"/>
  <c r="AD13" i="1"/>
  <c r="AC13" i="1"/>
  <c r="AB13" i="1"/>
  <c r="AA13" i="1"/>
  <c r="R13" i="1"/>
  <c r="AG12" i="1"/>
  <c r="AF12" i="1"/>
  <c r="AE12" i="1"/>
  <c r="AD12" i="1" a="1"/>
  <c r="AD12" i="1"/>
  <c r="AC12" i="1"/>
  <c r="AB12" i="1"/>
  <c r="AA12" i="1"/>
  <c r="R12" i="1"/>
  <c r="AG11" i="1"/>
  <c r="AF11" i="1"/>
  <c r="AE11" i="1"/>
  <c r="AD11" i="1" a="1"/>
  <c r="AD11" i="1"/>
  <c r="AC11" i="1"/>
  <c r="AB11" i="1"/>
  <c r="AA11" i="1"/>
  <c r="R11" i="1"/>
  <c r="AG10" i="1"/>
  <c r="AF10" i="1"/>
  <c r="AE10" i="1"/>
  <c r="AD10" i="1" a="1"/>
  <c r="AD10" i="1"/>
  <c r="AC10" i="1"/>
  <c r="AB10" i="1"/>
  <c r="AA10" i="1"/>
  <c r="R10" i="1"/>
  <c r="AG9" i="1"/>
  <c r="AF9" i="1"/>
  <c r="AE9" i="1"/>
  <c r="AD9" i="1" a="1"/>
  <c r="AD9" i="1"/>
  <c r="AC9" i="1"/>
  <c r="AB9" i="1"/>
  <c r="AA9" i="1"/>
  <c r="R9" i="1"/>
  <c r="AG8" i="1"/>
  <c r="AF8" i="1"/>
  <c r="AE8" i="1"/>
  <c r="AD8" i="1" a="1"/>
  <c r="AD8" i="1"/>
  <c r="AC8" i="1"/>
  <c r="AB8" i="1"/>
  <c r="AA8" i="1"/>
  <c r="R8" i="1"/>
  <c r="AG7" i="1"/>
  <c r="AF7" i="1"/>
  <c r="AE7" i="1"/>
  <c r="AD7" i="1" a="1"/>
  <c r="AD7" i="1"/>
  <c r="AC7" i="1"/>
  <c r="AB7" i="1"/>
  <c r="AA7" i="1"/>
  <c r="R7" i="1"/>
  <c r="AG6" i="1"/>
  <c r="AF6" i="1"/>
  <c r="AE6" i="1"/>
  <c r="AD6" i="1" a="1"/>
  <c r="AD6" i="1"/>
  <c r="AC6" i="1"/>
  <c r="AB6" i="1"/>
  <c r="AA6" i="1"/>
  <c r="R6" i="1"/>
  <c r="AG5" i="1"/>
  <c r="AF5" i="1"/>
  <c r="AE5" i="1"/>
  <c r="AD5" i="1" a="1"/>
  <c r="AD5" i="1"/>
  <c r="AC5" i="1"/>
  <c r="AB5" i="1"/>
  <c r="AA5" i="1"/>
  <c r="R5" i="1"/>
  <c r="AG4" i="1"/>
  <c r="AF4" i="1"/>
  <c r="AE4" i="1"/>
  <c r="AD4" i="1" a="1"/>
  <c r="AD4" i="1"/>
  <c r="AC4" i="1"/>
  <c r="AB4" i="1"/>
  <c r="AA4" i="1"/>
  <c r="R4" i="1"/>
  <c r="AG3" i="1"/>
  <c r="AF3" i="1"/>
  <c r="AE3" i="1"/>
  <c r="AD3" i="1" a="1"/>
  <c r="AD3" i="1"/>
  <c r="AC3" i="1"/>
  <c r="AB3" i="1"/>
  <c r="AA3" i="1"/>
  <c r="R3" i="1"/>
  <c r="AG2" i="1"/>
  <c r="AF2" i="1"/>
  <c r="AE2" i="1"/>
  <c r="AD2" i="1" a="1"/>
  <c r="AD2" i="1"/>
  <c r="AC2" i="1"/>
  <c r="AB2" i="1"/>
  <c r="AA2" i="1"/>
  <c r="R2" i="1"/>
  <c r="F14" i="6"/>
  <c r="G10" i="6"/>
  <c r="S6" i="6"/>
  <c r="B6" i="6"/>
  <c r="B4" i="6"/>
  <c r="W3" i="6"/>
  <c r="B3" i="6"/>
  <c r="B5" i="6" s="1"/>
  <c r="W2"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C560D2-0CE2-47E0-9796-133117B3FA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4A848B-7293-4F12-B016-702E53D92CF1}" name="WorksheetConnection_INDIA  DATA ANALYSIS using excel.xlsx!Table1" type="102" refreshedVersion="8" minRefreshableVersion="5">
    <extLst>
      <ext xmlns:x15="http://schemas.microsoft.com/office/spreadsheetml/2010/11/main" uri="{DE250136-89BD-433C-8126-D09CA5730AF9}">
        <x15:connection id="Table1" autoDelete="1">
          <x15:rangePr sourceName="_xlcn.WorksheetConnection_INDIADATAANALYSISusingexcel.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<sst xmlns="http://schemas.openxmlformats.org/spreadsheetml/2006/main" count="27154" uniqueCount="4278">
  <si>
    <t>Q1</t>
  </si>
  <si>
    <t>sales,profit,quantities</t>
  </si>
  <si>
    <t>Q2</t>
  </si>
  <si>
    <t>Date &amp; Time based questions</t>
  </si>
  <si>
    <t>Q3</t>
  </si>
  <si>
    <t>Location based questions</t>
  </si>
  <si>
    <t>Q4 production/category questions</t>
  </si>
  <si>
    <t>Q5 Manager &amp; Team Questions</t>
  </si>
  <si>
    <t>Q6 Customore/Gender based</t>
  </si>
  <si>
    <t>Q7 Filter/Condition Based</t>
  </si>
  <si>
    <t>Q8 Pivot table/ Pivot Charts</t>
  </si>
  <si>
    <t>A. Sales, Quantity &amp; Profit Analysis</t>
  </si>
  <si>
    <t>B. Time-Based (Order Date / Ship Date)</t>
  </si>
  <si>
    <t xml:space="preserve"> C. Region, State, and City</t>
  </si>
  <si>
    <t>D. Customer &amp; Gender Analysis</t>
  </si>
  <si>
    <t>E. Product &amp; Category Insights</t>
  </si>
  <si>
    <t>sales</t>
  </si>
  <si>
    <t>Row Labels</t>
  </si>
  <si>
    <t>Count of Ship Date</t>
  </si>
  <si>
    <t>Sum of Sales</t>
  </si>
  <si>
    <t>Sum of Profit</t>
  </si>
  <si>
    <t>Male</t>
  </si>
  <si>
    <t>All solve in data set</t>
  </si>
  <si>
    <t>Sum of Quantity</t>
  </si>
  <si>
    <t>profit</t>
  </si>
  <si>
    <t>Andhra Pradesh</t>
  </si>
  <si>
    <t>Accessories</t>
  </si>
  <si>
    <t>Mohit</t>
  </si>
  <si>
    <t>Female</t>
  </si>
  <si>
    <t>Furniture</t>
  </si>
  <si>
    <t>January</t>
  </si>
  <si>
    <t>Ames Interoffice Envelope, with clear poly window</t>
  </si>
  <si>
    <t>quantities</t>
  </si>
  <si>
    <t>Assam</t>
  </si>
  <si>
    <t>Appliances</t>
  </si>
  <si>
    <t>Grand Total</t>
  </si>
  <si>
    <t>Office Supplies</t>
  </si>
  <si>
    <t>February</t>
  </si>
  <si>
    <t>Envelopes</t>
  </si>
  <si>
    <t>Profit margin</t>
  </si>
  <si>
    <t>Bihar</t>
  </si>
  <si>
    <t>Art</t>
  </si>
  <si>
    <t>Technology</t>
  </si>
  <si>
    <t>March</t>
  </si>
  <si>
    <t>Bush Stackable Bookrack, Pine</t>
  </si>
  <si>
    <t>shipping cost</t>
  </si>
  <si>
    <t>Chandigarh</t>
  </si>
  <si>
    <t>Binders</t>
  </si>
  <si>
    <t>Average profit per order</t>
  </si>
  <si>
    <t>April</t>
  </si>
  <si>
    <t>Bookcases</t>
  </si>
  <si>
    <t>Chhattisgarh</t>
  </si>
  <si>
    <t>May</t>
  </si>
  <si>
    <t>Cardinal Index Tab, Clear</t>
  </si>
  <si>
    <t>Max of Sales</t>
  </si>
  <si>
    <t>Delhi</t>
  </si>
  <si>
    <t>Chairs</t>
  </si>
  <si>
    <t>Average of Shipping Cost</t>
  </si>
  <si>
    <t>Column Labels</t>
  </si>
  <si>
    <t>June</t>
  </si>
  <si>
    <t>Apple Smart Phone, with Caller ID</t>
  </si>
  <si>
    <t>Gujarat</t>
  </si>
  <si>
    <t>Copiers</t>
  </si>
  <si>
    <t>Manu</t>
  </si>
  <si>
    <t>East</t>
  </si>
  <si>
    <t>North</t>
  </si>
  <si>
    <t>South</t>
  </si>
  <si>
    <t>West</t>
  </si>
  <si>
    <t>July</t>
  </si>
  <si>
    <t>Dania Corner Shelving, Metal</t>
  </si>
  <si>
    <t>Average shipping time</t>
  </si>
  <si>
    <t>Haryana</t>
  </si>
  <si>
    <t>Meena</t>
  </si>
  <si>
    <t>August</t>
  </si>
  <si>
    <t>Jammu and Kashmir</t>
  </si>
  <si>
    <t>Fasteners</t>
  </si>
  <si>
    <t>Mohan</t>
  </si>
  <si>
    <t>Amy Cox</t>
  </si>
  <si>
    <t>September</t>
  </si>
  <si>
    <t>Enermax Memory Card, USB</t>
  </si>
  <si>
    <t>Count of Order ID</t>
  </si>
  <si>
    <t>On the Dataset</t>
  </si>
  <si>
    <t>Jharkhand</t>
  </si>
  <si>
    <t>Furnishings</t>
  </si>
  <si>
    <t>Barry Franz</t>
  </si>
  <si>
    <t>October</t>
  </si>
  <si>
    <t>Arthur Gainer</t>
  </si>
  <si>
    <t>Karnataka</t>
  </si>
  <si>
    <t>Labels</t>
  </si>
  <si>
    <t>Radha</t>
  </si>
  <si>
    <t>Cynthia Arntzen</t>
  </si>
  <si>
    <t>November</t>
  </si>
  <si>
    <t>Green Bar Note Cards, Premium</t>
  </si>
  <si>
    <t>took more than 10 days</t>
  </si>
  <si>
    <t>Kerala</t>
  </si>
  <si>
    <t>Machines</t>
  </si>
  <si>
    <t>Ram</t>
  </si>
  <si>
    <t>Denny Ordway</t>
  </si>
  <si>
    <t>December</t>
  </si>
  <si>
    <t>Paper</t>
  </si>
  <si>
    <t>Madhya Pradesh</t>
  </si>
  <si>
    <t>Renuka</t>
  </si>
  <si>
    <t>Vivek Grady</t>
  </si>
  <si>
    <t>Ibico Binder Covers, Recycled</t>
  </si>
  <si>
    <t>Maharashtra</t>
  </si>
  <si>
    <t>Phones</t>
  </si>
  <si>
    <t>Rohit</t>
  </si>
  <si>
    <t>Art Foster</t>
  </si>
  <si>
    <t>Manipur</t>
  </si>
  <si>
    <t>Storage</t>
  </si>
  <si>
    <t>Suma</t>
  </si>
  <si>
    <t>Ibico Index Tab, Clear</t>
  </si>
  <si>
    <t>west</t>
  </si>
  <si>
    <t>Odisha</t>
  </si>
  <si>
    <t>Supplies</t>
  </si>
  <si>
    <t>Sumita</t>
  </si>
  <si>
    <t>Total Sum of Profit</t>
  </si>
  <si>
    <t>Total Sum of Sales</t>
  </si>
  <si>
    <t>Craig Leslie</t>
  </si>
  <si>
    <t>east</t>
  </si>
  <si>
    <t>Puducherry</t>
  </si>
  <si>
    <t>Tables</t>
  </si>
  <si>
    <t>Sunil</t>
  </si>
  <si>
    <t>Kraft Clasp Envelope, Security-Tint</t>
  </si>
  <si>
    <t>north</t>
  </si>
  <si>
    <t>Punjab</t>
  </si>
  <si>
    <t>Suraj</t>
  </si>
  <si>
    <t>Larry Tron</t>
  </si>
  <si>
    <t>south</t>
  </si>
  <si>
    <t>Rajasthan</t>
  </si>
  <si>
    <t>Laurel Beltran</t>
  </si>
  <si>
    <t>Nokia Signal Booster, VoIP</t>
  </si>
  <si>
    <t>Tamil Nadu</t>
  </si>
  <si>
    <t>Lena Radford</t>
  </si>
  <si>
    <t>Telangana</t>
  </si>
  <si>
    <t>Mitch Gastineau</t>
  </si>
  <si>
    <t>Office Star Chairmat, Black</t>
  </si>
  <si>
    <t>Tripura</t>
  </si>
  <si>
    <t>Uttar Pradesh</t>
  </si>
  <si>
    <t>Rubbermaid Photo Frame, Black</t>
  </si>
  <si>
    <t>Uttarakhand</t>
  </si>
  <si>
    <t>Min of Profit</t>
  </si>
  <si>
    <t>West Bengal</t>
  </si>
  <si>
    <t>Average of Profit</t>
  </si>
  <si>
    <t>Sauder Classic Bookcase, Traditional</t>
  </si>
  <si>
    <t>Smead File Cart, Industrial</t>
  </si>
  <si>
    <t>Max of Shipping Cost</t>
  </si>
  <si>
    <t>First Class</t>
  </si>
  <si>
    <t>Gorakhpur</t>
  </si>
  <si>
    <t>Same Day</t>
  </si>
  <si>
    <t>Bangalore</t>
  </si>
  <si>
    <t>Stockwell Paper Clips, Assorted Sizes</t>
  </si>
  <si>
    <t>Second Class</t>
  </si>
  <si>
    <t>Standard Class</t>
  </si>
  <si>
    <t>Average of Diff order-ship date</t>
  </si>
  <si>
    <t>Hyderabad</t>
  </si>
  <si>
    <t>Pune</t>
  </si>
  <si>
    <t>Sum of Shipping Cost</t>
  </si>
  <si>
    <t>Consumer</t>
  </si>
  <si>
    <t>Corporate</t>
  </si>
  <si>
    <t>Home Office</t>
  </si>
  <si>
    <t>Q4</t>
  </si>
  <si>
    <t>Data set</t>
  </si>
  <si>
    <t>Critical</t>
  </si>
  <si>
    <t>Data Set</t>
  </si>
  <si>
    <t>High</t>
  </si>
  <si>
    <t>Low</t>
  </si>
  <si>
    <t>Qtr1</t>
  </si>
  <si>
    <t>Qtr2</t>
  </si>
  <si>
    <t>Qtr3</t>
  </si>
  <si>
    <t>Medium</t>
  </si>
  <si>
    <t>Qtr4</t>
  </si>
  <si>
    <t>Mahesh</t>
  </si>
  <si>
    <t>Ramesh</t>
  </si>
  <si>
    <t>Suresh</t>
  </si>
  <si>
    <t>Row ID</t>
  </si>
  <si>
    <t>Order ID</t>
  </si>
  <si>
    <t>Ship Mode</t>
  </si>
  <si>
    <t>Customer ID</t>
  </si>
  <si>
    <t>Customer Name</t>
  </si>
  <si>
    <t>Segment</t>
  </si>
  <si>
    <t>City</t>
  </si>
  <si>
    <t>State</t>
  </si>
  <si>
    <t>Country</t>
  </si>
  <si>
    <t>Region</t>
  </si>
  <si>
    <t>Product ID</t>
  </si>
  <si>
    <t>Category</t>
  </si>
  <si>
    <t>Sub-Category</t>
  </si>
  <si>
    <t>Product Name</t>
  </si>
  <si>
    <t>Sales</t>
  </si>
  <si>
    <t>Quantity</t>
  </si>
  <si>
    <t>Profit</t>
  </si>
  <si>
    <t>Profit Margin</t>
  </si>
  <si>
    <t>Shipping Cost</t>
  </si>
  <si>
    <t>Order Priority</t>
  </si>
  <si>
    <t>Target</t>
  </si>
  <si>
    <t>Manager</t>
  </si>
  <si>
    <t>Team lead</t>
  </si>
  <si>
    <t>Gender</t>
  </si>
  <si>
    <t>Order Date</t>
  </si>
  <si>
    <t>Ship Date</t>
  </si>
  <si>
    <t>year</t>
  </si>
  <si>
    <t>Month</t>
  </si>
  <si>
    <t>Diff order-ship date</t>
  </si>
  <si>
    <t>ifs</t>
  </si>
  <si>
    <t>if profit</t>
  </si>
  <si>
    <t>Concat</t>
  </si>
  <si>
    <t>profit margin2</t>
  </si>
  <si>
    <t>IN-2014-54694</t>
  </si>
  <si>
    <t>HG-14845</t>
  </si>
  <si>
    <t>Harry Greene</t>
  </si>
  <si>
    <t>Rajkot</t>
  </si>
  <si>
    <t>India</t>
  </si>
  <si>
    <t>OFF-BI-10001312</t>
  </si>
  <si>
    <t>Cardinal 3-Hole Punch, Clear</t>
  </si>
  <si>
    <t>IN-2013-53763</t>
  </si>
  <si>
    <t>AR-10510</t>
  </si>
  <si>
    <t>Andrew Roberts</t>
  </si>
  <si>
    <t>Durg</t>
  </si>
  <si>
    <t>OFF-BI-10002386</t>
  </si>
  <si>
    <t>Acco Index Tab, Clear</t>
  </si>
  <si>
    <t>IN-2014-15473</t>
  </si>
  <si>
    <t>TP-21130</t>
  </si>
  <si>
    <t>Theone Pippenger</t>
  </si>
  <si>
    <t>Mangalore</t>
  </si>
  <si>
    <t>OFF-BI-10004436</t>
  </si>
  <si>
    <t>Acco Hole Reinforcements, Recycled</t>
  </si>
  <si>
    <t>IN-2014-24622</t>
  </si>
  <si>
    <t>MM-17920</t>
  </si>
  <si>
    <t>Michael Moore</t>
  </si>
  <si>
    <t>Bijapur</t>
  </si>
  <si>
    <t>OFF-BI-10002885</t>
  </si>
  <si>
    <t>Avery Hole Reinforcements, Recycled</t>
  </si>
  <si>
    <t>IN-2012-29130</t>
  </si>
  <si>
    <t>JR-15700</t>
  </si>
  <si>
    <t>Jocasta Rupert</t>
  </si>
  <si>
    <t>Kollam</t>
  </si>
  <si>
    <t>OFF-ST-10001290</t>
  </si>
  <si>
    <t>Rogers Shelving, Single Width</t>
  </si>
  <si>
    <t>IN-2013-22648</t>
  </si>
  <si>
    <t>SF-20065</t>
  </si>
  <si>
    <t>Sandra Flanagan</t>
  </si>
  <si>
    <t>Ratlam</t>
  </si>
  <si>
    <t>OFF-ST-10000327</t>
  </si>
  <si>
    <t>Smead Folders, Wire Frame</t>
  </si>
  <si>
    <t>IN-2011-24769</t>
  </si>
  <si>
    <t>JM-15535</t>
  </si>
  <si>
    <t>Jessica Myrick</t>
  </si>
  <si>
    <t>Solapur</t>
  </si>
  <si>
    <t>OFF-EN-10003632</t>
  </si>
  <si>
    <t>Jiffy Mailers, Recycled</t>
  </si>
  <si>
    <t>IN-2012-43165</t>
  </si>
  <si>
    <t>MM-17260</t>
  </si>
  <si>
    <t>Magdelene Morse</t>
  </si>
  <si>
    <t>OFF-EN-10002007</t>
  </si>
  <si>
    <t>Kraft Clasp Envelope, with clear poly window</t>
  </si>
  <si>
    <t>IN-2012-32882</t>
  </si>
  <si>
    <t>TR-21325</t>
  </si>
  <si>
    <t>Toby Ritter</t>
  </si>
  <si>
    <t>Kanpur</t>
  </si>
  <si>
    <t>OFF-LA-10003273</t>
  </si>
  <si>
    <t>Harbour Creations Color Coded Labels, Adjustable</t>
  </si>
  <si>
    <t>IN-2011-59510</t>
  </si>
  <si>
    <t>DK-12985</t>
  </si>
  <si>
    <t>Darren Koutras</t>
  </si>
  <si>
    <t>Meerut</t>
  </si>
  <si>
    <t>OFF-LA-10002272</t>
  </si>
  <si>
    <t>Smead File Folder Labels, Alphabetical</t>
  </si>
  <si>
    <t>IN-2014-63766</t>
  </si>
  <si>
    <t>MK-18160</t>
  </si>
  <si>
    <t>Mike Kennedy</t>
  </si>
  <si>
    <t>OFF-LA-10004745</t>
  </si>
  <si>
    <t>Harbour Creations Shipping Labels, Adjustable</t>
  </si>
  <si>
    <t>IN-2011-78823</t>
  </si>
  <si>
    <t>ME-17725</t>
  </si>
  <si>
    <t>Max Engle</t>
  </si>
  <si>
    <t>Raipur</t>
  </si>
  <si>
    <t>OFF-FA-10000577</t>
  </si>
  <si>
    <t>Stockwell Push Pins, 12 Pack</t>
  </si>
  <si>
    <t>IN-2013-18707</t>
  </si>
  <si>
    <t>JF-15190</t>
  </si>
  <si>
    <t>Jamie Frazer</t>
  </si>
  <si>
    <t>Indore</t>
  </si>
  <si>
    <t>OFF-SU-10004872</t>
  </si>
  <si>
    <t>Elite Letter Opener, Easy Grip</t>
  </si>
  <si>
    <t>OFF-SU-10000970</t>
  </si>
  <si>
    <t>Elite Box Cutter, Easy Grip</t>
  </si>
  <si>
    <t>IN-2013-46252</t>
  </si>
  <si>
    <t>ZC-21910</t>
  </si>
  <si>
    <t>Zuschuss Carroll</t>
  </si>
  <si>
    <t>Tiruppur</t>
  </si>
  <si>
    <t>OFF-PA-10000776</t>
  </si>
  <si>
    <t>Xerox Cards &amp; Envelopes, Premium</t>
  </si>
  <si>
    <t>IN-2011-16831</t>
  </si>
  <si>
    <t>VM-21835</t>
  </si>
  <si>
    <t>Vivian Mathis</t>
  </si>
  <si>
    <t>Kota</t>
  </si>
  <si>
    <t>OFF-ST-10003274</t>
  </si>
  <si>
    <t>Eldon Box, Wire Frame</t>
  </si>
  <si>
    <t>IN-2014-16082</t>
  </si>
  <si>
    <t>SC-20305</t>
  </si>
  <si>
    <t>Sean Christensen</t>
  </si>
  <si>
    <t>Dhule</t>
  </si>
  <si>
    <t>OFF-EN-10001946</t>
  </si>
  <si>
    <t>Kraft Mailers, Security-Tint</t>
  </si>
  <si>
    <t>IN-2013-11448</t>
  </si>
  <si>
    <t>TC-21295</t>
  </si>
  <si>
    <t>Toby Carlisle</t>
  </si>
  <si>
    <t>Hubli</t>
  </si>
  <si>
    <t>OFF-EN-10000114</t>
  </si>
  <si>
    <t>IN-2014-46777</t>
  </si>
  <si>
    <t>KD-16345</t>
  </si>
  <si>
    <t>Katherine Ducich</t>
  </si>
  <si>
    <t>Surat</t>
  </si>
  <si>
    <t>OFF-LA-10000624</t>
  </si>
  <si>
    <t>Hon File Folder Labels, 5000 Label Set</t>
  </si>
  <si>
    <t>OFF-FA-10002015</t>
  </si>
  <si>
    <t>IN-2011-29998</t>
  </si>
  <si>
    <t>GT-14755</t>
  </si>
  <si>
    <t>Guy Thornton</t>
  </si>
  <si>
    <t>Bilaspur</t>
  </si>
  <si>
    <t>OFF-BI-10001967</t>
  </si>
  <si>
    <t>Acco Binder, Recycled</t>
  </si>
  <si>
    <t>IN-2014-55191</t>
  </si>
  <si>
    <t>AA-10315</t>
  </si>
  <si>
    <t>Alex Avila</t>
  </si>
  <si>
    <t>Chennai</t>
  </si>
  <si>
    <t>OFF-BI-10004700</t>
  </si>
  <si>
    <t>Cardinal Binder, Durable</t>
  </si>
  <si>
    <t>IN-2011-39392</t>
  </si>
  <si>
    <t>Ajmer</t>
  </si>
  <si>
    <t>OFF-BI-10004369</t>
  </si>
  <si>
    <t>Ibico Hole Reinforcements, Recycled</t>
  </si>
  <si>
    <t>IN-2012-39763</t>
  </si>
  <si>
    <t>Sangli</t>
  </si>
  <si>
    <t>OFF-BI-10002684</t>
  </si>
  <si>
    <t>Avery Hole Reinforcements, Clear</t>
  </si>
  <si>
    <t>IN-2013-46091</t>
  </si>
  <si>
    <t>KH-16360</t>
  </si>
  <si>
    <t>Katherine Hughes</t>
  </si>
  <si>
    <t>OFF-BI-10000168</t>
  </si>
  <si>
    <t>Cardinal Hole Reinforcements, Recycled</t>
  </si>
  <si>
    <t>IN-2014-17244</t>
  </si>
  <si>
    <t>TM-21490</t>
  </si>
  <si>
    <t>Tony Molinari</t>
  </si>
  <si>
    <t>Durgapur</t>
  </si>
  <si>
    <t>OFF-EN-10002119</t>
  </si>
  <si>
    <t>Ames Manila Envelope, Security-Tint</t>
  </si>
  <si>
    <t>IN-2014-61414</t>
  </si>
  <si>
    <t>JJ-15445</t>
  </si>
  <si>
    <t>Jennifer Jackson</t>
  </si>
  <si>
    <t>Kolhapur</t>
  </si>
  <si>
    <t>OFF-LA-10004738</t>
  </si>
  <si>
    <t>Harbour Creations Legal Exhibit Labels, Alphabetical</t>
  </si>
  <si>
    <t>OFF-FA-10004813</t>
  </si>
  <si>
    <t>Stockwell Rubber Bands, Bulk Pack</t>
  </si>
  <si>
    <t>IN-2014-21143</t>
  </si>
  <si>
    <t>DC-12850</t>
  </si>
  <si>
    <t>Dan Campbell</t>
  </si>
  <si>
    <t>OFF-SU-10000789</t>
  </si>
  <si>
    <t>Kleencut Box Cutter, Serrated</t>
  </si>
  <si>
    <t>IN-2011-12890</t>
  </si>
  <si>
    <t>CT-11995</t>
  </si>
  <si>
    <t>Carol Triggs</t>
  </si>
  <si>
    <t>Bharatpur</t>
  </si>
  <si>
    <t>OFF-PA-10003654</t>
  </si>
  <si>
    <t>SanDisk Memo Slips, Recycled</t>
  </si>
  <si>
    <t>IN-2013-58747</t>
  </si>
  <si>
    <t>LR-16915</t>
  </si>
  <si>
    <t>OFF-AR-10003774</t>
  </si>
  <si>
    <t>Stanley Sketch Pad, Fluorescent</t>
  </si>
  <si>
    <t>IN-2013-65075</t>
  </si>
  <si>
    <t>GZ-14470</t>
  </si>
  <si>
    <t>Gary Zandusky</t>
  </si>
  <si>
    <t>Ludhiana</t>
  </si>
  <si>
    <t>OFF-ST-10004382</t>
  </si>
  <si>
    <t>Tenex Folders, Industrial</t>
  </si>
  <si>
    <t>IN-2014-41723</t>
  </si>
  <si>
    <t>IL-15100</t>
  </si>
  <si>
    <t>Ivan Liston</t>
  </si>
  <si>
    <t>Bhilai</t>
  </si>
  <si>
    <t>OFF-BI-10004651</t>
  </si>
  <si>
    <t>Cardinal Binding Machine, Clear</t>
  </si>
  <si>
    <t>OFF-BI-10003025</t>
  </si>
  <si>
    <t>Cardinal Binding Machine, Durable</t>
  </si>
  <si>
    <t>IN-2013-51502</t>
  </si>
  <si>
    <t>CC-12370</t>
  </si>
  <si>
    <t>Christopher Conant</t>
  </si>
  <si>
    <t>OFF-BI-10000089</t>
  </si>
  <si>
    <t>Wilson Jones 3-Hole Punch, Recycled</t>
  </si>
  <si>
    <t>IN-2014-69205</t>
  </si>
  <si>
    <t>LC-16885</t>
  </si>
  <si>
    <t>Lena Creighton</t>
  </si>
  <si>
    <t>Guwahati</t>
  </si>
  <si>
    <t>OFF-BI-10002594</t>
  </si>
  <si>
    <t>Cardinal Binder Covers, Recycled</t>
  </si>
  <si>
    <t>OFF-BI-10001808</t>
  </si>
  <si>
    <t>OFF-EN-10002464</t>
  </si>
  <si>
    <t>Cameo Peel and Seal, Security-Tint</t>
  </si>
  <si>
    <t>IN-2014-75785</t>
  </si>
  <si>
    <t>KW-16570</t>
  </si>
  <si>
    <t>Kelly Williams</t>
  </si>
  <si>
    <t>OFF-EN-10000224</t>
  </si>
  <si>
    <t>Cameo Clasp Envelope, Recycled</t>
  </si>
  <si>
    <t>IN-2011-18959</t>
  </si>
  <si>
    <t>CA-12775</t>
  </si>
  <si>
    <t>Satna</t>
  </si>
  <si>
    <t>OFF-LA-10002674</t>
  </si>
  <si>
    <t>Harbour Creations Color Coded Labels, 5000 Label Set</t>
  </si>
  <si>
    <t>IN-2014-65992</t>
  </si>
  <si>
    <t>Co-12640</t>
  </si>
  <si>
    <t>Corey-Lock</t>
  </si>
  <si>
    <t>OFF-LA-10001672</t>
  </si>
  <si>
    <t>Avery Legal Exhibit Labels, Alphabetical</t>
  </si>
  <si>
    <t>OFF-FA-10000697</t>
  </si>
  <si>
    <t>Advantus Rubber Bands, 12 Pack</t>
  </si>
  <si>
    <t>OFF-FA-10003530</t>
  </si>
  <si>
    <t>OIC Clamps, Bulk Pack</t>
  </si>
  <si>
    <t>IN-2012-28528</t>
  </si>
  <si>
    <t>OFF-PA-10004930</t>
  </si>
  <si>
    <t>Xerox Note Cards, Recycled</t>
  </si>
  <si>
    <t>IN-2013-59748</t>
  </si>
  <si>
    <t>OFF-EN-10001491</t>
  </si>
  <si>
    <t>Jiffy Interoffice Envelope, Set of 50</t>
  </si>
  <si>
    <t>IN-2012-35752</t>
  </si>
  <si>
    <t>OT-18730</t>
  </si>
  <si>
    <t>Olvera Toch</t>
  </si>
  <si>
    <t>OFF-PA-10001944</t>
  </si>
  <si>
    <t>SanDisk Computer Printout Paper, Premium</t>
  </si>
  <si>
    <t>OFF-BI-10003265</t>
  </si>
  <si>
    <t>Wilson Jones Binder, Clear</t>
  </si>
  <si>
    <t>IN-2014-54967</t>
  </si>
  <si>
    <t>OFF-BI-10002432</t>
  </si>
  <si>
    <t>Ibico Binder, Recycled</t>
  </si>
  <si>
    <t>OFF-PA-10003805</t>
  </si>
  <si>
    <t>Eaton Note Cards, Multicolor</t>
  </si>
  <si>
    <t>OFF-AP-10003275</t>
  </si>
  <si>
    <t>KitchenAid Microwave, Silver</t>
  </si>
  <si>
    <t>IN-2013-52972</t>
  </si>
  <si>
    <t>BD-11620</t>
  </si>
  <si>
    <t>Brian DeCherney</t>
  </si>
  <si>
    <t>Malegaon</t>
  </si>
  <si>
    <t>OFF-PA-10001258</t>
  </si>
  <si>
    <t>Green Bar Cards &amp; Envelopes, Multicolor</t>
  </si>
  <si>
    <t>IN-2012-25231</t>
  </si>
  <si>
    <t>SC-20695</t>
  </si>
  <si>
    <t>Steve Chapman</t>
  </si>
  <si>
    <t>OFF-LA-10000869</t>
  </si>
  <si>
    <t>Harbour Creations Removable Labels, Adjustable</t>
  </si>
  <si>
    <t>IN-2012-43081</t>
  </si>
  <si>
    <t>JS-15685</t>
  </si>
  <si>
    <t>Jim Sink</t>
  </si>
  <si>
    <t>OFF-SU-10000835</t>
  </si>
  <si>
    <t>Acme Box Cutter, Steel</t>
  </si>
  <si>
    <t>IN-2014-29074</t>
  </si>
  <si>
    <t>CS-12250</t>
  </si>
  <si>
    <t>Chris Selesnick</t>
  </si>
  <si>
    <t>OFF-AP-10001670</t>
  </si>
  <si>
    <t>Hoover Coffee Grinder, White</t>
  </si>
  <si>
    <t>IN-2014-48534</t>
  </si>
  <si>
    <t>AC-10615</t>
  </si>
  <si>
    <t>Ann Chong</t>
  </si>
  <si>
    <t>IN-2013-18483</t>
  </si>
  <si>
    <t>ND-18460</t>
  </si>
  <si>
    <t>Neil Ducich</t>
  </si>
  <si>
    <t>OFF-AR-10001226</t>
  </si>
  <si>
    <t>Boston Pencil Sharpener, Fluorescent</t>
  </si>
  <si>
    <t>IN-2013-79390</t>
  </si>
  <si>
    <t>Mysore</t>
  </si>
  <si>
    <t>OFF-FA-10003838</t>
  </si>
  <si>
    <t>Stockwell Rubber Bands, Assorted Sizes</t>
  </si>
  <si>
    <t>IN-2011-10055</t>
  </si>
  <si>
    <t>TS-21370</t>
  </si>
  <si>
    <t>Todd Sumrall</t>
  </si>
  <si>
    <t>Visakhapatnam</t>
  </si>
  <si>
    <t>OFF-AP-10003598</t>
  </si>
  <si>
    <t>Breville Refrigerator, Red</t>
  </si>
  <si>
    <t>IN-2011-12554</t>
  </si>
  <si>
    <t>YC-21895</t>
  </si>
  <si>
    <t>Yoseph Carroll</t>
  </si>
  <si>
    <t>OFF-ST-10003203</t>
  </si>
  <si>
    <t>Eldon Lockers, Wire Frame</t>
  </si>
  <si>
    <t>IN-2012-56857</t>
  </si>
  <si>
    <t>GB-14530</t>
  </si>
  <si>
    <t>George Bell</t>
  </si>
  <si>
    <t>Ambattur</t>
  </si>
  <si>
    <t>OFF-FA-10002360</t>
  </si>
  <si>
    <t>Advantus Staples, Bulk Pack</t>
  </si>
  <si>
    <t>IN-2014-34128</t>
  </si>
  <si>
    <t>KN-16450</t>
  </si>
  <si>
    <t>Kean Nguyen</t>
  </si>
  <si>
    <t>OFF-FA-10003615</t>
  </si>
  <si>
    <t>Stockwell Staples, Assorted Sizes</t>
  </si>
  <si>
    <t>IN-2011-14983</t>
  </si>
  <si>
    <t>GH-14485</t>
  </si>
  <si>
    <t>Gene Hale</t>
  </si>
  <si>
    <t>OFF-PA-10000127</t>
  </si>
  <si>
    <t>SanDisk Parchment Paper, Multicolor</t>
  </si>
  <si>
    <t>IN-2012-26204</t>
  </si>
  <si>
    <t>DB-13555</t>
  </si>
  <si>
    <t>Dorothy Badders</t>
  </si>
  <si>
    <t>OFF-SU-10002388</t>
  </si>
  <si>
    <t>Elite Shears, Easy Grip</t>
  </si>
  <si>
    <t>IN-2011-67840</t>
  </si>
  <si>
    <t>VG-21805</t>
  </si>
  <si>
    <t>OFF-SU-10000866</t>
  </si>
  <si>
    <t>Elite Trimmer, Serrated</t>
  </si>
  <si>
    <t>IN-2012-57844</t>
  </si>
  <si>
    <t>CS-12490</t>
  </si>
  <si>
    <t>Cindy Schnelling</t>
  </si>
  <si>
    <t>Panipat</t>
  </si>
  <si>
    <t>OFF-ST-10003528</t>
  </si>
  <si>
    <t>Fellowes Folders, Wire Frame</t>
  </si>
  <si>
    <t>IN-2013-44432</t>
  </si>
  <si>
    <t>DW-13195</t>
  </si>
  <si>
    <t>David Wiener</t>
  </si>
  <si>
    <t>Avadi</t>
  </si>
  <si>
    <t>OFF-ST-10000268</t>
  </si>
  <si>
    <t>Smead Box, Blue</t>
  </si>
  <si>
    <t>IN-2014-53000</t>
  </si>
  <si>
    <t>JO-15145</t>
  </si>
  <si>
    <t>Jack O'Briant</t>
  </si>
  <si>
    <t>Kozhikode</t>
  </si>
  <si>
    <t>OFF-AR-10003046</t>
  </si>
  <si>
    <t>Sanford Sketch Pad, Fluorescent</t>
  </si>
  <si>
    <t>IN-2012-61918</t>
  </si>
  <si>
    <t>ON-18715</t>
  </si>
  <si>
    <t>Odella Nelson</t>
  </si>
  <si>
    <t>OFF-BI-10000518</t>
  </si>
  <si>
    <t>Wilson Jones Index Tab, Clear</t>
  </si>
  <si>
    <t>IN-2014-19463</t>
  </si>
  <si>
    <t>LW-16825</t>
  </si>
  <si>
    <t>Laurel Workman</t>
  </si>
  <si>
    <t>OFF-FA-10001126</t>
  </si>
  <si>
    <t>Accos Paper Clips, Metal</t>
  </si>
  <si>
    <t>IN-2012-13037</t>
  </si>
  <si>
    <t>AH-10075</t>
  </si>
  <si>
    <t>Adam Hart</t>
  </si>
  <si>
    <t>Faridabad</t>
  </si>
  <si>
    <t>OFF-PA-10001835</t>
  </si>
  <si>
    <t>SanDisk Computer Printout Paper, 8.5 x 11</t>
  </si>
  <si>
    <t>IN-2012-38713</t>
  </si>
  <si>
    <t>SC-20770</t>
  </si>
  <si>
    <t>Stewart Carmichael</t>
  </si>
  <si>
    <t>Kamarhati</t>
  </si>
  <si>
    <t>OFF-EN-10002757</t>
  </si>
  <si>
    <t>Ames Interoffice Envelope, Security-Tint</t>
  </si>
  <si>
    <t>OFF-BI-10003588</t>
  </si>
  <si>
    <t>Ibico Binder, Economy</t>
  </si>
  <si>
    <t>IN-2013-28094</t>
  </si>
  <si>
    <t>OFF-BI-10004483</t>
  </si>
  <si>
    <t>IN-2014-13331</t>
  </si>
  <si>
    <t>BD-11560</t>
  </si>
  <si>
    <t>Brendan Dodson</t>
  </si>
  <si>
    <t>Nagercoil</t>
  </si>
  <si>
    <t>OFF-PA-10003303</t>
  </si>
  <si>
    <t>Xerox Computer Printout Paper, Multicolor</t>
  </si>
  <si>
    <t>IN-2014-75911</t>
  </si>
  <si>
    <t>CG-12040</t>
  </si>
  <si>
    <t>Catherine Glotzbach</t>
  </si>
  <si>
    <t>Ujjain</t>
  </si>
  <si>
    <t>OFF-ST-10002505</t>
  </si>
  <si>
    <t>Tenex Box, Wire Frame</t>
  </si>
  <si>
    <t>IN-2014-39826</t>
  </si>
  <si>
    <t>RS-19870</t>
  </si>
  <si>
    <t>Roy Skaria</t>
  </si>
  <si>
    <t>Jodhpur</t>
  </si>
  <si>
    <t>OFF-BI-10002243</t>
  </si>
  <si>
    <t>Wilson Jones 3-Hole Punch, Durable</t>
  </si>
  <si>
    <t>OFF-LA-10002289</t>
  </si>
  <si>
    <t>Hon Shipping Labels, Adjustable</t>
  </si>
  <si>
    <t>IN-2011-40155</t>
  </si>
  <si>
    <t>CL-12700</t>
  </si>
  <si>
    <t>Kulti</t>
  </si>
  <si>
    <t>OFF-ST-10001214</t>
  </si>
  <si>
    <t>Smead Box, Industrial</t>
  </si>
  <si>
    <t>IN-2011-78263</t>
  </si>
  <si>
    <t>BF-11215</t>
  </si>
  <si>
    <t>Benjamin Farhat</t>
  </si>
  <si>
    <t>OFF-LA-10003396</t>
  </si>
  <si>
    <t>Avery Color Coded Labels, Laser Printer Compatible</t>
  </si>
  <si>
    <t>IN-2013-71193</t>
  </si>
  <si>
    <t>BT-11530</t>
  </si>
  <si>
    <t>Bradley Talbott</t>
  </si>
  <si>
    <t>OFF-FA-10000353</t>
  </si>
  <si>
    <t>Accos Staples, Metal</t>
  </si>
  <si>
    <t>OFF-EN-10000219</t>
  </si>
  <si>
    <t>Jiffy Clasp Envelope, Recycled</t>
  </si>
  <si>
    <t>IN-2011-14941</t>
  </si>
  <si>
    <t>DA-13450</t>
  </si>
  <si>
    <t>Dianna Arnett</t>
  </si>
  <si>
    <t>OFF-AR-10001228</t>
  </si>
  <si>
    <t>Binney &amp; Smith Pens, Easy-Erase</t>
  </si>
  <si>
    <t>IN-2014-55513</t>
  </si>
  <si>
    <t>CR-12580</t>
  </si>
  <si>
    <t>Clay Rozendal</t>
  </si>
  <si>
    <t>OFF-AP-10002899</t>
  </si>
  <si>
    <t>Breville Toaster, Silver</t>
  </si>
  <si>
    <t>IN-2013-27492</t>
  </si>
  <si>
    <t>BE-11335</t>
  </si>
  <si>
    <t>Bill Eplett</t>
  </si>
  <si>
    <t>OFF-FA-10002241</t>
  </si>
  <si>
    <t>Stockwell Clamps, Bulk Pack</t>
  </si>
  <si>
    <t>IN-2013-22760</t>
  </si>
  <si>
    <t>VT-21700</t>
  </si>
  <si>
    <t>Valerie Takahito</t>
  </si>
  <si>
    <t>OFF-SU-10001308</t>
  </si>
  <si>
    <t>Fiskars Trimmer, Serrated</t>
  </si>
  <si>
    <t>OFF-FA-10000974</t>
  </si>
  <si>
    <t>Stockwell Paper Clips, Bulk Pack</t>
  </si>
  <si>
    <t>OFF-ST-10003810</t>
  </si>
  <si>
    <t>Tenex Box, Single Width</t>
  </si>
  <si>
    <t>IN-2011-62499</t>
  </si>
  <si>
    <t>MH-17440</t>
  </si>
  <si>
    <t>Mark Haberlin</t>
  </si>
  <si>
    <t>Nagpur</t>
  </si>
  <si>
    <t>OFF-PA-10002047</t>
  </si>
  <si>
    <t>Green Bar Cards &amp; Envelopes, 8.5 x 11</t>
  </si>
  <si>
    <t>IN-2014-14227</t>
  </si>
  <si>
    <t>AJ-10795</t>
  </si>
  <si>
    <t>Anthony Johnson</t>
  </si>
  <si>
    <t>Amritsar</t>
  </si>
  <si>
    <t>OFF-LA-10003141</t>
  </si>
  <si>
    <t>Hon Shipping Labels, Laser Printer Compatible</t>
  </si>
  <si>
    <t>IN-2011-62450</t>
  </si>
  <si>
    <t>AY-10555</t>
  </si>
  <si>
    <t>Andy Yotov</t>
  </si>
  <si>
    <t>Bareilly</t>
  </si>
  <si>
    <t>OFF-AR-10000249</t>
  </si>
  <si>
    <t>Sanford Highlighters, Fluorescent</t>
  </si>
  <si>
    <t>IN-2014-31811</t>
  </si>
  <si>
    <t>HW-14935</t>
  </si>
  <si>
    <t>Helen Wasserman</t>
  </si>
  <si>
    <t>OFF-ST-10001638</t>
  </si>
  <si>
    <t>Tenex File Cart, Single Width</t>
  </si>
  <si>
    <t>IN-2014-14780</t>
  </si>
  <si>
    <t>CR-12820</t>
  </si>
  <si>
    <t>Cyra Reiten</t>
  </si>
  <si>
    <t>Patna</t>
  </si>
  <si>
    <t>OFF-ST-10004768</t>
  </si>
  <si>
    <t>Eldon Lockers, Industrial</t>
  </si>
  <si>
    <t>IN-2014-32665</t>
  </si>
  <si>
    <t>SL-20155</t>
  </si>
  <si>
    <t>Sara Luxemburg</t>
  </si>
  <si>
    <t>Mumbai</t>
  </si>
  <si>
    <t>OFF-BI-10000854</t>
  </si>
  <si>
    <t>Acco Binder Covers, Economy</t>
  </si>
  <si>
    <t>IN-2014-14374</t>
  </si>
  <si>
    <t>EM-14065</t>
  </si>
  <si>
    <t>Erin Mull</t>
  </si>
  <si>
    <t>Vadodara</t>
  </si>
  <si>
    <t>OFF-SU-10002649</t>
  </si>
  <si>
    <t>Elite Shears, Serrated</t>
  </si>
  <si>
    <t>IN-2012-40596</t>
  </si>
  <si>
    <t>RM-19375</t>
  </si>
  <si>
    <t>Raymond Messe</t>
  </si>
  <si>
    <t>OFF-PA-10001818</t>
  </si>
  <si>
    <t>Green Bar Note Cards, Multicolor</t>
  </si>
  <si>
    <t>IN-2012-32805</t>
  </si>
  <si>
    <t>AF-10885</t>
  </si>
  <si>
    <t>OFF-AP-10002675</t>
  </si>
  <si>
    <t>Cuisinart Refrigerator, Black</t>
  </si>
  <si>
    <t>IN-2014-71102</t>
  </si>
  <si>
    <t>RD-19585</t>
  </si>
  <si>
    <t>Rob Dowd</t>
  </si>
  <si>
    <t>Patiala</t>
  </si>
  <si>
    <t>OFF-PA-10004613</t>
  </si>
  <si>
    <t>IN-2012-31076</t>
  </si>
  <si>
    <t>MB-17305</t>
  </si>
  <si>
    <t>Maria Bertelson</t>
  </si>
  <si>
    <t>OFF-SU-10001442</t>
  </si>
  <si>
    <t>Acme Scissors, Steel</t>
  </si>
  <si>
    <t>IN-2012-45951</t>
  </si>
  <si>
    <t>JG-15115</t>
  </si>
  <si>
    <t>Jack Garza</t>
  </si>
  <si>
    <t>Bhopal</t>
  </si>
  <si>
    <t>OFF-EN-10000315</t>
  </si>
  <si>
    <t>Jiffy Business Envelopes, Security-Tint</t>
  </si>
  <si>
    <t>IN-2013-50515</t>
  </si>
  <si>
    <t>DK-13090</t>
  </si>
  <si>
    <t>Dave Kipp</t>
  </si>
  <si>
    <t>Tirunelveli</t>
  </si>
  <si>
    <t>ID-2012-43963</t>
  </si>
  <si>
    <t>CC-12685</t>
  </si>
  <si>
    <t>Craig Carroll</t>
  </si>
  <si>
    <t>OFF-EN-10001789</t>
  </si>
  <si>
    <t>Kraft Peel and Seal, Set of 50</t>
  </si>
  <si>
    <t>IN-2011-49129</t>
  </si>
  <si>
    <t>MV-18190</t>
  </si>
  <si>
    <t>Mike Vittorini</t>
  </si>
  <si>
    <t>Nellore</t>
  </si>
  <si>
    <t>OFF-SU-10004766</t>
  </si>
  <si>
    <t>Kleencut Shears, Easy Grip</t>
  </si>
  <si>
    <t>IN-2012-49766</t>
  </si>
  <si>
    <t>MC-18100</t>
  </si>
  <si>
    <t>Mick Crebagga</t>
  </si>
  <si>
    <t>OFF-PA-10003418</t>
  </si>
  <si>
    <t>Enermax Memo Slips, Multicolor</t>
  </si>
  <si>
    <t>IN-2013-11301</t>
  </si>
  <si>
    <t>PO-18850</t>
  </si>
  <si>
    <t>Patrick O'Brill</t>
  </si>
  <si>
    <t>OFF-AR-10002109</t>
  </si>
  <si>
    <t>Binney &amp; Smith Sketch Pad, Fluorescent</t>
  </si>
  <si>
    <t>OFF-ST-10004583</t>
  </si>
  <si>
    <t>Eldon Shelving, Single Width</t>
  </si>
  <si>
    <t>OFF-BI-10000721</t>
  </si>
  <si>
    <t>ID-2012-41520</t>
  </si>
  <si>
    <t>OFF-BI-10002329</t>
  </si>
  <si>
    <t>Avery 3-Hole Punch, Durable</t>
  </si>
  <si>
    <t>IN-2011-38307</t>
  </si>
  <si>
    <t>SE-20110</t>
  </si>
  <si>
    <t>Sanjit Engle</t>
  </si>
  <si>
    <t>Latur</t>
  </si>
  <si>
    <t>OFF-BI-10000305</t>
  </si>
  <si>
    <t>Wilson Jones Index Tab, Durable</t>
  </si>
  <si>
    <t>IN-2011-76961</t>
  </si>
  <si>
    <t>RE-19450</t>
  </si>
  <si>
    <t>Richard Eichhorn</t>
  </si>
  <si>
    <t>OFF-BI-10000106</t>
  </si>
  <si>
    <t>Cardinal Hole Reinforcements, Clear</t>
  </si>
  <si>
    <t>IN-2011-23131</t>
  </si>
  <si>
    <t>JG-15160</t>
  </si>
  <si>
    <t>James Galang</t>
  </si>
  <si>
    <t>Jaipur</t>
  </si>
  <si>
    <t>IN-2012-53105</t>
  </si>
  <si>
    <t>Coimbatore</t>
  </si>
  <si>
    <t>OFF-FA-10001057</t>
  </si>
  <si>
    <t>Accos Clamps, Assorted Sizes</t>
  </si>
  <si>
    <t>IN-2012-47008</t>
  </si>
  <si>
    <t>FG-14260</t>
  </si>
  <si>
    <t>Frank Gastineau</t>
  </si>
  <si>
    <t>Jabalpur</t>
  </si>
  <si>
    <t>OFF-PA-10004475</t>
  </si>
  <si>
    <t>Xerox Computer Printout Paper, 8.5 x 11</t>
  </si>
  <si>
    <t>IN-2013-54078</t>
  </si>
  <si>
    <t>AB-10165</t>
  </si>
  <si>
    <t>Alan Barnes</t>
  </si>
  <si>
    <t>OFF-EN-10003498</t>
  </si>
  <si>
    <t>Cameo Interoffice Envelope, Recycled</t>
  </si>
  <si>
    <t>IN-2012-53042</t>
  </si>
  <si>
    <t>Aurangabad</t>
  </si>
  <si>
    <t>OFF-LA-10002875</t>
  </si>
  <si>
    <t>Novimex Shipping Labels, Adjustable</t>
  </si>
  <si>
    <t>IN-2014-71907</t>
  </si>
  <si>
    <t>BT-11485</t>
  </si>
  <si>
    <t>Brad Thomas</t>
  </si>
  <si>
    <t>OFF-SU-10003537</t>
  </si>
  <si>
    <t>Kleencut Scissors, Steel</t>
  </si>
  <si>
    <t>IN-2014-64669</t>
  </si>
  <si>
    <t>VP-21730</t>
  </si>
  <si>
    <t>Victor Preis</t>
  </si>
  <si>
    <t>Lucknow</t>
  </si>
  <si>
    <t>OFF-LA-10000506</t>
  </si>
  <si>
    <t>Harbour Creations Legal Exhibit Labels, Laser Printer Compatible</t>
  </si>
  <si>
    <t>IN-2012-33218</t>
  </si>
  <si>
    <t>HP-14815</t>
  </si>
  <si>
    <t>Harold Pawlan</t>
  </si>
  <si>
    <t>OFF-FA-10002539</t>
  </si>
  <si>
    <t>Stockwell Rubber Bands, Metal</t>
  </si>
  <si>
    <t>IN-2014-71256</t>
  </si>
  <si>
    <t>NM-18445</t>
  </si>
  <si>
    <t>Nathan Mautz</t>
  </si>
  <si>
    <t>OFF-FA-10001297</t>
  </si>
  <si>
    <t>OIC Staples, 12 Pack</t>
  </si>
  <si>
    <t>IN-2011-50445</t>
  </si>
  <si>
    <t>AT-10435</t>
  </si>
  <si>
    <t>Alyssa Tate</t>
  </si>
  <si>
    <t>OFF-BI-10000340</t>
  </si>
  <si>
    <t>Avery Binding Machine, Clear</t>
  </si>
  <si>
    <t>IN-2011-22585</t>
  </si>
  <si>
    <t>Hapur</t>
  </si>
  <si>
    <t>IN-2012-44278</t>
  </si>
  <si>
    <t>NZ-18565</t>
  </si>
  <si>
    <t>Nick Zandusky</t>
  </si>
  <si>
    <t>OFF-BI-10002364</t>
  </si>
  <si>
    <t>Acco Binder, Durable</t>
  </si>
  <si>
    <t>IN-2014-44012</t>
  </si>
  <si>
    <t>PS-19045</t>
  </si>
  <si>
    <t>Penelope Sewall</t>
  </si>
  <si>
    <t>Anantapur</t>
  </si>
  <si>
    <t>OFF-BI-10003142</t>
  </si>
  <si>
    <t>Acco Binder Covers, Clear</t>
  </si>
  <si>
    <t>IN-2014-45188</t>
  </si>
  <si>
    <t>DR-12940</t>
  </si>
  <si>
    <t>Daniel Raglin</t>
  </si>
  <si>
    <t>OFF-ST-10000016</t>
  </si>
  <si>
    <t>Eldon Folders, Blue</t>
  </si>
  <si>
    <t>IN-2014-59650</t>
  </si>
  <si>
    <t>AW-10930</t>
  </si>
  <si>
    <t>Arthur Wiediger</t>
  </si>
  <si>
    <t>OFF-BI-10002853</t>
  </si>
  <si>
    <t>Avery Binder Covers, Recycled</t>
  </si>
  <si>
    <t>IN-2012-13919</t>
  </si>
  <si>
    <t>CW-11905</t>
  </si>
  <si>
    <t>Carl Weiss</t>
  </si>
  <si>
    <t>Jalna</t>
  </si>
  <si>
    <t>OFF-AR-10000720</t>
  </si>
  <si>
    <t>Binney &amp; Smith Markers, Fluorescent</t>
  </si>
  <si>
    <t>IN-2013-71333</t>
  </si>
  <si>
    <t>JE-15610</t>
  </si>
  <si>
    <t>Jim Epp</t>
  </si>
  <si>
    <t>Amravati</t>
  </si>
  <si>
    <t>OFF-ST-10002292</t>
  </si>
  <si>
    <t>Fellowes Lockers, Single Width</t>
  </si>
  <si>
    <t>IN-2014-72327</t>
  </si>
  <si>
    <t>KH-16330</t>
  </si>
  <si>
    <t>Katharine Harms</t>
  </si>
  <si>
    <t>OFF-PA-10000215</t>
  </si>
  <si>
    <t>Eaton Parchment Paper, Premium</t>
  </si>
  <si>
    <t>IN-2014-35731</t>
  </si>
  <si>
    <t>Dl-13600</t>
  </si>
  <si>
    <t>Dorris liebe</t>
  </si>
  <si>
    <t>OFF-ST-10004847</t>
  </si>
  <si>
    <t>Tenex File Cart, Blue</t>
  </si>
  <si>
    <t>OFF-SU-10001762</t>
  </si>
  <si>
    <t>Stiletto Shears, Easy Grip</t>
  </si>
  <si>
    <t>IN-2013-35787</t>
  </si>
  <si>
    <t>KE-16420</t>
  </si>
  <si>
    <t>Katrina Edelman</t>
  </si>
  <si>
    <t>OFF-LA-10001292</t>
  </si>
  <si>
    <t>Smead File Folder Labels, Adjustable</t>
  </si>
  <si>
    <t>IN-2013-30663</t>
  </si>
  <si>
    <t>SV-20815</t>
  </si>
  <si>
    <t>Stuart Van</t>
  </si>
  <si>
    <t>IN-2014-36795</t>
  </si>
  <si>
    <t>CV-12805</t>
  </si>
  <si>
    <t>Cynthia Voltz</t>
  </si>
  <si>
    <t>IN-2014-77339</t>
  </si>
  <si>
    <t>JC-16105</t>
  </si>
  <si>
    <t>Julie Creighton</t>
  </si>
  <si>
    <t>Thane</t>
  </si>
  <si>
    <t>OFF-SU-10004008</t>
  </si>
  <si>
    <t>Kleencut Letter Opener, Steel</t>
  </si>
  <si>
    <t>IN-2013-26540</t>
  </si>
  <si>
    <t>DJ-13510</t>
  </si>
  <si>
    <t>Don Jones</t>
  </si>
  <si>
    <t>OFF-LA-10000984</t>
  </si>
  <si>
    <t>Hon Round Labels, Alphabetical</t>
  </si>
  <si>
    <t>IN-2014-65488</t>
  </si>
  <si>
    <t>CP-12340</t>
  </si>
  <si>
    <t>Christine Phan</t>
  </si>
  <si>
    <t>IN-2013-13387</t>
  </si>
  <si>
    <t>AG-10525</t>
  </si>
  <si>
    <t>Andy Gerbode</t>
  </si>
  <si>
    <t>OFF-PA-10003686</t>
  </si>
  <si>
    <t>SanDisk Message Books, Multicolor</t>
  </si>
  <si>
    <t>IN-2012-75904</t>
  </si>
  <si>
    <t>BW-11110</t>
  </si>
  <si>
    <t>Bart Watters</t>
  </si>
  <si>
    <t>Jhansi</t>
  </si>
  <si>
    <t>OFF-LA-10002180</t>
  </si>
  <si>
    <t>Hon Color Coded Labels, 5000 Label Set</t>
  </si>
  <si>
    <t>IN-2012-22431</t>
  </si>
  <si>
    <t>AS-10285</t>
  </si>
  <si>
    <t>Alejandro Savely</t>
  </si>
  <si>
    <t>Jammu</t>
  </si>
  <si>
    <t>OFF-LA-10003778</t>
  </si>
  <si>
    <t>Novimex File Folder Labels, Alphabetical</t>
  </si>
  <si>
    <t>IN-2014-75603</t>
  </si>
  <si>
    <t>BS-11365</t>
  </si>
  <si>
    <t>Bill Shonely</t>
  </si>
  <si>
    <t>Vijayawada</t>
  </si>
  <si>
    <t>OFF-ST-10001824</t>
  </si>
  <si>
    <t>Rogers Box, Single Width</t>
  </si>
  <si>
    <t>OFF-FA-10000263</t>
  </si>
  <si>
    <t>Stockwell Thumb Tacks, Bulk Pack</t>
  </si>
  <si>
    <t>IN-2011-45993</t>
  </si>
  <si>
    <t>LR-17035</t>
  </si>
  <si>
    <t>Lisa Ryan</t>
  </si>
  <si>
    <t>Agra</t>
  </si>
  <si>
    <t>OFF-LA-10004894</t>
  </si>
  <si>
    <t>Hon Shipping Labels, Alphabetical</t>
  </si>
  <si>
    <t>IN-2014-76016</t>
  </si>
  <si>
    <t>Thiruvananthapuram</t>
  </si>
  <si>
    <t>OFF-PA-10004741</t>
  </si>
  <si>
    <t>SanDisk Cards &amp; Envelopes, 8.5 x 11</t>
  </si>
  <si>
    <t>IN-2014-51719</t>
  </si>
  <si>
    <t>DV-13045</t>
  </si>
  <si>
    <t>Darrin Van Huff</t>
  </si>
  <si>
    <t>Madurai</t>
  </si>
  <si>
    <t>OFF-ST-10001694</t>
  </si>
  <si>
    <t>Smead Folders, Blue</t>
  </si>
  <si>
    <t>IN-2012-24783</t>
  </si>
  <si>
    <t>GZ-14545</t>
  </si>
  <si>
    <t>George Zrebassa</t>
  </si>
  <si>
    <t>Saharanpur</t>
  </si>
  <si>
    <t>OFF-PA-10003390</t>
  </si>
  <si>
    <t>Enermax Computer Printout Paper, Recycled</t>
  </si>
  <si>
    <t>IN-2012-43459</t>
  </si>
  <si>
    <t>DG-13300</t>
  </si>
  <si>
    <t>Deirdre Greer</t>
  </si>
  <si>
    <t>OFF-LA-10004848</t>
  </si>
  <si>
    <t>Avery Legal Exhibit Labels, 5000 Label Set</t>
  </si>
  <si>
    <t>IN-2014-48632</t>
  </si>
  <si>
    <t>EM-13810</t>
  </si>
  <si>
    <t>Eleni McCrary</t>
  </si>
  <si>
    <t>Bhubaneswar</t>
  </si>
  <si>
    <t>OFF-FA-10003161</t>
  </si>
  <si>
    <t>OIC Paper Clips, Assorted Sizes</t>
  </si>
  <si>
    <t>OFF-ST-10003837</t>
  </si>
  <si>
    <t>Tenex Lockers, Single Width</t>
  </si>
  <si>
    <t>IN-2013-76667</t>
  </si>
  <si>
    <t>LW-16990</t>
  </si>
  <si>
    <t>Lindsay Williams</t>
  </si>
  <si>
    <t>OFF-LA-10000635</t>
  </si>
  <si>
    <t>Harbour Creations Shipping Labels, 5000 Label Set</t>
  </si>
  <si>
    <t>IN-2012-55282</t>
  </si>
  <si>
    <t>AS-10240</t>
  </si>
  <si>
    <t>Alan Shonely</t>
  </si>
  <si>
    <t>Aligarh</t>
  </si>
  <si>
    <t>OFF-FA-10004795</t>
  </si>
  <si>
    <t>Advantus Paper Clips, Assorted Sizes</t>
  </si>
  <si>
    <t>IN-2012-35143</t>
  </si>
  <si>
    <t>RO-19780</t>
  </si>
  <si>
    <t>Rose O'Brian</t>
  </si>
  <si>
    <t>OFF-AP-10002312</t>
  </si>
  <si>
    <t>KitchenAid Refrigerator, Black</t>
  </si>
  <si>
    <t>IN-2013-12757</t>
  </si>
  <si>
    <t>PS-18760</t>
  </si>
  <si>
    <t>Pamela Stobb</t>
  </si>
  <si>
    <t>Srinagar</t>
  </si>
  <si>
    <t>OFF-AP-10002186</t>
  </si>
  <si>
    <t>KitchenAid Toaster, Red</t>
  </si>
  <si>
    <t>IN-2014-15872</t>
  </si>
  <si>
    <t>JL-15235</t>
  </si>
  <si>
    <t>Janet Lee</t>
  </si>
  <si>
    <t>Kalyan</t>
  </si>
  <si>
    <t>OFF-LA-10001731</t>
  </si>
  <si>
    <t>Avery Removable Labels, Alphabetical</t>
  </si>
  <si>
    <t>IN-2014-45258</t>
  </si>
  <si>
    <t>EB-14170</t>
  </si>
  <si>
    <t>Evan Bailliet</t>
  </si>
  <si>
    <t>Allahabad</t>
  </si>
  <si>
    <t>OFF-AR-10004148</t>
  </si>
  <si>
    <t>Sanford Pens, Easy-Erase</t>
  </si>
  <si>
    <t>IN-2014-76555</t>
  </si>
  <si>
    <t>OFF-BI-10004589</t>
  </si>
  <si>
    <t>Avery Binding Machine, Economy</t>
  </si>
  <si>
    <t>IN-2014-72838</t>
  </si>
  <si>
    <t>RF-19840</t>
  </si>
  <si>
    <t>Roy Franzšsisch</t>
  </si>
  <si>
    <t>Cuttack</t>
  </si>
  <si>
    <t>OFF-BI-10003713</t>
  </si>
  <si>
    <t>Wilson Jones Index Tab, Economy</t>
  </si>
  <si>
    <t>IN-2014-56360</t>
  </si>
  <si>
    <t>JC-15385</t>
  </si>
  <si>
    <t>Jenna Caffey</t>
  </si>
  <si>
    <t>Ranchi</t>
  </si>
  <si>
    <t>OFF-PA-10001720</t>
  </si>
  <si>
    <t>Xerox Parchment Paper, Multicolor</t>
  </si>
  <si>
    <t>IN-2012-24797</t>
  </si>
  <si>
    <t>SS-20410</t>
  </si>
  <si>
    <t>Shahid Shariari</t>
  </si>
  <si>
    <t>Karimnagar</t>
  </si>
  <si>
    <t>IN-2013-26029</t>
  </si>
  <si>
    <t>KH-16510</t>
  </si>
  <si>
    <t>Keith Herrera</t>
  </si>
  <si>
    <t>OFF-SU-10004401</t>
  </si>
  <si>
    <t>Acme Shears, High Speed</t>
  </si>
  <si>
    <t>IN-2011-74609</t>
  </si>
  <si>
    <t>EN-13780</t>
  </si>
  <si>
    <t>Edward Nazzal</t>
  </si>
  <si>
    <t>OFF-FA-10003186</t>
  </si>
  <si>
    <t>Accos Push Pins, Bulk Pack</t>
  </si>
  <si>
    <t>IN-2014-75918</t>
  </si>
  <si>
    <t>BS-11665</t>
  </si>
  <si>
    <t>Brian Stugart</t>
  </si>
  <si>
    <t>Bhavnagar</t>
  </si>
  <si>
    <t>OFF-AR-10004749</t>
  </si>
  <si>
    <t>BIC Canvas, Blue</t>
  </si>
  <si>
    <t>IN-2012-49801</t>
  </si>
  <si>
    <t>JS-16030</t>
  </si>
  <si>
    <t>Joy Smith</t>
  </si>
  <si>
    <t>OFF-BI-10004454</t>
  </si>
  <si>
    <t>Cardinal Binder Covers, Clear</t>
  </si>
  <si>
    <t>OFF-PA-10000453</t>
  </si>
  <si>
    <t>Xerox Cards &amp; Envelopes, 8.5 x 11</t>
  </si>
  <si>
    <t>IN-2013-41569</t>
  </si>
  <si>
    <t>RP-19390</t>
  </si>
  <si>
    <t>Resi Pšlking</t>
  </si>
  <si>
    <t>OFF-ST-10003953</t>
  </si>
  <si>
    <t>IN-2013-25532</t>
  </si>
  <si>
    <t>OFF-PA-10000579</t>
  </si>
  <si>
    <t>Xerox Computer Printout Paper, Recycled</t>
  </si>
  <si>
    <t>IN-2014-63710</t>
  </si>
  <si>
    <t>AB-10015</t>
  </si>
  <si>
    <t>Aaron Bergman</t>
  </si>
  <si>
    <t>OFF-BI-10004140</t>
  </si>
  <si>
    <t>IN-2011-55275</t>
  </si>
  <si>
    <t>NP-18700</t>
  </si>
  <si>
    <t>Nora Preis</t>
  </si>
  <si>
    <t>Sonipat</t>
  </si>
  <si>
    <t>OFF-EN-10002540</t>
  </si>
  <si>
    <t>GlobeWeis Clasp Envelope, with clear poly window</t>
  </si>
  <si>
    <t>IN-2013-40806</t>
  </si>
  <si>
    <t>AC-10450</t>
  </si>
  <si>
    <t>Jamshedpur</t>
  </si>
  <si>
    <t>OFF-PA-10004260</t>
  </si>
  <si>
    <t>Xerox Memo Slips, Recycled</t>
  </si>
  <si>
    <t>IN-2014-47806</t>
  </si>
  <si>
    <t>DO-13435</t>
  </si>
  <si>
    <t>OFF-AP-10001931</t>
  </si>
  <si>
    <t>Cuisinart Stove, Red</t>
  </si>
  <si>
    <t>ID-2012-32623</t>
  </si>
  <si>
    <t>IN-2014-11693</t>
  </si>
  <si>
    <t>ND-18370</t>
  </si>
  <si>
    <t>Natalie DeCherney</t>
  </si>
  <si>
    <t>OFF-ST-10002499</t>
  </si>
  <si>
    <t>Fellowes Shelving, Single Width</t>
  </si>
  <si>
    <t>IN-2011-46504</t>
  </si>
  <si>
    <t>LT-16765</t>
  </si>
  <si>
    <t>Warangal</t>
  </si>
  <si>
    <t>OFF-SU-10002742</t>
  </si>
  <si>
    <t>Stiletto Trimmer, Serrated</t>
  </si>
  <si>
    <t>IN-2012-26113</t>
  </si>
  <si>
    <t>DB-13210</t>
  </si>
  <si>
    <t>Dean Braden</t>
  </si>
  <si>
    <t>OFF-PA-10003906</t>
  </si>
  <si>
    <t>Eaton Memo Slips, Premium</t>
  </si>
  <si>
    <t>IN-2013-72901</t>
  </si>
  <si>
    <t>Bikaner</t>
  </si>
  <si>
    <t>OFF-FA-10002636</t>
  </si>
  <si>
    <t>Accos Staples, 12 Pack</t>
  </si>
  <si>
    <t>OFF-FA-10002156</t>
  </si>
  <si>
    <t>Advantus Push Pins, Metal</t>
  </si>
  <si>
    <t>IN-2012-65915</t>
  </si>
  <si>
    <t>CC-12145</t>
  </si>
  <si>
    <t>Charles Crestani</t>
  </si>
  <si>
    <t>Pimpri</t>
  </si>
  <si>
    <t>OFF-AR-10004651</t>
  </si>
  <si>
    <t>Boston Pens, Fluorescent</t>
  </si>
  <si>
    <t>IN-2012-52314</t>
  </si>
  <si>
    <t>TB-21055</t>
  </si>
  <si>
    <t>Ted Butterfield</t>
  </si>
  <si>
    <t>OFF-BI-10003779</t>
  </si>
  <si>
    <t>Cardinal 3-Hole Punch, Durable</t>
  </si>
  <si>
    <t>IN-2011-29935</t>
  </si>
  <si>
    <t>JM-16195</t>
  </si>
  <si>
    <t>Justin MacKendrick</t>
  </si>
  <si>
    <t>OFF-BI-10000006</t>
  </si>
  <si>
    <t>Ibico Binder, Durable</t>
  </si>
  <si>
    <t>IN-2013-29018</t>
  </si>
  <si>
    <t>JE-15715</t>
  </si>
  <si>
    <t>Joe Elijah</t>
  </si>
  <si>
    <t>Etawah</t>
  </si>
  <si>
    <t>OFF-BI-10002287</t>
  </si>
  <si>
    <t>IN-2014-14003</t>
  </si>
  <si>
    <t>GH-14425</t>
  </si>
  <si>
    <t>Gary Hwang</t>
  </si>
  <si>
    <t>Dewas</t>
  </si>
  <si>
    <t>OFF-AP-10002326</t>
  </si>
  <si>
    <t>Hamilton Beach Microwave, White</t>
  </si>
  <si>
    <t>IN-2012-44943</t>
  </si>
  <si>
    <t>BE-11410</t>
  </si>
  <si>
    <t>Bobby Elias</t>
  </si>
  <si>
    <t>OFF-BI-10002712</t>
  </si>
  <si>
    <t>Acco Hole Reinforcements, Durable</t>
  </si>
  <si>
    <t>IN-2011-60826</t>
  </si>
  <si>
    <t>KM-16660</t>
  </si>
  <si>
    <t>Khloe Miller</t>
  </si>
  <si>
    <t>OFF-ST-10004228</t>
  </si>
  <si>
    <t>Tenex Shelving, Industrial</t>
  </si>
  <si>
    <t>IN-2013-62723</t>
  </si>
  <si>
    <t>SJ-20500</t>
  </si>
  <si>
    <t>Shirley Jackson</t>
  </si>
  <si>
    <t>IN-2013-10811</t>
  </si>
  <si>
    <t>OFF-FA-10004684</t>
  </si>
  <si>
    <t>Advantus Thumb Tacks, Metal</t>
  </si>
  <si>
    <t>IN-2014-28192</t>
  </si>
  <si>
    <t>JW-16075</t>
  </si>
  <si>
    <t>Julia West</t>
  </si>
  <si>
    <t>OFF-EN-10002425</t>
  </si>
  <si>
    <t>Ames Peel and Seal, Set of 50</t>
  </si>
  <si>
    <t>IN-2014-76576</t>
  </si>
  <si>
    <t>NW-18400</t>
  </si>
  <si>
    <t>Natalie Webber</t>
  </si>
  <si>
    <t>Bhatpara</t>
  </si>
  <si>
    <t>OFF-BI-10004098</t>
  </si>
  <si>
    <t>Acco 3-Hole Punch, Durable</t>
  </si>
  <si>
    <t>IN-2013-61841</t>
  </si>
  <si>
    <t>CM-12385</t>
  </si>
  <si>
    <t>Christopher Martinez</t>
  </si>
  <si>
    <t>OFF-ST-10001357</t>
  </si>
  <si>
    <t>Eldon Lockers, Single Width</t>
  </si>
  <si>
    <t>IN-2013-78809</t>
  </si>
  <si>
    <t>AG-10900</t>
  </si>
  <si>
    <t>OFF-PA-10004335</t>
  </si>
  <si>
    <t>Green Bar Computer Printout Paper, Recycled</t>
  </si>
  <si>
    <t>IN-2012-62765</t>
  </si>
  <si>
    <t>RM-19750</t>
  </si>
  <si>
    <t>Roland Murray</t>
  </si>
  <si>
    <t>OFF-FA-10003745</t>
  </si>
  <si>
    <t>Accos Rubber Bands, Metal</t>
  </si>
  <si>
    <t>IN-2011-17594</t>
  </si>
  <si>
    <t>DP-13165</t>
  </si>
  <si>
    <t>David Philippe</t>
  </si>
  <si>
    <t>OFF-FA-10001526</t>
  </si>
  <si>
    <t>Stockwell Rubber Bands, 12 Pack</t>
  </si>
  <si>
    <t>OFF-FA-10000549</t>
  </si>
  <si>
    <t>Advantus Staples, Metal</t>
  </si>
  <si>
    <t>IN-2013-79306</t>
  </si>
  <si>
    <t>OFF-BI-10003874</t>
  </si>
  <si>
    <t>Avery Index Tab, Clear</t>
  </si>
  <si>
    <t>IN-2013-53819</t>
  </si>
  <si>
    <t>TB-21595</t>
  </si>
  <si>
    <t>Troy Blackwell</t>
  </si>
  <si>
    <t>IN-2014-52412</t>
  </si>
  <si>
    <t>SC-20020</t>
  </si>
  <si>
    <t>Sam Craven</t>
  </si>
  <si>
    <t>Dehra Dun</t>
  </si>
  <si>
    <t>TEC-MA-10000776</t>
  </si>
  <si>
    <t>Okidata Calculator, Wireless</t>
  </si>
  <si>
    <t>TEC-MA-10001752</t>
  </si>
  <si>
    <t>Konica Printer, Durable</t>
  </si>
  <si>
    <t>TEC-MA-10002468</t>
  </si>
  <si>
    <t>Panasonic Inkjet, White</t>
  </si>
  <si>
    <t>IN-2012-64221</t>
  </si>
  <si>
    <t>AO-10810</t>
  </si>
  <si>
    <t>Anthony O'Donnell</t>
  </si>
  <si>
    <t>TEC-MA-10004423</t>
  </si>
  <si>
    <t>StarTech Card Printer, White</t>
  </si>
  <si>
    <t>IN-2014-77689</t>
  </si>
  <si>
    <t>SC-20050</t>
  </si>
  <si>
    <t>Sample Company A</t>
  </si>
  <si>
    <t>Asansol</t>
  </si>
  <si>
    <t>TEC-CO-10000791</t>
  </si>
  <si>
    <t>Sharp Personal Copier, Laser</t>
  </si>
  <si>
    <t>IN-2011-73335</t>
  </si>
  <si>
    <t>EH-14125</t>
  </si>
  <si>
    <t>Eugene Hildebrand</t>
  </si>
  <si>
    <t>TEC-CO-10001531</t>
  </si>
  <si>
    <t>Hewlett Fax and Copier, Color</t>
  </si>
  <si>
    <t>TEC-CO-10003102</t>
  </si>
  <si>
    <t>Canon Copy Machine, Color</t>
  </si>
  <si>
    <t>TEC-CO-10004535</t>
  </si>
  <si>
    <t>Hewlett Fax Machine, High-Speed</t>
  </si>
  <si>
    <t>IN-2011-46728</t>
  </si>
  <si>
    <t>KB-16600</t>
  </si>
  <si>
    <t>Ken Brennan</t>
  </si>
  <si>
    <t>Ichalkaranji</t>
  </si>
  <si>
    <t>TEC-CO-10003777</t>
  </si>
  <si>
    <t>Hewlett Copy Machine, Color</t>
  </si>
  <si>
    <t>IN-2014-16887</t>
  </si>
  <si>
    <t>CC-12475</t>
  </si>
  <si>
    <t>Cindy Chapman</t>
  </si>
  <si>
    <t>TEC-CO-10002040</t>
  </si>
  <si>
    <t>Brother Fax Machine, Digital</t>
  </si>
  <si>
    <t>IN-2012-40211</t>
  </si>
  <si>
    <t>TEC-CO-10004897</t>
  </si>
  <si>
    <t>Sharp Fax Machine, High-Speed</t>
  </si>
  <si>
    <t>IN-2014-57984</t>
  </si>
  <si>
    <t>CS-12505</t>
  </si>
  <si>
    <t>Cindy Stewart</t>
  </si>
  <si>
    <t>TEC-CO-10001204</t>
  </si>
  <si>
    <t>Sharp Copy Machine, Color</t>
  </si>
  <si>
    <t>TEC-CO-10004929</t>
  </si>
  <si>
    <t>Canon Personal Copier, Color</t>
  </si>
  <si>
    <t>TEC-CO-10003448</t>
  </si>
  <si>
    <t>Canon Ink, Laser</t>
  </si>
  <si>
    <t>IN-2011-53203</t>
  </si>
  <si>
    <t>AH-10195</t>
  </si>
  <si>
    <t>Alan Haines</t>
  </si>
  <si>
    <t>TEC-AC-10000111</t>
  </si>
  <si>
    <t>SanDisk Mouse, USB</t>
  </si>
  <si>
    <t>TEC-AC-10000639</t>
  </si>
  <si>
    <t>Belkin Router, Bluetooth</t>
  </si>
  <si>
    <t>TEC-AC-10002255</t>
  </si>
  <si>
    <t>Memorex Keyboard, Erganomic</t>
  </si>
  <si>
    <t>IN-2012-52111</t>
  </si>
  <si>
    <t>JH-16180</t>
  </si>
  <si>
    <t>Justin Hirsh</t>
  </si>
  <si>
    <t>Nizamabad</t>
  </si>
  <si>
    <t>TEC-AC-10003734</t>
  </si>
  <si>
    <t>Memorex Numeric Keypad, Erganomic</t>
  </si>
  <si>
    <t>IN-2011-75218</t>
  </si>
  <si>
    <t>AH-10465</t>
  </si>
  <si>
    <t>Amy Hunt</t>
  </si>
  <si>
    <t>Belgaum</t>
  </si>
  <si>
    <t>TEC-AC-10001463</t>
  </si>
  <si>
    <t>Logitech Numeric Keypad, Programmable</t>
  </si>
  <si>
    <t>IN-2011-51964</t>
  </si>
  <si>
    <t>AB-10105</t>
  </si>
  <si>
    <t>Adrian Barton</t>
  </si>
  <si>
    <t>Kochi</t>
  </si>
  <si>
    <t>TEC-AC-10000642</t>
  </si>
  <si>
    <t>Logitech Flash Drive, Bluetooth</t>
  </si>
  <si>
    <t>IN-2014-16852</t>
  </si>
  <si>
    <t>GW-14605</t>
  </si>
  <si>
    <t>Giulietta Weimer</t>
  </si>
  <si>
    <t>TEC-AC-10002533</t>
  </si>
  <si>
    <t>IN-2012-70836</t>
  </si>
  <si>
    <t>AR-10540</t>
  </si>
  <si>
    <t>Andy Reiter</t>
  </si>
  <si>
    <t>Baranagar</t>
  </si>
  <si>
    <t>TEC-AC-10004562</t>
  </si>
  <si>
    <t>Enermax Flash Drive, Programmable</t>
  </si>
  <si>
    <t>IN-2014-65194</t>
  </si>
  <si>
    <t>AF-10870</t>
  </si>
  <si>
    <t>Art Ferguson</t>
  </si>
  <si>
    <t>TEC-AC-10003640</t>
  </si>
  <si>
    <t>SanDisk Mouse, Programmable</t>
  </si>
  <si>
    <t>IN-2014-19120</t>
  </si>
  <si>
    <t>AW-10840</t>
  </si>
  <si>
    <t>Anthony Witt</t>
  </si>
  <si>
    <t>Ganganagar</t>
  </si>
  <si>
    <t>TEC-AC-10001600</t>
  </si>
  <si>
    <t>Belkin Numeric Keypad, Bluetooth</t>
  </si>
  <si>
    <t>TEC-PH-10003713</t>
  </si>
  <si>
    <t>Nokia Smart Phone, Cordless</t>
  </si>
  <si>
    <t>IN-2011-55268</t>
  </si>
  <si>
    <t>GT-14710</t>
  </si>
  <si>
    <t>Greg Tran</t>
  </si>
  <si>
    <t>TEC-PH-10001354</t>
  </si>
  <si>
    <t>Motorola Speaker Phone, Full Size</t>
  </si>
  <si>
    <t>IN-2012-38132</t>
  </si>
  <si>
    <t>NC-18340</t>
  </si>
  <si>
    <t>Nat Carroll</t>
  </si>
  <si>
    <t>TEC-PH-10004350</t>
  </si>
  <si>
    <t>Samsung Headset, Cordless</t>
  </si>
  <si>
    <t>TEC-PH-10001990</t>
  </si>
  <si>
    <t>Cisco Smart Phone, Full Size</t>
  </si>
  <si>
    <t>IN-2012-79012</t>
  </si>
  <si>
    <t>JF-15490</t>
  </si>
  <si>
    <t>Jeremy Farry</t>
  </si>
  <si>
    <t>TEC-PH-10003752</t>
  </si>
  <si>
    <t>Nokia Office Telephone, VoIP</t>
  </si>
  <si>
    <t>IN-2014-40526</t>
  </si>
  <si>
    <t>PF-19165</t>
  </si>
  <si>
    <t>Philip Fox</t>
  </si>
  <si>
    <t>TEC-PH-10000297</t>
  </si>
  <si>
    <t>Apple Office Telephone, with Caller ID</t>
  </si>
  <si>
    <t>IN-2014-71837</t>
  </si>
  <si>
    <t>TEC-PH-10002428</t>
  </si>
  <si>
    <t>Apple Headset, VoIP</t>
  </si>
  <si>
    <t>IN-2012-46448</t>
  </si>
  <si>
    <t>SW-20245</t>
  </si>
  <si>
    <t>Scot Wooten</t>
  </si>
  <si>
    <t>Fatehpur</t>
  </si>
  <si>
    <t>TEC-PH-10000358</t>
  </si>
  <si>
    <t>Samsung Headset, with Caller ID</t>
  </si>
  <si>
    <t>IN-2013-20933</t>
  </si>
  <si>
    <t>NL-18310</t>
  </si>
  <si>
    <t>Nancy Lomonaco</t>
  </si>
  <si>
    <t>TEC-PH-10002683</t>
  </si>
  <si>
    <t>Apple Smart Phone, Cordless</t>
  </si>
  <si>
    <t>IN-2014-34576</t>
  </si>
  <si>
    <t>CC-12100</t>
  </si>
  <si>
    <t>Chad Cunningham</t>
  </si>
  <si>
    <t>TEC-PH-10003927</t>
  </si>
  <si>
    <t>Nokia Audio Dock, with Caller ID</t>
  </si>
  <si>
    <t>IN-2012-48240</t>
  </si>
  <si>
    <t>GP-14740</t>
  </si>
  <si>
    <t>Guy Phonely</t>
  </si>
  <si>
    <t>TEC-PH-10004664</t>
  </si>
  <si>
    <t>Nokia Smart Phone, with Caller ID</t>
  </si>
  <si>
    <t>IN-2012-40638</t>
  </si>
  <si>
    <t>FH-14275</t>
  </si>
  <si>
    <t>Frank Hawley</t>
  </si>
  <si>
    <t>TEC-PH-10004675</t>
  </si>
  <si>
    <t>Nokia Audio Dock, VoIP</t>
  </si>
  <si>
    <t>TEC-PH-10003430</t>
  </si>
  <si>
    <t>Cisco Speaker Phone, VoIP</t>
  </si>
  <si>
    <t>TEC-PH-10002601</t>
  </si>
  <si>
    <t>Motorola Smart Phone, Cordless</t>
  </si>
  <si>
    <t>TEC-PH-10000922</t>
  </si>
  <si>
    <t>Nokia Headset, with Caller ID</t>
  </si>
  <si>
    <t>IN-2012-44810</t>
  </si>
  <si>
    <t>BP-11230</t>
  </si>
  <si>
    <t>Benjamin Patterson</t>
  </si>
  <si>
    <t>FUR-CH-10001415</t>
  </si>
  <si>
    <t>Office Star Executive Leather Armchair, Red</t>
  </si>
  <si>
    <t>IN-2011-23530</t>
  </si>
  <si>
    <t>FUR-CH-10004694</t>
  </si>
  <si>
    <t>Office Star Rocking Chair, Black</t>
  </si>
  <si>
    <t>IN-2013-37761</t>
  </si>
  <si>
    <t>KB-16240</t>
  </si>
  <si>
    <t>Karen Bern</t>
  </si>
  <si>
    <t>FUR-CH-10002944</t>
  </si>
  <si>
    <t>Office Star Steel Folding Chair, Black</t>
  </si>
  <si>
    <t>FUR-CH-10003950</t>
  </si>
  <si>
    <t>Novimex Executive Leather Armchair, Black</t>
  </si>
  <si>
    <t>IN-2013-12183</t>
  </si>
  <si>
    <t>HH-15010</t>
  </si>
  <si>
    <t>Hilary Holden</t>
  </si>
  <si>
    <t>FUR-CH-10002573</t>
  </si>
  <si>
    <t>Office Star Executive Leather Armchair, Adjustable</t>
  </si>
  <si>
    <t>IN-2012-15137</t>
  </si>
  <si>
    <t>CS-12175</t>
  </si>
  <si>
    <t>Charles Sheldon</t>
  </si>
  <si>
    <t>FUR-CH-10000351</t>
  </si>
  <si>
    <t>Novimex Chairmat, Set of Two</t>
  </si>
  <si>
    <t>FUR-CH-10004196</t>
  </si>
  <si>
    <t>Novimex Swivel Stool, Red</t>
  </si>
  <si>
    <t>IN-2014-10657</t>
  </si>
  <si>
    <t>DB-13615</t>
  </si>
  <si>
    <t>Doug Bickford</t>
  </si>
  <si>
    <t>FUR-CH-10002890</t>
  </si>
  <si>
    <t>Office Star Chairmat, Adjustable</t>
  </si>
  <si>
    <t>FUR-CH-10000391</t>
  </si>
  <si>
    <t>Novimex Bag Chairs, Red</t>
  </si>
  <si>
    <t>IN-2012-11749</t>
  </si>
  <si>
    <t>SM-20905</t>
  </si>
  <si>
    <t>Susan MacKendrick</t>
  </si>
  <si>
    <t>IN-2014-65243</t>
  </si>
  <si>
    <t>BE-11455</t>
  </si>
  <si>
    <t>Brad Eason</t>
  </si>
  <si>
    <t>Moradabad</t>
  </si>
  <si>
    <t>FUR-CH-10002224</t>
  </si>
  <si>
    <t>Hon Rocking Chair, Set of Two</t>
  </si>
  <si>
    <t>IN-2014-42276</t>
  </si>
  <si>
    <t>EH-13990</t>
  </si>
  <si>
    <t>Erica Hackney</t>
  </si>
  <si>
    <t>FUR-CH-10004065</t>
  </si>
  <si>
    <t>SAFCO Bag Chairs, Adjustable</t>
  </si>
  <si>
    <t>FUR-CH-10004584</t>
  </si>
  <si>
    <t>Office Star Steel Folding Chair, Set of Two</t>
  </si>
  <si>
    <t>IN-2014-18532</t>
  </si>
  <si>
    <t>AP-10915</t>
  </si>
  <si>
    <t>Arthur Prichep</t>
  </si>
  <si>
    <t>FUR-CH-10000026</t>
  </si>
  <si>
    <t>SAFCO Rocking Chair, Black</t>
  </si>
  <si>
    <t>FUR-CH-10001397</t>
  </si>
  <si>
    <t>SAFCO Chairmat, Set of Two</t>
  </si>
  <si>
    <t>FUR-CH-10002510</t>
  </si>
  <si>
    <t>Office Star Steel Folding Chair, Adjustable</t>
  </si>
  <si>
    <t>IN-2013-53742</t>
  </si>
  <si>
    <t>AH-10030</t>
  </si>
  <si>
    <t>Aaron Hawkins</t>
  </si>
  <si>
    <t>FUR-CH-10002966</t>
  </si>
  <si>
    <t>Harbour Creations Swivel Stool, Red</t>
  </si>
  <si>
    <t>IN-2014-16320</t>
  </si>
  <si>
    <t>DW-13480</t>
  </si>
  <si>
    <t>Dianna Wilson</t>
  </si>
  <si>
    <t>Mirzapur</t>
  </si>
  <si>
    <t>FUR-CH-10002468</t>
  </si>
  <si>
    <t>Hon Rocking Chair, Adjustable</t>
  </si>
  <si>
    <t>IN-2013-12729</t>
  </si>
  <si>
    <t>KT-16480</t>
  </si>
  <si>
    <t>Kean Thornton</t>
  </si>
  <si>
    <t>FUR-CH-10004609</t>
  </si>
  <si>
    <t>Harbour Creations Steel Folding Chair, Adjustable</t>
  </si>
  <si>
    <t>FUR-CH-10001695</t>
  </si>
  <si>
    <t>Harbour Creations Chairmat, Set of Two</t>
  </si>
  <si>
    <t>FUR-CH-10002412</t>
  </si>
  <si>
    <t>Hon Bag Chairs, Black</t>
  </si>
  <si>
    <t>FUR-CH-10003354</t>
  </si>
  <si>
    <t>Novimex Bag Chairs, Black</t>
  </si>
  <si>
    <t>IN-2013-49857</t>
  </si>
  <si>
    <t>SF-20200</t>
  </si>
  <si>
    <t>Sarah Foster</t>
  </si>
  <si>
    <t>IN-2013-59027</t>
  </si>
  <si>
    <t>SS-20875</t>
  </si>
  <si>
    <t>Sung Shariari</t>
  </si>
  <si>
    <t>FUR-CH-10004306</t>
  </si>
  <si>
    <t>SAFCO Bag Chairs, Red</t>
  </si>
  <si>
    <t>FUR-BO-10004043</t>
  </si>
  <si>
    <t>Dania Classic Bookcase, Metal</t>
  </si>
  <si>
    <t>IN-2014-62156</t>
  </si>
  <si>
    <t>GM-14455</t>
  </si>
  <si>
    <t>Gary Mitchum</t>
  </si>
  <si>
    <t>FUR-BO-10001598</t>
  </si>
  <si>
    <t>Bush Corner Shelving, Pine</t>
  </si>
  <si>
    <t>IN-2011-44901</t>
  </si>
  <si>
    <t>MG-18205</t>
  </si>
  <si>
    <t>FUR-BO-10002462</t>
  </si>
  <si>
    <t>Ikea Classic Bookcase, Pine</t>
  </si>
  <si>
    <t>IN-2013-29578</t>
  </si>
  <si>
    <t>JO-15280</t>
  </si>
  <si>
    <t>Jas O'Carroll</t>
  </si>
  <si>
    <t>FUR-BO-10002277</t>
  </si>
  <si>
    <t>Bush Floating Shelf Set, Mobile</t>
  </si>
  <si>
    <t>IN-2014-11231</t>
  </si>
  <si>
    <t>CS-11845</t>
  </si>
  <si>
    <t>Cari Sayre</t>
  </si>
  <si>
    <t>FUR-BO-10000676</t>
  </si>
  <si>
    <t>FUR-BO-10001155</t>
  </si>
  <si>
    <t>Dania 3-Shelf Cabinet, Traditional</t>
  </si>
  <si>
    <t>IN-2012-13345</t>
  </si>
  <si>
    <t>BN-11470</t>
  </si>
  <si>
    <t>Brad Norvell</t>
  </si>
  <si>
    <t>FUR-BO-10002390</t>
  </si>
  <si>
    <t>Ikea Library with Doors, Metal</t>
  </si>
  <si>
    <t>FUR-BO-10000087</t>
  </si>
  <si>
    <t>Dania Classic Bookcase, Mobile</t>
  </si>
  <si>
    <t>IN-2014-76114</t>
  </si>
  <si>
    <t>FUR-BO-10004699</t>
  </si>
  <si>
    <t>Dania 3-Shelf Cabinet, Mobile</t>
  </si>
  <si>
    <t>IN-2014-14150</t>
  </si>
  <si>
    <t>LD-17005</t>
  </si>
  <si>
    <t>Lisa DeCherney</t>
  </si>
  <si>
    <t>FUR-BO-10002032</t>
  </si>
  <si>
    <t>Ikea Stackable Bookrack, Pine</t>
  </si>
  <si>
    <t>IN-2013-72355</t>
  </si>
  <si>
    <t>ML-17755</t>
  </si>
  <si>
    <t>Max Ludwig</t>
  </si>
  <si>
    <t>FUR-FU-10004730</t>
  </si>
  <si>
    <t>Rubbermaid Light Bulb, Erganomic</t>
  </si>
  <si>
    <t>IN-2014-42402</t>
  </si>
  <si>
    <t>TM-21010</t>
  </si>
  <si>
    <t>Tamara Manning</t>
  </si>
  <si>
    <t>FUR-FU-10002699</t>
  </si>
  <si>
    <t>Eldon Photo Frame, Erganomic</t>
  </si>
  <si>
    <t>FUR-FU-10004464</t>
  </si>
  <si>
    <t>Deflect-O Clock, Durable</t>
  </si>
  <si>
    <t>FUR-FU-10000921</t>
  </si>
  <si>
    <t>Advantus Door Stop, Erganomic</t>
  </si>
  <si>
    <t>IN-2014-58957</t>
  </si>
  <si>
    <t>FUR-FU-10004509</t>
  </si>
  <si>
    <t>Advantus Door Stop, Duo Pack</t>
  </si>
  <si>
    <t>IN-2012-69695</t>
  </si>
  <si>
    <t>DK-13225</t>
  </si>
  <si>
    <t>Dean Katz</t>
  </si>
  <si>
    <t>FUR-FU-10004619</t>
  </si>
  <si>
    <t>Tenex Stacking Tray, Erganomic</t>
  </si>
  <si>
    <t>IN-2013-74231</t>
  </si>
  <si>
    <t>KT-16465</t>
  </si>
  <si>
    <t>Kean Takahito</t>
  </si>
  <si>
    <t>FUR-FU-10000889</t>
  </si>
  <si>
    <t>Rubbermaid Clock, Black</t>
  </si>
  <si>
    <t>IN-2013-73342</t>
  </si>
  <si>
    <t>MH-17290</t>
  </si>
  <si>
    <t>Marc Harrigan</t>
  </si>
  <si>
    <t>FUR-FU-10000394</t>
  </si>
  <si>
    <t>Rubbermaid Photo Frame, Durable</t>
  </si>
  <si>
    <t>IN-2011-77479</t>
  </si>
  <si>
    <t>Guntur</t>
  </si>
  <si>
    <t>FUR-FU-10000815</t>
  </si>
  <si>
    <t>Eldon Door Stop, Black</t>
  </si>
  <si>
    <t>FUR-FU-10001343</t>
  </si>
  <si>
    <t>Eldon Stacking Tray, Erganomic</t>
  </si>
  <si>
    <t>FUR-TA-10001205</t>
  </si>
  <si>
    <t>Chromcraft Wood Table, Rectangular</t>
  </si>
  <si>
    <t>IN-2013-60700</t>
  </si>
  <si>
    <t>MC-17845</t>
  </si>
  <si>
    <t>Michael Chen</t>
  </si>
  <si>
    <t>Gwalior</t>
  </si>
  <si>
    <t>FUR-TA-10001889</t>
  </si>
  <si>
    <t>Bevis Conference Table, Fully Assembled</t>
  </si>
  <si>
    <t>FUR-TA-10001359</t>
  </si>
  <si>
    <t>Chromcraft Training Table, with Bottom Storage</t>
  </si>
  <si>
    <t>TEC-PH-10002070</t>
  </si>
  <si>
    <t>Apple Headset, with Caller ID</t>
  </si>
  <si>
    <t>IN-2013-26659</t>
  </si>
  <si>
    <t>AB-10600</t>
  </si>
  <si>
    <t>Ann Blume</t>
  </si>
  <si>
    <t>TEC-MA-10003773</t>
  </si>
  <si>
    <t>Panasonic Card Printer, Wireless</t>
  </si>
  <si>
    <t>IN-2014-14458</t>
  </si>
  <si>
    <t>Brahmapur</t>
  </si>
  <si>
    <t>FUR-BO-10003706</t>
  </si>
  <si>
    <t>Sauder Stackable Bookrack, Pine</t>
  </si>
  <si>
    <t>IN-2014-17426</t>
  </si>
  <si>
    <t>DS-13030</t>
  </si>
  <si>
    <t>Darrin Sayre</t>
  </si>
  <si>
    <t>Imphal</t>
  </si>
  <si>
    <t>IN-2013-70297</t>
  </si>
  <si>
    <t>LS-16975</t>
  </si>
  <si>
    <t>Lindsay Shagiari</t>
  </si>
  <si>
    <t>FUR-BO-10001860</t>
  </si>
  <si>
    <t>Sauder Corner Shelving, Traditional</t>
  </si>
  <si>
    <t>IN-2014-32770</t>
  </si>
  <si>
    <t>AP-10720</t>
  </si>
  <si>
    <t>Anne Pryor</t>
  </si>
  <si>
    <t>FUR-FU-10003605</t>
  </si>
  <si>
    <t>Eldon Light Bulb, Durable</t>
  </si>
  <si>
    <t>IN-2012-33813</t>
  </si>
  <si>
    <t>CA-12055</t>
  </si>
  <si>
    <t>Cathy Armstrong</t>
  </si>
  <si>
    <t>IN-2014-46616</t>
  </si>
  <si>
    <t>FUR-CH-10002091</t>
  </si>
  <si>
    <t>Harbour Creations Swivel Stool, Set of Two</t>
  </si>
  <si>
    <t>TEC-PH-10003856</t>
  </si>
  <si>
    <t>Motorola Smart Phone, with Caller ID</t>
  </si>
  <si>
    <t>TEC-PH-10002104</t>
  </si>
  <si>
    <t>Cisco Speaker Phone, Cordless</t>
  </si>
  <si>
    <t>IN-2012-64494</t>
  </si>
  <si>
    <t>MA-17560</t>
  </si>
  <si>
    <t>Matt Abelman</t>
  </si>
  <si>
    <t>Bellary</t>
  </si>
  <si>
    <t>TEC-AC-10003570</t>
  </si>
  <si>
    <t>Memorex Flash Drive, Erganomic</t>
  </si>
  <si>
    <t>IN-2012-55653</t>
  </si>
  <si>
    <t>DW-13585</t>
  </si>
  <si>
    <t>Dorothy Wardle</t>
  </si>
  <si>
    <t>TEC-AC-10003969</t>
  </si>
  <si>
    <t>SanDisk Memory Card, USB</t>
  </si>
  <si>
    <t>IN-2012-21206</t>
  </si>
  <si>
    <t>SC-20800</t>
  </si>
  <si>
    <t>Stuart Calhoun</t>
  </si>
  <si>
    <t>FUR-BO-10000035</t>
  </si>
  <si>
    <t>Dania Classic Bookcase, Pine</t>
  </si>
  <si>
    <t>IN-2012-68358</t>
  </si>
  <si>
    <t>ML-18265</t>
  </si>
  <si>
    <t>Muhammed Lee</t>
  </si>
  <si>
    <t>FUR-BO-10000402</t>
  </si>
  <si>
    <t>Sauder Stackable Bookrack, Traditional</t>
  </si>
  <si>
    <t>IN-2012-18518</t>
  </si>
  <si>
    <t>TT-21070</t>
  </si>
  <si>
    <t>Ted Trevino</t>
  </si>
  <si>
    <t>FUR-CH-10001207</t>
  </si>
  <si>
    <t>Hon Executive Leather Armchair, Red</t>
  </si>
  <si>
    <t>IN-2011-30341</t>
  </si>
  <si>
    <t>BD-11635</t>
  </si>
  <si>
    <t>Brian Derr</t>
  </si>
  <si>
    <t>FUR-CH-10001477</t>
  </si>
  <si>
    <t>Novimex Chairmat, Black</t>
  </si>
  <si>
    <t>FUR-CH-10002061</t>
  </si>
  <si>
    <t>Harbour Creations Executive Leather Armchair, Red</t>
  </si>
  <si>
    <t>IN-2011-51271</t>
  </si>
  <si>
    <t>FUR-FU-10004503</t>
  </si>
  <si>
    <t>Tenex Photo Frame, Black</t>
  </si>
  <si>
    <t>IN-2014-54197</t>
  </si>
  <si>
    <t>DB-13405</t>
  </si>
  <si>
    <t>Denny Blanton</t>
  </si>
  <si>
    <t>IN-2013-79530</t>
  </si>
  <si>
    <t>AA-10645</t>
  </si>
  <si>
    <t>Anna Andreadi</t>
  </si>
  <si>
    <t>TEC-CO-10001382</t>
  </si>
  <si>
    <t>HP Personal Copier, Laser</t>
  </si>
  <si>
    <t>ID-2013-69345</t>
  </si>
  <si>
    <t>EM-13960</t>
  </si>
  <si>
    <t>Eric Murdock</t>
  </si>
  <si>
    <t>TEC-CO-10002283</t>
  </si>
  <si>
    <t>Brother Copy Machine, Color</t>
  </si>
  <si>
    <t>TEC-CO-10002197</t>
  </si>
  <si>
    <t>Hewlett Fax and Copier, High-Speed</t>
  </si>
  <si>
    <t>IN-2014-26981</t>
  </si>
  <si>
    <t>JM-15865</t>
  </si>
  <si>
    <t>John Murray</t>
  </si>
  <si>
    <t>TEC-CO-10001410</t>
  </si>
  <si>
    <t>Canon Personal Copier, High-Speed</t>
  </si>
  <si>
    <t>IN-2012-33820</t>
  </si>
  <si>
    <t>TEC-PH-10002652</t>
  </si>
  <si>
    <t>Cisco Smart Phone, Cordless</t>
  </si>
  <si>
    <t>TEC-PH-10001002</t>
  </si>
  <si>
    <t>Apple Signal Booster, Full Size</t>
  </si>
  <si>
    <t>TEC-PH-10002806</t>
  </si>
  <si>
    <t>Apple Audio Dock, VoIP</t>
  </si>
  <si>
    <t>IN-2013-31601</t>
  </si>
  <si>
    <t>KB-16405</t>
  </si>
  <si>
    <t>Katrina Bavinger</t>
  </si>
  <si>
    <t>FUR-CH-10002940</t>
  </si>
  <si>
    <t>Harbour Creations Chairmat, Black</t>
  </si>
  <si>
    <t>IN-2014-42808</t>
  </si>
  <si>
    <t>PB-18805</t>
  </si>
  <si>
    <t>Patrick Bzostek</t>
  </si>
  <si>
    <t>FUR-CH-10002743</t>
  </si>
  <si>
    <t>Novimex Chairmat, Adjustable</t>
  </si>
  <si>
    <t>IN-2013-63829</t>
  </si>
  <si>
    <t>Ulhasnagar</t>
  </si>
  <si>
    <t>FUR-FU-10001619</t>
  </si>
  <si>
    <t>Advantus Clock, Erganomic</t>
  </si>
  <si>
    <t>IN-2014-37166</t>
  </si>
  <si>
    <t>Dp-13240</t>
  </si>
  <si>
    <t>Dean percer</t>
  </si>
  <si>
    <t>FUR-BO-10001541</t>
  </si>
  <si>
    <t>Bush Stackable Bookrack, Traditional</t>
  </si>
  <si>
    <t>FUR-BO-10004230</t>
  </si>
  <si>
    <t>Bush Corner Shelving, Metal</t>
  </si>
  <si>
    <t>TEC-MA-10002941</t>
  </si>
  <si>
    <t>Okidata Card Printer, Red</t>
  </si>
  <si>
    <t>TEC-MA-10003351</t>
  </si>
  <si>
    <t>Okidata Card Printer, White</t>
  </si>
  <si>
    <t>IN-2012-68918</t>
  </si>
  <si>
    <t>MA-17995</t>
  </si>
  <si>
    <t>Michelle Arnett</t>
  </si>
  <si>
    <t>TEC-MA-10004421</t>
  </si>
  <si>
    <t>Konica Inkjet, Wireless</t>
  </si>
  <si>
    <t>IN-2014-23173</t>
  </si>
  <si>
    <t>HD-14785</t>
  </si>
  <si>
    <t>Harold Dahlen</t>
  </si>
  <si>
    <t>TEC-CO-10001726</t>
  </si>
  <si>
    <t>HP Fax and Copier, High-Speed</t>
  </si>
  <si>
    <t>ID-2012-61659</t>
  </si>
  <si>
    <t>VF-21715</t>
  </si>
  <si>
    <t>Vicky Freymann</t>
  </si>
  <si>
    <t>TEC-CO-10002350</t>
  </si>
  <si>
    <t>Canon Wireless Fax, Digital</t>
  </si>
  <si>
    <t>TEC-AC-10003408</t>
  </si>
  <si>
    <t>Enermax Keyboard, Programmable</t>
  </si>
  <si>
    <t>IN-2011-16362</t>
  </si>
  <si>
    <t>RH-19510</t>
  </si>
  <si>
    <t>Rick Huthwaite</t>
  </si>
  <si>
    <t>TEC-AC-10000051</t>
  </si>
  <si>
    <t>Logitech Memory Card, USB</t>
  </si>
  <si>
    <t>TEC-AC-10002795</t>
  </si>
  <si>
    <t>Memorex Mouse, Programmable</t>
  </si>
  <si>
    <t>IN-2014-70738</t>
  </si>
  <si>
    <t>RB-19465</t>
  </si>
  <si>
    <t>Rick Bensley</t>
  </si>
  <si>
    <t>TEC-PH-10001917</t>
  </si>
  <si>
    <t>Apple Signal Booster, Cordless</t>
  </si>
  <si>
    <t>TEC-PH-10003556</t>
  </si>
  <si>
    <t>Samsung Speaker Phone, VoIP</t>
  </si>
  <si>
    <t>TEC-PH-10000720</t>
  </si>
  <si>
    <t>Samsung Audio Dock, Full Size</t>
  </si>
  <si>
    <t>FUR-FU-10003939</t>
  </si>
  <si>
    <t>Tenex Photo Frame, Duo Pack</t>
  </si>
  <si>
    <t>IN-2013-50753</t>
  </si>
  <si>
    <t>TS-21430</t>
  </si>
  <si>
    <t>Tom Stivers</t>
  </si>
  <si>
    <t>FUR-FU-10000714</t>
  </si>
  <si>
    <t>Tenex Light Bulb, Black</t>
  </si>
  <si>
    <t>IN-2012-29459</t>
  </si>
  <si>
    <t>Bhiwandi</t>
  </si>
  <si>
    <t>FUR-BO-10002031</t>
  </si>
  <si>
    <t>Sauder Classic Bookcase, Pine</t>
  </si>
  <si>
    <t>IN-2012-64424</t>
  </si>
  <si>
    <t>TH-21115</t>
  </si>
  <si>
    <t>Thea Hudgings</t>
  </si>
  <si>
    <t>FUR-BO-10001580</t>
  </si>
  <si>
    <t>Dania Stackable Bookrack, Pine</t>
  </si>
  <si>
    <t>IN-2012-53357</t>
  </si>
  <si>
    <t>RA-19885</t>
  </si>
  <si>
    <t>Ruben Ausman</t>
  </si>
  <si>
    <t>FUR-BO-10001326</t>
  </si>
  <si>
    <t>Bush 3-Shelf Cabinet, Pine</t>
  </si>
  <si>
    <t>ID-2013-38776</t>
  </si>
  <si>
    <t>DR-12880</t>
  </si>
  <si>
    <t>Dan Reichenbach</t>
  </si>
  <si>
    <t>IN-2013-41037</t>
  </si>
  <si>
    <t>SP-20545</t>
  </si>
  <si>
    <t>Sibella Parks</t>
  </si>
  <si>
    <t>FUR-CH-10002117</t>
  </si>
  <si>
    <t>Hon Steel Folding Chair, Red</t>
  </si>
  <si>
    <t>IN-2011-51117</t>
  </si>
  <si>
    <t>DM-13525</t>
  </si>
  <si>
    <t>Don Miller</t>
  </si>
  <si>
    <t>FUR-CH-10000294</t>
  </si>
  <si>
    <t>Office Star Swivel Stool, Red</t>
  </si>
  <si>
    <t>IN-2011-26176</t>
  </si>
  <si>
    <t>IN-2014-44264</t>
  </si>
  <si>
    <t>SW-20755</t>
  </si>
  <si>
    <t>Steven Ward</t>
  </si>
  <si>
    <t>FUR-CH-10001465</t>
  </si>
  <si>
    <t>Hon Swivel Stool, Red</t>
  </si>
  <si>
    <t>IN-2014-28038</t>
  </si>
  <si>
    <t>DH-13075</t>
  </si>
  <si>
    <t>Dave Hallsten</t>
  </si>
  <si>
    <t>FUR-CH-10004365</t>
  </si>
  <si>
    <t>Novimex Rocking Chair, Black</t>
  </si>
  <si>
    <t>IN-2013-34471</t>
  </si>
  <si>
    <t>FA-14230</t>
  </si>
  <si>
    <t>Frank Atkinson</t>
  </si>
  <si>
    <t>FUR-CH-10001895</t>
  </si>
  <si>
    <t>Hon Chairmat, Adjustable</t>
  </si>
  <si>
    <t>TEC-AC-10000866</t>
  </si>
  <si>
    <t>Belkin Router, Erganomic</t>
  </si>
  <si>
    <t>TEC-CO-10000565</t>
  </si>
  <si>
    <t>Canon Fax and Copier, Color</t>
  </si>
  <si>
    <t>IN-2014-71928</t>
  </si>
  <si>
    <t>TEC-PH-10001699</t>
  </si>
  <si>
    <t>Samsung Smart Phone, Full Size</t>
  </si>
  <si>
    <t>IN-2013-32945</t>
  </si>
  <si>
    <t>PW-19030</t>
  </si>
  <si>
    <t>Pauline Webber</t>
  </si>
  <si>
    <t>Shimoga</t>
  </si>
  <si>
    <t>TEC-AC-10000332</t>
  </si>
  <si>
    <t>Logitech Keyboard, USB</t>
  </si>
  <si>
    <t>IN-2011-43599</t>
  </si>
  <si>
    <t>JG-15805</t>
  </si>
  <si>
    <t>John Grady</t>
  </si>
  <si>
    <t>TEC-AC-10004938</t>
  </si>
  <si>
    <t>Belkin Mouse, Bluetooth</t>
  </si>
  <si>
    <t>TEC-PH-10001321</t>
  </si>
  <si>
    <t>Cisco Speaker Phone, Full Size</t>
  </si>
  <si>
    <t>IN-2014-78368</t>
  </si>
  <si>
    <t>TEC-PH-10003946</t>
  </si>
  <si>
    <t>Cisco Office Telephone, VoIP</t>
  </si>
  <si>
    <t>IN-2012-40799</t>
  </si>
  <si>
    <t>AR-10345</t>
  </si>
  <si>
    <t>Alex Russell</t>
  </si>
  <si>
    <t>TEC-MA-10002780</t>
  </si>
  <si>
    <t>Okidata Inkjet, Wireless</t>
  </si>
  <si>
    <t>TEC-MA-10001372</t>
  </si>
  <si>
    <t>Konica Card Printer, White</t>
  </si>
  <si>
    <t>TEC-MA-10004428</t>
  </si>
  <si>
    <t>Panasonic Card Printer, Durable</t>
  </si>
  <si>
    <t>FUR-TA-10004826</t>
  </si>
  <si>
    <t>Bevis Training Table, Rectangular</t>
  </si>
  <si>
    <t>IN-2014-35479</t>
  </si>
  <si>
    <t>DJ-13420</t>
  </si>
  <si>
    <t>Denny Joy</t>
  </si>
  <si>
    <t>FUR-BO-10003029</t>
  </si>
  <si>
    <t>Sauder Library with Doors, Traditional</t>
  </si>
  <si>
    <t>IN-2012-40848</t>
  </si>
  <si>
    <t>FUR-TA-10003893</t>
  </si>
  <si>
    <t>Lesro Wood Table, with Bottom Storage</t>
  </si>
  <si>
    <t>FUR-TA-10002571</t>
  </si>
  <si>
    <t>Chromcraft Coffee Table, Adjustable Height</t>
  </si>
  <si>
    <t>FUR-CH-10002932</t>
  </si>
  <si>
    <t>Harbour Creations Rocking Chair, Adjustable</t>
  </si>
  <si>
    <t>IN-2013-11357</t>
  </si>
  <si>
    <t>JH-15910</t>
  </si>
  <si>
    <t>Jonathan Howell</t>
  </si>
  <si>
    <t>Bihar Sharif</t>
  </si>
  <si>
    <t>FUR-CH-10001138</t>
  </si>
  <si>
    <t>Office Star Swivel Stool, Black</t>
  </si>
  <si>
    <t>TEC-AC-10002324</t>
  </si>
  <si>
    <t>Enermax Numeric Keypad, Bluetooth</t>
  </si>
  <si>
    <t>IN-2011-59685</t>
  </si>
  <si>
    <t>BM-11785</t>
  </si>
  <si>
    <t>Bryan Mills</t>
  </si>
  <si>
    <t>Tiruchchirappalli</t>
  </si>
  <si>
    <t>FUR-BO-10001934</t>
  </si>
  <si>
    <t>Bush Library with Doors, Metal</t>
  </si>
  <si>
    <t>FUR-BO-10001342</t>
  </si>
  <si>
    <t>Safco Corner Shelving, Metal</t>
  </si>
  <si>
    <t>IN-2013-34268</t>
  </si>
  <si>
    <t>LC-16870</t>
  </si>
  <si>
    <t>Lena Cacioppo</t>
  </si>
  <si>
    <t>FUR-CH-10001271</t>
  </si>
  <si>
    <t>SAFCO Executive Leather Armchair, Red</t>
  </si>
  <si>
    <t>IN-2014-49472</t>
  </si>
  <si>
    <t>IN-2014-69856</t>
  </si>
  <si>
    <t>TEC-AC-10002335</t>
  </si>
  <si>
    <t>Belkin Memory Card, USB</t>
  </si>
  <si>
    <t>IN-2014-45426</t>
  </si>
  <si>
    <t>Kukatpalli</t>
  </si>
  <si>
    <t>TEC-PH-10001362</t>
  </si>
  <si>
    <t>Cisco Office Telephone, Cordless</t>
  </si>
  <si>
    <t>IN-2013-73748</t>
  </si>
  <si>
    <t>SG-20470</t>
  </si>
  <si>
    <t>Sheri Gordon</t>
  </si>
  <si>
    <t>FUR-CH-10002207</t>
  </si>
  <si>
    <t>Hon Chairmat, Set of Two</t>
  </si>
  <si>
    <t>IN-2012-27583</t>
  </si>
  <si>
    <t>DL-13330</t>
  </si>
  <si>
    <t>Denise Leinenbach</t>
  </si>
  <si>
    <t>IN-2014-12365</t>
  </si>
  <si>
    <t>BG-11035</t>
  </si>
  <si>
    <t>Barry Gonzalez</t>
  </si>
  <si>
    <t>TEC-CO-10003496</t>
  </si>
  <si>
    <t>Brother Wireless Fax, Digital</t>
  </si>
  <si>
    <t>IN-2012-77234</t>
  </si>
  <si>
    <t>MC-17275</t>
  </si>
  <si>
    <t>Marc Crier</t>
  </si>
  <si>
    <t>TEC-MA-10003631</t>
  </si>
  <si>
    <t>Okidata Card Printer, Wireless</t>
  </si>
  <si>
    <t>IN-2013-66776</t>
  </si>
  <si>
    <t>NG-18430</t>
  </si>
  <si>
    <t>Nathan Gelder</t>
  </si>
  <si>
    <t>Firozabad</t>
  </si>
  <si>
    <t>TEC-AC-10004108</t>
  </si>
  <si>
    <t>Memorex Router, USB</t>
  </si>
  <si>
    <t>TEC-AC-10002883</t>
  </si>
  <si>
    <t>Logitech Keyboard, Erganomic</t>
  </si>
  <si>
    <t>TEC-AC-10004012</t>
  </si>
  <si>
    <t>Enermax Flash Drive, Erganomic</t>
  </si>
  <si>
    <t>IN-2012-24209</t>
  </si>
  <si>
    <t>AR-10570</t>
  </si>
  <si>
    <t>Anemone Ratner</t>
  </si>
  <si>
    <t>TEC-PH-10000896</t>
  </si>
  <si>
    <t>Cisco Signal Booster, VoIP</t>
  </si>
  <si>
    <t>IN-2013-42080</t>
  </si>
  <si>
    <t>TB-21625</t>
  </si>
  <si>
    <t>Trudy Brown</t>
  </si>
  <si>
    <t>Tirupati</t>
  </si>
  <si>
    <t>FUR-FU-10000918</t>
  </si>
  <si>
    <t>Deflect-O Photo Frame, Duo Pack</t>
  </si>
  <si>
    <t>IN-2013-24300</t>
  </si>
  <si>
    <t>VG-21790</t>
  </si>
  <si>
    <t>Vivek Gonzalez</t>
  </si>
  <si>
    <t>FUR-FU-10001477</t>
  </si>
  <si>
    <t>Rubbermaid Stacking Tray, Black</t>
  </si>
  <si>
    <t>TEC-CO-10000447</t>
  </si>
  <si>
    <t>Canon Wireless Fax, Color</t>
  </si>
  <si>
    <t>IN-2012-56395</t>
  </si>
  <si>
    <t>LP-17095</t>
  </si>
  <si>
    <t>Liz Preis</t>
  </si>
  <si>
    <t>ID-2013-62177</t>
  </si>
  <si>
    <t>FUR-BO-10000670</t>
  </si>
  <si>
    <t>IN-2011-69177</t>
  </si>
  <si>
    <t>SG-20080</t>
  </si>
  <si>
    <t>Sandra Glassco</t>
  </si>
  <si>
    <t>FUR-BO-10003793</t>
  </si>
  <si>
    <t>Bush 3-Shelf Cabinet, Metal</t>
  </si>
  <si>
    <t>IN-2012-40148</t>
  </si>
  <si>
    <t>Korba</t>
  </si>
  <si>
    <t>FUR-CH-10000110</t>
  </si>
  <si>
    <t>Hon Bag Chairs, Red</t>
  </si>
  <si>
    <t>FUR-FU-10004704</t>
  </si>
  <si>
    <t>Deflect-O Door Stop, Black</t>
  </si>
  <si>
    <t>TEC-PH-10000780</t>
  </si>
  <si>
    <t>Cisco Smart Phone, with Caller ID</t>
  </si>
  <si>
    <t>IN-2014-31622</t>
  </si>
  <si>
    <t>SS-20590</t>
  </si>
  <si>
    <t>Sonia Sunley</t>
  </si>
  <si>
    <t>TEC-MA-10004116</t>
  </si>
  <si>
    <t>StarTech Inkjet, Wireless</t>
  </si>
  <si>
    <t>FUR-BO-10003022</t>
  </si>
  <si>
    <t>Dania 3-Shelf Cabinet, Metal</t>
  </si>
  <si>
    <t>IN-2013-51621</t>
  </si>
  <si>
    <t>FUR-BO-10003887</t>
  </si>
  <si>
    <t>Ikea Floating Shelf Set, Traditional</t>
  </si>
  <si>
    <t>FUR-BO-10002510</t>
  </si>
  <si>
    <t>Bush 3-Shelf Cabinet, Mobile</t>
  </si>
  <si>
    <t>IN-2012-34324</t>
  </si>
  <si>
    <t>RL-19615</t>
  </si>
  <si>
    <t>Rob Lucas</t>
  </si>
  <si>
    <t>FUR-FU-10004820</t>
  </si>
  <si>
    <t>Advantus Photo Frame, Erganomic</t>
  </si>
  <si>
    <t>FUR-FU-10002459</t>
  </si>
  <si>
    <t>Rubbermaid Door Stop, Duo Pack</t>
  </si>
  <si>
    <t>IN-2013-63927</t>
  </si>
  <si>
    <t>EG-13900</t>
  </si>
  <si>
    <t>Emily Grady</t>
  </si>
  <si>
    <t>FUR-CH-10002250</t>
  </si>
  <si>
    <t>Office Star Executive Leather Armchair, Black</t>
  </si>
  <si>
    <t>IN-2014-36627</t>
  </si>
  <si>
    <t>JK-16090</t>
  </si>
  <si>
    <t>Juliana Krohn</t>
  </si>
  <si>
    <t>FUR-CH-10001797</t>
  </si>
  <si>
    <t>Harbour Creations Bag Chairs, Adjustable</t>
  </si>
  <si>
    <t>IN-2013-49577</t>
  </si>
  <si>
    <t>TEC-AC-10001616</t>
  </si>
  <si>
    <t>SanDisk Numeric Keypad, Erganomic</t>
  </si>
  <si>
    <t>IN-2014-28675</t>
  </si>
  <si>
    <t>TEC-AC-10004016</t>
  </si>
  <si>
    <t>Memorex Flash Drive, Programmable</t>
  </si>
  <si>
    <t>TEC-PH-10001433</t>
  </si>
  <si>
    <t>Motorola Headset, Full Size</t>
  </si>
  <si>
    <t>IN-2014-50179</t>
  </si>
  <si>
    <t>TEC-CO-10000778</t>
  </si>
  <si>
    <t>Sharp Fax and Copier, Color</t>
  </si>
  <si>
    <t>TEC-CO-10000129</t>
  </si>
  <si>
    <t>Brother Fax and Copier, Color</t>
  </si>
  <si>
    <t>IN-2013-21024</t>
  </si>
  <si>
    <t>OFF-BI-10004105</t>
  </si>
  <si>
    <t>Acco 3-Hole Punch, Recycled</t>
  </si>
  <si>
    <t>IN-2013-64956</t>
  </si>
  <si>
    <t>RB-19435</t>
  </si>
  <si>
    <t>Richard Bierner</t>
  </si>
  <si>
    <t>OFF-BI-10002682</t>
  </si>
  <si>
    <t>Cardinal Binding Machine, Economy</t>
  </si>
  <si>
    <t>IN-2011-24986</t>
  </si>
  <si>
    <t>OFF-BI-10000871</t>
  </si>
  <si>
    <t>Wilson Jones Binder Covers, Recycled</t>
  </si>
  <si>
    <t>IN-2013-11721</t>
  </si>
  <si>
    <t>BG-11740</t>
  </si>
  <si>
    <t>Bruce Geld</t>
  </si>
  <si>
    <t>OFF-BI-10001096</t>
  </si>
  <si>
    <t>Ibico Binder Covers, Durable</t>
  </si>
  <si>
    <t>IN-2012-36123</t>
  </si>
  <si>
    <t>PJ-19015</t>
  </si>
  <si>
    <t>Pauline Johnson</t>
  </si>
  <si>
    <t>OFF-BI-10003012</t>
  </si>
  <si>
    <t>Wilson Jones Hole Reinforcements, Economy</t>
  </si>
  <si>
    <t>OFF-AR-10001329</t>
  </si>
  <si>
    <t>BIC Pens, Fluorescent</t>
  </si>
  <si>
    <t>OFF-ST-10001719</t>
  </si>
  <si>
    <t>Tenex Trays, Industrial</t>
  </si>
  <si>
    <t>OFF-EN-10001162</t>
  </si>
  <si>
    <t>GlobeWeis Mailers, Set of 50</t>
  </si>
  <si>
    <t>OFF-EN-10001975</t>
  </si>
  <si>
    <t>Kraft Business Envelopes, Security-Tint</t>
  </si>
  <si>
    <t>OFF-LA-10003435</t>
  </si>
  <si>
    <t>Harbour Creations File Folder Labels, Laser Printer Compatible</t>
  </si>
  <si>
    <t>OFF-LA-10001764</t>
  </si>
  <si>
    <t>Avery Round Labels, Adjustable</t>
  </si>
  <si>
    <t>IN-2013-11518</t>
  </si>
  <si>
    <t>RR-19315</t>
  </si>
  <si>
    <t>Ralph Ritter</t>
  </si>
  <si>
    <t>OFF-PA-10003969</t>
  </si>
  <si>
    <t>Green Bar Note Cards, 8.5 x 11</t>
  </si>
  <si>
    <t>IN-2014-52818</t>
  </si>
  <si>
    <t>JF-15565</t>
  </si>
  <si>
    <t>Jill Fjeld</t>
  </si>
  <si>
    <t>OFF-PA-10003938</t>
  </si>
  <si>
    <t>Eaton Cards &amp; Envelopes, Premium</t>
  </si>
  <si>
    <t>IN-2014-67959</t>
  </si>
  <si>
    <t>SJ-20215</t>
  </si>
  <si>
    <t>Sarah Jordon</t>
  </si>
  <si>
    <t>Udaipur</t>
  </si>
  <si>
    <t>OFF-PA-10003744</t>
  </si>
  <si>
    <t>Green Bar Parchment Paper, Multicolor</t>
  </si>
  <si>
    <t>OFF-BI-10001400</t>
  </si>
  <si>
    <t>Cardinal 3-Hole Punch, Economy</t>
  </si>
  <si>
    <t>IN-2014-46203</t>
  </si>
  <si>
    <t>OFF-ST-10000752</t>
  </si>
  <si>
    <t>Fellowes File Cart, Wire Frame</t>
  </si>
  <si>
    <t>ID-2012-59041</t>
  </si>
  <si>
    <t>IN-2011-48009</t>
  </si>
  <si>
    <t>OFF-BI-10003367</t>
  </si>
  <si>
    <t>Wilson Jones Binder, Recycled</t>
  </si>
  <si>
    <t>IN-2013-12407</t>
  </si>
  <si>
    <t>MS-17710</t>
  </si>
  <si>
    <t>Maurice Satty</t>
  </si>
  <si>
    <t>IN-2011-36879</t>
  </si>
  <si>
    <t>OFF-BI-10003166</t>
  </si>
  <si>
    <t>Cardinal Hole Reinforcements, Durable</t>
  </si>
  <si>
    <t>IN-2012-70731</t>
  </si>
  <si>
    <t>OFF-BI-10004224</t>
  </si>
  <si>
    <t>Avery Index Tab, Durable</t>
  </si>
  <si>
    <t>OFF-AR-10004009</t>
  </si>
  <si>
    <t>Boston Highlighters, Easy-Erase</t>
  </si>
  <si>
    <t>OFF-ST-10000220</t>
  </si>
  <si>
    <t>Rogers Shelving, Industrial</t>
  </si>
  <si>
    <t>IN-2012-55618</t>
  </si>
  <si>
    <t>MG-17695</t>
  </si>
  <si>
    <t>Maureen Gnade</t>
  </si>
  <si>
    <t>OFF-ST-10000007</t>
  </si>
  <si>
    <t>Fellowes File Cart, Single Width</t>
  </si>
  <si>
    <t>OFF-EN-10001109</t>
  </si>
  <si>
    <t>Ames Interoffice Envelope, Recycled</t>
  </si>
  <si>
    <t>OFF-LA-10002806</t>
  </si>
  <si>
    <t>Novimex Shipping Labels, 5000 Label Set</t>
  </si>
  <si>
    <t>OFF-FA-10003218</t>
  </si>
  <si>
    <t>Advantus Push Pins, Assorted Sizes</t>
  </si>
  <si>
    <t>OFF-SU-10000969</t>
  </si>
  <si>
    <t>Fiskars Box Cutter, Serrated</t>
  </si>
  <si>
    <t>OFF-SU-10000062</t>
  </si>
  <si>
    <t>Stiletto Scissors, High Speed</t>
  </si>
  <si>
    <t>IN-2013-59006</t>
  </si>
  <si>
    <t>SC-20845</t>
  </si>
  <si>
    <t>Sung Chung</t>
  </si>
  <si>
    <t>OFF-AP-10001621</t>
  </si>
  <si>
    <t>Cuisinart Blender, Silver</t>
  </si>
  <si>
    <t>IN-2012-74168</t>
  </si>
  <si>
    <t>OFF-AP-10004972</t>
  </si>
  <si>
    <t>Breville Coffee Grinder, Red</t>
  </si>
  <si>
    <t>OFF-AP-10001254</t>
  </si>
  <si>
    <t>KitchenAid Coffee Grinder, Red</t>
  </si>
  <si>
    <t>ID-2013-11777</t>
  </si>
  <si>
    <t>OFF-AR-10001770</t>
  </si>
  <si>
    <t>Binney &amp; Smith Markers, Water Color</t>
  </si>
  <si>
    <t>IN-2012-57424</t>
  </si>
  <si>
    <t>RW-19690</t>
  </si>
  <si>
    <t>Robert Waldorf</t>
  </si>
  <si>
    <t>Bhatinda</t>
  </si>
  <si>
    <t>OFF-AP-10004295</t>
  </si>
  <si>
    <t>Cuisinart Refrigerator, Silver</t>
  </si>
  <si>
    <t>IN-2014-64501</t>
  </si>
  <si>
    <t>TB-21250</t>
  </si>
  <si>
    <t>Tim Brockman</t>
  </si>
  <si>
    <t>OFF-AP-10002057</t>
  </si>
  <si>
    <t>Breville Coffee Grinder, Black</t>
  </si>
  <si>
    <t>IN-2013-55604</t>
  </si>
  <si>
    <t>AJ-10960</t>
  </si>
  <si>
    <t>Astrea Jones</t>
  </si>
  <si>
    <t>OFF-SU-10002909</t>
  </si>
  <si>
    <t>Fiskars Ruler, Easy Grip</t>
  </si>
  <si>
    <t>OFF-BI-10000561</t>
  </si>
  <si>
    <t>Acco Binding Machine, Durable</t>
  </si>
  <si>
    <t>OFF-BI-10001659</t>
  </si>
  <si>
    <t>IN-2012-55485</t>
  </si>
  <si>
    <t>OFF-EN-10001977</t>
  </si>
  <si>
    <t>Cameo Business Envelopes, Recycled</t>
  </si>
  <si>
    <t>OFF-LA-10002139</t>
  </si>
  <si>
    <t>Novimex Color Coded Labels, Alphabetical</t>
  </si>
  <si>
    <t>IN-2012-22900</t>
  </si>
  <si>
    <t>TS-21505</t>
  </si>
  <si>
    <t>Tony Sayre</t>
  </si>
  <si>
    <t>OFF-SU-10004696</t>
  </si>
  <si>
    <t>Acme Shears, Easy Grip</t>
  </si>
  <si>
    <t>IN-2014-41891</t>
  </si>
  <si>
    <t>TG-21310</t>
  </si>
  <si>
    <t>Toby Gnade</t>
  </si>
  <si>
    <t>Naihati</t>
  </si>
  <si>
    <t>OFF-PA-10000344</t>
  </si>
  <si>
    <t>SanDisk Memo Slips, 8.5 x 11</t>
  </si>
  <si>
    <t>OFF-LA-10004614</t>
  </si>
  <si>
    <t>Smead Round Labels, 5000 Label Set</t>
  </si>
  <si>
    <t>IN-2014-74224</t>
  </si>
  <si>
    <t>CM-12115</t>
  </si>
  <si>
    <t>Chad McGuire</t>
  </si>
  <si>
    <t>OFF-SU-10001535</t>
  </si>
  <si>
    <t>Elite Box Cutter, High Speed</t>
  </si>
  <si>
    <t>OFF-AR-10004068</t>
  </si>
  <si>
    <t>Boston Markers, Fluorescent</t>
  </si>
  <si>
    <t>IN-2012-63759</t>
  </si>
  <si>
    <t>CS-12460</t>
  </si>
  <si>
    <t>Chuck Sachs</t>
  </si>
  <si>
    <t>OFF-SU-10003834</t>
  </si>
  <si>
    <t>Stiletto Shears, High Speed</t>
  </si>
  <si>
    <t>OFF-PA-10004946</t>
  </si>
  <si>
    <t>SanDisk Note Cards, Multicolor</t>
  </si>
  <si>
    <t>OFF-LA-10003132</t>
  </si>
  <si>
    <t>Hon File Folder Labels, Adjustable</t>
  </si>
  <si>
    <t>OFF-PA-10004268</t>
  </si>
  <si>
    <t>SanDisk Note Cards, 8.5 x 11</t>
  </si>
  <si>
    <t>IN-2014-61211</t>
  </si>
  <si>
    <t>Gulbarga</t>
  </si>
  <si>
    <t>OFF-EN-10002985</t>
  </si>
  <si>
    <t>Cameo Peel and Seal, Recycled</t>
  </si>
  <si>
    <t>IN-2011-68904</t>
  </si>
  <si>
    <t>AH-10690</t>
  </si>
  <si>
    <t>Anna HŠberlin</t>
  </si>
  <si>
    <t>IN-2013-62443</t>
  </si>
  <si>
    <t>RF-19345</t>
  </si>
  <si>
    <t>Randy Ferguson</t>
  </si>
  <si>
    <t>OFF-AR-10002340</t>
  </si>
  <si>
    <t>Stanley Markers, Water Color</t>
  </si>
  <si>
    <t>OFF-FA-10004447</t>
  </si>
  <si>
    <t>Advantus Rubber Bands, Metal</t>
  </si>
  <si>
    <t>IN-2014-46343</t>
  </si>
  <si>
    <t>JW-15220</t>
  </si>
  <si>
    <t>Jane Waco</t>
  </si>
  <si>
    <t>Barddhaman</t>
  </si>
  <si>
    <t>IN-2011-71634</t>
  </si>
  <si>
    <t>MC-17425</t>
  </si>
  <si>
    <t>Mark Cousins</t>
  </si>
  <si>
    <t>IN-2013-18357</t>
  </si>
  <si>
    <t>YS-21880</t>
  </si>
  <si>
    <t>Yana Sorensen</t>
  </si>
  <si>
    <t>OFF-BI-10001904</t>
  </si>
  <si>
    <t>Cardinal Binder Covers, Durable</t>
  </si>
  <si>
    <t>IN-2011-29781</t>
  </si>
  <si>
    <t>MC-18130</t>
  </si>
  <si>
    <t>Mike Caudle</t>
  </si>
  <si>
    <t>OFF-FA-10004527</t>
  </si>
  <si>
    <t>Advantus Thumb Tacks, Bulk Pack</t>
  </si>
  <si>
    <t>OFF-LA-10000195</t>
  </si>
  <si>
    <t>Novimex File Folder Labels, Laser Printer Compatible</t>
  </si>
  <si>
    <t>IN-2014-18238</t>
  </si>
  <si>
    <t>KH-16690</t>
  </si>
  <si>
    <t>Kristen Hastings</t>
  </si>
  <si>
    <t>OFF-EN-10004473</t>
  </si>
  <si>
    <t>IN-2013-28297</t>
  </si>
  <si>
    <t>BO-11350</t>
  </si>
  <si>
    <t>Bill Overfelt</t>
  </si>
  <si>
    <t>IN-2012-31867</t>
  </si>
  <si>
    <t>KD-16495</t>
  </si>
  <si>
    <t>Keith Dawkins</t>
  </si>
  <si>
    <t>Nasik</t>
  </si>
  <si>
    <t>OFF-AP-10000675</t>
  </si>
  <si>
    <t>Hamilton Beach Stove, White</t>
  </si>
  <si>
    <t>OFF-FA-10002481</t>
  </si>
  <si>
    <t>OIC Rubber Bands, 12 Pack</t>
  </si>
  <si>
    <t>OFF-FA-10004523</t>
  </si>
  <si>
    <t>OIC Thumb Tacks, Bulk Pack</t>
  </si>
  <si>
    <t>IN-2013-36081</t>
  </si>
  <si>
    <t>OFF-FA-10001082</t>
  </si>
  <si>
    <t>OIC Staples, Assorted Sizes</t>
  </si>
  <si>
    <t>IN-2013-41240</t>
  </si>
  <si>
    <t>CC-12610</t>
  </si>
  <si>
    <t>Corey Catlett</t>
  </si>
  <si>
    <t>OFF-PA-10000357</t>
  </si>
  <si>
    <t>Eaton Memo Slips, Recycled</t>
  </si>
  <si>
    <t>OFF-LA-10002107</t>
  </si>
  <si>
    <t>Harbour Creations Removable Labels, Laser Printer Compatible</t>
  </si>
  <si>
    <t>OFF-BI-10001326</t>
  </si>
  <si>
    <t>Cardinal Binder, Recycled</t>
  </si>
  <si>
    <t>OFF-PA-10000116</t>
  </si>
  <si>
    <t>Xerox Parchment Paper, Premium</t>
  </si>
  <si>
    <t>IN-2012-10209</t>
  </si>
  <si>
    <t>MF-18250</t>
  </si>
  <si>
    <t>Monica Federle</t>
  </si>
  <si>
    <t>OFF-SU-10000932</t>
  </si>
  <si>
    <t>Elite Shears, Steel</t>
  </si>
  <si>
    <t>OFF-ST-10004837</t>
  </si>
  <si>
    <t>Eldon File Cart, Single Width</t>
  </si>
  <si>
    <t>OFF-FA-10004659</t>
  </si>
  <si>
    <t>Stockwell Thumb Tacks, 12 Pack</t>
  </si>
  <si>
    <t>OFF-LA-10002939</t>
  </si>
  <si>
    <t>Harbour Creations Legal Exhibit Labels, 5000 Label Set</t>
  </si>
  <si>
    <t>IN-2011-36620</t>
  </si>
  <si>
    <t>OFF-LA-10000540</t>
  </si>
  <si>
    <t>Harbour Creations Round Labels, Adjustable</t>
  </si>
  <si>
    <t>IN-2013-77437</t>
  </si>
  <si>
    <t>IN-2014-62716</t>
  </si>
  <si>
    <t>RP-19270</t>
  </si>
  <si>
    <t>Rachel Payne</t>
  </si>
  <si>
    <t>OFF-AR-10002747</t>
  </si>
  <si>
    <t>Boston Canvas, Fluorescent</t>
  </si>
  <si>
    <t>OFF-AR-10003978</t>
  </si>
  <si>
    <t>Binney &amp; Smith Sketch Pad, Easy-Erase</t>
  </si>
  <si>
    <t>IN-2014-18777</t>
  </si>
  <si>
    <t>MZ-17515</t>
  </si>
  <si>
    <t>Mary Zewe</t>
  </si>
  <si>
    <t>IN-2012-31762</t>
  </si>
  <si>
    <t>JD-15895</t>
  </si>
  <si>
    <t>Jonathan Doherty</t>
  </si>
  <si>
    <t>OFF-BI-10000328</t>
  </si>
  <si>
    <t>Acco Binding Machine, Clear</t>
  </si>
  <si>
    <t>IN-2013-35969</t>
  </si>
  <si>
    <t>SN-20560</t>
  </si>
  <si>
    <t>Skye Norling</t>
  </si>
  <si>
    <t>OFF-BI-10001028</t>
  </si>
  <si>
    <t>Ibico 3-Hole Punch, Clear</t>
  </si>
  <si>
    <t>IN-2014-49675</t>
  </si>
  <si>
    <t>LB-16795</t>
  </si>
  <si>
    <t>OFF-BI-10001200</t>
  </si>
  <si>
    <t>Avery Binder, Durable</t>
  </si>
  <si>
    <t>IN-2014-21241</t>
  </si>
  <si>
    <t>OFF-AP-10003032</t>
  </si>
  <si>
    <t>Hoover Stove, Red</t>
  </si>
  <si>
    <t>OFF-EN-10001627</t>
  </si>
  <si>
    <t>Cameo Interoffice Envelope, with clear poly window</t>
  </si>
  <si>
    <t>OFF-AR-10000054</t>
  </si>
  <si>
    <t>Sanford Pencil Sharpener, Water Color</t>
  </si>
  <si>
    <t>IN-2014-23236</t>
  </si>
  <si>
    <t>EH-14005</t>
  </si>
  <si>
    <t>Erica Hernandez</t>
  </si>
  <si>
    <t>OFF-LA-10002851</t>
  </si>
  <si>
    <t>Hon Legal Exhibit Labels, 5000 Label Set</t>
  </si>
  <si>
    <t>IN-2011-49241</t>
  </si>
  <si>
    <t>MT-18070</t>
  </si>
  <si>
    <t>Michelle Tran</t>
  </si>
  <si>
    <t>OFF-SU-10003789</t>
  </si>
  <si>
    <t>Fiskars Box Cutter, Steel</t>
  </si>
  <si>
    <t>IN-2011-53770</t>
  </si>
  <si>
    <t>OFF-LA-10002703</t>
  </si>
  <si>
    <t>Novimex Removable Labels, Adjustable</t>
  </si>
  <si>
    <t>IN-2012-36410</t>
  </si>
  <si>
    <t>HR-14770</t>
  </si>
  <si>
    <t>Hallie Redmond</t>
  </si>
  <si>
    <t>OFF-FA-10003779</t>
  </si>
  <si>
    <t>IN-2014-33792</t>
  </si>
  <si>
    <t>HJ-14875</t>
  </si>
  <si>
    <t>Heather Jas</t>
  </si>
  <si>
    <t>OFF-FA-10003437</t>
  </si>
  <si>
    <t>Accos Clamps, Bulk Pack</t>
  </si>
  <si>
    <t>IN-2014-34842</t>
  </si>
  <si>
    <t>Varanasi</t>
  </si>
  <si>
    <t>OFF-AP-10002017</t>
  </si>
  <si>
    <t>Cuisinart Blender, Red</t>
  </si>
  <si>
    <t>IN-2014-14059</t>
  </si>
  <si>
    <t>SW-20350</t>
  </si>
  <si>
    <t>Sean Wendt</t>
  </si>
  <si>
    <t>IN-2014-40428</t>
  </si>
  <si>
    <t>AS-10135</t>
  </si>
  <si>
    <t>Adrian Shami</t>
  </si>
  <si>
    <t>OFF-SU-10002732</t>
  </si>
  <si>
    <t>Acme Box Cutter, High Speed</t>
  </si>
  <si>
    <t>OFF-PA-10001086</t>
  </si>
  <si>
    <t>Enermax Cards &amp; Envelopes, Multicolor</t>
  </si>
  <si>
    <t>IN-2012-45909</t>
  </si>
  <si>
    <t>TB-21190</t>
  </si>
  <si>
    <t>Thomas Brumley</t>
  </si>
  <si>
    <t>OFF-ST-10003206</t>
  </si>
  <si>
    <t>Eldon Shelving, Blue</t>
  </si>
  <si>
    <t>OFF-EN-10002258</t>
  </si>
  <si>
    <t>Jiffy Mailers, with clear poly window</t>
  </si>
  <si>
    <t>IN-2014-29893</t>
  </si>
  <si>
    <t>SC-20680</t>
  </si>
  <si>
    <t>Steve Carroll</t>
  </si>
  <si>
    <t>OFF-LA-10000861</t>
  </si>
  <si>
    <t>Avery Color Coded Labels, Alphabetical</t>
  </si>
  <si>
    <t>IN-2013-53861</t>
  </si>
  <si>
    <t>SP-20620</t>
  </si>
  <si>
    <t>Stefania Perrino</t>
  </si>
  <si>
    <t>OFF-ST-10004060</t>
  </si>
  <si>
    <t>Fellowes Lockers, Blue</t>
  </si>
  <si>
    <t>OFF-EN-10004784</t>
  </si>
  <si>
    <t>Kraft Business Envelopes, Recycled</t>
  </si>
  <si>
    <t>IN-2013-31055</t>
  </si>
  <si>
    <t>AD-10180</t>
  </si>
  <si>
    <t>Alan Dominguez</t>
  </si>
  <si>
    <t>OFF-SU-10001848</t>
  </si>
  <si>
    <t>Kleencut Ruler, Easy Grip</t>
  </si>
  <si>
    <t>IN-2014-37320</t>
  </si>
  <si>
    <t>BF-11005</t>
  </si>
  <si>
    <t>OFF-LA-10003381</t>
  </si>
  <si>
    <t>Novimex Removable Labels, Laser Printer Compatible</t>
  </si>
  <si>
    <t>OFF-AP-10002244</t>
  </si>
  <si>
    <t>Breville Refrigerator, White</t>
  </si>
  <si>
    <t>IN-2013-33372</t>
  </si>
  <si>
    <t>NF-18475</t>
  </si>
  <si>
    <t>Neil Franzšsisch</t>
  </si>
  <si>
    <t>OFF-AP-10001824</t>
  </si>
  <si>
    <t>Breville Stove, Silver</t>
  </si>
  <si>
    <t>IN-2014-29291</t>
  </si>
  <si>
    <t>OFF-EN-10004550</t>
  </si>
  <si>
    <t>GlobeWeis Interoffice Envelope, Recycled</t>
  </si>
  <si>
    <t>OFF-PA-10003455</t>
  </si>
  <si>
    <t>Green Bar Memo Slips, Recycled</t>
  </si>
  <si>
    <t>IN-2014-40932</t>
  </si>
  <si>
    <t>TG-21640</t>
  </si>
  <si>
    <t>Trudy Glocke</t>
  </si>
  <si>
    <t>IN-2013-59496</t>
  </si>
  <si>
    <t>LL-16840</t>
  </si>
  <si>
    <t>Lauren Leatherbury</t>
  </si>
  <si>
    <t>OFF-AR-10001405</t>
  </si>
  <si>
    <t>Binney &amp; Smith Highlighters, Fluorescent</t>
  </si>
  <si>
    <t>IN-2014-64753</t>
  </si>
  <si>
    <t>EB-13870</t>
  </si>
  <si>
    <t>Emily Burns</t>
  </si>
  <si>
    <t>OFF-AR-10000387</t>
  </si>
  <si>
    <t>Sanford Highlighters, Water Color</t>
  </si>
  <si>
    <t>IN-2014-17349</t>
  </si>
  <si>
    <t>RB-19570</t>
  </si>
  <si>
    <t>Rob Beeghly</t>
  </si>
  <si>
    <t>IN-2013-55933</t>
  </si>
  <si>
    <t>OFF-ST-10003445</t>
  </si>
  <si>
    <t>Rogers Folders, Industrial</t>
  </si>
  <si>
    <t>IN-2012-69765</t>
  </si>
  <si>
    <t>SV-20935</t>
  </si>
  <si>
    <t>Susan Vittorini</t>
  </si>
  <si>
    <t>OFF-ST-10003017</t>
  </si>
  <si>
    <t>Tenex Box, Industrial</t>
  </si>
  <si>
    <t>OFF-BI-10001744</t>
  </si>
  <si>
    <t>Acco Binding Machine, Economy</t>
  </si>
  <si>
    <t>IN-2012-78914</t>
  </si>
  <si>
    <t>IN-2013-17524</t>
  </si>
  <si>
    <t>GM-14440</t>
  </si>
  <si>
    <t>Gary McGarr</t>
  </si>
  <si>
    <t>OFF-ST-10001186</t>
  </si>
  <si>
    <t>Rogers Trays, Industrial</t>
  </si>
  <si>
    <t>OFF-LA-10002123</t>
  </si>
  <si>
    <t>Smead Legal Exhibit Labels, Alphabetical</t>
  </si>
  <si>
    <t>IN-2011-45489</t>
  </si>
  <si>
    <t>OFF-FA-10004698</t>
  </si>
  <si>
    <t>Stockwell Staples, Metal</t>
  </si>
  <si>
    <t>IN-2014-50480</t>
  </si>
  <si>
    <t>JW-15955</t>
  </si>
  <si>
    <t>Joni Wasserman</t>
  </si>
  <si>
    <t>Akola</t>
  </si>
  <si>
    <t>OFF-EN-10004424</t>
  </si>
  <si>
    <t>GlobeWeis Interoffice Envelope, Set of 50</t>
  </si>
  <si>
    <t>OFF-AR-10004218</t>
  </si>
  <si>
    <t>IN-2014-74644</t>
  </si>
  <si>
    <t>PS-18970</t>
  </si>
  <si>
    <t>Paul Stevenson</t>
  </si>
  <si>
    <t>Parbhani</t>
  </si>
  <si>
    <t>IN-2011-15165</t>
  </si>
  <si>
    <t>MG-17680</t>
  </si>
  <si>
    <t>Maureen Gastineau</t>
  </si>
  <si>
    <t>OFF-SU-10001618</t>
  </si>
  <si>
    <t>Kleencut Letter Opener, Easy Grip</t>
  </si>
  <si>
    <t>OFF-FA-10002459</t>
  </si>
  <si>
    <t>Advantus Clamps, Bulk Pack</t>
  </si>
  <si>
    <t>OFF-ST-10000103</t>
  </si>
  <si>
    <t>Smead Lockers, Industrial</t>
  </si>
  <si>
    <t>OFF-ST-10004365</t>
  </si>
  <si>
    <t>Fellowes Shelving, Wire Frame</t>
  </si>
  <si>
    <t>OFF-PA-10003407</t>
  </si>
  <si>
    <t>Enermax Memo Slips, Recycled</t>
  </si>
  <si>
    <t>IN-2014-73762</t>
  </si>
  <si>
    <t>OFF-LA-10002596</t>
  </si>
  <si>
    <t>Harbour Creations Round Labels, Laser Printer Compatible</t>
  </si>
  <si>
    <t>OFF-PA-10001006</t>
  </si>
  <si>
    <t>Eaton Message Books, Recycled</t>
  </si>
  <si>
    <t>IN-2012-33708</t>
  </si>
  <si>
    <t>JS-15940</t>
  </si>
  <si>
    <t>Joni Sundaresam</t>
  </si>
  <si>
    <t>OFF-LA-10000668</t>
  </si>
  <si>
    <t>Smead Removable Labels, Adjustable</t>
  </si>
  <si>
    <t>IN-2014-11427</t>
  </si>
  <si>
    <t>ED-13885</t>
  </si>
  <si>
    <t>Emily Ducich</t>
  </si>
  <si>
    <t>OFF-ST-10004703</t>
  </si>
  <si>
    <t>Tenex Folders, Single Width</t>
  </si>
  <si>
    <t>IN-2014-15543</t>
  </si>
  <si>
    <t>LO-17170</t>
  </si>
  <si>
    <t>Lori Olson</t>
  </si>
  <si>
    <t>OFF-AR-10001208</t>
  </si>
  <si>
    <t>Binney &amp; Smith Canvas, Water Color</t>
  </si>
  <si>
    <t>IN-2014-48940</t>
  </si>
  <si>
    <t>JK-15325</t>
  </si>
  <si>
    <t>Jason Klamczynski</t>
  </si>
  <si>
    <t>OFF-BI-10001645</t>
  </si>
  <si>
    <t>Ibico Binding Machine, Recycled</t>
  </si>
  <si>
    <t>OFF-LA-10002765</t>
  </si>
  <si>
    <t>Harbour Creations Legal Exhibit Labels, Adjustable</t>
  </si>
  <si>
    <t>OFF-AP-10002090</t>
  </si>
  <si>
    <t>Hamilton Beach Refrigerator, Red</t>
  </si>
  <si>
    <t>IN-2012-13828</t>
  </si>
  <si>
    <t>LS-17200</t>
  </si>
  <si>
    <t>Luke Schmidt</t>
  </si>
  <si>
    <t>IN-2013-22179</t>
  </si>
  <si>
    <t>OFF-PA-10001968</t>
  </si>
  <si>
    <t>Eaton Computer Printout Paper, 8.5 x 11</t>
  </si>
  <si>
    <t>OFF-SU-10002566</t>
  </si>
  <si>
    <t>Stiletto Trimmer, Steel</t>
  </si>
  <si>
    <t>OFF-BI-10000389</t>
  </si>
  <si>
    <t>Ibico Binding Machine, Clear</t>
  </si>
  <si>
    <t>OFF-EN-10000383</t>
  </si>
  <si>
    <t>Ames Clasp Envelope, Recycled</t>
  </si>
  <si>
    <t>OFF-AR-10004656</t>
  </si>
  <si>
    <t>Boston Sketch Pad, Easy-Erase</t>
  </si>
  <si>
    <t>OFF-BI-10002335</t>
  </si>
  <si>
    <t>Avery Binder Covers, Durable</t>
  </si>
  <si>
    <t>IN-2013-26785</t>
  </si>
  <si>
    <t>IN-2013-74350</t>
  </si>
  <si>
    <t>MS-17980</t>
  </si>
  <si>
    <t>Michael Stewart</t>
  </si>
  <si>
    <t>OFF-LA-10002575</t>
  </si>
  <si>
    <t>Smead Legal Exhibit Labels, 5000 Label Set</t>
  </si>
  <si>
    <t>IN-2014-19673</t>
  </si>
  <si>
    <t>NH-18610</t>
  </si>
  <si>
    <t>Nicole Hansen</t>
  </si>
  <si>
    <t>OFF-LA-10004114</t>
  </si>
  <si>
    <t>Avery File Folder Labels, Alphabetical</t>
  </si>
  <si>
    <t>IN-2013-31825</t>
  </si>
  <si>
    <t>OFF-AR-10003446</t>
  </si>
  <si>
    <t>BIC Highlighters, Water Color</t>
  </si>
  <si>
    <t>IN-2012-46903</t>
  </si>
  <si>
    <t>JG-15310</t>
  </si>
  <si>
    <t>Jason Gross</t>
  </si>
  <si>
    <t>OFF-SU-10004705</t>
  </si>
  <si>
    <t>Fiskars Ruler, Serrated</t>
  </si>
  <si>
    <t>IN-2011-69450</t>
  </si>
  <si>
    <t>OFF-LA-10000271</t>
  </si>
  <si>
    <t>Harbour Creations Shipping Labels, Alphabetical</t>
  </si>
  <si>
    <t>OFF-LA-10002992</t>
  </si>
  <si>
    <t>Novimex Removable Labels, 5000 Label Set</t>
  </si>
  <si>
    <t>IN-2011-61176</t>
  </si>
  <si>
    <t>IN-2014-68463</t>
  </si>
  <si>
    <t>DM-13345</t>
  </si>
  <si>
    <t>Denise Monton</t>
  </si>
  <si>
    <t>Bokaro</t>
  </si>
  <si>
    <t>IN-2014-50151</t>
  </si>
  <si>
    <t>OFF-AP-10002938</t>
  </si>
  <si>
    <t>KitchenAid Toaster, Black</t>
  </si>
  <si>
    <t>IN-2012-49500</t>
  </si>
  <si>
    <t>KN-16390</t>
  </si>
  <si>
    <t>Katherine Nockton</t>
  </si>
  <si>
    <t>Mau</t>
  </si>
  <si>
    <t>OFF-PA-10003784</t>
  </si>
  <si>
    <t>Eaton Note Cards, Premium</t>
  </si>
  <si>
    <t>OFF-BI-10004666</t>
  </si>
  <si>
    <t>Wilson Jones Binding Machine, Durable</t>
  </si>
  <si>
    <t>IN-2013-32063</t>
  </si>
  <si>
    <t>OFF-EN-10001528</t>
  </si>
  <si>
    <t>IN-2011-46322</t>
  </si>
  <si>
    <t>JD-16015</t>
  </si>
  <si>
    <t>Joy Daniels</t>
  </si>
  <si>
    <t>OFF-SU-10001731</t>
  </si>
  <si>
    <t>Elite Letter Opener, High Speed</t>
  </si>
  <si>
    <t>IN-2014-51187</t>
  </si>
  <si>
    <t>MN-17935</t>
  </si>
  <si>
    <t>Michael Nguyen</t>
  </si>
  <si>
    <t>OFF-EN-10000296</t>
  </si>
  <si>
    <t>Cameo Business Envelopes, Security-Tint</t>
  </si>
  <si>
    <t>IN-2014-38531</t>
  </si>
  <si>
    <t>IN-2012-40897</t>
  </si>
  <si>
    <t>BO-11425</t>
  </si>
  <si>
    <t>Bobby Odegard</t>
  </si>
  <si>
    <t>OFF-AR-10000851</t>
  </si>
  <si>
    <t>Sanford Sketch Pad, Blue</t>
  </si>
  <si>
    <t>IN-2011-44593</t>
  </si>
  <si>
    <t>OFF-AP-10000304</t>
  </si>
  <si>
    <t>Hoover Microwave, White</t>
  </si>
  <si>
    <t>IN-2012-41415</t>
  </si>
  <si>
    <t>OFF-EN-10002556</t>
  </si>
  <si>
    <t>Ames Business Envelopes, Recycled</t>
  </si>
  <si>
    <t>IN-2012-28171</t>
  </si>
  <si>
    <t>IN-2013-51103</t>
  </si>
  <si>
    <t>OFF-BI-10003582</t>
  </si>
  <si>
    <t>Cardinal Index Tab, Economy</t>
  </si>
  <si>
    <t>IN-2012-40918</t>
  </si>
  <si>
    <t>LH-17155</t>
  </si>
  <si>
    <t>Logan Haushalter</t>
  </si>
  <si>
    <t>OFF-EN-10002581</t>
  </si>
  <si>
    <t>GlobeWeis Peel and Seal, Set of 50</t>
  </si>
  <si>
    <t>IN-2012-31958</t>
  </si>
  <si>
    <t>JC-15775</t>
  </si>
  <si>
    <t>John Castell</t>
  </si>
  <si>
    <t>OFF-ST-10000078</t>
  </si>
  <si>
    <t>Eldon Trays, Single Width</t>
  </si>
  <si>
    <t>OFF-AR-10001266</t>
  </si>
  <si>
    <t>Boston Canvas, Blue</t>
  </si>
  <si>
    <t>IN-2012-40946</t>
  </si>
  <si>
    <t>PG-18895</t>
  </si>
  <si>
    <t>Paul Gonzalez</t>
  </si>
  <si>
    <t>OFF-BI-10004868</t>
  </si>
  <si>
    <t>Wilson Jones Hole Reinforcements, Durable</t>
  </si>
  <si>
    <t>ID-2011-11392</t>
  </si>
  <si>
    <t>OFF-ST-10003243</t>
  </si>
  <si>
    <t>Fellowes Folders, Blue</t>
  </si>
  <si>
    <t>IN-2014-70724</t>
  </si>
  <si>
    <t>OFF-SU-10002709</t>
  </si>
  <si>
    <t>Fiskars Letter Opener, Easy Grip</t>
  </si>
  <si>
    <t>IN-2014-32028</t>
  </si>
  <si>
    <t>IN-2012-74854</t>
  </si>
  <si>
    <t>CG-12520</t>
  </si>
  <si>
    <t>Claire Gute</t>
  </si>
  <si>
    <t>OFF-ST-10002240</t>
  </si>
  <si>
    <t>Fellowes Shelving, Blue</t>
  </si>
  <si>
    <t>IN-2012-71340</t>
  </si>
  <si>
    <t>IN-2012-19078</t>
  </si>
  <si>
    <t>OFF-FA-10004298</t>
  </si>
  <si>
    <t>Stockwell Staples, Bulk Pack</t>
  </si>
  <si>
    <t>IN-2011-59286</t>
  </si>
  <si>
    <t>TD-20995</t>
  </si>
  <si>
    <t>Tamara Dahlen</t>
  </si>
  <si>
    <t>OFF-PA-10002974</t>
  </si>
  <si>
    <t>Enermax Note Cards, 8.5 x 11</t>
  </si>
  <si>
    <t>OFF-PA-10001327</t>
  </si>
  <si>
    <t>SanDisk Cards &amp; Envelopes, Recycled</t>
  </si>
  <si>
    <t>IN-2013-60007</t>
  </si>
  <si>
    <t>HG-15025</t>
  </si>
  <si>
    <t>Hunter Glantz</t>
  </si>
  <si>
    <t>OFF-LA-10002493</t>
  </si>
  <si>
    <t>Hon Color Coded Labels, Adjustable</t>
  </si>
  <si>
    <t>OFF-EN-10004755</t>
  </si>
  <si>
    <t>Cameo Business Envelopes, Set of 50</t>
  </si>
  <si>
    <t>IN-2014-32084</t>
  </si>
  <si>
    <t>Salem</t>
  </si>
  <si>
    <t>IN-2013-15732</t>
  </si>
  <si>
    <t>RK-19300</t>
  </si>
  <si>
    <t>Ralph Kennedy</t>
  </si>
  <si>
    <t>OFF-ST-10003141</t>
  </si>
  <si>
    <t>Fellowes Trays, Industrial</t>
  </si>
  <si>
    <t>IN-2014-35619</t>
  </si>
  <si>
    <t>OFF-BI-10002881</t>
  </si>
  <si>
    <t>Wilson Jones Binding Machine, Economy</t>
  </si>
  <si>
    <t>IN-2014-78991</t>
  </si>
  <si>
    <t>JF-15355</t>
  </si>
  <si>
    <t>Jay Fein</t>
  </si>
  <si>
    <t>OFF-BI-10003340</t>
  </si>
  <si>
    <t>Acco Index Tab, Durable</t>
  </si>
  <si>
    <t>IN-2011-32371</t>
  </si>
  <si>
    <t>IN-2013-50018</t>
  </si>
  <si>
    <t>JH-15820</t>
  </si>
  <si>
    <t>John Huston</t>
  </si>
  <si>
    <t>OFF-EN-10002679</t>
  </si>
  <si>
    <t>Kraft Mailers, with clear poly window</t>
  </si>
  <si>
    <t>OFF-LA-10002364</t>
  </si>
  <si>
    <t>Smead Shipping Labels, Alphabetical</t>
  </si>
  <si>
    <t>IN-2012-66580</t>
  </si>
  <si>
    <t>IN-2014-35983</t>
  </si>
  <si>
    <t>SW-20275</t>
  </si>
  <si>
    <t>Scott Williamson</t>
  </si>
  <si>
    <t>OFF-BI-10003646</t>
  </si>
  <si>
    <t>Avery Index Tab, Economy</t>
  </si>
  <si>
    <t>IN-2013-17671</t>
  </si>
  <si>
    <t>CR-12730</t>
  </si>
  <si>
    <t>Craig Reiter</t>
  </si>
  <si>
    <t>OFF-AP-10002963</t>
  </si>
  <si>
    <t>Hoover Toaster, Red</t>
  </si>
  <si>
    <t>IN-2012-28367</t>
  </si>
  <si>
    <t>CS-11950</t>
  </si>
  <si>
    <t>Carlos Soltero</t>
  </si>
  <si>
    <t>OFF-FA-10002635</t>
  </si>
  <si>
    <t>Accos Thumb Tacks, Metal</t>
  </si>
  <si>
    <t>OFF-FA-10003817</t>
  </si>
  <si>
    <t>Stockwell Clamps, Metal</t>
  </si>
  <si>
    <t>OFF-SU-10000207</t>
  </si>
  <si>
    <t>Kleencut Box Cutter, High Speed</t>
  </si>
  <si>
    <t>OFF-FA-10000248</t>
  </si>
  <si>
    <t>OFF-AP-10001335</t>
  </si>
  <si>
    <t>Hoover Toaster, Black</t>
  </si>
  <si>
    <t>IN-2012-23054</t>
  </si>
  <si>
    <t>OFF-EN-10004560</t>
  </si>
  <si>
    <t>Ames Mailers, Security-Tint</t>
  </si>
  <si>
    <t>IN-2012-10720</t>
  </si>
  <si>
    <t>TEC-MA-10002340</t>
  </si>
  <si>
    <t>Konica Receipt Printer, White</t>
  </si>
  <si>
    <t>TEC-MA-10002680</t>
  </si>
  <si>
    <t>Konica Inkjet, White</t>
  </si>
  <si>
    <t>TEC-MA-10002148</t>
  </si>
  <si>
    <t>Epson Printer, Durable</t>
  </si>
  <si>
    <t>TEC-MA-10003314</t>
  </si>
  <si>
    <t>Epson Phone, White</t>
  </si>
  <si>
    <t>TEC-MA-10000555</t>
  </si>
  <si>
    <t>Panasonic Card Printer, Red</t>
  </si>
  <si>
    <t>IN-2014-47274</t>
  </si>
  <si>
    <t>CC-12670</t>
  </si>
  <si>
    <t>Craig Carreira</t>
  </si>
  <si>
    <t>TEC-MA-10002134</t>
  </si>
  <si>
    <t>IN-2014-48261</t>
  </si>
  <si>
    <t>CY-12745</t>
  </si>
  <si>
    <t>Craig Yedwab</t>
  </si>
  <si>
    <t>TEC-CO-10002376</t>
  </si>
  <si>
    <t>Hewlett Fax Machine, Laser</t>
  </si>
  <si>
    <t>TEC-CO-10000679</t>
  </si>
  <si>
    <t>Hewlett Personal Copier, High-Speed</t>
  </si>
  <si>
    <t>TEC-CO-10001472</t>
  </si>
  <si>
    <t>Sharp Copy Machine, Laser</t>
  </si>
  <si>
    <t>TEC-CO-10001419</t>
  </si>
  <si>
    <t>IN-2012-66342</t>
  </si>
  <si>
    <t>TEC-CO-10004997</t>
  </si>
  <si>
    <t>Hewlett Wireless Fax, Color</t>
  </si>
  <si>
    <t>TEC-CO-10001407</t>
  </si>
  <si>
    <t>Canon Ink, Digital</t>
  </si>
  <si>
    <t>TEC-CO-10004998</t>
  </si>
  <si>
    <t>HP Fax and Copier, Color</t>
  </si>
  <si>
    <t>TEC-CO-10002526</t>
  </si>
  <si>
    <t>Sharp Wireless Fax, Digital</t>
  </si>
  <si>
    <t>TEC-CO-10003250</t>
  </si>
  <si>
    <t>Brother Personal Copier, Digital</t>
  </si>
  <si>
    <t>IN-2014-15809</t>
  </si>
  <si>
    <t>TEC-CO-10000865</t>
  </si>
  <si>
    <t>Brother Fax Machine, High-Speed</t>
  </si>
  <si>
    <t>TEC-AC-10003217</t>
  </si>
  <si>
    <t>Enermax Keyboard, USB</t>
  </si>
  <si>
    <t>IN-2011-27408</t>
  </si>
  <si>
    <t>LA-16780</t>
  </si>
  <si>
    <t>Laura Armstrong</t>
  </si>
  <si>
    <t>ID-2011-41863</t>
  </si>
  <si>
    <t>BF-10975</t>
  </si>
  <si>
    <t>Barbara Fisher</t>
  </si>
  <si>
    <t>TEC-AC-10002086</t>
  </si>
  <si>
    <t>SanDisk Keyboard, Erganomic</t>
  </si>
  <si>
    <t>IN-2014-75267</t>
  </si>
  <si>
    <t>TEC-AC-10002172</t>
  </si>
  <si>
    <t>Memorex Keyboard, Programmable</t>
  </si>
  <si>
    <t>IN-2014-48982</t>
  </si>
  <si>
    <t>DH-13675</t>
  </si>
  <si>
    <t>Duane Huffman</t>
  </si>
  <si>
    <t>TEC-AC-10000596</t>
  </si>
  <si>
    <t>Enermax Memory Card, Erganomic</t>
  </si>
  <si>
    <t>TEC-AC-10004478</t>
  </si>
  <si>
    <t>SanDisk Numeric Keypad, Bluetooth</t>
  </si>
  <si>
    <t>IN-2014-69688</t>
  </si>
  <si>
    <t>MC-17575</t>
  </si>
  <si>
    <t>Matt Collins</t>
  </si>
  <si>
    <t>TEC-AC-10001840</t>
  </si>
  <si>
    <t>SanDisk Mouse, Erganomic</t>
  </si>
  <si>
    <t>IN-2014-47505</t>
  </si>
  <si>
    <t>WB-21850</t>
  </si>
  <si>
    <t>William Brown</t>
  </si>
  <si>
    <t>TEC-AC-10003889</t>
  </si>
  <si>
    <t>Enermax Mouse, USB</t>
  </si>
  <si>
    <t>IN-2014-54421</t>
  </si>
  <si>
    <t>TEC-AC-10001792</t>
  </si>
  <si>
    <t>Logitech Mouse, Programmable</t>
  </si>
  <si>
    <t>TEC-AC-10000483</t>
  </si>
  <si>
    <t>SanDisk Memory Card, Bluetooth</t>
  </si>
  <si>
    <t>TEC-AC-10004848</t>
  </si>
  <si>
    <t>SanDisk Memory Card, Erganomic</t>
  </si>
  <si>
    <t>TEC-AC-10004334</t>
  </si>
  <si>
    <t>Logitech Router, Erganomic</t>
  </si>
  <si>
    <t>IN-2013-15683</t>
  </si>
  <si>
    <t>TEC-AC-10000896</t>
  </si>
  <si>
    <t>Belkin Numeric Keypad, Erganomic</t>
  </si>
  <si>
    <t>IN-2012-47750</t>
  </si>
  <si>
    <t>TEC-PH-10001921</t>
  </si>
  <si>
    <t>Nokia Signal Booster, with Caller ID</t>
  </si>
  <si>
    <t>IN-2013-62205</t>
  </si>
  <si>
    <t>TP-21415</t>
  </si>
  <si>
    <t>Tom Prescott</t>
  </si>
  <si>
    <t>TEC-PH-10004559</t>
  </si>
  <si>
    <t>Nokia Speaker Phone, with Caller ID</t>
  </si>
  <si>
    <t>ID-2011-52937</t>
  </si>
  <si>
    <t>TEC-PH-10001614</t>
  </si>
  <si>
    <t>Motorola Audio Dock, VoIP</t>
  </si>
  <si>
    <t>TEC-PH-10004261</t>
  </si>
  <si>
    <t>Nokia Signal Booster, Full Size</t>
  </si>
  <si>
    <t>IN-2013-74203</t>
  </si>
  <si>
    <t>TEC-PH-10003823</t>
  </si>
  <si>
    <t>Apple Headset, Full Size</t>
  </si>
  <si>
    <t>TEC-PH-10004006</t>
  </si>
  <si>
    <t>Nokia Audio Dock, Full Size</t>
  </si>
  <si>
    <t>IN-2013-15277</t>
  </si>
  <si>
    <t>MR-17545</t>
  </si>
  <si>
    <t>Mathew Reese</t>
  </si>
  <si>
    <t>TEC-PH-10002152</t>
  </si>
  <si>
    <t>Apple Headset, Cordless</t>
  </si>
  <si>
    <t>IN-2012-24230</t>
  </si>
  <si>
    <t>EL-13735</t>
  </si>
  <si>
    <t>Ed Ludwig</t>
  </si>
  <si>
    <t>Mathura</t>
  </si>
  <si>
    <t>TEC-PH-10001640</t>
  </si>
  <si>
    <t>Motorola Office Telephone, Full Size</t>
  </si>
  <si>
    <t>IN-2011-51740</t>
  </si>
  <si>
    <t>Muzaffarpur</t>
  </si>
  <si>
    <t>TEC-PH-10001751</t>
  </si>
  <si>
    <t>Samsung Smart Phone, Cordless</t>
  </si>
  <si>
    <t>TEC-PH-10003488</t>
  </si>
  <si>
    <t>IN-2011-46413</t>
  </si>
  <si>
    <t>FUR-CH-10000602</t>
  </si>
  <si>
    <t>Novimex Executive Leather Armchair, Red</t>
  </si>
  <si>
    <t>FUR-CH-10000994</t>
  </si>
  <si>
    <t>Harbour Creations Rocking Chair, Black</t>
  </si>
  <si>
    <t>FUR-CH-10002247</t>
  </si>
  <si>
    <t>Hon Executive Leather Armchair, Adjustable</t>
  </si>
  <si>
    <t>FUR-CH-10003760</t>
  </si>
  <si>
    <t>Office Star Bag Chairs, Set of Two</t>
  </si>
  <si>
    <t>FUR-CH-10003009</t>
  </si>
  <si>
    <t>Novimex Swivel Stool, Adjustable</t>
  </si>
  <si>
    <t>FUR-CH-10000258</t>
  </si>
  <si>
    <t>Office Star Steel Folding Chair, Red</t>
  </si>
  <si>
    <t>FUR-CH-10004163</t>
  </si>
  <si>
    <t>Novimex Steel Folding Chair, Adjustable</t>
  </si>
  <si>
    <t>IN-2012-46112</t>
  </si>
  <si>
    <t>JK-16120</t>
  </si>
  <si>
    <t>Julie Kriz</t>
  </si>
  <si>
    <t>FUR-CH-10003123</t>
  </si>
  <si>
    <t>Hon Chairmat, Black</t>
  </si>
  <si>
    <t>FUR-CH-10004331</t>
  </si>
  <si>
    <t>SAFCO Rocking Chair, Red</t>
  </si>
  <si>
    <t>FUR-CH-10004387</t>
  </si>
  <si>
    <t>Office Star Bag Chairs, Red</t>
  </si>
  <si>
    <t>IN-2014-21990</t>
  </si>
  <si>
    <t>SM-20320</t>
  </si>
  <si>
    <t>Sean Miller</t>
  </si>
  <si>
    <t>FUR-CH-10004580</t>
  </si>
  <si>
    <t>Office Star Bag Chairs, Adjustable</t>
  </si>
  <si>
    <t>IN-2011-70584</t>
  </si>
  <si>
    <t>PR-18880</t>
  </si>
  <si>
    <t>Patrick Ryan</t>
  </si>
  <si>
    <t>FUR-CH-10003965</t>
  </si>
  <si>
    <t>Hon Rocking Chair, Red</t>
  </si>
  <si>
    <t>IN-2013-58915</t>
  </si>
  <si>
    <t>FUR-CH-10001203</t>
  </si>
  <si>
    <t>Novimex Steel Folding Chair, Set of Two</t>
  </si>
  <si>
    <t>IN-2014-28157</t>
  </si>
  <si>
    <t>AJ-10945</t>
  </si>
  <si>
    <t>Ashley Jarboe</t>
  </si>
  <si>
    <t>FUR-CH-10003692</t>
  </si>
  <si>
    <t>SAFCO Swivel Stool, Set of Two</t>
  </si>
  <si>
    <t>ID-2013-48485</t>
  </si>
  <si>
    <t>FUR-CH-10000025</t>
  </si>
  <si>
    <t>Office Star Rocking Chair, Set of Two</t>
  </si>
  <si>
    <t>IN-2012-79439</t>
  </si>
  <si>
    <t>FUR-BO-10001372</t>
  </si>
  <si>
    <t>Safco Classic Bookcase, Pine</t>
  </si>
  <si>
    <t>FUR-BO-10003549</t>
  </si>
  <si>
    <t>Sauder Floating Shelf Set, Metal</t>
  </si>
  <si>
    <t>IN-2014-23761</t>
  </si>
  <si>
    <t>MH-18115</t>
  </si>
  <si>
    <t>Mick Hernandez</t>
  </si>
  <si>
    <t>FUR-BO-10000210</t>
  </si>
  <si>
    <t>Ikea Library with Doors, Pine</t>
  </si>
  <si>
    <t>FUR-BO-10001461</t>
  </si>
  <si>
    <t>Safco Floating Shelf Set, Traditional</t>
  </si>
  <si>
    <t>IN-2014-65334</t>
  </si>
  <si>
    <t>MM-18280</t>
  </si>
  <si>
    <t>Muhammed MacIntyre</t>
  </si>
  <si>
    <t>FUR-BO-10004537</t>
  </si>
  <si>
    <t>Dania Floating Shelf Set, Mobile</t>
  </si>
  <si>
    <t>FUR-BO-10003945</t>
  </si>
  <si>
    <t>Sauder 3-Shelf Cabinet, Metal</t>
  </si>
  <si>
    <t>IN-2011-15984</t>
  </si>
  <si>
    <t>Safco 3-Shelf Cabinet, Traditional</t>
  </si>
  <si>
    <t>FUR-FU-10000735</t>
  </si>
  <si>
    <t>Tenex Frame, Erganomic</t>
  </si>
  <si>
    <t>IN-2013-33302</t>
  </si>
  <si>
    <t>SZ-20035</t>
  </si>
  <si>
    <t>Sam Zeldin</t>
  </si>
  <si>
    <t>FUR-FU-10003960</t>
  </si>
  <si>
    <t>Deflect-O Stacking Tray, Erganomic</t>
  </si>
  <si>
    <t>FUR-FU-10000548</t>
  </si>
  <si>
    <t>Tenex Stacking Tray, Durable</t>
  </si>
  <si>
    <t>IN-2014-61218</t>
  </si>
  <si>
    <t>FUR-FU-10000496</t>
  </si>
  <si>
    <t>Eldon Clock, Duo Pack</t>
  </si>
  <si>
    <t>FUR-FU-10003540</t>
  </si>
  <si>
    <t>Deflect-O Light Bulb, Erganomic</t>
  </si>
  <si>
    <t>IN-2011-57704</t>
  </si>
  <si>
    <t>FUR-FU-10002292</t>
  </si>
  <si>
    <t>Deflect-O Door Stop, Duo Pack</t>
  </si>
  <si>
    <t>FUR-TA-10001360</t>
  </si>
  <si>
    <t>Bevis Round Table, Rectangular</t>
  </si>
  <si>
    <t>FUR-TA-10000403</t>
  </si>
  <si>
    <t>Barricks Computer Table, Fully Assembled</t>
  </si>
  <si>
    <t>ID-2013-13422</t>
  </si>
  <si>
    <t>AG-10765</t>
  </si>
  <si>
    <t>Anthony Garverick</t>
  </si>
  <si>
    <t>FUR-TA-10004416</t>
  </si>
  <si>
    <t>Bevis Wood Table, Adjustable Height</t>
  </si>
  <si>
    <t>IN-2011-37999</t>
  </si>
  <si>
    <t>FUR-FU-10002223</t>
  </si>
  <si>
    <t>Deflect-O Stacking Tray, Durable</t>
  </si>
  <si>
    <t>IN-2014-66076</t>
  </si>
  <si>
    <t>TT-21460</t>
  </si>
  <si>
    <t>Tonja Turnell</t>
  </si>
  <si>
    <t>TEC-PH-10000730</t>
  </si>
  <si>
    <t>Samsung Office Telephone, VoIP</t>
  </si>
  <si>
    <t>TEC-CO-10002911</t>
  </si>
  <si>
    <t>Hewlett Wireless Fax, Laser</t>
  </si>
  <si>
    <t>IN-2012-21892</t>
  </si>
  <si>
    <t>SB-20290</t>
  </si>
  <si>
    <t>Sean Braxton</t>
  </si>
  <si>
    <t>FUR-CH-10004600</t>
  </si>
  <si>
    <t>Harbour Creations Chairmat, Red</t>
  </si>
  <si>
    <t>TEC-PH-10001725</t>
  </si>
  <si>
    <t>Motorola Speaker Phone, Cordless</t>
  </si>
  <si>
    <t>FUR-TA-10001386</t>
  </si>
  <si>
    <t>Lesro Conference Table, Fully Assembled</t>
  </si>
  <si>
    <t>TEC-PH-10004358</t>
  </si>
  <si>
    <t>Samsung Office Telephone, Cordless</t>
  </si>
  <si>
    <t>TEC-PH-10003239</t>
  </si>
  <si>
    <t>Samsung Signal Booster, with Caller ID</t>
  </si>
  <si>
    <t>TEC-CO-10003951</t>
  </si>
  <si>
    <t>HP Copy Machine, High-Speed</t>
  </si>
  <si>
    <t>TEC-CO-10002587</t>
  </si>
  <si>
    <t>Sharp Fax and Copier, Laser</t>
  </si>
  <si>
    <t>IN-2014-62660</t>
  </si>
  <si>
    <t>JB-16045</t>
  </si>
  <si>
    <t>Julia Barnett</t>
  </si>
  <si>
    <t>TEC-AC-10001703</t>
  </si>
  <si>
    <t>Memorex Keyboard, USB</t>
  </si>
  <si>
    <t>FUR-BO-10001641</t>
  </si>
  <si>
    <t>Bush 3-Shelf Cabinet, Traditional</t>
  </si>
  <si>
    <t>IN-2014-72054</t>
  </si>
  <si>
    <t>IN-2014-47218</t>
  </si>
  <si>
    <t>VP-21760</t>
  </si>
  <si>
    <t>Victoria Pisteka</t>
  </si>
  <si>
    <t>TEC-PH-10004085</t>
  </si>
  <si>
    <t>Apple Audio Dock, with Caller ID</t>
  </si>
  <si>
    <t>IN-2013-46854</t>
  </si>
  <si>
    <t>IN-2013-78935</t>
  </si>
  <si>
    <t>FUR-BO-10001874</t>
  </si>
  <si>
    <t>Sauder Corner Shelving, Pine</t>
  </si>
  <si>
    <t>IN-2013-76590</t>
  </si>
  <si>
    <t>FUR-BO-10001708</t>
  </si>
  <si>
    <t>Safco Stackable Bookrack, Pine</t>
  </si>
  <si>
    <t>TEC-AC-10001352</t>
  </si>
  <si>
    <t>TEC-MA-10001711</t>
  </si>
  <si>
    <t>Konica Phone, White</t>
  </si>
  <si>
    <t>ID-2013-38748</t>
  </si>
  <si>
    <t>MJ-17740</t>
  </si>
  <si>
    <t>Max Jones</t>
  </si>
  <si>
    <t>TEC-MA-10001127</t>
  </si>
  <si>
    <t>Epson Inkjet, Wireless</t>
  </si>
  <si>
    <t>FUR-CH-10000783</t>
  </si>
  <si>
    <t>IN-2014-62135</t>
  </si>
  <si>
    <t>PN-18775</t>
  </si>
  <si>
    <t>Parhena Norris</t>
  </si>
  <si>
    <t>FUR-CH-10004826</t>
  </si>
  <si>
    <t>Hon Steel Folding Chair, Set of Two</t>
  </si>
  <si>
    <t>IN-2012-26274</t>
  </si>
  <si>
    <t>FUR-FU-10002648</t>
  </si>
  <si>
    <t>Rubbermaid Stacking Tray, Erganomic</t>
  </si>
  <si>
    <t>FUR-FU-10004064</t>
  </si>
  <si>
    <t>Rubbermaid Door Stop, Erganomic</t>
  </si>
  <si>
    <t>IN-2013-20107</t>
  </si>
  <si>
    <t>IN-2014-15662</t>
  </si>
  <si>
    <t>TEC-MA-10003492</t>
  </si>
  <si>
    <t>Okidata Printer, Wireless</t>
  </si>
  <si>
    <t>TEC-MA-10002827</t>
  </si>
  <si>
    <t>StarTech Printer, Red</t>
  </si>
  <si>
    <t>TEC-MA-10000429</t>
  </si>
  <si>
    <t>Konica Card Printer, Red</t>
  </si>
  <si>
    <t>IN-2014-71067</t>
  </si>
  <si>
    <t>TEC-MA-10004064</t>
  </si>
  <si>
    <t>Panasonic Calculator, Red</t>
  </si>
  <si>
    <t>TEC-CO-10003410</t>
  </si>
  <si>
    <t>Brother Ink, High-Speed</t>
  </si>
  <si>
    <t>IN-2013-27772</t>
  </si>
  <si>
    <t>TEC-AC-10001438</t>
  </si>
  <si>
    <t>SanDisk Flash Drive, Programmable</t>
  </si>
  <si>
    <t>TEC-AC-10002688</t>
  </si>
  <si>
    <t>Memorex Memory Card, Bluetooth</t>
  </si>
  <si>
    <t>TEC-PH-10000499</t>
  </si>
  <si>
    <t>Motorola Smart Phone, Full Size</t>
  </si>
  <si>
    <t>IN-2011-70850</t>
  </si>
  <si>
    <t>TEC-PH-10003002</t>
  </si>
  <si>
    <t>FUR-FU-10001674</t>
  </si>
  <si>
    <t>Deflect-O Clock, Duo Pack</t>
  </si>
  <si>
    <t>ID-2014-59517</t>
  </si>
  <si>
    <t>FUR-FU-10004182</t>
  </si>
  <si>
    <t>Eldon Stacking Tray, Black</t>
  </si>
  <si>
    <t>FUR-BO-10004806</t>
  </si>
  <si>
    <t>Safco Corner Shelving, Traditional</t>
  </si>
  <si>
    <t>IN-2011-39175</t>
  </si>
  <si>
    <t>NC-18625</t>
  </si>
  <si>
    <t>Noah Childs</t>
  </si>
  <si>
    <t>FUR-CH-10002060</t>
  </si>
  <si>
    <t>SAFCO Rocking Chair, Adjustable</t>
  </si>
  <si>
    <t>IN-2014-11672</t>
  </si>
  <si>
    <t>TB-21175</t>
  </si>
  <si>
    <t>Thomas Boland</t>
  </si>
  <si>
    <t>FUR-CH-10001913</t>
  </si>
  <si>
    <t>Office Star Swivel Stool, Adjustable</t>
  </si>
  <si>
    <t>FUR-CH-10001756</t>
  </si>
  <si>
    <t>Novimex Bag Chairs, Adjustable</t>
  </si>
  <si>
    <t>FUR-CH-10004082</t>
  </si>
  <si>
    <t>TEC-AC-10004487</t>
  </si>
  <si>
    <t>Memorex Router, Erganomic</t>
  </si>
  <si>
    <t>TEC-AC-10004652</t>
  </si>
  <si>
    <t>Belkin Mouse, Erganomic</t>
  </si>
  <si>
    <t>TEC-CO-10000208</t>
  </si>
  <si>
    <t>Brother Wireless Fax, Color</t>
  </si>
  <si>
    <t>IN-2014-51572</t>
  </si>
  <si>
    <t>TEC-MA-10003553</t>
  </si>
  <si>
    <t>Epson Printer, Red</t>
  </si>
  <si>
    <t>TEC-PH-10003813</t>
  </si>
  <si>
    <t>Samsung Signal Booster, VoIP</t>
  </si>
  <si>
    <t>IN-2013-30831</t>
  </si>
  <si>
    <t>Panihati</t>
  </si>
  <si>
    <t>TEC-PH-10003723</t>
  </si>
  <si>
    <t>Samsung Audio Dock, with Caller ID</t>
  </si>
  <si>
    <t>TEC-CO-10000427</t>
  </si>
  <si>
    <t>HP Fax Machine, Color</t>
  </si>
  <si>
    <t>FUR-FU-10001770</t>
  </si>
  <si>
    <t>Deflect-O Clock, Erganomic</t>
  </si>
  <si>
    <t>FUR-CH-10000660</t>
  </si>
  <si>
    <t>Novimex Executive Leather Armchair, Adjustable</t>
  </si>
  <si>
    <t>FUR-CH-10000027</t>
  </si>
  <si>
    <t>SAFCO Executive Leather Armchair, Black</t>
  </si>
  <si>
    <t>FUR-FU-10002928</t>
  </si>
  <si>
    <t>Rubbermaid Clock, Durable</t>
  </si>
  <si>
    <t>IN-2013-67014</t>
  </si>
  <si>
    <t>IN-2012-20597</t>
  </si>
  <si>
    <t>PK-19075</t>
  </si>
  <si>
    <t>Pete Kriz</t>
  </si>
  <si>
    <t>Jamnagar</t>
  </si>
  <si>
    <t>FUR-FU-10003447</t>
  </si>
  <si>
    <t>Eldon Light Bulb, Duo Pack</t>
  </si>
  <si>
    <t>FUR-FU-10001351</t>
  </si>
  <si>
    <t>TEC-CO-10000972</t>
  </si>
  <si>
    <t>Sharp Fax and Copier, Digital</t>
  </si>
  <si>
    <t>TEC-CO-10001482</t>
  </si>
  <si>
    <t>Sharp Ink, High-Speed</t>
  </si>
  <si>
    <t>IN-2012-68883</t>
  </si>
  <si>
    <t>ML-17410</t>
  </si>
  <si>
    <t>Maris LaWare</t>
  </si>
  <si>
    <t>TEC-AC-10000861</t>
  </si>
  <si>
    <t>SanDisk Router, Erganomic</t>
  </si>
  <si>
    <t>FUR-BO-10003408</t>
  </si>
  <si>
    <t>Ikea 3-Shelf Cabinet, Metal</t>
  </si>
  <si>
    <t>FUR-BO-10002308</t>
  </si>
  <si>
    <t>Safco Floating Shelf Set, Metal</t>
  </si>
  <si>
    <t>IN-2013-58152</t>
  </si>
  <si>
    <t>FUR-BO-10000961</t>
  </si>
  <si>
    <t>FUR-BO-10000610</t>
  </si>
  <si>
    <t>Ikea Stackable Bookrack, Mobile</t>
  </si>
  <si>
    <t>IN-2013-58873</t>
  </si>
  <si>
    <t>IN-2013-10097</t>
  </si>
  <si>
    <t>CJ-12010</t>
  </si>
  <si>
    <t>Caroline Jumper</t>
  </si>
  <si>
    <t>Ghaziabad</t>
  </si>
  <si>
    <t>TEC-PH-10001805</t>
  </si>
  <si>
    <t>Nokia Speaker Phone, Full Size</t>
  </si>
  <si>
    <t>FUR-FU-10001447</t>
  </si>
  <si>
    <t>Eldon Stacking Tray, Duo Pack</t>
  </si>
  <si>
    <t>IN-2012-48317</t>
  </si>
  <si>
    <t>IN-2014-34877</t>
  </si>
  <si>
    <t>LT-17110</t>
  </si>
  <si>
    <t>Liz Thompson</t>
  </si>
  <si>
    <t>IN-2014-24377</t>
  </si>
  <si>
    <t>BS-11755</t>
  </si>
  <si>
    <t>Bruce Stewart</t>
  </si>
  <si>
    <t>ID-2013-26806</t>
  </si>
  <si>
    <t>TEC-PH-10000688</t>
  </si>
  <si>
    <t>Nokia Speaker Phone, VoIP</t>
  </si>
  <si>
    <t>FUR-CH-10002209</t>
  </si>
  <si>
    <t>Novimex Chairmat, Red</t>
  </si>
  <si>
    <t>FUR-CH-10003822</t>
  </si>
  <si>
    <t>SAFCO Steel Folding Chair, Adjustable</t>
  </si>
  <si>
    <t>FUR-CH-10004339</t>
  </si>
  <si>
    <t>SAFCO Steel Folding Chair, Red</t>
  </si>
  <si>
    <t>TEC-CO-10004027</t>
  </si>
  <si>
    <t>Sharp Fax Machine, Color</t>
  </si>
  <si>
    <t>IN-2013-71753</t>
  </si>
  <si>
    <t>FUR-BO-10002204</t>
  </si>
  <si>
    <t>Bush Classic Bookcase, Pine</t>
  </si>
  <si>
    <t>IN-2014-32728</t>
  </si>
  <si>
    <t>BN-11515</t>
  </si>
  <si>
    <t>Bradley Nguyen</t>
  </si>
  <si>
    <t>FUR-TA-10002095</t>
  </si>
  <si>
    <t>Lesro Training Table, Fully Assembled</t>
  </si>
  <si>
    <t>IN-2013-29326</t>
  </si>
  <si>
    <t>IM-15070</t>
  </si>
  <si>
    <t>Irene Maddox</t>
  </si>
  <si>
    <t>IN-2011-37614</t>
  </si>
  <si>
    <t>AS-10090</t>
  </si>
  <si>
    <t>Adam Shillingsburg</t>
  </si>
  <si>
    <t>FUR-BO-10004161</t>
  </si>
  <si>
    <t>Bush Corner Shelving, Mobile</t>
  </si>
  <si>
    <t>FUR-FU-10000514</t>
  </si>
  <si>
    <t>Deflect-O Photo Frame, Erganomic</t>
  </si>
  <si>
    <t>FUR-FU-10002722</t>
  </si>
  <si>
    <t>Tenex Photo Frame, Erganomic</t>
  </si>
  <si>
    <t>IN-2012-32280</t>
  </si>
  <si>
    <t>FUR-CH-10001204</t>
  </si>
  <si>
    <t>Harbour Creations Steel Folding Chair, Red</t>
  </si>
  <si>
    <t>TEC-AC-10004081</t>
  </si>
  <si>
    <t>Logitech Keyboard, Bluetooth</t>
  </si>
  <si>
    <t>TEC-AC-10000398</t>
  </si>
  <si>
    <t>SanDisk Memory Card, Programmable</t>
  </si>
  <si>
    <t>IN-2014-38223</t>
  </si>
  <si>
    <t>MS-17770</t>
  </si>
  <si>
    <t>Maxwell Schwartz</t>
  </si>
  <si>
    <t>TEC-PH-10003062</t>
  </si>
  <si>
    <t>Apple Audio Dock, Full Size</t>
  </si>
  <si>
    <t>IN-2013-53455</t>
  </si>
  <si>
    <t>TEC-PH-10002154</t>
  </si>
  <si>
    <t>Cisco Headset, Full Size</t>
  </si>
  <si>
    <t>OFF-BI-10001867</t>
  </si>
  <si>
    <t>Acco Binder Covers, Recycled</t>
  </si>
  <si>
    <t>IN-2012-39651</t>
  </si>
  <si>
    <t>TS-21655</t>
  </si>
  <si>
    <t>Trudy Schmidt</t>
  </si>
  <si>
    <t>OFF-ST-10003606</t>
  </si>
  <si>
    <t>Smead Box, Single Width</t>
  </si>
  <si>
    <t>OFF-PA-10004187</t>
  </si>
  <si>
    <t>Xerox Message Books, Multicolor</t>
  </si>
  <si>
    <t>OFF-PA-10004185</t>
  </si>
  <si>
    <t>SanDisk Message Books, Recycled</t>
  </si>
  <si>
    <t>IN-2011-33904</t>
  </si>
  <si>
    <t>OFF-AP-10002793</t>
  </si>
  <si>
    <t>KitchenAid Stove, Black</t>
  </si>
  <si>
    <t>OFF-LA-10000322</t>
  </si>
  <si>
    <t>Smead Round Labels, Laser Printer Compatible</t>
  </si>
  <si>
    <t>IN-2014-13597</t>
  </si>
  <si>
    <t>OFF-LA-10002088</t>
  </si>
  <si>
    <t>Novimex Round Labels, Laser Printer Compatible</t>
  </si>
  <si>
    <t>OFF-FA-10003962</t>
  </si>
  <si>
    <t>Accos Thumb Tacks, Assorted Sizes</t>
  </si>
  <si>
    <t>OFF-FA-10004910</t>
  </si>
  <si>
    <t>Advantus Staples, Assorted Sizes</t>
  </si>
  <si>
    <t>IN-2014-48163</t>
  </si>
  <si>
    <t>KA-16525</t>
  </si>
  <si>
    <t>Kelly Andreada</t>
  </si>
  <si>
    <t>IN-2012-17727</t>
  </si>
  <si>
    <t>OFF-ST-10004464</t>
  </si>
  <si>
    <t>Eldon Trays, Blue</t>
  </si>
  <si>
    <t>OFF-EN-10002784</t>
  </si>
  <si>
    <t>Cameo Manila Envelope, Recycled</t>
  </si>
  <si>
    <t>OFF-FA-10000197</t>
  </si>
  <si>
    <t>Stockwell Push Pins, Metal</t>
  </si>
  <si>
    <t>OFF-SU-10003723</t>
  </si>
  <si>
    <t>Elite Shears, High Speed</t>
  </si>
  <si>
    <t>OFF-SU-10000914</t>
  </si>
  <si>
    <t>Kleencut Scissors, Serrated</t>
  </si>
  <si>
    <t>OFF-PA-10002618</t>
  </si>
  <si>
    <t>Eaton Memo Slips, Multicolor</t>
  </si>
  <si>
    <t>OFF-AP-10000490</t>
  </si>
  <si>
    <t>Hamilton Beach Coffee Grinder, Silver</t>
  </si>
  <si>
    <t>IN-2014-39693</t>
  </si>
  <si>
    <t>CM-12235</t>
  </si>
  <si>
    <t>Chris McAfee</t>
  </si>
  <si>
    <t>OFF-AP-10000935</t>
  </si>
  <si>
    <t>Cuisinart Toaster, White</t>
  </si>
  <si>
    <t>ID-2011-45272</t>
  </si>
  <si>
    <t>TZ-21580</t>
  </si>
  <si>
    <t>Tracy Zic</t>
  </si>
  <si>
    <t>IN-2012-45979</t>
  </si>
  <si>
    <t>OFF-EN-10004053</t>
  </si>
  <si>
    <t>GlobeWeis Manila Envelope, with clear poly window</t>
  </si>
  <si>
    <t>OFF-SU-10002448</t>
  </si>
  <si>
    <t>Stiletto Trimmer, High Speed</t>
  </si>
  <si>
    <t>OFF-SU-10000484</t>
  </si>
  <si>
    <t>Kleencut Ruler, High Speed</t>
  </si>
  <si>
    <t>IN-2012-42367</t>
  </si>
  <si>
    <t>LH-16900</t>
  </si>
  <si>
    <t>Lena Hernandez</t>
  </si>
  <si>
    <t>OFF-EN-10003413</t>
  </si>
  <si>
    <t>Jiffy Interoffice Envelope, with clear poly window</t>
  </si>
  <si>
    <t>OFF-EN-10004892</t>
  </si>
  <si>
    <t>Ames Manila Envelope, with clear poly window</t>
  </si>
  <si>
    <t>IN-2013-55772</t>
  </si>
  <si>
    <t>OFF-EN-10000428</t>
  </si>
  <si>
    <t>Cameo Clasp Envelope, with clear poly window</t>
  </si>
  <si>
    <t>IN-2013-65950</t>
  </si>
  <si>
    <t>IN-2012-73930</t>
  </si>
  <si>
    <t>CD-12280</t>
  </si>
  <si>
    <t>Christina DeMoss</t>
  </si>
  <si>
    <t>OFF-FA-10001026</t>
  </si>
  <si>
    <t>IN-2014-30845</t>
  </si>
  <si>
    <t>MS-17530</t>
  </si>
  <si>
    <t>MaryBeth Skach</t>
  </si>
  <si>
    <t>OFF-PA-10003499</t>
  </si>
  <si>
    <t>Xerox Parchment Paper, 8.5 x 11</t>
  </si>
  <si>
    <t>IN-2011-45041</t>
  </si>
  <si>
    <t>OFF-BI-10002446</t>
  </si>
  <si>
    <t>Wilson Jones Binder, Economy</t>
  </si>
  <si>
    <t>OFF-PA-10003550</t>
  </si>
  <si>
    <t>Eaton Cards &amp; Envelopes, Recycled</t>
  </si>
  <si>
    <t>OFF-FA-10001596</t>
  </si>
  <si>
    <t>Stockwell Clamps, 12 Pack</t>
  </si>
  <si>
    <t>OFF-PA-10003332</t>
  </si>
  <si>
    <t>Xerox Cards &amp; Envelopes, Recycled</t>
  </si>
  <si>
    <t>IN-2013-76296</t>
  </si>
  <si>
    <t>OFF-AP-10002371</t>
  </si>
  <si>
    <t>KitchenAid Blender, Silver</t>
  </si>
  <si>
    <t>OFF-EN-10000699</t>
  </si>
  <si>
    <t>Cameo Interoffice Envelope, Set of 50</t>
  </si>
  <si>
    <t>IN-2014-52272</t>
  </si>
  <si>
    <t>BD-11770</t>
  </si>
  <si>
    <t>Bryan Davis</t>
  </si>
  <si>
    <t>ID-2014-52923</t>
  </si>
  <si>
    <t>OFF-LA-10001803</t>
  </si>
  <si>
    <t>Avery Legal Exhibit Labels, Adjustable</t>
  </si>
  <si>
    <t>OFF-LA-10000244</t>
  </si>
  <si>
    <t>Hon Legal Exhibit Labels, Alphabetical</t>
  </si>
  <si>
    <t>IN-2013-61127</t>
  </si>
  <si>
    <t>KB-16585</t>
  </si>
  <si>
    <t>Ken Black</t>
  </si>
  <si>
    <t>OFF-FA-10000838</t>
  </si>
  <si>
    <t>Stockwell Push Pins, Assorted Sizes</t>
  </si>
  <si>
    <t>OFF-PA-10001979</t>
  </si>
  <si>
    <t>Enermax Message Books, Premium</t>
  </si>
  <si>
    <t>IN-2011-74994</t>
  </si>
  <si>
    <t>AG-10495</t>
  </si>
  <si>
    <t>Andrew Gjertsen</t>
  </si>
  <si>
    <t>IN-2013-34457</t>
  </si>
  <si>
    <t>OFF-EN-10004173</t>
  </si>
  <si>
    <t>Ames Peel and Seal, Recycled</t>
  </si>
  <si>
    <t>IN-2013-27639</t>
  </si>
  <si>
    <t>OFF-ST-10002085</t>
  </si>
  <si>
    <t>Tenex File Cart, Industrial</t>
  </si>
  <si>
    <t>OFF-ST-10004325</t>
  </si>
  <si>
    <t>Eldon Box, Single Width</t>
  </si>
  <si>
    <t>IN-2012-58817</t>
  </si>
  <si>
    <t>OFF-SU-10003717</t>
  </si>
  <si>
    <t>Stiletto Ruler, Serrated</t>
  </si>
  <si>
    <t>OFF-AR-10001518</t>
  </si>
  <si>
    <t>Binney &amp; Smith Pencil Sharpener, Water Color</t>
  </si>
  <si>
    <t>IN-2012-18273</t>
  </si>
  <si>
    <t>EB-13975</t>
  </si>
  <si>
    <t>Erica Bern</t>
  </si>
  <si>
    <t>OFF-PA-10003511</t>
  </si>
  <si>
    <t>Green Bar Memo Slips, 8.5 x 11</t>
  </si>
  <si>
    <t>OFF-EN-10002700</t>
  </si>
  <si>
    <t>Kraft Interoffice Envelope, with clear poly window</t>
  </si>
  <si>
    <t>IN-2011-75526</t>
  </si>
  <si>
    <t>DM-12955</t>
  </si>
  <si>
    <t>Dario Medina</t>
  </si>
  <si>
    <t>OFF-BI-10004120</t>
  </si>
  <si>
    <t>Ibico 3-Hole Punch, Durable</t>
  </si>
  <si>
    <t>OFF-AR-10004900</t>
  </si>
  <si>
    <t>Boston Canvas, Easy-Erase</t>
  </si>
  <si>
    <t>OFF-BI-10002907</t>
  </si>
  <si>
    <t>Wilson Jones 3-Hole Punch, Economy</t>
  </si>
  <si>
    <t>OFF-AP-10002933</t>
  </si>
  <si>
    <t>Hoover Blender, Silver</t>
  </si>
  <si>
    <t>OFF-PA-10004943</t>
  </si>
  <si>
    <t>Enermax Memo Slips, 8.5 x 11</t>
  </si>
  <si>
    <t>IN-2011-41254</t>
  </si>
  <si>
    <t>SC-20230</t>
  </si>
  <si>
    <t>Scot Coram</t>
  </si>
  <si>
    <t>OFF-SU-10000178</t>
  </si>
  <si>
    <t>Acme Ruler, Easy Grip</t>
  </si>
  <si>
    <t>OFF-AR-10001073</t>
  </si>
  <si>
    <t>Sanford Markers, Easy-Erase</t>
  </si>
  <si>
    <t>OFF-AR-10002260</t>
  </si>
  <si>
    <t>Boston Pens, Blue</t>
  </si>
  <si>
    <t>OFF-ST-10004315</t>
  </si>
  <si>
    <t>Rogers Lockers, Blue</t>
  </si>
  <si>
    <t>IN-2014-74504</t>
  </si>
  <si>
    <t>EK-13795</t>
  </si>
  <si>
    <t>Eileen Kiefer</t>
  </si>
  <si>
    <t>OFF-AR-10002392</t>
  </si>
  <si>
    <t>Binney &amp; Smith Highlighters, Blue</t>
  </si>
  <si>
    <t>OFF-FA-10001246</t>
  </si>
  <si>
    <t>OIC Staples, Metal</t>
  </si>
  <si>
    <t>OFF-PA-10003139</t>
  </si>
  <si>
    <t>SanDisk Parchment Paper, Recycled</t>
  </si>
  <si>
    <t>OFF-FA-10000038</t>
  </si>
  <si>
    <t>Stockwell Clamps, Assorted Sizes</t>
  </si>
  <si>
    <t>IN-2011-72411</t>
  </si>
  <si>
    <t>AB-10255</t>
  </si>
  <si>
    <t>Alejandro Ballentine</t>
  </si>
  <si>
    <t>OFF-SU-10004575</t>
  </si>
  <si>
    <t>Fiskars Letter Opener, Steel</t>
  </si>
  <si>
    <t>IN-2012-56647</t>
  </si>
  <si>
    <t>PH-18790</t>
  </si>
  <si>
    <t>Patricia Hirasaki</t>
  </si>
  <si>
    <t>ID-2012-58201</t>
  </si>
  <si>
    <t>OFF-AR-10004153</t>
  </si>
  <si>
    <t>Binney &amp; Smith Highlighters, Easy-Erase</t>
  </si>
  <si>
    <t>OFF-BI-10003917</t>
  </si>
  <si>
    <t>Avery Hole Reinforcements, Economy</t>
  </si>
  <si>
    <t>IN-2012-26757</t>
  </si>
  <si>
    <t>VM-21685</t>
  </si>
  <si>
    <t>Valerie Mitchum</t>
  </si>
  <si>
    <t>OFF-ST-10004346</t>
  </si>
  <si>
    <t>Tenex Shelving, Single Width</t>
  </si>
  <si>
    <t>OFF-SU-10004177</t>
  </si>
  <si>
    <t>Fiskars Box Cutter, Easy Grip</t>
  </si>
  <si>
    <t>IN-2014-41954</t>
  </si>
  <si>
    <t>OFF-ST-10000485</t>
  </si>
  <si>
    <t>Fellowes Folders, Single Width</t>
  </si>
  <si>
    <t>OFF-AR-10003023</t>
  </si>
  <si>
    <t>Stanley Highlighters, Water Color</t>
  </si>
  <si>
    <t>OFF-FA-10004171</t>
  </si>
  <si>
    <t>Accos Paper Clips, Assorted Sizes</t>
  </si>
  <si>
    <t>ID-2014-21640</t>
  </si>
  <si>
    <t>SU-20665</t>
  </si>
  <si>
    <t>Stephanie Ulpright</t>
  </si>
  <si>
    <t>OFF-ST-10003306</t>
  </si>
  <si>
    <t>OFF-AP-10004711</t>
  </si>
  <si>
    <t>Breville Refrigerator, Silver</t>
  </si>
  <si>
    <t>IN-2011-44558</t>
  </si>
  <si>
    <t>RB-19795</t>
  </si>
  <si>
    <t>Ross Baird</t>
  </si>
  <si>
    <t>OFF-EN-10002671</t>
  </si>
  <si>
    <t>GlobeWeis Interoffice Envelope, with clear poly window</t>
  </si>
  <si>
    <t>IN-2011-16033</t>
  </si>
  <si>
    <t>OFF-PA-10001850</t>
  </si>
  <si>
    <t>IN-2014-58173</t>
  </si>
  <si>
    <t>Kakinada</t>
  </si>
  <si>
    <t>IN-2011-10552</t>
  </si>
  <si>
    <t>CC-12430</t>
  </si>
  <si>
    <t>Chuck Clark</t>
  </si>
  <si>
    <t>OFF-LA-10004430</t>
  </si>
  <si>
    <t>Avery Shipping Labels, Laser Printer Compatible</t>
  </si>
  <si>
    <t>OFF-SU-10002911</t>
  </si>
  <si>
    <t>Acme Scissors, Serrated</t>
  </si>
  <si>
    <t>IN-2014-63619</t>
  </si>
  <si>
    <t>OFF-PA-10000383</t>
  </si>
  <si>
    <t>OFF-FA-10003596</t>
  </si>
  <si>
    <t>Stockwell Push Pins, Bulk Pack</t>
  </si>
  <si>
    <t>OFF-BI-10002190</t>
  </si>
  <si>
    <t>Wilson Jones Binder, Durable</t>
  </si>
  <si>
    <t>OFF-ST-10001554</t>
  </si>
  <si>
    <t>Eldon Folders, Industrial</t>
  </si>
  <si>
    <t>IN-2012-57823</t>
  </si>
  <si>
    <t>CR-12625</t>
  </si>
  <si>
    <t>Corey Roper</t>
  </si>
  <si>
    <t>OFF-SU-10003651</t>
  </si>
  <si>
    <t>Elite Ruler, Serrated</t>
  </si>
  <si>
    <t>OFF-SU-10001686</t>
  </si>
  <si>
    <t>Kleencut Trimmer, Easy Grip</t>
  </si>
  <si>
    <t>IN-2014-26918</t>
  </si>
  <si>
    <t>OFF-EN-10004849</t>
  </si>
  <si>
    <t>Cameo Mailers, Security-Tint</t>
  </si>
  <si>
    <t>IN-2013-48471</t>
  </si>
  <si>
    <t>OFF-FA-10003980</t>
  </si>
  <si>
    <t>OIC Paper Clips, Metal</t>
  </si>
  <si>
    <t>OFF-PA-10003350</t>
  </si>
  <si>
    <t>Eaton Message Books, 8.5 x 11</t>
  </si>
  <si>
    <t>IN-2014-61974</t>
  </si>
  <si>
    <t>IN-2014-31587</t>
  </si>
  <si>
    <t>DF-13135</t>
  </si>
  <si>
    <t>David Flashing</t>
  </si>
  <si>
    <t>Shahjahanpur</t>
  </si>
  <si>
    <t>OFF-AR-10003554</t>
  </si>
  <si>
    <t>Stanley Canvas, Blue</t>
  </si>
  <si>
    <t>OFF-AR-10002727</t>
  </si>
  <si>
    <t>Stanley Pencil Sharpener, Fluorescent</t>
  </si>
  <si>
    <t>IN-2012-79103</t>
  </si>
  <si>
    <t>OFF-AR-10002036</t>
  </si>
  <si>
    <t>Binney &amp; Smith Pencil Sharpener, Fluorescent</t>
  </si>
  <si>
    <t>OFF-ST-10004802</t>
  </si>
  <si>
    <t>Rogers File Cart, Industrial</t>
  </si>
  <si>
    <t>IN-2013-66216</t>
  </si>
  <si>
    <t>OFF-BI-10003098</t>
  </si>
  <si>
    <t>Ibico Binding Machine, Economy</t>
  </si>
  <si>
    <t>IN-2014-36200</t>
  </si>
  <si>
    <t>PC-19000</t>
  </si>
  <si>
    <t>Pauline Chand</t>
  </si>
  <si>
    <t>IN-2014-73545</t>
  </si>
  <si>
    <t>GG-14650</t>
  </si>
  <si>
    <t>Greg Guthrie</t>
  </si>
  <si>
    <t>OFF-ST-10003121</t>
  </si>
  <si>
    <t>Rogers Box, Industrial</t>
  </si>
  <si>
    <t>IN-2013-60308</t>
  </si>
  <si>
    <t>PO-19195</t>
  </si>
  <si>
    <t>Phillina Ober</t>
  </si>
  <si>
    <t>OFF-LA-10000615</t>
  </si>
  <si>
    <t>Hon Removable Labels, Adjustable</t>
  </si>
  <si>
    <t>IN-2013-35017</t>
  </si>
  <si>
    <t>SR-20740</t>
  </si>
  <si>
    <t>Steven Roelle</t>
  </si>
  <si>
    <t>OFF-EN-10004418</t>
  </si>
  <si>
    <t>GlobeWeis Clasp Envelope, Recycled</t>
  </si>
  <si>
    <t>OFF-PA-10003115</t>
  </si>
  <si>
    <t>Enermax Note Cards, Premium</t>
  </si>
  <si>
    <t>OFF-LA-10001191</t>
  </si>
  <si>
    <t>Harbour Creations File Folder Labels, Alphabetical</t>
  </si>
  <si>
    <t>OFF-FA-10003833</t>
  </si>
  <si>
    <t>OIC Thumb Tacks, Metal</t>
  </si>
  <si>
    <t>OFF-ST-10000287</t>
  </si>
  <si>
    <t>Rogers Box, Blue</t>
  </si>
  <si>
    <t>IN-2011-31496</t>
  </si>
  <si>
    <t>OFF-PA-10000070</t>
  </si>
  <si>
    <t>Eaton Computer Printout Paper, Recycled</t>
  </si>
  <si>
    <t>OFF-SU-10000283</t>
  </si>
  <si>
    <t>Stiletto Letter Opener, Easy Grip</t>
  </si>
  <si>
    <t>IN-2011-10426</t>
  </si>
  <si>
    <t>OFF-ST-10004331</t>
  </si>
  <si>
    <t>Eldon Folders, Single Width</t>
  </si>
  <si>
    <t>OFF-PA-10004648</t>
  </si>
  <si>
    <t>Xerox Message Books, Recycled</t>
  </si>
  <si>
    <t>IN-2013-50410</t>
  </si>
  <si>
    <t>NP-18685</t>
  </si>
  <si>
    <t>Nora Pelletier</t>
  </si>
  <si>
    <t>OFF-ST-10003256</t>
  </si>
  <si>
    <t>Eldon Shelving, Wire Frame</t>
  </si>
  <si>
    <t>OFF-PA-10002022</t>
  </si>
  <si>
    <t>Xerox Message Books, 8.5 x 11</t>
  </si>
  <si>
    <t>OFF-EN-10002434</t>
  </si>
  <si>
    <t>Kraft Manila Envelope, Recycled</t>
  </si>
  <si>
    <t>OFF-SU-10004846</t>
  </si>
  <si>
    <t>Acme Box Cutter, Serrated</t>
  </si>
  <si>
    <t>OFF-PA-10001236</t>
  </si>
  <si>
    <t>Enermax Message Books, Recycled</t>
  </si>
  <si>
    <t>OFF-ST-10003088</t>
  </si>
  <si>
    <t>Fellowes Box, Wire Frame</t>
  </si>
  <si>
    <t>IN-2013-22102</t>
  </si>
  <si>
    <t>OFF-ST-10001534</t>
  </si>
  <si>
    <t>Smead Folders, Industrial</t>
  </si>
  <si>
    <t>OFF-EN-10000328</t>
  </si>
  <si>
    <t>Kraft Business Envelopes, Set of 50</t>
  </si>
  <si>
    <t>OFF-BI-10001399</t>
  </si>
  <si>
    <t>Avery Binder Covers, Clear</t>
  </si>
  <si>
    <t>OFF-AR-10002022</t>
  </si>
  <si>
    <t>Stanley Sketch Pad, Water Color</t>
  </si>
  <si>
    <t>IN-2014-72313</t>
  </si>
  <si>
    <t>CM-12715</t>
  </si>
  <si>
    <t>Craig Molinari</t>
  </si>
  <si>
    <t>IN-2014-19981</t>
  </si>
  <si>
    <t>CA-12310</t>
  </si>
  <si>
    <t>Christine Abelman</t>
  </si>
  <si>
    <t>OFF-AR-10004780</t>
  </si>
  <si>
    <t>Stanley Markers, Blue</t>
  </si>
  <si>
    <t>OFF-AR-10000058</t>
  </si>
  <si>
    <t>Stanley Canvas, Water Color</t>
  </si>
  <si>
    <t>OFF-SU-10004236</t>
  </si>
  <si>
    <t>Stiletto Letter Opener, Steel</t>
  </si>
  <si>
    <t>IN-2013-48807</t>
  </si>
  <si>
    <t>IN-2014-71998</t>
  </si>
  <si>
    <t>IN-2014-72565</t>
  </si>
  <si>
    <t>MW-18235</t>
  </si>
  <si>
    <t>Mitch Willingham</t>
  </si>
  <si>
    <t>OFF-FA-10003819</t>
  </si>
  <si>
    <t>OFF-AR-10001922</t>
  </si>
  <si>
    <t>Sanford Pens, Blue</t>
  </si>
  <si>
    <t>IN-2013-68449</t>
  </si>
  <si>
    <t>PC-18745</t>
  </si>
  <si>
    <t>Pamela Coakley</t>
  </si>
  <si>
    <t>OFF-LA-10001658</t>
  </si>
  <si>
    <t>Avery Round Labels, 5000 Label Set</t>
  </si>
  <si>
    <t>IN-2011-23712</t>
  </si>
  <si>
    <t>IN-2012-17986</t>
  </si>
  <si>
    <t>KD-16615</t>
  </si>
  <si>
    <t>Ken Dana</t>
  </si>
  <si>
    <t>OFF-LA-10000658</t>
  </si>
  <si>
    <t>Avery Shipping Labels, 5000 Label Set</t>
  </si>
  <si>
    <t>OFF-BI-10003806</t>
  </si>
  <si>
    <t>OFF-EN-10002427</t>
  </si>
  <si>
    <t>Ames Manila Envelope, Recycled</t>
  </si>
  <si>
    <t>OFF-AR-10004424</t>
  </si>
  <si>
    <t>Boston Markers, Blue</t>
  </si>
  <si>
    <t>OFF-AR-10004614</t>
  </si>
  <si>
    <t>Boston Pencil Sharpener, Water Color</t>
  </si>
  <si>
    <t>OFF-EN-10002613</t>
  </si>
  <si>
    <t>Ames Clasp Envelope, Security-Tint</t>
  </si>
  <si>
    <t>OFF-EN-10000657</t>
  </si>
  <si>
    <t>Jiffy Peel and Seal, with clear poly window</t>
  </si>
  <si>
    <t>OFF-FA-10003893</t>
  </si>
  <si>
    <t>OIC Paper Clips, 12 Pack</t>
  </si>
  <si>
    <t>OFF-LA-10000879</t>
  </si>
  <si>
    <t>Hon File Folder Labels, Alphabetical</t>
  </si>
  <si>
    <t>OFF-LA-10000425</t>
  </si>
  <si>
    <t>Avery Shipping Labels, Alphabetical</t>
  </si>
  <si>
    <t>IN-2013-22879</t>
  </si>
  <si>
    <t>ID-2011-58726</t>
  </si>
  <si>
    <t>DL-12865</t>
  </si>
  <si>
    <t>Dan Lawera</t>
  </si>
  <si>
    <t>OFF-LA-10003848</t>
  </si>
  <si>
    <t>Avery File Folder Labels, 5000 Label Set</t>
  </si>
  <si>
    <t>ID-2014-67602</t>
  </si>
  <si>
    <t>IN-2014-10272</t>
  </si>
  <si>
    <t>OFF-SU-10001346</t>
  </si>
  <si>
    <t>Stiletto Shears, Steel</t>
  </si>
  <si>
    <t>OFF-SU-10003085</t>
  </si>
  <si>
    <t>Stiletto Ruler, Easy Grip</t>
  </si>
  <si>
    <t>IN-2014-19820</t>
  </si>
  <si>
    <t>LF-17185</t>
  </si>
  <si>
    <t>Luke Foster</t>
  </si>
  <si>
    <t>OFF-LA-10004398</t>
  </si>
  <si>
    <t>Hon Color Coded Labels, Alphabetical</t>
  </si>
  <si>
    <t>OFF-SU-10002445</t>
  </si>
  <si>
    <t>Fiskars Trimmer, High Speed</t>
  </si>
  <si>
    <t>OFF-PA-10003731</t>
  </si>
  <si>
    <t>OFF-ST-10000622</t>
  </si>
  <si>
    <t>Rogers File Cart, Single Width</t>
  </si>
  <si>
    <t>OFF-SU-10000375</t>
  </si>
  <si>
    <t>Kleencut Box Cutter, Steel</t>
  </si>
  <si>
    <t>IN-2013-34030</t>
  </si>
  <si>
    <t>OFF-FA-10000757</t>
  </si>
  <si>
    <t>OFF-AP-10000904</t>
  </si>
  <si>
    <t>Cuisinart Coffee Grinder, Silver</t>
  </si>
  <si>
    <t>IN-2013-25651</t>
  </si>
  <si>
    <t>LE-16810</t>
  </si>
  <si>
    <t>Laurel Elliston</t>
  </si>
  <si>
    <t>OFF-AR-10003684</t>
  </si>
  <si>
    <t>BIC Sketch Pad, Fluorescent</t>
  </si>
  <si>
    <t>OFF-AR-10002144</t>
  </si>
  <si>
    <t>Stanley Pens, Blue</t>
  </si>
  <si>
    <t>OFF-BI-10002562</t>
  </si>
  <si>
    <t>Ibico Binding Machine, Durable</t>
  </si>
  <si>
    <t>OFF-BI-10003018</t>
  </si>
  <si>
    <t>Avery Binder, Clear</t>
  </si>
  <si>
    <t>IN-2014-47946</t>
  </si>
  <si>
    <t>JK-15625</t>
  </si>
  <si>
    <t>Jim Karlsson</t>
  </si>
  <si>
    <t>OFF-FA-10001272</t>
  </si>
  <si>
    <t>OIC Thumb Tacks, Assorted Sizes</t>
  </si>
  <si>
    <t>OFF-PA-10000302</t>
  </si>
  <si>
    <t>Eaton Computer Printout Paper, Multicolor</t>
  </si>
  <si>
    <t>OFF-EN-10004144</t>
  </si>
  <si>
    <t>Cameo Clasp Envelope, Security-Tint</t>
  </si>
  <si>
    <t>OFF-PA-10000924</t>
  </si>
  <si>
    <t>Green Bar Message Books, Multicolor</t>
  </si>
  <si>
    <t>ID-2012-18938</t>
  </si>
  <si>
    <t>Acme Letter Opener, Serrated</t>
  </si>
  <si>
    <t>IN-2014-34863</t>
  </si>
  <si>
    <t>IN-2014-18672</t>
  </si>
  <si>
    <t>OFF-FA-10004606</t>
  </si>
  <si>
    <t>Stockwell Staples, 12 Pack</t>
  </si>
  <si>
    <t>OFF-FA-10003604</t>
  </si>
  <si>
    <t>OFF-EN-10000947</t>
  </si>
  <si>
    <t>GlobeWeis Mailers, Security-Tint</t>
  </si>
  <si>
    <t>ID-2014-17314</t>
  </si>
  <si>
    <t>OFF-SU-10001343</t>
  </si>
  <si>
    <t>Elite Scissors, High Speed</t>
  </si>
  <si>
    <t>IN-2011-52783</t>
  </si>
  <si>
    <t>SP-20920</t>
  </si>
  <si>
    <t>Susan Pistek</t>
  </si>
  <si>
    <t>TEC-MA-10001267</t>
  </si>
  <si>
    <t>Epson Calculator, Red</t>
  </si>
  <si>
    <t>IN-2014-22207</t>
  </si>
  <si>
    <t>TEC-MA-10004997</t>
  </si>
  <si>
    <t>Konica Receipt Printer, Red</t>
  </si>
  <si>
    <t>TEC-MA-10001358</t>
  </si>
  <si>
    <t>StarTech Phone, Wireless</t>
  </si>
  <si>
    <t>IN-2013-22746</t>
  </si>
  <si>
    <t>GH-14410</t>
  </si>
  <si>
    <t>Gary Hansen</t>
  </si>
  <si>
    <t>TEC-MA-10002155</t>
  </si>
  <si>
    <t>Panasonic Receipt Printer, Durable</t>
  </si>
  <si>
    <t>TEC-CO-10002150</t>
  </si>
  <si>
    <t>Canon Fax and Copier, Digital</t>
  </si>
  <si>
    <t>TEC-CO-10000269</t>
  </si>
  <si>
    <t>HP Ink, Laser</t>
  </si>
  <si>
    <t>TEC-CO-10002788</t>
  </si>
  <si>
    <t>Hewlett Personal Copier, Digital</t>
  </si>
  <si>
    <t>TEC-CO-10004689</t>
  </si>
  <si>
    <t>Canon Ink, Color</t>
  </si>
  <si>
    <t>TEC-CO-10000560</t>
  </si>
  <si>
    <t>Hewlett Ink, High-Speed</t>
  </si>
  <si>
    <t>IN-2011-69751</t>
  </si>
  <si>
    <t>IN-2013-26743</t>
  </si>
  <si>
    <t>TEC-AC-10002884</t>
  </si>
  <si>
    <t>Belkin Keyboard, USB</t>
  </si>
  <si>
    <t>IN-2014-16579</t>
  </si>
  <si>
    <t>BS-11590</t>
  </si>
  <si>
    <t>Brendan Sweed</t>
  </si>
  <si>
    <t>TEC-AC-10004566</t>
  </si>
  <si>
    <t>Belkin Mouse, USB</t>
  </si>
  <si>
    <t>TEC-AC-10002833</t>
  </si>
  <si>
    <t>Logitech Mouse, USB</t>
  </si>
  <si>
    <t>TEC-AC-10001664</t>
  </si>
  <si>
    <t>SanDisk Keyboard, USB</t>
  </si>
  <si>
    <t>IN-2014-74672</t>
  </si>
  <si>
    <t>TEC-AC-10003989</t>
  </si>
  <si>
    <t>TEC-AC-10003895</t>
  </si>
  <si>
    <t>Enermax Mouse, Bluetooth</t>
  </si>
  <si>
    <t>IN-2014-32651</t>
  </si>
  <si>
    <t>TEC-AC-10001500</t>
  </si>
  <si>
    <t>Logitech Memory Card, Erganomic</t>
  </si>
  <si>
    <t>TEC-AC-10003276</t>
  </si>
  <si>
    <t>Enermax Router, USB</t>
  </si>
  <si>
    <t>TEC-PH-10001585</t>
  </si>
  <si>
    <t>Nokia Signal Booster, Cordless</t>
  </si>
  <si>
    <t>IN-2014-28416</t>
  </si>
  <si>
    <t>IN-2013-22438</t>
  </si>
  <si>
    <t>TC-21475</t>
  </si>
  <si>
    <t>Tony Chapman</t>
  </si>
  <si>
    <t>TEC-PH-10003784</t>
  </si>
  <si>
    <t>Motorola Signal Booster, with Caller ID</t>
  </si>
  <si>
    <t>TEC-PH-10001619</t>
  </si>
  <si>
    <t>Cisco Signal Booster, Full Size</t>
  </si>
  <si>
    <t>TEC-PH-10001457</t>
  </si>
  <si>
    <t>Apple Smart Phone, Full Size</t>
  </si>
  <si>
    <t>IN-2012-29977</t>
  </si>
  <si>
    <t>IN-2014-46875</t>
  </si>
  <si>
    <t>IN-2013-18973</t>
  </si>
  <si>
    <t>GT-14635</t>
  </si>
  <si>
    <t>Grant Thornton</t>
  </si>
  <si>
    <t>FUR-CH-10004810</t>
  </si>
  <si>
    <t>Hon Swivel Stool, Set of Two</t>
  </si>
  <si>
    <t>IN-2012-23957</t>
  </si>
  <si>
    <t>FUR-CH-10000825</t>
  </si>
  <si>
    <t>SAFCO Chairmat, Red</t>
  </si>
  <si>
    <t>FUR-BO-10004852</t>
  </si>
  <si>
    <t>IN-2013-34968</t>
  </si>
  <si>
    <t>FUR-BO-10004679</t>
  </si>
  <si>
    <t>Safco Library with Doors, Pine</t>
  </si>
  <si>
    <t>IN-2012-54729</t>
  </si>
  <si>
    <t>PV-18985</t>
  </si>
  <si>
    <t>Paul Van Hugh</t>
  </si>
  <si>
    <t>IN-2014-32168</t>
  </si>
  <si>
    <t>TC-20980</t>
  </si>
  <si>
    <t>Tamara Chand</t>
  </si>
  <si>
    <t>Eldon Light Bulb, Erganomic</t>
  </si>
  <si>
    <t>IN-2012-76121</t>
  </si>
  <si>
    <t>FUR-FU-10004797</t>
  </si>
  <si>
    <t>FUR-FU-10001557</t>
  </si>
  <si>
    <t>Advantus Clock, Duo Pack</t>
  </si>
  <si>
    <t>FUR-FU-10003094</t>
  </si>
  <si>
    <t>Eldon Clock, Erganomic</t>
  </si>
  <si>
    <t>FUR-FU-10000606</t>
  </si>
  <si>
    <t>Deflect-O Photo Frame, Durable</t>
  </si>
  <si>
    <t>FUR-FU-10003414</t>
  </si>
  <si>
    <t>Tenex Clock, Duo Pack</t>
  </si>
  <si>
    <t>IN-2014-40400</t>
  </si>
  <si>
    <t>FUR-FU-10002829</t>
  </si>
  <si>
    <t>Deflect-O Clock, Black</t>
  </si>
  <si>
    <t>IN-2014-10083</t>
  </si>
  <si>
    <t>FUR-FU-10004811</t>
  </si>
  <si>
    <t>Eldon Door Stop, Erganomic</t>
  </si>
  <si>
    <t>IN-2011-29592</t>
  </si>
  <si>
    <t>FUR-FU-10000666</t>
  </si>
  <si>
    <t>Rubbermaid Frame, Black</t>
  </si>
  <si>
    <t>FUR-TA-10000226</t>
  </si>
  <si>
    <t>Chromcraft Conference Table, with Bottom Storage</t>
  </si>
  <si>
    <t>FUR-BO-10004529</t>
  </si>
  <si>
    <t>Sauder 3-Shelf Cabinet, Pine</t>
  </si>
  <si>
    <t>IN-2014-63206</t>
  </si>
  <si>
    <t>DV-13465</t>
  </si>
  <si>
    <t>Dianna Vittorini</t>
  </si>
  <si>
    <t>IN-2014-29116</t>
  </si>
  <si>
    <t>IN-2014-44138</t>
  </si>
  <si>
    <t>FUR-BO-10001147</t>
  </si>
  <si>
    <t>Bush Floating Shelf Set, Metal</t>
  </si>
  <si>
    <t>FUR-BO-10000071</t>
  </si>
  <si>
    <t>Safco 3-Shelf Cabinet, Metal</t>
  </si>
  <si>
    <t>FUR-FU-10002210</t>
  </si>
  <si>
    <t>Tenex Clock, Black</t>
  </si>
  <si>
    <t>IN-2012-57123</t>
  </si>
  <si>
    <t>PK-18910</t>
  </si>
  <si>
    <t>Paul Knutson</t>
  </si>
  <si>
    <t>IN-2011-16341</t>
  </si>
  <si>
    <t>IN-2012-77773</t>
  </si>
  <si>
    <t>Gaya</t>
  </si>
  <si>
    <t>FUR-BO-10004541</t>
  </si>
  <si>
    <t>Dania Library with Doors, Mobile</t>
  </si>
  <si>
    <t>IN-2013-12771</t>
  </si>
  <si>
    <t>FUR-CH-10002188</t>
  </si>
  <si>
    <t>SAFCO Steel Folding Chair, Set of Two</t>
  </si>
  <si>
    <t>TEC-AC-10003407</t>
  </si>
  <si>
    <t>Memorex Mouse, Erganomic</t>
  </si>
  <si>
    <t>TEC-CO-10003992</t>
  </si>
  <si>
    <t>HP Ink, Color</t>
  </si>
  <si>
    <t>TEC-PH-10003348</t>
  </si>
  <si>
    <t>Cisco Speaker Phone, with Caller ID</t>
  </si>
  <si>
    <t>TEC-PH-10000840</t>
  </si>
  <si>
    <t>Cisco Audio Dock, VoIP</t>
  </si>
  <si>
    <t>IN-2013-52398</t>
  </si>
  <si>
    <t>TEC-PH-10000822</t>
  </si>
  <si>
    <t>Apple Speaker Phone, Full Size</t>
  </si>
  <si>
    <t>IN-2013-51285</t>
  </si>
  <si>
    <t>JP-16135</t>
  </si>
  <si>
    <t>Julie Prescott</t>
  </si>
  <si>
    <t>FUR-FU-10002972</t>
  </si>
  <si>
    <t>Advantus Light Bulb, Duo Pack</t>
  </si>
  <si>
    <t>FUR-BO-10001212</t>
  </si>
  <si>
    <t>Safco Classic Bookcase, Mobile</t>
  </si>
  <si>
    <t>FUR-TA-10001116</t>
  </si>
  <si>
    <t>Barricks Conference Table, Fully Assembled</t>
  </si>
  <si>
    <t>TEC-MA-10003632</t>
  </si>
  <si>
    <t>Epson Calculator, Wireless</t>
  </si>
  <si>
    <t>TEC-AC-10000742</t>
  </si>
  <si>
    <t>SanDisk Flash Drive, Erganomic</t>
  </si>
  <si>
    <t>TEC-AC-10001254</t>
  </si>
  <si>
    <t>Enermax Memory Card, Programmable</t>
  </si>
  <si>
    <t>TEC-AC-10000860</t>
  </si>
  <si>
    <t>Enermax Numeric Keypad, USB</t>
  </si>
  <si>
    <t>TEC-PH-10000030</t>
  </si>
  <si>
    <t>Samsung Smart Phone, with Caller ID</t>
  </si>
  <si>
    <t>IN-2014-12323</t>
  </si>
  <si>
    <t>TEC-PH-10001478</t>
  </si>
  <si>
    <t>Nokia Headset, Full Size</t>
  </si>
  <si>
    <t>IN-2013-73412</t>
  </si>
  <si>
    <t>AM-10360</t>
  </si>
  <si>
    <t>Alice McCarthy</t>
  </si>
  <si>
    <t>IN-2013-61232</t>
  </si>
  <si>
    <t>HG-14965</t>
  </si>
  <si>
    <t>Henry Goldwyn</t>
  </si>
  <si>
    <t>FUR-BO-10000243</t>
  </si>
  <si>
    <t>Safco Floating Shelf Set, Pine</t>
  </si>
  <si>
    <t>FUR-TA-10001531</t>
  </si>
  <si>
    <t>Lesro Training Table, Adjustable Height</t>
  </si>
  <si>
    <t>IN-2011-16418</t>
  </si>
  <si>
    <t>DL-13495</t>
  </si>
  <si>
    <t>Dionis Lloyd</t>
  </si>
  <si>
    <t>FUR-CH-10003846</t>
  </si>
  <si>
    <t>Office Star Swivel Stool, Set of Two</t>
  </si>
  <si>
    <t>TEC-CO-10003506</t>
  </si>
  <si>
    <t>HP Fax Machine, Laser</t>
  </si>
  <si>
    <t>TEC-CO-10000452</t>
  </si>
  <si>
    <t>HP Copy Machine, Laser</t>
  </si>
  <si>
    <t>TEC-CO-10001501</t>
  </si>
  <si>
    <t>Canon Fax and Copier, Laser</t>
  </si>
  <si>
    <t>IN-2012-17335</t>
  </si>
  <si>
    <t>BF-11020</t>
  </si>
  <si>
    <t>Barry Franzšsisch</t>
  </si>
  <si>
    <t>TEC-MA-10000606</t>
  </si>
  <si>
    <t>Okidata Printer, White</t>
  </si>
  <si>
    <t>IN-2014-62247</t>
  </si>
  <si>
    <t>TEC-MA-10002998</t>
  </si>
  <si>
    <t>Okidata Receipt Printer, Durable</t>
  </si>
  <si>
    <t>TEC-MA-10001311</t>
  </si>
  <si>
    <t>Epson Printer, Wireless</t>
  </si>
  <si>
    <t>TEC-PH-10004402</t>
  </si>
  <si>
    <t>Cisco Headset, with Caller ID</t>
  </si>
  <si>
    <t>IN-2011-49087</t>
  </si>
  <si>
    <t>HR-14830</t>
  </si>
  <si>
    <t>Harold Ryan</t>
  </si>
  <si>
    <t>IN-2012-79817</t>
  </si>
  <si>
    <t>TEC-CO-10001157</t>
  </si>
  <si>
    <t>Hewlett Personal Copier, Color</t>
  </si>
  <si>
    <t>IN-2013-61001</t>
  </si>
  <si>
    <t>RP-19855</t>
  </si>
  <si>
    <t>Roy Phan</t>
  </si>
  <si>
    <t>TEC-AC-10004704</t>
  </si>
  <si>
    <t>SanDisk Numeric Keypad, USB</t>
  </si>
  <si>
    <t>TEC-PH-10001428</t>
  </si>
  <si>
    <t>Motorola Headset, VoIP</t>
  </si>
  <si>
    <t>IN-2014-78396</t>
  </si>
  <si>
    <t>MG-18145</t>
  </si>
  <si>
    <t>Mike Gockenbach</t>
  </si>
  <si>
    <t>Bhilwara</t>
  </si>
  <si>
    <t>FUR-TA-10004744</t>
  </si>
  <si>
    <t>Lesro Conference Table, with Bottom Storage</t>
  </si>
  <si>
    <t>FUR-TA-10002860</t>
  </si>
  <si>
    <t>Hon Training Table, with Bottom Storage</t>
  </si>
  <si>
    <t>IN-2011-31895</t>
  </si>
  <si>
    <t>RD-19900</t>
  </si>
  <si>
    <t>Ruben Dartt</t>
  </si>
  <si>
    <t>FUR-CH-10001871</t>
  </si>
  <si>
    <t>Harbour Creations Steel Folding Chair, Set of Two</t>
  </si>
  <si>
    <t>FUR-FU-10003052</t>
  </si>
  <si>
    <t>Advantus Photo Frame, Duo Pack</t>
  </si>
  <si>
    <t>FUR-FU-10003214</t>
  </si>
  <si>
    <t>Eldon Stacking Tray, Durable</t>
  </si>
  <si>
    <t>IN-2012-59538</t>
  </si>
  <si>
    <t>Hisar</t>
  </si>
  <si>
    <t>TEC-PH-10004680</t>
  </si>
  <si>
    <t>Samsung Speaker Phone, with Caller ID</t>
  </si>
  <si>
    <t>TEC-CO-10001703</t>
  </si>
  <si>
    <t>Brother Copy Machine, Laser</t>
  </si>
  <si>
    <t>IN-2013-33428</t>
  </si>
  <si>
    <t>TEC-MA-10001627</t>
  </si>
  <si>
    <t>Konica Printer, White</t>
  </si>
  <si>
    <t>TEC-MA-10001726</t>
  </si>
  <si>
    <t>Epson Receipt Printer, White</t>
  </si>
  <si>
    <t>IN-2012-31111</t>
  </si>
  <si>
    <t>TEC-AC-10003776</t>
  </si>
  <si>
    <t>Belkin Flash Drive, Programmable</t>
  </si>
  <si>
    <t>ID-2013-77836</t>
  </si>
  <si>
    <t>FUR-CH-10000432</t>
  </si>
  <si>
    <t>Harbour Creations Swivel Stool, Adjustable</t>
  </si>
  <si>
    <t>TEC-CO-10003113</t>
  </si>
  <si>
    <t>Hewlett Fax Machine, Color</t>
  </si>
  <si>
    <t>TEC-MA-10004666</t>
  </si>
  <si>
    <t>Panasonic Inkjet, Red</t>
  </si>
  <si>
    <t>TEC-MA-10000473</t>
  </si>
  <si>
    <t>Epson Receipt Printer, Durable</t>
  </si>
  <si>
    <t>FUR-TA-10002256</t>
  </si>
  <si>
    <t>Hon Wood Table, Fully Assembled</t>
  </si>
  <si>
    <t>FUR-FU-10003451</t>
  </si>
  <si>
    <t>Eldon Frame, Black</t>
  </si>
  <si>
    <t>FUR-FU-10000628</t>
  </si>
  <si>
    <t>Rubbermaid Light Bulb, Black</t>
  </si>
  <si>
    <t>TEC-MA-10004954</t>
  </si>
  <si>
    <t>StarTech Calculator, Red</t>
  </si>
  <si>
    <t>TEC-AC-10004414</t>
  </si>
  <si>
    <t>Enermax Router, Bluetooth</t>
  </si>
  <si>
    <t>FUR-BO-10003282</t>
  </si>
  <si>
    <t>Ikea Classic Bookcase, Mobile</t>
  </si>
  <si>
    <t>FUR-BO-10003206</t>
  </si>
  <si>
    <t>Sauder Floating Shelf Set, Pine</t>
  </si>
  <si>
    <t>FUR-TA-10001237</t>
  </si>
  <si>
    <t>Barricks Coffee Table, Fully Assembled</t>
  </si>
  <si>
    <t>TEC-PH-10002042</t>
  </si>
  <si>
    <t>Cisco Audio Dock, Full Size</t>
  </si>
  <si>
    <t>FUR-TA-10001786</t>
  </si>
  <si>
    <t>Chromcraft Computer Table, with Bottom Storage</t>
  </si>
  <si>
    <t>TEC-PH-10003481</t>
  </si>
  <si>
    <t>Apple Office Telephone, Full Size</t>
  </si>
  <si>
    <t>IN-2013-10027</t>
  </si>
  <si>
    <t>FUR-FU-10002659</t>
  </si>
  <si>
    <t>Eldon Clock, Black</t>
  </si>
  <si>
    <t>IN-2014-56241</t>
  </si>
  <si>
    <t>HZ-14950</t>
  </si>
  <si>
    <t>Henia Zydlo</t>
  </si>
  <si>
    <t>FUR-TA-10002351</t>
  </si>
  <si>
    <t>Hon Training Table, Adjustable Height</t>
  </si>
  <si>
    <t>IN-2014-15585</t>
  </si>
  <si>
    <t>IN-2014-31902</t>
  </si>
  <si>
    <t>LC-17140</t>
  </si>
  <si>
    <t>Logan Currie</t>
  </si>
  <si>
    <t>FUR-CH-10002631</t>
  </si>
  <si>
    <t>Office Star Bag Chairs, Black</t>
  </si>
  <si>
    <t>TEC-AC-10004252</t>
  </si>
  <si>
    <t>SanDisk Mouse, Bluetooth</t>
  </si>
  <si>
    <t>IN-2012-26337</t>
  </si>
  <si>
    <t>TB-21520</t>
  </si>
  <si>
    <t>Tracy Blumstein</t>
  </si>
  <si>
    <t>TEC-PH-10002138</t>
  </si>
  <si>
    <t>Apple Audio Dock, Cordless</t>
  </si>
  <si>
    <t>IN-2012-48520</t>
  </si>
  <si>
    <t>ID-2011-29389</t>
  </si>
  <si>
    <t>OFF-AR-10000989</t>
  </si>
  <si>
    <t>Binney &amp; Smith Canvas, Blue</t>
  </si>
  <si>
    <t>IN-2013-52230</t>
  </si>
  <si>
    <t>SC-20380</t>
  </si>
  <si>
    <t>Shahid Collister</t>
  </si>
  <si>
    <t>OFF-PA-10003020</t>
  </si>
  <si>
    <t>Xerox Message Books, Premium</t>
  </si>
  <si>
    <t>IN-2011-19953</t>
  </si>
  <si>
    <t>SC-20725</t>
  </si>
  <si>
    <t>Steven Cartwright</t>
  </si>
  <si>
    <t>IN-2013-19337</t>
  </si>
  <si>
    <t>BW-11200</t>
  </si>
  <si>
    <t>Ben Wallace</t>
  </si>
  <si>
    <t>IN-2014-55912</t>
  </si>
  <si>
    <t>OFF-AP-10000004</t>
  </si>
  <si>
    <t>Cuisinart Stove, Silver</t>
  </si>
  <si>
    <t>IN-2014-78116</t>
  </si>
  <si>
    <t>DL-12925</t>
  </si>
  <si>
    <t>Daniel Lacy</t>
  </si>
  <si>
    <t>IN-2012-43291</t>
  </si>
  <si>
    <t>GB-14575</t>
  </si>
  <si>
    <t>Giulietta Baptist</t>
  </si>
  <si>
    <t>IN-2013-54736</t>
  </si>
  <si>
    <t>IN-2011-43109</t>
  </si>
  <si>
    <t>OFF-ST-10000351</t>
  </si>
  <si>
    <t>Smead Shelving, Wire Frame</t>
  </si>
  <si>
    <t>IN-2012-35668</t>
  </si>
  <si>
    <t>SO-20335</t>
  </si>
  <si>
    <t>Sean O'Donnell</t>
  </si>
  <si>
    <t>IN-2013-21192</t>
  </si>
  <si>
    <t>OFF-SU-10004077</t>
  </si>
  <si>
    <t>Acme Letter Opener, Easy Grip</t>
  </si>
  <si>
    <t>IN-2013-64452</t>
  </si>
  <si>
    <t>Darbhanga</t>
  </si>
  <si>
    <t>IN-2012-32343</t>
  </si>
  <si>
    <t>OFF-BI-10002632</t>
  </si>
  <si>
    <t>Acco Binding Machine, Recycled</t>
  </si>
  <si>
    <t>IN-2012-37957</t>
  </si>
  <si>
    <t>IN-2013-77766</t>
  </si>
  <si>
    <t>IN-2013-29683</t>
  </si>
  <si>
    <t>AS-10225</t>
  </si>
  <si>
    <t>Alan Schoenberger</t>
  </si>
  <si>
    <t>OFF-LA-10003379</t>
  </si>
  <si>
    <t>Smead Color Coded Labels, Laser Printer Compatible</t>
  </si>
  <si>
    <t>IN-2013-34506</t>
  </si>
  <si>
    <t>GR-14560</t>
  </si>
  <si>
    <t>Georgia Rosenberg</t>
  </si>
  <si>
    <t>IN-2014-55471</t>
  </si>
  <si>
    <t>GM-14695</t>
  </si>
  <si>
    <t>Greg Maxwell</t>
  </si>
  <si>
    <t>OFF-EN-10001882</t>
  </si>
  <si>
    <t>Jiffy Manila Envelope, with clear poly window</t>
  </si>
  <si>
    <t>IN-2011-29438</t>
  </si>
  <si>
    <t>OFF-ST-10003547</t>
  </si>
  <si>
    <t>Smead Shelving, Blue</t>
  </si>
  <si>
    <t>IN-2013-49423</t>
  </si>
  <si>
    <t>IN-2011-73734</t>
  </si>
  <si>
    <t>MG-17890</t>
  </si>
  <si>
    <t>Michael Granlund</t>
  </si>
  <si>
    <t>OFF-BI-10004440</t>
  </si>
  <si>
    <t>Cardinal Binder, Economy</t>
  </si>
  <si>
    <t>IN-2014-34653</t>
  </si>
  <si>
    <t>NK-18490</t>
  </si>
  <si>
    <t>Neil Knudson</t>
  </si>
  <si>
    <t>IN-2013-60049</t>
  </si>
  <si>
    <t>OFF-LA-10000219</t>
  </si>
  <si>
    <t>Harbour Creations File Folder Labels, Adjustable</t>
  </si>
  <si>
    <t>IN-2014-68218</t>
  </si>
  <si>
    <t>GK-14620</t>
  </si>
  <si>
    <t>Grace Kelly</t>
  </si>
  <si>
    <t>OFF-ST-10001124</t>
  </si>
  <si>
    <t>Fellowes Trays, Wire Frame</t>
  </si>
  <si>
    <t>OFF-PA-10003381</t>
  </si>
  <si>
    <t>Eaton Cards &amp; Envelopes, Multicolor</t>
  </si>
  <si>
    <t>ID-2013-74882</t>
  </si>
  <si>
    <t>OFF-LA-10003236</t>
  </si>
  <si>
    <t>Hon Round Labels, Adjustable</t>
  </si>
  <si>
    <t>IN-2012-57116</t>
  </si>
  <si>
    <t>IN-2013-55016</t>
  </si>
  <si>
    <t>TN-21040</t>
  </si>
  <si>
    <t>Tanja Norvell</t>
  </si>
  <si>
    <t>IN-2014-13051</t>
  </si>
  <si>
    <t>IN-2012-70472</t>
  </si>
  <si>
    <t>SA-20830</t>
  </si>
  <si>
    <t>Sue Ann Reed</t>
  </si>
  <si>
    <t>IN-2014-65712</t>
  </si>
  <si>
    <t>OFF-EN-10000061</t>
  </si>
  <si>
    <t>Jiffy Clasp Envelope, Security-Tint</t>
  </si>
  <si>
    <t>IN-2012-41926</t>
  </si>
  <si>
    <t>IN-2012-42045</t>
  </si>
  <si>
    <t>IN-2013-70381</t>
  </si>
  <si>
    <t>OFF-AR-10001850</t>
  </si>
  <si>
    <t>BIC Highlighters, Fluorescent</t>
  </si>
  <si>
    <t>IN-2014-53427</t>
  </si>
  <si>
    <t>IN-2011-22368</t>
  </si>
  <si>
    <t>JM-15250</t>
  </si>
  <si>
    <t>Janet Martin</t>
  </si>
  <si>
    <t>IN-2011-46581</t>
  </si>
  <si>
    <t>TA-21385</t>
  </si>
  <si>
    <t>Tom Ashbrook</t>
  </si>
  <si>
    <t>IN-2014-63374</t>
  </si>
  <si>
    <t>OFF-LA-10004062</t>
  </si>
  <si>
    <t>Hon Removable Labels, 5000 Label Set</t>
  </si>
  <si>
    <t>IN-2012-66090</t>
  </si>
  <si>
    <t>SH-20635</t>
  </si>
  <si>
    <t>Stefanie Holloman</t>
  </si>
  <si>
    <t>OFF-AP-10000043</t>
  </si>
  <si>
    <t>Cuisinart Toaster, Silver</t>
  </si>
  <si>
    <t>ID-2014-23642</t>
  </si>
  <si>
    <t>KC-16255</t>
  </si>
  <si>
    <t>Karen Carlisle</t>
  </si>
  <si>
    <t>OFF-ST-10003411</t>
  </si>
  <si>
    <t>Eldon Trays, Wire Frame</t>
  </si>
  <si>
    <t>IN-2012-11476</t>
  </si>
  <si>
    <t>ID-2013-69464</t>
  </si>
  <si>
    <t>OFF-LA-10001383</t>
  </si>
  <si>
    <t>Smead Shipping Labels, Adjustable</t>
  </si>
  <si>
    <t>IN-2014-16439</t>
  </si>
  <si>
    <t>IN-2013-61617</t>
  </si>
  <si>
    <t>IN-2012-48548</t>
  </si>
  <si>
    <t>RB-19360</t>
  </si>
  <si>
    <t>Raymond Buch</t>
  </si>
  <si>
    <t>OFF-SU-10000649</t>
  </si>
  <si>
    <t>Fiskars Box Cutter, High Speed</t>
  </si>
  <si>
    <t>IN-2014-53707</t>
  </si>
  <si>
    <t>DJ-13630</t>
  </si>
  <si>
    <t>Doug Jacobs</t>
  </si>
  <si>
    <t>OFF-LA-10003678</t>
  </si>
  <si>
    <t>Hon Round Labels, 5000 Label Set</t>
  </si>
  <si>
    <t>IN-2014-25847</t>
  </si>
  <si>
    <t>IN-2013-74952</t>
  </si>
  <si>
    <t>IN-2011-29928</t>
  </si>
  <si>
    <t>OFF-BI-10002301</t>
  </si>
  <si>
    <t>Cardinal Hole Reinforcements, Economy</t>
  </si>
  <si>
    <t>IN-2014-41898</t>
  </si>
  <si>
    <t>OFF-SU-10002961</t>
  </si>
  <si>
    <t>Kleencut Ruler, Serrated</t>
  </si>
  <si>
    <t>IN-2014-23922</t>
  </si>
  <si>
    <t>JK-15730</t>
  </si>
  <si>
    <t>Joe Kamberova</t>
  </si>
  <si>
    <t>OFF-PA-10003943</t>
  </si>
  <si>
    <t>Green Bar Computer Printout Paper, Multicolor</t>
  </si>
  <si>
    <t>IN-2012-53420</t>
  </si>
  <si>
    <t>TEC-CO-10004961</t>
  </si>
  <si>
    <t>HP Wireless Fax, Color</t>
  </si>
  <si>
    <t>IN-2011-25035</t>
  </si>
  <si>
    <t>TEC-AC-10000284</t>
  </si>
  <si>
    <t>Belkin Flash Drive, Bluetooth</t>
  </si>
  <si>
    <t>IN-2013-47393</t>
  </si>
  <si>
    <t>MH-17455</t>
  </si>
  <si>
    <t>Mark Hamilton</t>
  </si>
  <si>
    <t>TEC-PH-10001884</t>
  </si>
  <si>
    <t>Nokia Office Telephone, Full Size</t>
  </si>
  <si>
    <t>IN-2013-17482</t>
  </si>
  <si>
    <t>FUR-CH-10004009</t>
  </si>
  <si>
    <t>SAFCO Rocking Chair, Set of Two</t>
  </si>
  <si>
    <t>IN-2014-47449</t>
  </si>
  <si>
    <t>IN-2012-70619</t>
  </si>
  <si>
    <t>FUR-CH-10004572</t>
  </si>
  <si>
    <t>Harbour Creations Bag Chairs, Red</t>
  </si>
  <si>
    <t>IN-2014-69527</t>
  </si>
  <si>
    <t>IN-2012-67735</t>
  </si>
  <si>
    <t>FUR-CH-10004913</t>
  </si>
  <si>
    <t>Office Star Rocking Chair, Red</t>
  </si>
  <si>
    <t>FUR-BO-10000288</t>
  </si>
  <si>
    <t>Safco Classic Bookcase, Traditional</t>
  </si>
  <si>
    <t>IN-2014-43872</t>
  </si>
  <si>
    <t>FUR-FU-10000556</t>
  </si>
  <si>
    <t>Tenex Light Bulb, Durable</t>
  </si>
  <si>
    <t>IN-2014-49815</t>
  </si>
  <si>
    <t>RB-19330</t>
  </si>
  <si>
    <t>Randy Bradley</t>
  </si>
  <si>
    <t>FUR-TA-10004711</t>
  </si>
  <si>
    <t>Lesro Conference Table, Adjustable Height</t>
  </si>
  <si>
    <t>IN-2011-62016</t>
  </si>
  <si>
    <t>NM-18520</t>
  </si>
  <si>
    <t>Neoma Murray</t>
  </si>
  <si>
    <t>FUR-TA-10000558</t>
  </si>
  <si>
    <t>Hon Wood Table, Rectangular</t>
  </si>
  <si>
    <t>IN-2014-60623</t>
  </si>
  <si>
    <t>TEC-PH-10001730</t>
  </si>
  <si>
    <t>Motorola Signal Booster, Full Size</t>
  </si>
  <si>
    <t>TEC-CO-10003917</t>
  </si>
  <si>
    <t>HP Fax and Copier, Digital</t>
  </si>
  <si>
    <t>IN-2012-65397</t>
  </si>
  <si>
    <t>TEC-AC-10002455</t>
  </si>
  <si>
    <t>Logitech Flash Drive, Programmable</t>
  </si>
  <si>
    <t>IN-2011-78284</t>
  </si>
  <si>
    <t>TEC-CO-10004267</t>
  </si>
  <si>
    <t>Brother Ink, Laser</t>
  </si>
  <si>
    <t>ID-2012-46210</t>
  </si>
  <si>
    <t>FUR-FU-10001130</t>
  </si>
  <si>
    <t>IN-2013-76835</t>
  </si>
  <si>
    <t>RA-19285</t>
  </si>
  <si>
    <t>Ralph Arnett</t>
  </si>
  <si>
    <t>TEC-CO-10004170</t>
  </si>
  <si>
    <t>HP Wireless Fax, High-Speed</t>
  </si>
  <si>
    <t>TEC-PH-10003913</t>
  </si>
  <si>
    <t>Samsung Signal Booster, Cordless</t>
  </si>
  <si>
    <t>IN-2011-56710</t>
  </si>
  <si>
    <t>TS-21340</t>
  </si>
  <si>
    <t>Toby Swindell</t>
  </si>
  <si>
    <t>IN-2013-64865</t>
  </si>
  <si>
    <t>IN-2013-33596</t>
  </si>
  <si>
    <t>Tumkur</t>
  </si>
  <si>
    <t>IN-2014-39371</t>
  </si>
  <si>
    <t>FUR-CH-10001147</t>
  </si>
  <si>
    <t>Hon Swivel Stool, Adjustable</t>
  </si>
  <si>
    <t>IN-2014-42801</t>
  </si>
  <si>
    <t>JP-15460</t>
  </si>
  <si>
    <t>Jennifer Patt</t>
  </si>
  <si>
    <t>IN-2012-46259</t>
  </si>
  <si>
    <t>RW-19630</t>
  </si>
  <si>
    <t>Rob Williams</t>
  </si>
  <si>
    <t>TEC-MA-10003868</t>
  </si>
  <si>
    <t>StarTech Phone, Durable</t>
  </si>
  <si>
    <t>IN-2013-19176</t>
  </si>
  <si>
    <t>IN-2012-29571</t>
  </si>
  <si>
    <t>MD-17860</t>
  </si>
  <si>
    <t>Michael Dominguez</t>
  </si>
  <si>
    <t>IN-2013-30257</t>
  </si>
  <si>
    <t>JR-16210</t>
  </si>
  <si>
    <t>Justin Ritter</t>
  </si>
  <si>
    <t>IN-2013-25042</t>
  </si>
  <si>
    <t>FUR-TA-10000665</t>
  </si>
  <si>
    <t>Bevis Computer Table, Fully Assembled</t>
  </si>
  <si>
    <t>IN-2012-30117</t>
  </si>
  <si>
    <t>FUR-BO-10001192</t>
  </si>
  <si>
    <t>Bush Library with Doors, Mobile</t>
  </si>
  <si>
    <t>IN-2014-57172</t>
  </si>
  <si>
    <t>CB-12025</t>
  </si>
  <si>
    <t>Cassandra Brandow</t>
  </si>
  <si>
    <t>IN-2012-74210</t>
  </si>
  <si>
    <t>TEC-PH-10004959</t>
  </si>
  <si>
    <t>Motorola Audio Dock, with Caller ID</t>
  </si>
  <si>
    <t>IN-2014-19967</t>
  </si>
  <si>
    <t>IN-2013-46798</t>
  </si>
  <si>
    <t>TEC-PH-10002936</t>
  </si>
  <si>
    <t>Nokia Smart Phone, Full Size</t>
  </si>
  <si>
    <t>IN-2014-40764</t>
  </si>
  <si>
    <t>FUR-BO-10004648</t>
  </si>
  <si>
    <t>Sauder Library with Doors, Pine</t>
  </si>
  <si>
    <t>IN-2013-64515</t>
  </si>
  <si>
    <t>TEC-AC-10000221</t>
  </si>
  <si>
    <t>Belkin Memory Card, Programmable</t>
  </si>
  <si>
    <t>IN-2013-12092</t>
  </si>
  <si>
    <t>ID-2014-59489</t>
  </si>
  <si>
    <t>FUR-CH-10003419</t>
  </si>
  <si>
    <t>Hon Steel Folding Chair, Black</t>
  </si>
  <si>
    <t>FUR-CH-10000187</t>
  </si>
  <si>
    <t>Hon Chairmat, Red</t>
  </si>
  <si>
    <t>IN-2012-70325</t>
  </si>
  <si>
    <t>TEC-AC-10004054</t>
  </si>
  <si>
    <t>Memorex Keyboard, Bluetooth</t>
  </si>
  <si>
    <t>IN-2013-13583</t>
  </si>
  <si>
    <t>BF-11080</t>
  </si>
  <si>
    <t>Bart Folk</t>
  </si>
  <si>
    <t>OFF-PA-10004380</t>
  </si>
  <si>
    <t>SanDisk Memo Slips, Multicolor</t>
  </si>
  <si>
    <t>IN-2011-70402</t>
  </si>
  <si>
    <t>BD-11500</t>
  </si>
  <si>
    <t>Bradley Drucker</t>
  </si>
  <si>
    <t>OFF-PA-10003416</t>
  </si>
  <si>
    <t>Green Bar Parchment Paper, Recycled</t>
  </si>
  <si>
    <t>IN-2013-63633</t>
  </si>
  <si>
    <t>OFF-AR-10000681</t>
  </si>
  <si>
    <t>Binney &amp; Smith Sketch Pad, Water Color</t>
  </si>
  <si>
    <t>IN-2011-61372</t>
  </si>
  <si>
    <t>TB-21400</t>
  </si>
  <si>
    <t>Tom Boeckenhauer</t>
  </si>
  <si>
    <t>OFF-PA-10004815</t>
  </si>
  <si>
    <t>Xerox Note Cards, Premium</t>
  </si>
  <si>
    <t>OFF-ST-10000344</t>
  </si>
  <si>
    <t>Fellowes Box, Industrial</t>
  </si>
  <si>
    <t>OFF-EN-10000871</t>
  </si>
  <si>
    <t>Ames Interoffice Envelope, Set of 50</t>
  </si>
  <si>
    <t>IN-2013-71774</t>
  </si>
  <si>
    <t>Barasat</t>
  </si>
  <si>
    <t>OFF-LA-10003973</t>
  </si>
  <si>
    <t>Hon Removable Labels, Laser Printer Compatible</t>
  </si>
  <si>
    <t>IN-2014-52048</t>
  </si>
  <si>
    <t>Karnal</t>
  </si>
  <si>
    <t>OFF-SU-10002362</t>
  </si>
  <si>
    <t>Acme Ruler, Serrated</t>
  </si>
  <si>
    <t>IN-2012-52076</t>
  </si>
  <si>
    <t>ML-17395</t>
  </si>
  <si>
    <t>Marina Lichtenstein</t>
  </si>
  <si>
    <t>OFF-BI-10002627</t>
  </si>
  <si>
    <t>Avery Binder Covers, Economy</t>
  </si>
  <si>
    <t>OFF-PA-10000030</t>
  </si>
  <si>
    <t>Eaton Parchment Paper, Recycled</t>
  </si>
  <si>
    <t>OFF-SU-10003559</t>
  </si>
  <si>
    <t>Kleencut Ruler, Steel</t>
  </si>
  <si>
    <t>IN-2014-30264</t>
  </si>
  <si>
    <t>OFF-BI-10000698</t>
  </si>
  <si>
    <t>Wilson Jones Hole Reinforcements, Recycled</t>
  </si>
  <si>
    <t>IN-2014-15011</t>
  </si>
  <si>
    <t>MC-17635</t>
  </si>
  <si>
    <t>Matthew Clasen</t>
  </si>
  <si>
    <t>IN-2011-13534</t>
  </si>
  <si>
    <t>MG-17875</t>
  </si>
  <si>
    <t>Michael Grace</t>
  </si>
  <si>
    <t>OFF-EN-10003455</t>
  </si>
  <si>
    <t>Cameo Manila Envelope, Set of 50</t>
  </si>
  <si>
    <t>IN-2012-53490</t>
  </si>
  <si>
    <t>OFF-LA-10004623</t>
  </si>
  <si>
    <t>Smead Removable Labels, 5000 Label Set</t>
  </si>
  <si>
    <t>IN-2013-19400</t>
  </si>
  <si>
    <t>DP-13390</t>
  </si>
  <si>
    <t>Dennis Pardue</t>
  </si>
  <si>
    <t>OFF-BI-10004534</t>
  </si>
  <si>
    <t>Wilson Jones Binding Machine, Recycled</t>
  </si>
  <si>
    <t>OFF-SU-10002547</t>
  </si>
  <si>
    <t>Acme Ruler, Steel</t>
  </si>
  <si>
    <t>IN-2012-50823</t>
  </si>
  <si>
    <t>OFF-FA-10002058</t>
  </si>
  <si>
    <t>Stockwell Thumb Tacks, Assorted Sizes</t>
  </si>
  <si>
    <t>IN-2012-58432</t>
  </si>
  <si>
    <t>AS-10630</t>
  </si>
  <si>
    <t>Ann Steele</t>
  </si>
  <si>
    <t>OFF-EN-10003463</t>
  </si>
  <si>
    <t>Jiffy Peel and Seal, Recycled</t>
  </si>
  <si>
    <t>ID-2011-65152</t>
  </si>
  <si>
    <t>IN-2011-60917</t>
  </si>
  <si>
    <t>SP-20860</t>
  </si>
  <si>
    <t>Sung Pak</t>
  </si>
  <si>
    <t>IN-2014-21920</t>
  </si>
  <si>
    <t>OFF-AR-10001132</t>
  </si>
  <si>
    <t>BIC Markers, Blue</t>
  </si>
  <si>
    <t>IN-2014-20870</t>
  </si>
  <si>
    <t>EM-14140</t>
  </si>
  <si>
    <t>Eugene Moren</t>
  </si>
  <si>
    <t>OFF-SU-10002344</t>
  </si>
  <si>
    <t>Stiletto Box Cutter, Serrated</t>
  </si>
  <si>
    <t>IN-2012-32826</t>
  </si>
  <si>
    <t>AG-10270</t>
  </si>
  <si>
    <t>Alejandro Grove</t>
  </si>
  <si>
    <t>IN-2013-79292</t>
  </si>
  <si>
    <t>IN-2011-60063</t>
  </si>
  <si>
    <t>TS-21610</t>
  </si>
  <si>
    <t>Troy Staebel</t>
  </si>
  <si>
    <t>IN-2012-63500</t>
  </si>
  <si>
    <t>SM-20005</t>
  </si>
  <si>
    <t>Sally Matthias</t>
  </si>
  <si>
    <t>Rohtak</t>
  </si>
  <si>
    <t>IN-2013-55184</t>
  </si>
  <si>
    <t>RH-19555</t>
  </si>
  <si>
    <t>Ritsa Hightower</t>
  </si>
  <si>
    <t>IN-2013-59552</t>
  </si>
  <si>
    <t>NP-18325</t>
  </si>
  <si>
    <t>Naresj Patel</t>
  </si>
  <si>
    <t>OFF-BI-10004869</t>
  </si>
  <si>
    <t>Avery 3-Hole Punch, Recycled</t>
  </si>
  <si>
    <t>IN-2014-27954</t>
  </si>
  <si>
    <t>IN-2011-47533</t>
  </si>
  <si>
    <t>OFF-SU-10001709</t>
  </si>
  <si>
    <t>Kleencut Scissors, High Speed</t>
  </si>
  <si>
    <t>IN-2011-73244</t>
  </si>
  <si>
    <t>IN-2014-38664</t>
  </si>
  <si>
    <t>IN-2014-13737</t>
  </si>
  <si>
    <t>IN-2013-54757</t>
  </si>
  <si>
    <t>AR-10825</t>
  </si>
  <si>
    <t>Anthony Rawles</t>
  </si>
  <si>
    <t>IN-2012-59874</t>
  </si>
  <si>
    <t>BG-11695</t>
  </si>
  <si>
    <t>Brooke Gillingham</t>
  </si>
  <si>
    <t>OFF-ST-10000892</t>
  </si>
  <si>
    <t>Tenex Trays, Wire Frame</t>
  </si>
  <si>
    <t>IN-2014-25840</t>
  </si>
  <si>
    <t>BD-11320</t>
  </si>
  <si>
    <t>Bill Donatelli</t>
  </si>
  <si>
    <t>IN-2012-16166</t>
  </si>
  <si>
    <t>IN-2011-47309</t>
  </si>
  <si>
    <t>PW-19240</t>
  </si>
  <si>
    <t>Pierre Wener</t>
  </si>
  <si>
    <t>IN-2012-47757</t>
  </si>
  <si>
    <t>JF-15415</t>
  </si>
  <si>
    <t>Jennifer Ferguson</t>
  </si>
  <si>
    <t>OFF-SU-10001689</t>
  </si>
  <si>
    <t>Acme Box Cutter, Easy Grip</t>
  </si>
  <si>
    <t>IN-2011-29067</t>
  </si>
  <si>
    <t>ST-20530</t>
  </si>
  <si>
    <t>Shui Tom</t>
  </si>
  <si>
    <t>New Delhi</t>
  </si>
  <si>
    <t>TEC-MA-10003682</t>
  </si>
  <si>
    <t>Panasonic Phone, White</t>
  </si>
  <si>
    <t>TEC-MA-10002039</t>
  </si>
  <si>
    <t>Panasonic Calculator, Wireless</t>
  </si>
  <si>
    <t>IN-2014-41485</t>
  </si>
  <si>
    <t>TEC-CO-10000953</t>
  </si>
  <si>
    <t>HP Wireless Fax, Laser</t>
  </si>
  <si>
    <t>IN-2011-19421</t>
  </si>
  <si>
    <t>IN-2012-74028</t>
  </si>
  <si>
    <t>TEC-PH-10004300</t>
  </si>
  <si>
    <t>Apple Office Telephone, Cordless</t>
  </si>
  <si>
    <t>IN-2013-69331</t>
  </si>
  <si>
    <t>FUR-FU-10002525</t>
  </si>
  <si>
    <t>Deflect-O Door Stop, Erganomic</t>
  </si>
  <si>
    <t>IN-2014-17230</t>
  </si>
  <si>
    <t>TEC-CO-10003982</t>
  </si>
  <si>
    <t>HP Ink, High-Speed</t>
  </si>
  <si>
    <t>IN-2013-55170</t>
  </si>
  <si>
    <t>FUR-CH-10002872</t>
  </si>
  <si>
    <t>SAFCO Executive Leather Armchair, Adjustable</t>
  </si>
  <si>
    <t>IN-2014-44089</t>
  </si>
  <si>
    <t>FUR-CH-10004863</t>
  </si>
  <si>
    <t>SAFCO Swivel Stool, Black</t>
  </si>
  <si>
    <t>IN-2011-29872</t>
  </si>
  <si>
    <t>FUR-FU-10001471</t>
  </si>
  <si>
    <t>Eldon Door Stop, Durable</t>
  </si>
  <si>
    <t>TEC-MA-10003441</t>
  </si>
  <si>
    <t>TEC-AC-10003668</t>
  </si>
  <si>
    <t>Belkin Memory Card, Bluetooth</t>
  </si>
  <si>
    <t>IN-2013-27247</t>
  </si>
  <si>
    <t>Thanjavur</t>
  </si>
  <si>
    <t>FUR-FU-10000482</t>
  </si>
  <si>
    <t>Eldon Photo Frame, Duo Pack</t>
  </si>
  <si>
    <t>IN-2014-59706</t>
  </si>
  <si>
    <t>FUR-CH-10000117</t>
  </si>
  <si>
    <t>Novimex Steel Folding Chair, Black</t>
  </si>
  <si>
    <t>TEC-CO-10001787</t>
  </si>
  <si>
    <t>HP Fax and Copier, Laser</t>
  </si>
  <si>
    <t>Dania Floating Shelf Set, Traditional</t>
  </si>
  <si>
    <t>FUR-FU-10000339</t>
  </si>
  <si>
    <t>Tenex Frame, Black</t>
  </si>
  <si>
    <t>IN-2012-65894</t>
  </si>
  <si>
    <t>FUR-FU-10000422</t>
  </si>
  <si>
    <t>Deflect-O Photo Frame, Black</t>
  </si>
  <si>
    <t>IN-2012-54134</t>
  </si>
  <si>
    <t>LB-16735</t>
  </si>
  <si>
    <t>Larry Blacks</t>
  </si>
  <si>
    <t>TEC-CO-10003759</t>
  </si>
  <si>
    <t>Canon Fax Machine, Laser</t>
  </si>
  <si>
    <t>IN-2011-12288</t>
  </si>
  <si>
    <t>JS-15880</t>
  </si>
  <si>
    <t>John Stevenson</t>
  </si>
  <si>
    <t>ID-2012-65236</t>
  </si>
  <si>
    <t>AA-10375</t>
  </si>
  <si>
    <t>Allen Armold</t>
  </si>
  <si>
    <t>FUR-BO-10000208</t>
  </si>
  <si>
    <t>Bush Stackable Bookrack, Mobile</t>
  </si>
  <si>
    <t>FUR-CH-10004447</t>
  </si>
  <si>
    <t>Harbour Creations Rocking Chair, Set of Two</t>
  </si>
  <si>
    <t>TEC-AC-10002719</t>
  </si>
  <si>
    <t>Enermax Router, Programmable</t>
  </si>
  <si>
    <t>IN-2013-50809</t>
  </si>
  <si>
    <t>TEC-PH-10000169</t>
  </si>
  <si>
    <t>FUR-BO-10001471</t>
  </si>
  <si>
    <t>Sauder Classic Bookcase, Metal</t>
  </si>
  <si>
    <t>ID-2013-35094</t>
  </si>
  <si>
    <t>JM-15580</t>
  </si>
  <si>
    <t>Jill Matthias</t>
  </si>
  <si>
    <t>FUR-TA-10002172</t>
  </si>
  <si>
    <t>Hon Conference Table, Rectangular</t>
  </si>
  <si>
    <t>IN-2014-10377</t>
  </si>
  <si>
    <t>BD-11725</t>
  </si>
  <si>
    <t>Bruce Degenhardt</t>
  </si>
  <si>
    <t>OFF-LA-10000707</t>
  </si>
  <si>
    <t>Avery Removable Labels, Adjustable</t>
  </si>
  <si>
    <t>OFF-PA-10000944</t>
  </si>
  <si>
    <t>Enermax Computer Printout Paper, 8.5 x 11</t>
  </si>
  <si>
    <t>IN-2014-45734</t>
  </si>
  <si>
    <t>OFF-ST-10001753</t>
  </si>
  <si>
    <t>Eldon Shelving, Industrial</t>
  </si>
  <si>
    <t>IN-2014-39546</t>
  </si>
  <si>
    <t>CA-12265</t>
  </si>
  <si>
    <t>Christina Anderson</t>
  </si>
  <si>
    <t>OFF-AR-10002400</t>
  </si>
  <si>
    <t>Boston Highlighters, Water Color</t>
  </si>
  <si>
    <t>IN-2012-52496</t>
  </si>
  <si>
    <t>OFF-ST-10004226</t>
  </si>
  <si>
    <t>Fellowes File Cart, Blue</t>
  </si>
  <si>
    <t>IN-2013-59867</t>
  </si>
  <si>
    <t>EP-13915</t>
  </si>
  <si>
    <t>Emily Phan</t>
  </si>
  <si>
    <t>OFF-BI-10004181</t>
  </si>
  <si>
    <t>Avery 3-Hole Punch, Clear</t>
  </si>
  <si>
    <t>IN-2012-28269</t>
  </si>
  <si>
    <t>IN-2013-40134</t>
  </si>
  <si>
    <t>IN-2012-37362</t>
  </si>
  <si>
    <t>DB-13120</t>
  </si>
  <si>
    <t>David Bremer</t>
  </si>
  <si>
    <t>IN-2014-10020</t>
  </si>
  <si>
    <t>OFF-PA-10002073</t>
  </si>
  <si>
    <t>Green Bar Parchment Paper, 8.5 x 11</t>
  </si>
  <si>
    <t>OFF-AP-10002226</t>
  </si>
  <si>
    <t>Hoover Blender, Black</t>
  </si>
  <si>
    <t>OFF-AR-10003536</t>
  </si>
  <si>
    <t>Stanley Pencil Sharpener, Water Color</t>
  </si>
  <si>
    <t>OFF-ST-10004015</t>
  </si>
  <si>
    <t>Smead Trays, Blue</t>
  </si>
  <si>
    <t>IN-2013-49024</t>
  </si>
  <si>
    <t>OFF-AR-10000539</t>
  </si>
  <si>
    <t>Boston Markers, Easy-Erase</t>
  </si>
  <si>
    <t>OFF-BI-10003475</t>
  </si>
  <si>
    <t>Wilson Jones Index Tab, Recycled</t>
  </si>
  <si>
    <t>IN-2013-42087</t>
  </si>
  <si>
    <t>OFF-AP-10001305</t>
  </si>
  <si>
    <t>Breville Microwave, White</t>
  </si>
  <si>
    <t>OFF-AR-10002417</t>
  </si>
  <si>
    <t>Boston Sketch Pad, Water Color</t>
  </si>
  <si>
    <t>IN-2012-26624</t>
  </si>
  <si>
    <t>JJ-15760</t>
  </si>
  <si>
    <t>Joel Jenkins</t>
  </si>
  <si>
    <t>OFF-SU-10003665</t>
  </si>
  <si>
    <t>Kleencut Trimmer, Serrated</t>
  </si>
  <si>
    <t>OFF-FA-10004839</t>
  </si>
  <si>
    <t>Accos Clamps, Metal</t>
  </si>
  <si>
    <t>IN-2011-31713</t>
  </si>
  <si>
    <t>OFF-AR-10000097</t>
  </si>
  <si>
    <t>BIC Sketch Pad, Blue</t>
  </si>
  <si>
    <t>OFF-FA-10004739</t>
  </si>
  <si>
    <t>Accos Rubber Bands, Bulk Pack</t>
  </si>
  <si>
    <t>OFF-AP-10000391</t>
  </si>
  <si>
    <t>Hamilton Beach Coffee Grinder, Black</t>
  </si>
  <si>
    <t>OFF-AR-10003592</t>
  </si>
  <si>
    <t>Sanford Pencil Sharpener, Fluorescent</t>
  </si>
  <si>
    <t>OFF-PA-10004124</t>
  </si>
  <si>
    <t>SanDisk Message Books, 8.5 x 11</t>
  </si>
  <si>
    <t>IN-2011-76198</t>
  </si>
  <si>
    <t>OFF-AR-10002256</t>
  </si>
  <si>
    <t>BIC Sketch Pad, Easy-Erase</t>
  </si>
  <si>
    <t>IN-2014-39434</t>
  </si>
  <si>
    <t>JB-15925</t>
  </si>
  <si>
    <t>Joni Blumstein</t>
  </si>
  <si>
    <t>IN-2014-23488</t>
  </si>
  <si>
    <t>OFF-AR-10000242</t>
  </si>
  <si>
    <t>BIC Pencil Sharpener, Blue</t>
  </si>
  <si>
    <t>IN-2011-42570</t>
  </si>
  <si>
    <t>MH-17785</t>
  </si>
  <si>
    <t>Maya Herman</t>
  </si>
  <si>
    <t>OFF-EN-10004590</t>
  </si>
  <si>
    <t>Ames Peel and Seal, with clear poly window</t>
  </si>
  <si>
    <t>OFF-PA-10003252</t>
  </si>
  <si>
    <t>Xerox Note Cards, 8.5 x 11</t>
  </si>
  <si>
    <t>OFF-EN-10003601</t>
  </si>
  <si>
    <t>GlobeWeis Clasp Envelope, Set of 50</t>
  </si>
  <si>
    <t>IN-2013-30775</t>
  </si>
  <si>
    <t>AR-10405</t>
  </si>
  <si>
    <t>Allen Rosenblatt</t>
  </si>
  <si>
    <t>IN-2014-10475</t>
  </si>
  <si>
    <t>TH-21100</t>
  </si>
  <si>
    <t>Thea Hendricks</t>
  </si>
  <si>
    <t>OFF-LA-10000216</t>
  </si>
  <si>
    <t>Novimex Round Labels, Alphabetical</t>
  </si>
  <si>
    <t>OFF-ST-10004668</t>
  </si>
  <si>
    <t>Smead Trays, Industrial</t>
  </si>
  <si>
    <t>IN-2014-52636</t>
  </si>
  <si>
    <t>TEC-CO-10004404</t>
  </si>
  <si>
    <t>Brother Copy Machine, High-Speed</t>
  </si>
  <si>
    <t>ID-2011-71851</t>
  </si>
  <si>
    <t>MK-17905</t>
  </si>
  <si>
    <t>Michael Kennedy</t>
  </si>
  <si>
    <t>TEC-AC-10002243</t>
  </si>
  <si>
    <t>SanDisk Keyboard, Programmable</t>
  </si>
  <si>
    <t>IN-2011-62982</t>
  </si>
  <si>
    <t>TEC-AC-10001835</t>
  </si>
  <si>
    <t>Belkin Mouse, Programmable</t>
  </si>
  <si>
    <t>IN-2014-26561</t>
  </si>
  <si>
    <t>FUR-CH-10003861</t>
  </si>
  <si>
    <t>Novimex Rocking Chair, Set of Two</t>
  </si>
  <si>
    <t>IN-2012-66727</t>
  </si>
  <si>
    <t>EC-14050</t>
  </si>
  <si>
    <t>Erin Creighton</t>
  </si>
  <si>
    <t>TEC-AC-10002244</t>
  </si>
  <si>
    <t>Enermax Router, Erganomic</t>
  </si>
  <si>
    <t>IN-2014-23124</t>
  </si>
  <si>
    <t>AJ-10780</t>
  </si>
  <si>
    <t>Anthony Jacobs</t>
  </si>
  <si>
    <t>FUR-BO-10003301</t>
  </si>
  <si>
    <t>Dania Floating Shelf Set, Metal</t>
  </si>
  <si>
    <t>TEC-PH-10003075</t>
  </si>
  <si>
    <t>Samsung Signal Booster, Full Size</t>
  </si>
  <si>
    <t>FUR-CH-10003580</t>
  </si>
  <si>
    <t>Harbour Creations Bag Chairs, Black</t>
  </si>
  <si>
    <t>TEC-CO-10003702</t>
  </si>
  <si>
    <t>Brother Ink, Digital</t>
  </si>
  <si>
    <t>TEC-MA-10000697</t>
  </si>
  <si>
    <t>StarTech Card Printer, Wireless</t>
  </si>
  <si>
    <t>FUR-FU-10004780</t>
  </si>
  <si>
    <t>Deflect-O Frame, Duo Pack</t>
  </si>
  <si>
    <t>IN-2011-21983</t>
  </si>
  <si>
    <t>TEC-CO-10003087</t>
  </si>
  <si>
    <t>Canon Wireless Fax, Laser</t>
  </si>
  <si>
    <t>IN-2011-69835</t>
  </si>
  <si>
    <t>LC-16960</t>
  </si>
  <si>
    <t>Lindsay Castell</t>
  </si>
  <si>
    <t>FUR-FU-10001942</t>
  </si>
  <si>
    <t>Eldon Frame, Duo Pack</t>
  </si>
  <si>
    <t>FUR-FU-10001452</t>
  </si>
  <si>
    <t>Rubbermaid Door Stop, Black</t>
  </si>
  <si>
    <t>FUR-BO-10003783</t>
  </si>
  <si>
    <t>Dania Library with Doors, Pine</t>
  </si>
  <si>
    <t>FUR-BO-10004507</t>
  </si>
  <si>
    <t>Ikea Corner Shelving, Metal</t>
  </si>
  <si>
    <t>TEC-AC-10000269</t>
  </si>
  <si>
    <t>Memorex Numeric Keypad, USB</t>
  </si>
  <si>
    <t>TEC-PH-10003546</t>
  </si>
  <si>
    <t>Apple Signal Booster, with Caller ID</t>
  </si>
  <si>
    <t>IN-2012-67609</t>
  </si>
  <si>
    <t>MY-17380</t>
  </si>
  <si>
    <t>Maribeth Yedwab</t>
  </si>
  <si>
    <t>FUR-FU-10003420</t>
  </si>
  <si>
    <t>Deflect-O Door Stop, Durable</t>
  </si>
  <si>
    <t>IN-2014-50088</t>
  </si>
  <si>
    <t>TEC-PH-10002443</t>
  </si>
  <si>
    <t>Cisco Signal Booster, with Caller ID</t>
  </si>
  <si>
    <t>IN-2014-66510</t>
  </si>
  <si>
    <t>TEC-AC-10003951</t>
  </si>
  <si>
    <t>Logitech Numeric Keypad, USB</t>
  </si>
  <si>
    <t>IN-2014-63325</t>
  </si>
  <si>
    <t>TEC-AC-10003416</t>
  </si>
  <si>
    <t>Memorex Mouse, USB</t>
  </si>
  <si>
    <t>IN-2013-14675</t>
  </si>
  <si>
    <t>CS-12130</t>
  </si>
  <si>
    <t>Chad Sievert</t>
  </si>
  <si>
    <t>TEC-CO-10002035</t>
  </si>
  <si>
    <t>Canon Wireless Fax, High-Speed</t>
  </si>
  <si>
    <t>Sales, Profit, and Quantity Analysis</t>
  </si>
  <si>
    <t>1. What is the total Sales, Profit, and Quantity sold across all records?</t>
  </si>
  <si>
    <t>2. Which Product Name has the highest Sales?</t>
  </si>
  <si>
    <t>3. Which Customer placed the highest number of orders?</t>
  </si>
  <si>
    <t>4. What is the average Sales and Profit per order?</t>
  </si>
  <si>
    <t>5. Which Region has the highest total profit?</t>
  </si>
  <si>
    <t xml:space="preserve"> 2. Date &amp; Time Based Questions</t>
  </si>
  <si>
    <t>6. How many orders were placed in each year?</t>
  </si>
  <si>
    <t>7. Calculate the number of days taken to ship each order (Ship Date - Order Date). What is the average shipping time?</t>
  </si>
  <si>
    <t>8. Identify orders where shipping took more than 10 days.</t>
  </si>
  <si>
    <t>9. Count how many orders were placed in each month.</t>
  </si>
  <si>
    <t>10. Which month had the highest Sales?</t>
  </si>
  <si>
    <t xml:space="preserve"> 3. Location-Based Questions</t>
  </si>
  <si>
    <t>11. What are the total Sales and Profit by State?</t>
  </si>
  <si>
    <t>12. Which City contributed the most to overall profit?</t>
  </si>
  <si>
    <t>13. Group Sales by Region and compare average Shipping Cost per region.</t>
  </si>
  <si>
    <t>14. Which states have negative profit?</t>
  </si>
  <si>
    <t>4. Product/Category Questions</t>
  </si>
  <si>
    <t>15. What is the total sales for each Sub-Category?</t>
  </si>
  <si>
    <t>16. Find out the most profitable and least profitable Sub-Category.</t>
  </si>
  <si>
    <t>17. Which Category has the highest Shipping Cost?</t>
  </si>
  <si>
    <t>18. List all unique Product Names sold in Karnataka.</t>
  </si>
  <si>
    <t xml:space="preserve"> 5. Manager &amp; Team Questions</t>
  </si>
  <si>
    <t>19. Which Team Lead has managed the highest sales?</t>
  </si>
  <si>
    <t>20. Group data by Manager and find average profit per order.</t>
  </si>
  <si>
    <t>21. Which Team Lead has the highest average shipping cost per order?</t>
  </si>
  <si>
    <t xml:space="preserve"> 6. Customer &amp; Gender Based</t>
  </si>
  <si>
    <t>22. Count the number of male vs. female customers.</t>
  </si>
  <si>
    <t>23. What is the total sales by gender?</t>
  </si>
  <si>
    <t>24. Who are the top 5 customers by total profit earned?</t>
  </si>
  <si>
    <t>7. Filter-Based / Condition-Based</t>
  </si>
  <si>
    <t>25. How many orders have Sales between ₹200 and ₹500?</t>
  </si>
  <si>
    <t>26. List all orders where “Column4” is “Not ok”.</t>
  </si>
  <si>
    <t>27. Find customers who placed more than 2 orders (you’ll need to group).</t>
  </si>
  <si>
    <t>28. Which orders have negative profit?</t>
  </si>
  <si>
    <t xml:space="preserve"> 8. Pivot Table / Chart Based</t>
  </si>
  <si>
    <t>29. Create a Pivot Table to show Sub-Category-wise Sales and Profit.</t>
  </si>
  <si>
    <t>30. Create a line chart showing monthly sales trends over the year.</t>
  </si>
  <si>
    <t>1. Show total Sales, Quantity, and Profit by Category.</t>
  </si>
  <si>
    <t>2. Create a Pivot Table showing total Sales by Sub-Category and Region.</t>
  </si>
  <si>
    <t>3. Find average Profit per Order by Ship Mode.</t>
  </si>
  <si>
    <t>4. Compare Sales by Customer Segment and Region.</t>
  </si>
  <si>
    <t>5. Show Profit margins (Profit ÷ Sales) for each Product Name.</t>
  </si>
  <si>
    <t>6. Create a Pivot Table showing monthly Sales.</t>
  </si>
  <si>
    <r>
      <rPr>
        <b/>
        <sz val="11"/>
        <color theme="1"/>
        <rFont val="Aptos Narrow"/>
        <charset val="134"/>
        <scheme val="minor"/>
      </rPr>
      <t xml:space="preserve">7. Group </t>
    </r>
    <r>
      <rPr>
        <b/>
        <sz val="10"/>
        <color theme="1"/>
        <rFont val="Arial Unicode MS"/>
        <charset val="134"/>
      </rPr>
      <t>Order Date</t>
    </r>
    <r>
      <rPr>
        <b/>
        <sz val="11"/>
        <color theme="1"/>
        <rFont val="Aptos Narrow"/>
        <charset val="134"/>
        <scheme val="minor"/>
      </rPr>
      <t xml:space="preserve"> by Year and Month and find total Sales and Profit.</t>
    </r>
  </si>
  <si>
    <t>8. Compare average Shipping Time (Ship Date – Order Date) across Regions.</t>
  </si>
  <si>
    <t>9. Show number of orders by Year and Ship Mode.</t>
  </si>
  <si>
    <t>10. Compare Sales trend across Quarters using Order Date.</t>
  </si>
  <si>
    <t>11. Create a Pivot Table to show total Sales and Profit by State.</t>
  </si>
  <si>
    <t>12. Which 5 Cities generated the highest Sales?</t>
  </si>
  <si>
    <t>13. Compare Sales across Regions and also count number of orders.</t>
  </si>
  <si>
    <t>14. Show average Profit per Product sold in each Region.</t>
  </si>
  <si>
    <t>15. Group orders by Region and Segment to analyze Shipping Costs.</t>
  </si>
  <si>
    <t>16. Create Pivot Table showing Sales by Gender and Product Category.</t>
  </si>
  <si>
    <t>17. Compare Sales and Profit by Customer Name — top 10 customers only.</t>
  </si>
  <si>
    <t>18. Show number of orders and average profit by Gender and Region.</t>
  </si>
  <si>
    <t>19. Sales by Gender and Order Priority.</t>
  </si>
  <si>
    <t>20. Group Customers by Manager or Team Lead and analyze total quantity ordered.</t>
  </si>
  <si>
    <t>21. Show total Quantity sold by Product Name and Sub-Category.</t>
  </si>
  <si>
    <t>22. Analyze Sales by Product Category and Shipping Cost.</t>
  </si>
  <si>
    <t>23. Which Sub-Category has the highest Profit-to-Sales ratio?</t>
  </si>
  <si>
    <t>24. Group Products by Category and calculate average Sales and average Profit.</t>
  </si>
  <si>
    <t>25. Show Sub-Categories that contributed over ₹1000 in total Profit.</t>
  </si>
  <si>
    <t>Sum of profit margin2</t>
  </si>
  <si>
    <t>Average of Sales</t>
  </si>
  <si>
    <t xml:space="preserve">LAST </t>
  </si>
  <si>
    <t>East Total</t>
  </si>
  <si>
    <t>North Total</t>
  </si>
  <si>
    <t>South Total</t>
  </si>
  <si>
    <t>West Total</t>
  </si>
  <si>
    <t>Ames Interoffice Envelope, with clear poly window Total</t>
  </si>
  <si>
    <t>Bush Stackable Bookrack, Pine Total</t>
  </si>
  <si>
    <t>Cardinal Index Tab, Clear Total</t>
  </si>
  <si>
    <t>Dania Corner Shelving, Metal Total</t>
  </si>
  <si>
    <t>Enermax Memory Card, USB Total</t>
  </si>
  <si>
    <t>Green Bar Note Cards, Premium Total</t>
  </si>
  <si>
    <t>Ibico Binder Covers, Recycled Total</t>
  </si>
  <si>
    <t>Ibico Index Tab, Clear Total</t>
  </si>
  <si>
    <t>Kraft Clasp Envelope, Security-Tint Total</t>
  </si>
  <si>
    <t>Nokia Signal Booster, VoIP Total</t>
  </si>
  <si>
    <t>Office Star Chairmat, Black Total</t>
  </si>
  <si>
    <t>Rubbermaid Photo Frame, Black Total</t>
  </si>
  <si>
    <t>Sauder Classic Bookcase, Traditional Total</t>
  </si>
  <si>
    <t>Smead File Cart, Industrial Total</t>
  </si>
  <si>
    <t>Stockwell Paper Clips, Assorted Sizes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</si>
</sst>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charset val="134"/>
      <scheme val="minor"/>
    </font>
    <font>
      <b/>
      <sz val="13.5"/>
      <color theme="1"/>
      <name val="Aptos Narrow"/>
      <charset val="134"/>
      <scheme val="minor"/>
    </font>
    <font>
      <b/>
      <sz val="11"/>
      <color theme="1"/>
      <name val="Aptos Narrow"/>
      <charset val="134"/>
      <scheme val="minor"/>
    </font>
    <font>
      <b/>
      <sz val="10"/>
      <color theme="1"/>
      <name val="Arial Unicode MS"/>
      <charset val="134"/>
    </font>
    <font>
      <sz val="11"/>
      <color theme="1"/>
      <name val="Aptos Narrow"/>
      <charset val="134"/>
      <scheme val="minor"/>
    </font>
  </fonts>
  <fills count="7">
    <fill>
      <patternFill patternType="none"/>
    </fill>
    <fill>
      <patternFill patternType="gray125"/>
    </fill>
    <fill>
      <patternFill patternType="solid">
        <fgColor theme="7" tint="0.79979857783745845"/>
        <bgColor theme="7" tint="0.79979857783745845"/>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s>
  <borders count="9">
    <border>
      <left/>
      <right/>
      <top/>
      <bottom/>
      <diagonal/>
    </border>
    <border>
      <left/>
      <right/>
      <top style="thin">
        <color auto="1"/>
      </top>
      <bottom style="thin">
        <color theme="7" tint="0.39979247413556324"/>
      </bottom>
      <diagonal/>
    </border>
    <border>
      <left style="thin">
        <color auto="1"/>
      </left>
      <right/>
      <top style="thin">
        <color auto="1"/>
      </top>
      <bottom style="thin">
        <color theme="7" tint="0.39979247413556324"/>
      </bottom>
      <diagonal/>
    </border>
    <border>
      <left style="thin">
        <color auto="1"/>
      </left>
      <right style="thin">
        <color auto="1"/>
      </right>
      <top style="thin">
        <color auto="1"/>
      </top>
      <bottom style="thin">
        <color theme="7" tint="0.3997924741355632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s>
  <cellStyleXfs count="2">
    <xf numFmtId="0" fontId="0" fillId="0" borderId="0"/>
    <xf numFmtId="9" fontId="4" fillId="0" borderId="0" applyFont="0" applyFill="0" applyBorder="0" applyAlignment="0" applyProtection="0">
      <alignment vertical="center"/>
    </xf>
  </cellStyleXfs>
  <cellXfs count="32">
    <xf numFmtId="0" fontId="0" fillId="0" borderId="0" xfId="0"/>
    <xf numFmtId="0" fontId="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2" borderId="1" xfId="0" applyFill="1" applyBorder="1"/>
    <xf numFmtId="0" fontId="0" fillId="2" borderId="2" xfId="0" applyFill="1" applyBorder="1"/>
    <xf numFmtId="0" fontId="0" fillId="0" borderId="1" xfId="0" applyBorder="1"/>
    <xf numFmtId="0" fontId="0" fillId="0" borderId="2" xfId="0" applyBorder="1"/>
    <xf numFmtId="9" fontId="0" fillId="2" borderId="2" xfId="1" applyFont="1" applyFill="1" applyBorder="1" applyAlignment="1"/>
    <xf numFmtId="0" fontId="0" fillId="2" borderId="3" xfId="0" applyFill="1" applyBorder="1"/>
    <xf numFmtId="0" fontId="0" fillId="0" borderId="3" xfId="0" applyBorder="1"/>
    <xf numFmtId="0" fontId="0" fillId="0" borderId="4" xfId="0" applyBorder="1"/>
    <xf numFmtId="15" fontId="0" fillId="2" borderId="4" xfId="0" applyNumberFormat="1" applyFill="1" applyBorder="1"/>
    <xf numFmtId="0" fontId="0" fillId="0" borderId="5" xfId="0" applyBorder="1"/>
    <xf numFmtId="15" fontId="0" fillId="0" borderId="4" xfId="0" applyNumberFormat="1" applyBorder="1"/>
    <xf numFmtId="0" fontId="0" fillId="2" borderId="6" xfId="0" applyFill="1" applyBorder="1"/>
    <xf numFmtId="0" fontId="0" fillId="2" borderId="7" xfId="0" applyFill="1" applyBorder="1"/>
    <xf numFmtId="0" fontId="0" fillId="2" borderId="8" xfId="0" applyFill="1" applyBorder="1"/>
    <xf numFmtId="15" fontId="0" fillId="2" borderId="8" xfId="0" applyNumberFormat="1" applyFill="1" applyBorder="1"/>
    <xf numFmtId="0" fontId="0" fillId="0" borderId="8" xfId="0" applyBorder="1"/>
    <xf numFmtId="0" fontId="0" fillId="3" borderId="0" xfId="0" applyFill="1"/>
    <xf numFmtId="0" fontId="0" fillId="4" borderId="4" xfId="0" applyFill="1" applyBorder="1"/>
    <xf numFmtId="0" fontId="0" fillId="0" borderId="0" xfId="0" applyAlignment="1">
      <alignment horizontal="left"/>
    </xf>
    <xf numFmtId="9" fontId="0" fillId="0" borderId="4" xfId="1" applyFont="1" applyBorder="1" applyAlignment="1"/>
    <xf numFmtId="0" fontId="0" fillId="4" borderId="0" xfId="0" applyFill="1"/>
    <xf numFmtId="0" fontId="0" fillId="5" borderId="0" xfId="0" applyFill="1"/>
    <xf numFmtId="0" fontId="1" fillId="3" borderId="0" xfId="0" applyFont="1" applyFill="1" applyAlignment="1">
      <alignment vertical="center"/>
    </xf>
    <xf numFmtId="0" fontId="0" fillId="4" borderId="0" xfId="0" applyFill="1" applyAlignment="1">
      <alignment horizontal="left"/>
    </xf>
    <xf numFmtId="0" fontId="0" fillId="0" borderId="0" xfId="0" applyAlignment="1">
      <alignment horizontal="left" indent="1"/>
    </xf>
    <xf numFmtId="0" fontId="0" fillId="0" borderId="0" xfId="0" pivotButton="1"/>
    <xf numFmtId="0" fontId="0" fillId="6" borderId="0" xfId="0" applyFill="1"/>
    <xf numFmtId="1" fontId="0" fillId="0" borderId="4" xfId="0" applyNumberFormat="1" applyBorder="1"/>
  </cellXfs>
  <cellStyles count="2">
    <cellStyle name="Normal" xfId="0" builtinId="0"/>
    <cellStyle name="Percent" xfId="1" builtinId="5"/>
  </cellStyles>
  <dxfs count="41">
    <dxf>
      <font>
        <color rgb="FF9C0006"/>
      </font>
      <fill>
        <patternFill patternType="solid">
          <bgColor rgb="FFFFC7CE"/>
        </patternFill>
      </fill>
    </dxf>
    <dxf>
      <numFmt numFmtId="0" formatCode="General"/>
    </dxf>
    <dxf>
      <numFmt numFmtId="0" formatCode="General"/>
    </dxf>
    <dxf>
      <numFmt numFmtId="0" formatCode="General"/>
    </dxf>
    <dxf>
      <numFmt numFmtId="0" formatCode="General"/>
    </dxf>
    <dxf>
      <numFmt numFmtId="0" formatCode="General"/>
    </dxf>
    <dxf>
      <border>
        <left style="thin">
          <color auto="1"/>
        </left>
        <right/>
        <top style="thin">
          <color auto="1"/>
        </top>
        <bottom style="thin">
          <color auto="1"/>
        </bottom>
      </border>
    </dxf>
    <dxf>
      <border>
        <left style="thin">
          <color auto="1"/>
        </left>
        <right style="thin">
          <color auto="1"/>
        </right>
        <top style="thin">
          <color auto="1"/>
        </top>
        <bottom style="thin">
          <color auto="1"/>
        </bottom>
      </border>
    </dxf>
    <dxf>
      <numFmt numFmtId="20" formatCode="dd/mmm/yy"/>
      <fill>
        <patternFill patternType="solid">
          <fgColor theme="7" tint="0.79979857783745845"/>
          <bgColor theme="7" tint="0.79979857783745845"/>
        </patternFill>
      </fill>
      <border>
        <left style="thin">
          <color auto="1"/>
        </left>
        <right style="thin">
          <color auto="1"/>
        </right>
        <top style="thin">
          <color auto="1"/>
        </top>
        <bottom style="thin">
          <color auto="1"/>
        </bottom>
      </border>
    </dxf>
    <dxf>
      <numFmt numFmtId="20" formatCode="dd/mmm/yy"/>
      <fill>
        <patternFill patternType="solid">
          <fgColor theme="7" tint="0.79979857783745845"/>
          <bgColor theme="7" tint="0.79979857783745845"/>
        </patternFill>
      </fill>
      <border>
        <left style="thin">
          <color auto="1"/>
        </left>
        <right style="thin">
          <color auto="1"/>
        </right>
        <top style="thin">
          <color auto="1"/>
        </top>
        <bottom style="thin">
          <color auto="1"/>
        </bottom>
      </border>
    </dxf>
    <dxf>
      <fill>
        <patternFill patternType="solid">
          <fgColor theme="7" tint="0.79979857783745845"/>
          <bgColor theme="7" tint="0.79979857783745845"/>
        </patternFill>
      </fill>
      <border>
        <left style="thin">
          <color auto="1"/>
        </left>
        <right style="thin">
          <color auto="1"/>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numFmt numFmtId="0" formatCode="General"/>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style="thin">
          <color auto="1"/>
        </left>
        <right/>
        <top style="thin">
          <color auto="1"/>
        </top>
        <bottom style="thin">
          <color theme="7" tint="0.39979247413556324"/>
        </bottom>
      </border>
    </dxf>
    <dxf>
      <fill>
        <patternFill patternType="solid">
          <fgColor theme="7" tint="0.79979857783745845"/>
          <bgColor theme="7" tint="0.79979857783745845"/>
        </patternFill>
      </fill>
      <border>
        <left/>
        <right/>
        <top style="thin">
          <color auto="1"/>
        </top>
        <bottom style="thin">
          <color theme="7" tint="0.39979247413556324"/>
        </bottom>
      </border>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0"/>
      </font>
      <fill>
        <patternFill patternType="solid">
          <fgColor theme="4"/>
          <bgColor theme="4"/>
        </patternFill>
      </fill>
      <border>
        <top style="thick">
          <color theme="0"/>
        </top>
        <vertical style="thin">
          <color theme="4"/>
        </vertical>
      </border>
    </dxf>
    <dxf>
      <font>
        <b/>
        <color theme="0"/>
      </font>
      <fill>
        <patternFill patternType="solid">
          <fgColor theme="4"/>
          <bgColor theme="4"/>
        </patternFill>
      </fill>
      <border>
        <bottom style="thick">
          <color theme="0"/>
        </bottom>
      </border>
    </dxf>
    <dxf>
      <font>
        <color theme="1"/>
      </font>
      <fill>
        <patternFill patternType="solid">
          <fgColor theme="4" tint="0.79995117038483843"/>
          <bgColor theme="4" tint="0.79995117038483843"/>
        </patternFill>
      </fill>
      <border>
        <vertical style="thin">
          <color theme="0"/>
        </vertical>
        <horizontal style="thin">
          <color theme="0"/>
        </horizontal>
      </border>
    </dxf>
  </dxfs>
  <tableStyles count="1" defaultTableStyle="TableStyleMedium2" defaultPivotStyle="PivotStyleLight16">
    <tableStyle name="TableStylePreset7_Accent1" pivot="0" count="7" xr9:uid="{231989B4-D35C-4C40-A848-29698E0BA3CE}">
      <tableStyleElement type="wholeTable" dxfId="40"/>
      <tableStyleElement type="headerRow" dxfId="39"/>
      <tableStyleElement type="totalRow" dxfId="38"/>
      <tableStyleElement type="firstColumn" dxfId="37"/>
      <tableStyleElement type="lastColumn" dxfId="36"/>
      <tableStyleElement type="firstRowStripe" dxfId="35"/>
      <tableStyleElement type="firstColumnStripe" dxfId="34"/>
    </tableStyle>
  </tableStyles>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excel.xlsx]Sheet2!PivotTable19</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46981627296588"/>
          <c:y val="0.14249781277340332"/>
          <c:w val="0.83796959755030609"/>
          <c:h val="0.58668708078156906"/>
        </c:manualLayout>
      </c:layout>
      <c:bar3DChart>
        <c:barDir val="col"/>
        <c:grouping val="clustered"/>
        <c:varyColors val="0"/>
        <c:ser>
          <c:idx val="0"/>
          <c:order val="0"/>
          <c:tx>
            <c:strRef>
              <c:f>Sheet2!$AE$22</c:f>
              <c:strCache>
                <c:ptCount val="1"/>
                <c:pt idx="0">
                  <c:v>Sum of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Sheet2!$AD$23:$AD$35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Sheet2!$AE$23:$AE$35</c:f>
              <c:numCache>
                <c:formatCode>General</c:formatCode>
                <c:ptCount val="12"/>
                <c:pt idx="0">
                  <c:v>34931.999999999993</c:v>
                </c:pt>
                <c:pt idx="1">
                  <c:v>49296.959999999985</c:v>
                </c:pt>
                <c:pt idx="2">
                  <c:v>25852.200000000004</c:v>
                </c:pt>
                <c:pt idx="3">
                  <c:v>41589.524999999987</c:v>
                </c:pt>
                <c:pt idx="4">
                  <c:v>50037.419999999984</c:v>
                </c:pt>
                <c:pt idx="5">
                  <c:v>65763.73500000003</c:v>
                </c:pt>
                <c:pt idx="6">
                  <c:v>36175.979999999996</c:v>
                </c:pt>
                <c:pt idx="7">
                  <c:v>40282.575000000012</c:v>
                </c:pt>
                <c:pt idx="8">
                  <c:v>84172.530000000013</c:v>
                </c:pt>
                <c:pt idx="9">
                  <c:v>50837.159999999989</c:v>
                </c:pt>
                <c:pt idx="10">
                  <c:v>61381.814999999981</c:v>
                </c:pt>
                <c:pt idx="11">
                  <c:v>49328.205000000002</c:v>
                </c:pt>
              </c:numCache>
            </c:numRef>
          </c:val>
          <c:extLst>
            <c:ext xmlns:c16="http://schemas.microsoft.com/office/drawing/2014/chart" uri="{C3380CC4-5D6E-409C-BE32-E72D297353CC}">
              <c16:uniqueId val="{00000000-3DED-454E-ADBE-72D94829F629}"/>
            </c:ext>
          </c:extLst>
        </c:ser>
        <c:ser>
          <c:idx val="1"/>
          <c:order val="1"/>
          <c:tx>
            <c:strRef>
              <c:f>Sheet2!$AF$22</c:f>
              <c:strCache>
                <c:ptCount val="1"/>
                <c:pt idx="0">
                  <c:v>Sum of Profit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Sheet2!$AD$23:$AD$35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Sheet2!$AF$23:$AF$35</c:f>
              <c:numCache>
                <c:formatCode>General</c:formatCode>
                <c:ptCount val="12"/>
                <c:pt idx="0">
                  <c:v>7608.0300000000007</c:v>
                </c:pt>
                <c:pt idx="1">
                  <c:v>11152.410000000003</c:v>
                </c:pt>
                <c:pt idx="2">
                  <c:v>5756.4299999999994</c:v>
                </c:pt>
                <c:pt idx="3">
                  <c:v>11835.464999999997</c:v>
                </c:pt>
                <c:pt idx="4">
                  <c:v>12641.429999999998</c:v>
                </c:pt>
                <c:pt idx="5">
                  <c:v>12975.435000000001</c:v>
                </c:pt>
                <c:pt idx="6">
                  <c:v>7588.8599999999969</c:v>
                </c:pt>
                <c:pt idx="7">
                  <c:v>7835.3549999999987</c:v>
                </c:pt>
                <c:pt idx="8">
                  <c:v>15366.810000000003</c:v>
                </c:pt>
                <c:pt idx="9">
                  <c:v>8969.4900000000016</c:v>
                </c:pt>
                <c:pt idx="10">
                  <c:v>17166.584999999995</c:v>
                </c:pt>
                <c:pt idx="11">
                  <c:v>10175.534999999998</c:v>
                </c:pt>
              </c:numCache>
            </c:numRef>
          </c:val>
          <c:extLst>
            <c:ext xmlns:c16="http://schemas.microsoft.com/office/drawing/2014/chart" uri="{C3380CC4-5D6E-409C-BE32-E72D297353CC}">
              <c16:uniqueId val="{00000001-3DED-454E-ADBE-72D94829F629}"/>
            </c:ext>
          </c:extLst>
        </c:ser>
        <c:dLbls>
          <c:showLegendKey val="0"/>
          <c:showVal val="0"/>
          <c:showCatName val="0"/>
          <c:showSerName val="0"/>
          <c:showPercent val="0"/>
          <c:showBubbleSize val="0"/>
        </c:dLbls>
        <c:gapWidth val="65"/>
        <c:shape val="box"/>
        <c:axId val="1040673344"/>
        <c:axId val="1040670464"/>
        <c:axId val="0"/>
      </c:bar3DChart>
      <c:catAx>
        <c:axId val="1040673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0670464"/>
        <c:crosses val="autoZero"/>
        <c:auto val="1"/>
        <c:lblAlgn val="ctr"/>
        <c:lblOffset val="100"/>
        <c:noMultiLvlLbl val="0"/>
      </c:catAx>
      <c:valAx>
        <c:axId val="104067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0673344"/>
        <c:crosses val="autoZero"/>
        <c:crossBetween val="between"/>
      </c:valAx>
      <c:spPr>
        <a:noFill/>
        <a:ln>
          <a:noFill/>
        </a:ln>
        <a:effectLst/>
      </c:spPr>
    </c:plotArea>
    <c:legend>
      <c:legendPos val="r"/>
      <c:layout>
        <c:manualLayout>
          <c:xMode val="edge"/>
          <c:yMode val="edge"/>
          <c:x val="0.59243941382327214"/>
          <c:y val="8.6114756488772058E-3"/>
          <c:w val="0.368671697287839"/>
          <c:h val="0.112406313794109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excel.xlsx]Sheet2!PivotTable18</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layout>
            <c:manualLayout>
              <c:x val="-5.129933749127443E-3"/>
              <c:y val="4.7861237942494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01754619111512"/>
          <c:y val="0.14249781277340332"/>
          <c:w val="0.69642183081680475"/>
          <c:h val="0.75047317002041414"/>
        </c:manualLayout>
      </c:layout>
      <c:barChart>
        <c:barDir val="bar"/>
        <c:grouping val="clustered"/>
        <c:varyColors val="0"/>
        <c:ser>
          <c:idx val="0"/>
          <c:order val="0"/>
          <c:tx>
            <c:strRef>
              <c:f>Sheet2!$AE$2</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dPt>
            <c:idx val="7"/>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2354-4F1E-A429-F8D18B978330}"/>
              </c:ext>
            </c:extLst>
          </c:dPt>
          <c:dLbls>
            <c:dLbl>
              <c:idx val="7"/>
              <c:layout>
                <c:manualLayout>
                  <c:x val="-5.129933749127443E-3"/>
                  <c:y val="4.78612379424943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54-4F1E-A429-F8D18B9783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Sheet2!$AD$3:$AD$13</c:f>
              <c:strCache>
                <c:ptCount val="10"/>
                <c:pt idx="0">
                  <c:v>Accessories</c:v>
                </c:pt>
                <c:pt idx="1">
                  <c:v>Appliances</c:v>
                </c:pt>
                <c:pt idx="2">
                  <c:v>Bookcases</c:v>
                </c:pt>
                <c:pt idx="3">
                  <c:v>Chairs</c:v>
                </c:pt>
                <c:pt idx="4">
                  <c:v>Copiers</c:v>
                </c:pt>
                <c:pt idx="5">
                  <c:v>Furnishings</c:v>
                </c:pt>
                <c:pt idx="6">
                  <c:v>Machines</c:v>
                </c:pt>
                <c:pt idx="7">
                  <c:v>Phones</c:v>
                </c:pt>
                <c:pt idx="8">
                  <c:v>Storage</c:v>
                </c:pt>
                <c:pt idx="9">
                  <c:v>Tables</c:v>
                </c:pt>
              </c:strCache>
            </c:strRef>
          </c:cat>
          <c:val>
            <c:numRef>
              <c:f>Sheet2!$AE$3:$AE$13</c:f>
              <c:numCache>
                <c:formatCode>General</c:formatCode>
                <c:ptCount val="10"/>
                <c:pt idx="0">
                  <c:v>33645.464999999997</c:v>
                </c:pt>
                <c:pt idx="1">
                  <c:v>45209.19</c:v>
                </c:pt>
                <c:pt idx="2">
                  <c:v>88983</c:v>
                </c:pt>
                <c:pt idx="3">
                  <c:v>68874.420000000013</c:v>
                </c:pt>
                <c:pt idx="4">
                  <c:v>70386.059999999983</c:v>
                </c:pt>
                <c:pt idx="5">
                  <c:v>16215.360000000004</c:v>
                </c:pt>
                <c:pt idx="6">
                  <c:v>33600.26999999999</c:v>
                </c:pt>
                <c:pt idx="7">
                  <c:v>104627.23499999999</c:v>
                </c:pt>
                <c:pt idx="8">
                  <c:v>27638.355000000003</c:v>
                </c:pt>
                <c:pt idx="9">
                  <c:v>41983.470000000008</c:v>
                </c:pt>
              </c:numCache>
            </c:numRef>
          </c:val>
          <c:extLst>
            <c:ext xmlns:c16="http://schemas.microsoft.com/office/drawing/2014/chart" uri="{C3380CC4-5D6E-409C-BE32-E72D297353CC}">
              <c16:uniqueId val="{00000000-2354-4F1E-A429-F8D18B978330}"/>
            </c:ext>
          </c:extLst>
        </c:ser>
        <c:ser>
          <c:idx val="1"/>
          <c:order val="1"/>
          <c:tx>
            <c:strRef>
              <c:f>Sheet2!$AF$2</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Sheet2!$AD$3:$AD$13</c:f>
              <c:strCache>
                <c:ptCount val="10"/>
                <c:pt idx="0">
                  <c:v>Accessories</c:v>
                </c:pt>
                <c:pt idx="1">
                  <c:v>Appliances</c:v>
                </c:pt>
                <c:pt idx="2">
                  <c:v>Bookcases</c:v>
                </c:pt>
                <c:pt idx="3">
                  <c:v>Chairs</c:v>
                </c:pt>
                <c:pt idx="4">
                  <c:v>Copiers</c:v>
                </c:pt>
                <c:pt idx="5">
                  <c:v>Furnishings</c:v>
                </c:pt>
                <c:pt idx="6">
                  <c:v>Machines</c:v>
                </c:pt>
                <c:pt idx="7">
                  <c:v>Phones</c:v>
                </c:pt>
                <c:pt idx="8">
                  <c:v>Storage</c:v>
                </c:pt>
                <c:pt idx="9">
                  <c:v>Tables</c:v>
                </c:pt>
              </c:strCache>
            </c:strRef>
          </c:cat>
          <c:val>
            <c:numRef>
              <c:f>Sheet2!$AF$3:$AF$13</c:f>
              <c:numCache>
                <c:formatCode>General</c:formatCode>
                <c:ptCount val="10"/>
                <c:pt idx="0">
                  <c:v>7856.4750000000013</c:v>
                </c:pt>
                <c:pt idx="1">
                  <c:v>10252.02</c:v>
                </c:pt>
                <c:pt idx="2">
                  <c:v>15937.199999999997</c:v>
                </c:pt>
                <c:pt idx="3">
                  <c:v>13903.83</c:v>
                </c:pt>
                <c:pt idx="4">
                  <c:v>18078.600000000002</c:v>
                </c:pt>
                <c:pt idx="5">
                  <c:v>4340.43</c:v>
                </c:pt>
                <c:pt idx="6">
                  <c:v>6878.1000000000013</c:v>
                </c:pt>
                <c:pt idx="7">
                  <c:v>23279.474999999988</c:v>
                </c:pt>
                <c:pt idx="8">
                  <c:v>6381.3449999999993</c:v>
                </c:pt>
                <c:pt idx="9">
                  <c:v>8253.57</c:v>
                </c:pt>
              </c:numCache>
            </c:numRef>
          </c:val>
          <c:extLst>
            <c:ext xmlns:c16="http://schemas.microsoft.com/office/drawing/2014/chart" uri="{C3380CC4-5D6E-409C-BE32-E72D297353CC}">
              <c16:uniqueId val="{00000001-2354-4F1E-A429-F8D18B978330}"/>
            </c:ext>
          </c:extLst>
        </c:ser>
        <c:dLbls>
          <c:dLblPos val="outEnd"/>
          <c:showLegendKey val="0"/>
          <c:showVal val="1"/>
          <c:showCatName val="0"/>
          <c:showSerName val="0"/>
          <c:showPercent val="0"/>
          <c:showBubbleSize val="0"/>
        </c:dLbls>
        <c:gapWidth val="65"/>
        <c:axId val="1611436352"/>
        <c:axId val="1611432992"/>
      </c:barChart>
      <c:catAx>
        <c:axId val="16114363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1432992"/>
        <c:crosses val="autoZero"/>
        <c:auto val="1"/>
        <c:lblAlgn val="ctr"/>
        <c:lblOffset val="100"/>
        <c:noMultiLvlLbl val="0"/>
      </c:catAx>
      <c:valAx>
        <c:axId val="1611432992"/>
        <c:scaling>
          <c:orientation val="minMax"/>
          <c:max val="110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11436352"/>
        <c:crosses val="autoZero"/>
        <c:crossBetween val="between"/>
      </c:valAx>
      <c:spPr>
        <a:noFill/>
        <a:ln>
          <a:noFill/>
        </a:ln>
        <a:effectLst/>
      </c:spPr>
    </c:plotArea>
    <c:legend>
      <c:legendPos val="r"/>
      <c:layout>
        <c:manualLayout>
          <c:xMode val="edge"/>
          <c:yMode val="edge"/>
          <c:x val="0.59521719160105002"/>
          <c:y val="3.471493146690029E-3"/>
          <c:w val="0.37422725284339459"/>
          <c:h val="0.1262952026829979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excel.xlsx]Sheet2!PivotTable20</c:name>
    <c:fmtId val="3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7589497040690381E-2"/>
              <c:y val="-5.23255909770355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5942187877213491E-17"/>
              <c:y val="-0.1395349092720947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1884375754426981E-17"/>
              <c:y val="-4.186047278162844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167061142622056E-2"/>
              <c:y val="5.232559097703552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1485546969303373E-17"/>
              <c:y val="5.581396370883788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20426783848553"/>
          <c:y val="8.0232572831454463E-2"/>
          <c:w val="0.73864348285928805"/>
          <c:h val="0.85656415611868819"/>
        </c:manualLayout>
      </c:layout>
      <c:area3DChart>
        <c:grouping val="stacked"/>
        <c:varyColors val="0"/>
        <c:ser>
          <c:idx val="0"/>
          <c:order val="0"/>
          <c:tx>
            <c:strRef>
              <c:f>Sheet2!$AJ$2</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Sheet2!$AI$3:$AI$6</c:f>
              <c:strCache>
                <c:ptCount val="3"/>
                <c:pt idx="0">
                  <c:v>Furniture</c:v>
                </c:pt>
                <c:pt idx="1">
                  <c:v>Office Supplies</c:v>
                </c:pt>
                <c:pt idx="2">
                  <c:v>Technology</c:v>
                </c:pt>
              </c:strCache>
            </c:strRef>
          </c:cat>
          <c:val>
            <c:numRef>
              <c:f>Sheet2!$AJ$3:$AJ$6</c:f>
              <c:numCache>
                <c:formatCode>General</c:formatCode>
                <c:ptCount val="3"/>
                <c:pt idx="0">
                  <c:v>216056.25000000006</c:v>
                </c:pt>
                <c:pt idx="1">
                  <c:v>131334.82499999995</c:v>
                </c:pt>
                <c:pt idx="2">
                  <c:v>242259.03000000032</c:v>
                </c:pt>
              </c:numCache>
            </c:numRef>
          </c:val>
          <c:extLst>
            <c:ext xmlns:c16="http://schemas.microsoft.com/office/drawing/2014/chart" uri="{C3380CC4-5D6E-409C-BE32-E72D297353CC}">
              <c16:uniqueId val="{00000000-A450-4585-9B4C-59AF155C1DF5}"/>
            </c:ext>
          </c:extLst>
        </c:ser>
        <c:ser>
          <c:idx val="1"/>
          <c:order val="1"/>
          <c:tx>
            <c:strRef>
              <c:f>Sheet2!$AK$2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idx val="0"/>
            <c:bubble3D val="0"/>
            <c:extLst>
              <c:ext xmlns:c16="http://schemas.microsoft.com/office/drawing/2014/chart" uri="{C3380CC4-5D6E-409C-BE32-E72D297353CC}">
                <c16:uniqueId val="{00000007-A450-4585-9B4C-59AF155C1DF5}"/>
              </c:ext>
            </c:extLst>
          </c:dPt>
          <c:dPt>
            <c:idx val="2"/>
            <c:bubble3D val="0"/>
            <c:extLst>
              <c:ext xmlns:c16="http://schemas.microsoft.com/office/drawing/2014/chart" uri="{C3380CC4-5D6E-409C-BE32-E72D297353CC}">
                <c16:uniqueId val="{00000006-A450-4585-9B4C-59AF155C1DF5}"/>
              </c:ext>
            </c:extLst>
          </c:dPt>
          <c:dLbls>
            <c:dLbl>
              <c:idx val="0"/>
              <c:layout>
                <c:manualLayout>
                  <c:x val="-1.1485546969303373E-17"/>
                  <c:y val="5.581396370883788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50-4585-9B4C-59AF155C1DF5}"/>
                </c:ext>
              </c:extLst>
            </c:dLbl>
            <c:dLbl>
              <c:idx val="2"/>
              <c:layout>
                <c:manualLayout>
                  <c:x val="7.0167061142622056E-2"/>
                  <c:y val="5.2325590977035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50-4585-9B4C-59AF155C1DF5}"/>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Sheet2!$AI$3:$AI$6</c:f>
              <c:strCache>
                <c:ptCount val="3"/>
                <c:pt idx="0">
                  <c:v>Furniture</c:v>
                </c:pt>
                <c:pt idx="1">
                  <c:v>Office Supplies</c:v>
                </c:pt>
                <c:pt idx="2">
                  <c:v>Technology</c:v>
                </c:pt>
              </c:strCache>
            </c:strRef>
          </c:cat>
          <c:val>
            <c:numRef>
              <c:f>Sheet2!$AK$3:$AK$6</c:f>
              <c:numCache>
                <c:formatCode>General</c:formatCode>
                <c:ptCount val="3"/>
                <c:pt idx="0">
                  <c:v>42435.03</c:v>
                </c:pt>
                <c:pt idx="1">
                  <c:v>30544.155000000013</c:v>
                </c:pt>
                <c:pt idx="2">
                  <c:v>56092.65</c:v>
                </c:pt>
              </c:numCache>
            </c:numRef>
          </c:val>
          <c:extLst>
            <c:ext xmlns:c16="http://schemas.microsoft.com/office/drawing/2014/chart" uri="{C3380CC4-5D6E-409C-BE32-E72D297353CC}">
              <c16:uniqueId val="{00000001-A450-4585-9B4C-59AF155C1DF5}"/>
            </c:ext>
          </c:extLst>
        </c:ser>
        <c:ser>
          <c:idx val="2"/>
          <c:order val="2"/>
          <c:tx>
            <c:strRef>
              <c:f>Sheet2!$AL$2</c:f>
              <c:strCache>
                <c:ptCount val="1"/>
                <c:pt idx="0">
                  <c:v>Sum of Quantity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idx val="0"/>
            <c:bubble3D val="0"/>
            <c:extLst>
              <c:ext xmlns:c16="http://schemas.microsoft.com/office/drawing/2014/chart" uri="{C3380CC4-5D6E-409C-BE32-E72D297353CC}">
                <c16:uniqueId val="{00000003-A450-4585-9B4C-59AF155C1DF5}"/>
              </c:ext>
            </c:extLst>
          </c:dPt>
          <c:dPt>
            <c:idx val="1"/>
            <c:bubble3D val="0"/>
            <c:extLst>
              <c:ext xmlns:c16="http://schemas.microsoft.com/office/drawing/2014/chart" uri="{C3380CC4-5D6E-409C-BE32-E72D297353CC}">
                <c16:uniqueId val="{00000004-A450-4585-9B4C-59AF155C1DF5}"/>
              </c:ext>
            </c:extLst>
          </c:dPt>
          <c:dPt>
            <c:idx val="2"/>
            <c:bubble3D val="0"/>
            <c:extLst>
              <c:ext xmlns:c16="http://schemas.microsoft.com/office/drawing/2014/chart" uri="{C3380CC4-5D6E-409C-BE32-E72D297353CC}">
                <c16:uniqueId val="{00000005-A450-4585-9B4C-59AF155C1DF5}"/>
              </c:ext>
            </c:extLst>
          </c:dPt>
          <c:dLbls>
            <c:dLbl>
              <c:idx val="0"/>
              <c:layout>
                <c:manualLayout>
                  <c:x val="3.7589497040690381E-2"/>
                  <c:y val="-5.23255909770355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50-4585-9B4C-59AF155C1DF5}"/>
                </c:ext>
              </c:extLst>
            </c:dLbl>
            <c:dLbl>
              <c:idx val="1"/>
              <c:layout>
                <c:manualLayout>
                  <c:x val="-4.5942187877213491E-17"/>
                  <c:y val="-0.1395349092720947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50-4585-9B4C-59AF155C1DF5}"/>
                </c:ext>
              </c:extLst>
            </c:dLbl>
            <c:dLbl>
              <c:idx val="2"/>
              <c:layout>
                <c:manualLayout>
                  <c:x val="-9.1884375754426981E-17"/>
                  <c:y val="-4.18604727816284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50-4585-9B4C-59AF155C1DF5}"/>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Sheet2!$AI$3:$AI$6</c:f>
              <c:strCache>
                <c:ptCount val="3"/>
                <c:pt idx="0">
                  <c:v>Furniture</c:v>
                </c:pt>
                <c:pt idx="1">
                  <c:v>Office Supplies</c:v>
                </c:pt>
                <c:pt idx="2">
                  <c:v>Technology</c:v>
                </c:pt>
              </c:strCache>
            </c:strRef>
          </c:cat>
          <c:val>
            <c:numRef>
              <c:f>Sheet2!$AL$3:$AL$6</c:f>
              <c:numCache>
                <c:formatCode>General</c:formatCode>
                <c:ptCount val="3"/>
                <c:pt idx="0">
                  <c:v>1296</c:v>
                </c:pt>
                <c:pt idx="1">
                  <c:v>3122</c:v>
                </c:pt>
                <c:pt idx="2">
                  <c:v>1340</c:v>
                </c:pt>
              </c:numCache>
            </c:numRef>
          </c:val>
          <c:extLst>
            <c:ext xmlns:c16="http://schemas.microsoft.com/office/drawing/2014/chart" uri="{C3380CC4-5D6E-409C-BE32-E72D297353CC}">
              <c16:uniqueId val="{00000002-A450-4585-9B4C-59AF155C1DF5}"/>
            </c:ext>
          </c:extLst>
        </c:ser>
        <c:dLbls>
          <c:showLegendKey val="0"/>
          <c:showVal val="0"/>
          <c:showCatName val="0"/>
          <c:showSerName val="0"/>
          <c:showPercent val="0"/>
          <c:showBubbleSize val="0"/>
        </c:dLbls>
        <c:axId val="1370727584"/>
        <c:axId val="1370730944"/>
        <c:axId val="0"/>
      </c:area3DChart>
      <c:catAx>
        <c:axId val="137072758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730944"/>
        <c:crosses val="autoZero"/>
        <c:auto val="1"/>
        <c:lblAlgn val="ctr"/>
        <c:lblOffset val="100"/>
        <c:noMultiLvlLbl val="0"/>
      </c:catAx>
      <c:valAx>
        <c:axId val="137073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0727584"/>
        <c:crosses val="autoZero"/>
        <c:crossBetween val="midCat"/>
      </c:valAx>
      <c:spPr>
        <a:noFill/>
        <a:ln>
          <a:noFill/>
        </a:ln>
        <a:effectLst/>
      </c:spPr>
    </c:plotArea>
    <c:legend>
      <c:legendPos val="r"/>
      <c:layout>
        <c:manualLayout>
          <c:xMode val="edge"/>
          <c:yMode val="edge"/>
          <c:x val="0.26641107124146962"/>
          <c:y val="2.3566841891016651E-2"/>
          <c:w val="0.66091590114652898"/>
          <c:h val="0.105191467714973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excel.xlsx]Sheet2!PivotTable23</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377538533837453E-2"/>
              <c:y val="-6.705309031937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334308967332"/>
          <c:y val="0.10862433902131388"/>
          <c:w val="0.80692778608243698"/>
          <c:h val="0.73998462197257242"/>
        </c:manualLayout>
      </c:layout>
      <c:barChart>
        <c:barDir val="col"/>
        <c:grouping val="clustered"/>
        <c:varyColors val="0"/>
        <c:ser>
          <c:idx val="0"/>
          <c:order val="0"/>
          <c:tx>
            <c:strRef>
              <c:f>Sheet2!$AJ$36:$AJ$37</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Sheet2!$AI$38:$AI$42</c:f>
              <c:strCache>
                <c:ptCount val="4"/>
                <c:pt idx="0">
                  <c:v>East</c:v>
                </c:pt>
                <c:pt idx="1">
                  <c:v>North</c:v>
                </c:pt>
                <c:pt idx="2">
                  <c:v>South</c:v>
                </c:pt>
                <c:pt idx="3">
                  <c:v>West</c:v>
                </c:pt>
              </c:strCache>
            </c:strRef>
          </c:cat>
          <c:val>
            <c:numRef>
              <c:f>Sheet2!$AJ$38:$AJ$42</c:f>
              <c:numCache>
                <c:formatCode>General</c:formatCode>
                <c:ptCount val="4"/>
                <c:pt idx="0">
                  <c:v>49417.919999999991</c:v>
                </c:pt>
                <c:pt idx="1">
                  <c:v>75200.760000000024</c:v>
                </c:pt>
                <c:pt idx="2">
                  <c:v>72277.62000000001</c:v>
                </c:pt>
                <c:pt idx="3">
                  <c:v>102487.21499999994</c:v>
                </c:pt>
              </c:numCache>
            </c:numRef>
          </c:val>
          <c:extLst>
            <c:ext xmlns:c16="http://schemas.microsoft.com/office/drawing/2014/chart" uri="{C3380CC4-5D6E-409C-BE32-E72D297353CC}">
              <c16:uniqueId val="{00000000-7CDC-44D1-A18C-094ACE31F716}"/>
            </c:ext>
          </c:extLst>
        </c:ser>
        <c:ser>
          <c:idx val="1"/>
          <c:order val="1"/>
          <c:tx>
            <c:strRef>
              <c:f>Sheet2!$AK$36:$AK$37</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DC-44D1-A18C-094ACE31F716}"/>
              </c:ext>
            </c:extLst>
          </c:dPt>
          <c:dLbls>
            <c:dLbl>
              <c:idx val="3"/>
              <c:layout>
                <c:manualLayout>
                  <c:x val="1.9377538533837453E-2"/>
                  <c:y val="-6.70530903193734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DC-44D1-A18C-094ACE31F7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Sheet2!$AI$38:$AI$42</c:f>
              <c:strCache>
                <c:ptCount val="4"/>
                <c:pt idx="0">
                  <c:v>East</c:v>
                </c:pt>
                <c:pt idx="1">
                  <c:v>North</c:v>
                </c:pt>
                <c:pt idx="2">
                  <c:v>South</c:v>
                </c:pt>
                <c:pt idx="3">
                  <c:v>West</c:v>
                </c:pt>
              </c:strCache>
            </c:strRef>
          </c:cat>
          <c:val>
            <c:numRef>
              <c:f>Sheet2!$AK$38:$AK$42</c:f>
              <c:numCache>
                <c:formatCode>General</c:formatCode>
                <c:ptCount val="4"/>
                <c:pt idx="0">
                  <c:v>20824.980000000007</c:v>
                </c:pt>
                <c:pt idx="1">
                  <c:v>53132.87999999999</c:v>
                </c:pt>
                <c:pt idx="2">
                  <c:v>50006.220000000008</c:v>
                </c:pt>
                <c:pt idx="3">
                  <c:v>43985.89499999999</c:v>
                </c:pt>
              </c:numCache>
            </c:numRef>
          </c:val>
          <c:extLst>
            <c:ext xmlns:c16="http://schemas.microsoft.com/office/drawing/2014/chart" uri="{C3380CC4-5D6E-409C-BE32-E72D297353CC}">
              <c16:uniqueId val="{00000001-7CDC-44D1-A18C-094ACE31F716}"/>
            </c:ext>
          </c:extLst>
        </c:ser>
        <c:ser>
          <c:idx val="2"/>
          <c:order val="2"/>
          <c:tx>
            <c:strRef>
              <c:f>Sheet2!$AL$36:$AL$37</c:f>
              <c:strCache>
                <c:ptCount val="1"/>
                <c:pt idx="0">
                  <c:v>Home Office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Sheet2!$AI$38:$AI$42</c:f>
              <c:strCache>
                <c:ptCount val="4"/>
                <c:pt idx="0">
                  <c:v>East</c:v>
                </c:pt>
                <c:pt idx="1">
                  <c:v>North</c:v>
                </c:pt>
                <c:pt idx="2">
                  <c:v>South</c:v>
                </c:pt>
                <c:pt idx="3">
                  <c:v>West</c:v>
                </c:pt>
              </c:strCache>
            </c:strRef>
          </c:cat>
          <c:val>
            <c:numRef>
              <c:f>Sheet2!$AL$38:$AL$42</c:f>
              <c:numCache>
                <c:formatCode>General</c:formatCode>
                <c:ptCount val="4"/>
                <c:pt idx="0">
                  <c:v>26079.120000000006</c:v>
                </c:pt>
                <c:pt idx="1">
                  <c:v>33866.039999999994</c:v>
                </c:pt>
                <c:pt idx="2">
                  <c:v>20169.240000000005</c:v>
                </c:pt>
                <c:pt idx="3">
                  <c:v>42202.214999999989</c:v>
                </c:pt>
              </c:numCache>
            </c:numRef>
          </c:val>
          <c:extLst>
            <c:ext xmlns:c16="http://schemas.microsoft.com/office/drawing/2014/chart" uri="{C3380CC4-5D6E-409C-BE32-E72D297353CC}">
              <c16:uniqueId val="{00000002-7CDC-44D1-A18C-094ACE31F716}"/>
            </c:ext>
          </c:extLst>
        </c:ser>
        <c:dLbls>
          <c:dLblPos val="outEnd"/>
          <c:showLegendKey val="0"/>
          <c:showVal val="1"/>
          <c:showCatName val="0"/>
          <c:showSerName val="0"/>
          <c:showPercent val="0"/>
          <c:showBubbleSize val="0"/>
        </c:dLbls>
        <c:gapWidth val="100"/>
        <c:overlap val="-24"/>
        <c:axId val="1042040464"/>
        <c:axId val="1042041424"/>
      </c:barChart>
      <c:catAx>
        <c:axId val="104204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041424"/>
        <c:crosses val="autoZero"/>
        <c:auto val="1"/>
        <c:lblAlgn val="ctr"/>
        <c:lblOffset val="100"/>
        <c:noMultiLvlLbl val="0"/>
      </c:catAx>
      <c:valAx>
        <c:axId val="104204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040464"/>
        <c:crosses val="autoZero"/>
        <c:crossBetween val="between"/>
      </c:valAx>
      <c:spPr>
        <a:noFill/>
        <a:ln>
          <a:noFill/>
        </a:ln>
        <a:effectLst/>
      </c:spPr>
    </c:plotArea>
    <c:legend>
      <c:legendPos val="r"/>
      <c:layout>
        <c:manualLayout>
          <c:xMode val="edge"/>
          <c:yMode val="edge"/>
          <c:x val="0.25098380787595581"/>
          <c:y val="1.0944965057642619E-2"/>
          <c:w val="0.54693614741402496"/>
          <c:h val="0.124065445816907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excel.xlsx]Sheet2!PivotTable27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Qtr</a:t>
            </a:r>
            <a:r>
              <a:rPr lang="en-US" baseline="0"/>
              <a:t> :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7.1041115944854835E-2"/>
              <c:y val="-0.11167271102542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8.880139493106845E-2"/>
              <c:y val="0.1744886109772296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1671040476654723"/>
              <c:y val="0.1151624832449715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8.1189846794119808E-2"/>
              <c:y val="-0.1500602054404175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Sheet2!$AR$49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62-4297-91D1-13F0C9812D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62-4297-91D1-13F0C9812D9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F62-4297-91D1-13F0C9812D9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F62-4297-91D1-13F0C9812D90}"/>
              </c:ext>
            </c:extLst>
          </c:dPt>
          <c:dLbls>
            <c:dLbl>
              <c:idx val="0"/>
              <c:layout>
                <c:manualLayout>
                  <c:x val="7.1041115944854835E-2"/>
                  <c:y val="-0.11167271102542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62-4297-91D1-13F0C9812D90}"/>
                </c:ext>
              </c:extLst>
            </c:dLbl>
            <c:dLbl>
              <c:idx val="1"/>
              <c:layout>
                <c:manualLayout>
                  <c:x val="8.880139493106845E-2"/>
                  <c:y val="0.1744886109772296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62-4297-91D1-13F0C9812D90}"/>
                </c:ext>
              </c:extLst>
            </c:dLbl>
            <c:dLbl>
              <c:idx val="2"/>
              <c:layout>
                <c:manualLayout>
                  <c:x val="-0.11671040476654723"/>
                  <c:y val="0.1151624832449715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62-4297-91D1-13F0C9812D90}"/>
                </c:ext>
              </c:extLst>
            </c:dLbl>
            <c:dLbl>
              <c:idx val="3"/>
              <c:layout>
                <c:manualLayout>
                  <c:x val="-8.1189846794119808E-2"/>
                  <c:y val="-0.1500602054404175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62-4297-91D1-13F0C9812D9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Sheet2!$AQ$50:$AQ$54</c:f>
              <c:strCache>
                <c:ptCount val="4"/>
                <c:pt idx="0">
                  <c:v>Qtr1</c:v>
                </c:pt>
                <c:pt idx="1">
                  <c:v>Qtr2</c:v>
                </c:pt>
                <c:pt idx="2">
                  <c:v>Qtr3</c:v>
                </c:pt>
                <c:pt idx="3">
                  <c:v>Qtr4</c:v>
                </c:pt>
              </c:strCache>
            </c:strRef>
          </c:cat>
          <c:val>
            <c:numRef>
              <c:f>Sheet2!$AR$50:$AR$54</c:f>
              <c:numCache>
                <c:formatCode>General</c:formatCode>
                <c:ptCount val="4"/>
                <c:pt idx="0">
                  <c:v>101478.55500000004</c:v>
                </c:pt>
                <c:pt idx="1">
                  <c:v>160832.3850000001</c:v>
                </c:pt>
                <c:pt idx="2">
                  <c:v>160413.37500000009</c:v>
                </c:pt>
                <c:pt idx="3">
                  <c:v>166925.79000000004</c:v>
                </c:pt>
              </c:numCache>
            </c:numRef>
          </c:val>
          <c:extLst>
            <c:ext xmlns:c16="http://schemas.microsoft.com/office/drawing/2014/chart" uri="{C3380CC4-5D6E-409C-BE32-E72D297353CC}">
              <c16:uniqueId val="{00000008-8F62-4297-91D1-13F0C9812D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excel.xlsx]Sheet2!PivotTable46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Sales</a:t>
            </a:r>
          </a:p>
        </c:rich>
      </c:tx>
      <c:layout>
        <c:manualLayout>
          <c:xMode val="edge"/>
          <c:yMode val="edge"/>
          <c:x val="0.2501614021100862"/>
          <c:y val="9.06189713058376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Sheet2!$BN$85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ED8-4B5F-BD84-337CAAC360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ED8-4B5F-BD84-337CAAC360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ED8-4B5F-BD84-337CAAC360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ED8-4B5F-BD84-337CAAC360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Sheet2!$BM$86:$BM$90</c:f>
              <c:strCache>
                <c:ptCount val="4"/>
                <c:pt idx="0">
                  <c:v>East</c:v>
                </c:pt>
                <c:pt idx="1">
                  <c:v>North</c:v>
                </c:pt>
                <c:pt idx="2">
                  <c:v>South</c:v>
                </c:pt>
                <c:pt idx="3">
                  <c:v>West</c:v>
                </c:pt>
              </c:strCache>
            </c:strRef>
          </c:cat>
          <c:val>
            <c:numRef>
              <c:f>Sheet2!$BN$86:$BN$90</c:f>
              <c:numCache>
                <c:formatCode>General</c:formatCode>
                <c:ptCount val="4"/>
                <c:pt idx="0">
                  <c:v>96322.020000000019</c:v>
                </c:pt>
                <c:pt idx="1">
                  <c:v>162199.67999999993</c:v>
                </c:pt>
                <c:pt idx="2">
                  <c:v>142453.08000000007</c:v>
                </c:pt>
                <c:pt idx="3">
                  <c:v>188675.32499999995</c:v>
                </c:pt>
              </c:numCache>
            </c:numRef>
          </c:val>
          <c:extLst>
            <c:ext xmlns:c16="http://schemas.microsoft.com/office/drawing/2014/chart" uri="{C3380CC4-5D6E-409C-BE32-E72D297353CC}">
              <c16:uniqueId val="{00000008-7ED8-4B5F-BD84-337CAAC360E6}"/>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4740119552323223"/>
          <c:y val="0.12437882826404052"/>
          <c:w val="0.11024485058117511"/>
          <c:h val="0.425438909693794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excel.xlsx]Sheet2!PivotTable47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Sheet2!$BG$71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Sheet2!$BF$72:$BF$76</c:f>
              <c:strCache>
                <c:ptCount val="4"/>
                <c:pt idx="0">
                  <c:v>2021</c:v>
                </c:pt>
                <c:pt idx="1">
                  <c:v>2022</c:v>
                </c:pt>
                <c:pt idx="2">
                  <c:v>2023</c:v>
                </c:pt>
                <c:pt idx="3">
                  <c:v>2024</c:v>
                </c:pt>
              </c:strCache>
            </c:strRef>
          </c:cat>
          <c:val>
            <c:numRef>
              <c:f>Sheet2!$BG$72:$BG$76</c:f>
              <c:numCache>
                <c:formatCode>General</c:formatCode>
                <c:ptCount val="4"/>
                <c:pt idx="0">
                  <c:v>97951.079999999958</c:v>
                </c:pt>
                <c:pt idx="1">
                  <c:v>132469.62</c:v>
                </c:pt>
                <c:pt idx="2">
                  <c:v>135710.45999999993</c:v>
                </c:pt>
                <c:pt idx="3">
                  <c:v>218941.72500000006</c:v>
                </c:pt>
              </c:numCache>
            </c:numRef>
          </c:val>
          <c:extLst>
            <c:ext xmlns:c16="http://schemas.microsoft.com/office/drawing/2014/chart" uri="{C3380CC4-5D6E-409C-BE32-E72D297353CC}">
              <c16:uniqueId val="{00000000-F5B5-42CA-96F6-39C313CE5B13}"/>
            </c:ext>
          </c:extLst>
        </c:ser>
        <c:dLbls>
          <c:dLblPos val="outEnd"/>
          <c:showLegendKey val="0"/>
          <c:showVal val="1"/>
          <c:showCatName val="0"/>
          <c:showSerName val="0"/>
          <c:showPercent val="0"/>
          <c:showBubbleSize val="0"/>
        </c:dLbls>
        <c:gapWidth val="100"/>
        <c:overlap val="-24"/>
        <c:axId val="1756614960"/>
        <c:axId val="1756616400"/>
      </c:barChart>
      <c:catAx>
        <c:axId val="17566149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616400"/>
        <c:crosses val="autoZero"/>
        <c:auto val="1"/>
        <c:lblAlgn val="ctr"/>
        <c:lblOffset val="100"/>
        <c:noMultiLvlLbl val="0"/>
      </c:catAx>
      <c:valAx>
        <c:axId val="175661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61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DATA ANALYSIS using excel.xlsx]Sheet2!PivotTable30</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Gender:</a:t>
            </a:r>
            <a:r>
              <a:rPr lang="en-US" baseline="0"/>
              <a:t> region</a:t>
            </a:r>
            <a:endParaRPr lang="en-US"/>
          </a:p>
        </c:rich>
      </c:tx>
      <c:layout>
        <c:manualLayout>
          <c:xMode val="edge"/>
          <c:yMode val="edge"/>
          <c:x val="0.23792725029551881"/>
          <c:y val="2.68587854900168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2.0191469183763834E-2"/>
              <c:y val="-4.7540986163514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1.009573459188194E-2"/>
              <c:y val="-4.357923731655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dLbl>
          <c:idx val="0"/>
          <c:layout>
            <c:manualLayout>
              <c:x val="5.0478672959409585E-3"/>
              <c:y val="-3.961748846959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Sheet2!$BO$27</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extLst>
              <c:ext xmlns:c16="http://schemas.microsoft.com/office/drawing/2014/chart" uri="{C3380CC4-5D6E-409C-BE32-E72D297353CC}">
                <c16:uniqueId val="{00000001-64AD-4495-A61F-C0FA64482875}"/>
              </c:ext>
            </c:extLst>
          </c:dPt>
          <c:dPt>
            <c:idx val="1"/>
            <c:invertIfNegative val="0"/>
            <c:bubble3D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extLst>
              <c:ext xmlns:c16="http://schemas.microsoft.com/office/drawing/2014/chart" uri="{C3380CC4-5D6E-409C-BE32-E72D297353CC}">
                <c16:uniqueId val="{00000002-64AD-4495-A61F-C0FA64482875}"/>
              </c:ext>
            </c:extLst>
          </c:dPt>
          <c:dPt>
            <c:idx val="3"/>
            <c:invertIfNegative val="0"/>
            <c:bubble3D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extLst>
              <c:ext xmlns:c16="http://schemas.microsoft.com/office/drawing/2014/chart" uri="{C3380CC4-5D6E-409C-BE32-E72D297353CC}">
                <c16:uniqueId val="{00000003-64AD-4495-A61F-C0FA64482875}"/>
              </c:ext>
            </c:extLst>
          </c:dPt>
          <c:dLbls>
            <c:dLbl>
              <c:idx val="0"/>
              <c:layout>
                <c:manualLayout>
                  <c:x val="-2.0191469183763834E-2"/>
                  <c:y val="-4.7540986163514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AD-4495-A61F-C0FA64482875}"/>
                </c:ext>
              </c:extLst>
            </c:dLbl>
            <c:dLbl>
              <c:idx val="1"/>
              <c:layout>
                <c:manualLayout>
                  <c:x val="1.009573459188194E-2"/>
                  <c:y val="-4.357923731655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AD-4495-A61F-C0FA64482875}"/>
                </c:ext>
              </c:extLst>
            </c:dLbl>
            <c:dLbl>
              <c:idx val="3"/>
              <c:layout>
                <c:manualLayout>
                  <c:x val="5.0478672959409585E-3"/>
                  <c:y val="-3.9617488469595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AD-4495-A61F-C0FA644828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Sheet2!$BM$28:$BN$39</c:f>
              <c:multiLvlStrCache>
                <c:ptCount val="8"/>
                <c:lvl>
                  <c:pt idx="0">
                    <c:v>Female</c:v>
                  </c:pt>
                  <c:pt idx="1">
                    <c:v>Male</c:v>
                  </c:pt>
                  <c:pt idx="2">
                    <c:v>Female</c:v>
                  </c:pt>
                  <c:pt idx="3">
                    <c:v>Male</c:v>
                  </c:pt>
                  <c:pt idx="4">
                    <c:v>Female</c:v>
                  </c:pt>
                  <c:pt idx="5">
                    <c:v>Male</c:v>
                  </c:pt>
                  <c:pt idx="6">
                    <c:v>Female</c:v>
                  </c:pt>
                  <c:pt idx="7">
                    <c:v>Male</c:v>
                  </c:pt>
                </c:lvl>
                <c:lvl>
                  <c:pt idx="0">
                    <c:v>East</c:v>
                  </c:pt>
                  <c:pt idx="2">
                    <c:v>North</c:v>
                  </c:pt>
                  <c:pt idx="4">
                    <c:v>South</c:v>
                  </c:pt>
                  <c:pt idx="6">
                    <c:v>West</c:v>
                  </c:pt>
                </c:lvl>
              </c:multiLvlStrCache>
            </c:multiLvlStrRef>
          </c:cat>
          <c:val>
            <c:numRef>
              <c:f>Sheet2!$BO$28:$BO$39</c:f>
              <c:numCache>
                <c:formatCode>General</c:formatCode>
                <c:ptCount val="8"/>
                <c:pt idx="0">
                  <c:v>99.52326923076923</c:v>
                </c:pt>
                <c:pt idx="1">
                  <c:v>99.491344537815152</c:v>
                </c:pt>
                <c:pt idx="2">
                  <c:v>89.901509433962261</c:v>
                </c:pt>
                <c:pt idx="3">
                  <c:v>96.224347826086913</c:v>
                </c:pt>
                <c:pt idx="4">
                  <c:v>79.211086956521754</c:v>
                </c:pt>
                <c:pt idx="5">
                  <c:v>87.558932038835025</c:v>
                </c:pt>
                <c:pt idx="6">
                  <c:v>72.156413427561873</c:v>
                </c:pt>
                <c:pt idx="7">
                  <c:v>64.963117870722428</c:v>
                </c:pt>
              </c:numCache>
            </c:numRef>
          </c:val>
          <c:extLst>
            <c:ext xmlns:c16="http://schemas.microsoft.com/office/drawing/2014/chart" uri="{C3380CC4-5D6E-409C-BE32-E72D297353CC}">
              <c16:uniqueId val="{00000000-64AD-4495-A61F-C0FA64482875}"/>
            </c:ext>
          </c:extLst>
        </c:ser>
        <c:dLbls>
          <c:showLegendKey val="0"/>
          <c:showVal val="1"/>
          <c:showCatName val="0"/>
          <c:showSerName val="0"/>
          <c:showPercent val="0"/>
          <c:showBubbleSize val="0"/>
        </c:dLbls>
        <c:gapWidth val="160"/>
        <c:gapDepth val="0"/>
        <c:shape val="box"/>
        <c:axId val="393069328"/>
        <c:axId val="12783248"/>
        <c:axId val="0"/>
      </c:bar3DChart>
      <c:catAx>
        <c:axId val="393069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248"/>
        <c:crosses val="autoZero"/>
        <c:auto val="1"/>
        <c:lblAlgn val="ctr"/>
        <c:lblOffset val="100"/>
        <c:noMultiLvlLbl val="0"/>
      </c:catAx>
      <c:valAx>
        <c:axId val="1278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6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a:rPr>
            <a:t>SALES</a:t>
          </a:r>
        </a:p>
      </cx:txPr>
    </cx:title>
    <cx:plotArea>
      <cx:plotAreaRegion>
        <cx:series layoutId="treemap" uniqueId="{40709F24-0F81-4607-A97D-55B4BB9B60A7}">
          <cx:tx>
            <cx:txData>
              <cx:f>_xlchart.v1.1</cx:f>
              <cx:v>Sum of 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228452</xdr:colOff>
      <xdr:row>0</xdr:row>
      <xdr:rowOff>157460</xdr:rowOff>
    </xdr:from>
    <xdr:to>
      <xdr:col>21</xdr:col>
      <xdr:colOff>170725</xdr:colOff>
      <xdr:row>4</xdr:row>
      <xdr:rowOff>71483</xdr:rowOff>
    </xdr:to>
    <xdr:sp macro="" textlink="">
      <xdr:nvSpPr>
        <xdr:cNvPr id="2" name="Rectangle: Rounded Corners 1">
          <a:extLst>
            <a:ext uri="{FF2B5EF4-FFF2-40B4-BE49-F238E27FC236}">
              <a16:creationId xmlns:a16="http://schemas.microsoft.com/office/drawing/2014/main" id="{A689B3D2-6E66-DA97-05F8-0D08742B582D}"/>
            </a:ext>
          </a:extLst>
        </xdr:cNvPr>
        <xdr:cNvSpPr/>
      </xdr:nvSpPr>
      <xdr:spPr>
        <a:xfrm>
          <a:off x="5157133" y="157460"/>
          <a:ext cx="7951379" cy="627385"/>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400" b="1" cap="none" spc="0">
              <a:ln w="0"/>
              <a:solidFill>
                <a:schemeClr val="tx1"/>
              </a:solidFill>
              <a:effectLst>
                <a:outerShdw blurRad="38100" dist="19050" dir="2700000" algn="tl" rotWithShape="0">
                  <a:schemeClr val="dk1">
                    <a:alpha val="40000"/>
                  </a:schemeClr>
                </a:outerShdw>
              </a:effectLst>
            </a:rPr>
            <a:t>INDIA</a:t>
          </a:r>
          <a:r>
            <a:rPr lang="en-IN" sz="2400" b="1" cap="none" spc="0" baseline="0">
              <a:ln w="0"/>
              <a:solidFill>
                <a:schemeClr val="tx1"/>
              </a:solidFill>
              <a:effectLst>
                <a:outerShdw blurRad="38100" dist="19050" dir="2700000" algn="tl" rotWithShape="0">
                  <a:schemeClr val="dk1">
                    <a:alpha val="40000"/>
                  </a:schemeClr>
                </a:outerShdw>
              </a:effectLst>
            </a:rPr>
            <a:t> DATA ANALYSIS</a:t>
          </a:r>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509228</xdr:colOff>
      <xdr:row>7</xdr:row>
      <xdr:rowOff>129703</xdr:rowOff>
    </xdr:from>
    <xdr:to>
      <xdr:col>3</xdr:col>
      <xdr:colOff>583660</xdr:colOff>
      <xdr:row>13</xdr:row>
      <xdr:rowOff>32426</xdr:rowOff>
    </xdr:to>
    <xdr:sp macro="" textlink="">
      <xdr:nvSpPr>
        <xdr:cNvPr id="3" name="Oval 2">
          <a:extLst>
            <a:ext uri="{FF2B5EF4-FFF2-40B4-BE49-F238E27FC236}">
              <a16:creationId xmlns:a16="http://schemas.microsoft.com/office/drawing/2014/main" id="{976A5595-AE93-2D6D-8D1E-ECDCCF0B20E2}"/>
            </a:ext>
          </a:extLst>
        </xdr:cNvPr>
        <xdr:cNvSpPr/>
      </xdr:nvSpPr>
      <xdr:spPr>
        <a:xfrm>
          <a:off x="509228" y="1378086"/>
          <a:ext cx="1922687" cy="972766"/>
        </a:xfrm>
        <a:prstGeom prst="ellipse">
          <a:avLst/>
        </a:prstGeom>
        <a:effectLst>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TOTAL SALES</a:t>
          </a:r>
        </a:p>
      </xdr:txBody>
    </xdr:sp>
    <xdr:clientData/>
  </xdr:twoCellAnchor>
  <xdr:twoCellAnchor>
    <xdr:from>
      <xdr:col>5</xdr:col>
      <xdr:colOff>588818</xdr:colOff>
      <xdr:row>7</xdr:row>
      <xdr:rowOff>113489</xdr:rowOff>
    </xdr:from>
    <xdr:to>
      <xdr:col>9</xdr:col>
      <xdr:colOff>113489</xdr:colOff>
      <xdr:row>13</xdr:row>
      <xdr:rowOff>81063</xdr:rowOff>
    </xdr:to>
    <xdr:sp macro="" textlink="">
      <xdr:nvSpPr>
        <xdr:cNvPr id="4" name="Oval 3">
          <a:extLst>
            <a:ext uri="{FF2B5EF4-FFF2-40B4-BE49-F238E27FC236}">
              <a16:creationId xmlns:a16="http://schemas.microsoft.com/office/drawing/2014/main" id="{2C409ECA-F901-49AF-80FC-35BBD5D234C1}"/>
            </a:ext>
          </a:extLst>
        </xdr:cNvPr>
        <xdr:cNvSpPr/>
      </xdr:nvSpPr>
      <xdr:spPr>
        <a:xfrm>
          <a:off x="3669244" y="1361872"/>
          <a:ext cx="1989011" cy="1037617"/>
        </a:xfrm>
        <a:prstGeom prst="ellipse">
          <a:avLst/>
        </a:prstGeom>
        <a:effectLst>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TOTAL</a:t>
          </a:r>
          <a:r>
            <a:rPr lang="en-IN" sz="1600" b="1" cap="none" spc="0" baseline="0">
              <a:ln w="0"/>
              <a:solidFill>
                <a:schemeClr val="tx1"/>
              </a:solidFill>
              <a:effectLst>
                <a:outerShdw blurRad="38100" dist="19050" dir="2700000" algn="tl" rotWithShape="0">
                  <a:schemeClr val="dk1">
                    <a:alpha val="40000"/>
                  </a:schemeClr>
                </a:outerShdw>
              </a:effectLst>
            </a:rPr>
            <a:t> PROFIT</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37829</xdr:colOff>
      <xdr:row>7</xdr:row>
      <xdr:rowOff>81064</xdr:rowOff>
    </xdr:from>
    <xdr:to>
      <xdr:col>14</xdr:col>
      <xdr:colOff>243191</xdr:colOff>
      <xdr:row>13</xdr:row>
      <xdr:rowOff>64851</xdr:rowOff>
    </xdr:to>
    <xdr:sp macro="" textlink="">
      <xdr:nvSpPr>
        <xdr:cNvPr id="5" name="Oval 4">
          <a:extLst>
            <a:ext uri="{FF2B5EF4-FFF2-40B4-BE49-F238E27FC236}">
              <a16:creationId xmlns:a16="http://schemas.microsoft.com/office/drawing/2014/main" id="{259A6873-98F4-45C1-8268-2A7EC424AD7E}"/>
            </a:ext>
          </a:extLst>
        </xdr:cNvPr>
        <xdr:cNvSpPr/>
      </xdr:nvSpPr>
      <xdr:spPr>
        <a:xfrm>
          <a:off x="6814765" y="1329447"/>
          <a:ext cx="2053617" cy="1053830"/>
        </a:xfrm>
        <a:prstGeom prst="ellipse">
          <a:avLst/>
        </a:prstGeom>
        <a:effectLst>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TOTAL</a:t>
          </a:r>
          <a:r>
            <a:rPr lang="en-IN" sz="1600" b="1" cap="none" spc="0" baseline="0">
              <a:ln w="0"/>
              <a:solidFill>
                <a:schemeClr val="tx1"/>
              </a:solidFill>
              <a:effectLst>
                <a:outerShdw blurRad="38100" dist="19050" dir="2700000" algn="tl" rotWithShape="0">
                  <a:schemeClr val="dk1">
                    <a:alpha val="40000"/>
                  </a:schemeClr>
                </a:outerShdw>
              </a:effectLst>
            </a:rPr>
            <a:t> QTY</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383173</xdr:colOff>
      <xdr:row>7</xdr:row>
      <xdr:rowOff>136144</xdr:rowOff>
    </xdr:from>
    <xdr:to>
      <xdr:col>20</xdr:col>
      <xdr:colOff>107462</xdr:colOff>
      <xdr:row>13</xdr:row>
      <xdr:rowOff>22654</xdr:rowOff>
    </xdr:to>
    <xdr:sp macro="" textlink="">
      <xdr:nvSpPr>
        <xdr:cNvPr id="6" name="Oval 5">
          <a:extLst>
            <a:ext uri="{FF2B5EF4-FFF2-40B4-BE49-F238E27FC236}">
              <a16:creationId xmlns:a16="http://schemas.microsoft.com/office/drawing/2014/main" id="{031C209B-B88E-4EAA-B374-176C7C70A6E3}"/>
            </a:ext>
          </a:extLst>
        </xdr:cNvPr>
        <xdr:cNvSpPr/>
      </xdr:nvSpPr>
      <xdr:spPr>
        <a:xfrm>
          <a:off x="10074250" y="1435452"/>
          <a:ext cx="2147058" cy="1000202"/>
        </a:xfrm>
        <a:prstGeom prst="ellipse">
          <a:avLst/>
        </a:prstGeom>
        <a:effectLst>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PROFIT MARGIN</a:t>
          </a:r>
        </a:p>
      </xdr:txBody>
    </xdr:sp>
    <xdr:clientData/>
  </xdr:twoCellAnchor>
  <xdr:twoCellAnchor>
    <xdr:from>
      <xdr:col>22</xdr:col>
      <xdr:colOff>9826</xdr:colOff>
      <xdr:row>7</xdr:row>
      <xdr:rowOff>129701</xdr:rowOff>
    </xdr:from>
    <xdr:to>
      <xdr:col>25</xdr:col>
      <xdr:colOff>275617</xdr:colOff>
      <xdr:row>13</xdr:row>
      <xdr:rowOff>64849</xdr:rowOff>
    </xdr:to>
    <xdr:sp macro="" textlink="">
      <xdr:nvSpPr>
        <xdr:cNvPr id="7" name="Oval 6">
          <a:extLst>
            <a:ext uri="{FF2B5EF4-FFF2-40B4-BE49-F238E27FC236}">
              <a16:creationId xmlns:a16="http://schemas.microsoft.com/office/drawing/2014/main" id="{D66A4082-3049-4D08-9649-A44CE25835D2}"/>
            </a:ext>
          </a:extLst>
        </xdr:cNvPr>
        <xdr:cNvSpPr/>
      </xdr:nvSpPr>
      <xdr:spPr>
        <a:xfrm>
          <a:off x="13563698" y="1378084"/>
          <a:ext cx="2114047" cy="1005191"/>
        </a:xfrm>
        <a:prstGeom prst="ellipse">
          <a:avLst/>
        </a:prstGeom>
        <a:effectLst>
          <a:innerShdw blurRad="114300">
            <a:prstClr val="black"/>
          </a:innerShdw>
        </a:effectLst>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600" b="1" cap="none" spc="0">
              <a:ln w="0"/>
              <a:solidFill>
                <a:schemeClr val="tx1"/>
              </a:solidFill>
              <a:effectLst>
                <a:outerShdw blurRad="38100" dist="19050" dir="2700000" algn="tl" rotWithShape="0">
                  <a:schemeClr val="dk1">
                    <a:alpha val="40000"/>
                  </a:schemeClr>
                </a:outerShdw>
              </a:effectLst>
            </a:rPr>
            <a:t>SHIPP</a:t>
          </a:r>
          <a:r>
            <a:rPr lang="en-IN" sz="1600" b="1" cap="none" spc="0" baseline="0">
              <a:ln w="0"/>
              <a:solidFill>
                <a:schemeClr val="tx1"/>
              </a:solidFill>
              <a:effectLst>
                <a:outerShdw blurRad="38100" dist="19050" dir="2700000" algn="tl" rotWithShape="0">
                  <a:schemeClr val="dk1">
                    <a:alpha val="40000"/>
                  </a:schemeClr>
                </a:outerShdw>
              </a:effectLst>
            </a:rPr>
            <a:t> COST</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60477</xdr:colOff>
      <xdr:row>15</xdr:row>
      <xdr:rowOff>108855</xdr:rowOff>
    </xdr:from>
    <xdr:to>
      <xdr:col>7</xdr:col>
      <xdr:colOff>399144</xdr:colOff>
      <xdr:row>35</xdr:row>
      <xdr:rowOff>133048</xdr:rowOff>
    </xdr:to>
    <xdr:graphicFrame macro="">
      <xdr:nvGraphicFramePr>
        <xdr:cNvPr id="8" name="Chart 7">
          <a:extLst>
            <a:ext uri="{FF2B5EF4-FFF2-40B4-BE49-F238E27FC236}">
              <a16:creationId xmlns:a16="http://schemas.microsoft.com/office/drawing/2014/main" id="{77CDCF77-89DD-4520-8099-4A679CE30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133048</xdr:colOff>
      <xdr:row>15</xdr:row>
      <xdr:rowOff>96761</xdr:rowOff>
    </xdr:from>
    <xdr:to>
      <xdr:col>16</xdr:col>
      <xdr:colOff>249621</xdr:colOff>
      <xdr:row>35</xdr:row>
      <xdr:rowOff>133047</xdr:rowOff>
    </xdr:to>
    <xdr:graphicFrame macro="">
      <xdr:nvGraphicFramePr>
        <xdr:cNvPr id="9" name="Chart 8">
          <a:extLst>
            <a:ext uri="{FF2B5EF4-FFF2-40B4-BE49-F238E27FC236}">
              <a16:creationId xmlns:a16="http://schemas.microsoft.com/office/drawing/2014/main" id="{5D152E90-03AA-4C41-9FFD-8F00210FF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60475</xdr:colOff>
      <xdr:row>15</xdr:row>
      <xdr:rowOff>108857</xdr:rowOff>
    </xdr:from>
    <xdr:to>
      <xdr:col>25</xdr:col>
      <xdr:colOff>290284</xdr:colOff>
      <xdr:row>35</xdr:row>
      <xdr:rowOff>120952</xdr:rowOff>
    </xdr:to>
    <xdr:graphicFrame macro="">
      <xdr:nvGraphicFramePr>
        <xdr:cNvPr id="11" name="Chart 10">
          <a:extLst>
            <a:ext uri="{FF2B5EF4-FFF2-40B4-BE49-F238E27FC236}">
              <a16:creationId xmlns:a16="http://schemas.microsoft.com/office/drawing/2014/main" id="{A39A888A-E743-4BF1-8D20-6C2900FB3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60477</xdr:colOff>
      <xdr:row>36</xdr:row>
      <xdr:rowOff>120952</xdr:rowOff>
    </xdr:from>
    <xdr:to>
      <xdr:col>7</xdr:col>
      <xdr:colOff>399144</xdr:colOff>
      <xdr:row>56</xdr:row>
      <xdr:rowOff>103322</xdr:rowOff>
    </xdr:to>
    <xdr:graphicFrame macro="">
      <xdr:nvGraphicFramePr>
        <xdr:cNvPr id="12" name="Chart 11">
          <a:extLst>
            <a:ext uri="{FF2B5EF4-FFF2-40B4-BE49-F238E27FC236}">
              <a16:creationId xmlns:a16="http://schemas.microsoft.com/office/drawing/2014/main" id="{DD36822A-8F96-4BDF-B7EA-74C9E730A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91965</xdr:colOff>
      <xdr:row>36</xdr:row>
      <xdr:rowOff>131380</xdr:rowOff>
    </xdr:from>
    <xdr:to>
      <xdr:col>16</xdr:col>
      <xdr:colOff>262759</xdr:colOff>
      <xdr:row>56</xdr:row>
      <xdr:rowOff>91965</xdr:rowOff>
    </xdr:to>
    <xdr:graphicFrame macro="">
      <xdr:nvGraphicFramePr>
        <xdr:cNvPr id="13" name="Chart 12">
          <a:extLst>
            <a:ext uri="{FF2B5EF4-FFF2-40B4-BE49-F238E27FC236}">
              <a16:creationId xmlns:a16="http://schemas.microsoft.com/office/drawing/2014/main" id="{5EE574FD-3E00-4B98-881F-D2FB464FC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39413</xdr:colOff>
      <xdr:row>36</xdr:row>
      <xdr:rowOff>170794</xdr:rowOff>
    </xdr:from>
    <xdr:to>
      <xdr:col>25</xdr:col>
      <xdr:colOff>302171</xdr:colOff>
      <xdr:row>56</xdr:row>
      <xdr:rowOff>105103</xdr:rowOff>
    </xdr:to>
    <xdr:graphicFrame macro="">
      <xdr:nvGraphicFramePr>
        <xdr:cNvPr id="15" name="Chart 14">
          <a:extLst>
            <a:ext uri="{FF2B5EF4-FFF2-40B4-BE49-F238E27FC236}">
              <a16:creationId xmlns:a16="http://schemas.microsoft.com/office/drawing/2014/main" id="{BA7A5EA8-C851-4AE5-907E-4856204D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78827</xdr:colOff>
      <xdr:row>57</xdr:row>
      <xdr:rowOff>170792</xdr:rowOff>
    </xdr:from>
    <xdr:to>
      <xdr:col>7</xdr:col>
      <xdr:colOff>420413</xdr:colOff>
      <xdr:row>75</xdr:row>
      <xdr:rowOff>65688</xdr:rowOff>
    </xdr:to>
    <xdr:graphicFrame macro="">
      <xdr:nvGraphicFramePr>
        <xdr:cNvPr id="16" name="Chart 15">
          <a:extLst>
            <a:ext uri="{FF2B5EF4-FFF2-40B4-BE49-F238E27FC236}">
              <a16:creationId xmlns:a16="http://schemas.microsoft.com/office/drawing/2014/main" id="{246CCE2D-82BA-47D7-9883-0EF9FB652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78827</xdr:colOff>
      <xdr:row>57</xdr:row>
      <xdr:rowOff>170792</xdr:rowOff>
    </xdr:from>
    <xdr:to>
      <xdr:col>16</xdr:col>
      <xdr:colOff>275897</xdr:colOff>
      <xdr:row>75</xdr:row>
      <xdr:rowOff>65688</xdr:rowOff>
    </xdr:to>
    <xdr:graphicFrame macro="">
      <xdr:nvGraphicFramePr>
        <xdr:cNvPr id="14" name="Chart 13">
          <a:extLst>
            <a:ext uri="{FF2B5EF4-FFF2-40B4-BE49-F238E27FC236}">
              <a16:creationId xmlns:a16="http://schemas.microsoft.com/office/drawing/2014/main" id="{0FEF842C-F760-49F9-A4B8-3C4AF4BFF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603848</xdr:colOff>
      <xdr:row>58</xdr:row>
      <xdr:rowOff>0</xdr:rowOff>
    </xdr:from>
    <xdr:to>
      <xdr:col>25</xdr:col>
      <xdr:colOff>301924</xdr:colOff>
      <xdr:row>75</xdr:row>
      <xdr:rowOff>100641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B86DE02-0299-4679-94CB-2018CCC7A5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357448" y="10607040"/>
              <a:ext cx="5184476" cy="32096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330679</xdr:colOff>
      <xdr:row>15</xdr:row>
      <xdr:rowOff>129398</xdr:rowOff>
    </xdr:from>
    <xdr:to>
      <xdr:col>29</xdr:col>
      <xdr:colOff>388187</xdr:colOff>
      <xdr:row>20</xdr:row>
      <xdr:rowOff>129398</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D1BF9D1A-F14B-43D6-9386-E470951A1C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72987" y="2913629"/>
              <a:ext cx="2480277" cy="92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372892</xdr:colOff>
      <xdr:row>44</xdr:row>
      <xdr:rowOff>162128</xdr:rowOff>
    </xdr:from>
    <xdr:to>
      <xdr:col>29</xdr:col>
      <xdr:colOff>437743</xdr:colOff>
      <xdr:row>51</xdr:row>
      <xdr:rowOff>16213</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144DEF05-D6E7-4CE1-9E72-E0512F08D0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15200" y="8329205"/>
              <a:ext cx="2487620" cy="115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389106</xdr:colOff>
      <xdr:row>52</xdr:row>
      <xdr:rowOff>145914</xdr:rowOff>
    </xdr:from>
    <xdr:to>
      <xdr:col>29</xdr:col>
      <xdr:colOff>486383</xdr:colOff>
      <xdr:row>70</xdr:row>
      <xdr:rowOff>129701</xdr:rowOff>
    </xdr:to>
    <mc:AlternateContent xmlns:mc="http://schemas.openxmlformats.org/markup-compatibility/2006" xmlns:a14="http://schemas.microsoft.com/office/drawing/2010/main">
      <mc:Choice Requires="a14">
        <xdr:graphicFrame macro="">
          <xdr:nvGraphicFramePr>
            <xdr:cNvPr id="21" name="Sub-Category">
              <a:extLst>
                <a:ext uri="{FF2B5EF4-FFF2-40B4-BE49-F238E27FC236}">
                  <a16:creationId xmlns:a16="http://schemas.microsoft.com/office/drawing/2014/main" id="{54D3EED2-CEAA-44F4-9570-3B266578590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531414" y="9797914"/>
              <a:ext cx="2520046" cy="3324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356680</xdr:colOff>
      <xdr:row>21</xdr:row>
      <xdr:rowOff>97277</xdr:rowOff>
    </xdr:from>
    <xdr:to>
      <xdr:col>29</xdr:col>
      <xdr:colOff>372893</xdr:colOff>
      <xdr:row>34</xdr:row>
      <xdr:rowOff>16213</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3D5A0941-16BE-43F2-A079-9ABEABAA56E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498988" y="3995200"/>
              <a:ext cx="2438982" cy="2331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372893</xdr:colOff>
      <xdr:row>35</xdr:row>
      <xdr:rowOff>145915</xdr:rowOff>
    </xdr:from>
    <xdr:to>
      <xdr:col>29</xdr:col>
      <xdr:colOff>356681</xdr:colOff>
      <xdr:row>43</xdr:row>
      <xdr:rowOff>64852</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382A8E4C-A130-4AE1-844F-68774DCD28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15201" y="6642453"/>
              <a:ext cx="2406557" cy="1403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308043</xdr:colOff>
      <xdr:row>10</xdr:row>
      <xdr:rowOff>48639</xdr:rowOff>
    </xdr:from>
    <xdr:to>
      <xdr:col>3</xdr:col>
      <xdr:colOff>146538</xdr:colOff>
      <xdr:row>12</xdr:row>
      <xdr:rowOff>48846</xdr:rowOff>
    </xdr:to>
    <xdr:sp macro="" textlink="">
      <xdr:nvSpPr>
        <xdr:cNvPr id="24" name="Rectangle 23">
          <a:extLst>
            <a:ext uri="{FF2B5EF4-FFF2-40B4-BE49-F238E27FC236}">
              <a16:creationId xmlns:a16="http://schemas.microsoft.com/office/drawing/2014/main" id="{EC05B9F7-AAAC-2BD0-E83A-8C4A217F93F4}"/>
            </a:ext>
          </a:extLst>
        </xdr:cNvPr>
        <xdr:cNvSpPr/>
      </xdr:nvSpPr>
      <xdr:spPr>
        <a:xfrm>
          <a:off x="913735" y="1904793"/>
          <a:ext cx="1049880" cy="371438"/>
        </a:xfrm>
        <a:prstGeom prst="rect">
          <a:avLst/>
        </a:prstGeom>
        <a:solidFill>
          <a:schemeClr val="tx2">
            <a:lumMod val="10000"/>
            <a:lumOff val="9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589650</a:t>
          </a:r>
          <a:r>
            <a:rPr lang="en-IN" sz="1600" b="1"/>
            <a:t> </a:t>
          </a:r>
        </a:p>
      </xdr:txBody>
    </xdr:sp>
    <xdr:clientData/>
  </xdr:twoCellAnchor>
  <xdr:twoCellAnchor>
    <xdr:from>
      <xdr:col>6</xdr:col>
      <xdr:colOff>394266</xdr:colOff>
      <xdr:row>10</xdr:row>
      <xdr:rowOff>64850</xdr:rowOff>
    </xdr:from>
    <xdr:to>
      <xdr:col>8</xdr:col>
      <xdr:colOff>224693</xdr:colOff>
      <xdr:row>12</xdr:row>
      <xdr:rowOff>48846</xdr:rowOff>
    </xdr:to>
    <xdr:sp macro="" textlink="">
      <xdr:nvSpPr>
        <xdr:cNvPr id="25" name="Rectangle 24">
          <a:extLst>
            <a:ext uri="{FF2B5EF4-FFF2-40B4-BE49-F238E27FC236}">
              <a16:creationId xmlns:a16="http://schemas.microsoft.com/office/drawing/2014/main" id="{1DCA42B7-A279-43C5-91FF-B9477885ED51}"/>
            </a:ext>
          </a:extLst>
        </xdr:cNvPr>
        <xdr:cNvSpPr/>
      </xdr:nvSpPr>
      <xdr:spPr>
        <a:xfrm>
          <a:off x="4028420" y="1921004"/>
          <a:ext cx="1041811" cy="355227"/>
        </a:xfrm>
        <a:prstGeom prst="rect">
          <a:avLst/>
        </a:prstGeom>
        <a:solidFill>
          <a:schemeClr val="tx2">
            <a:lumMod val="10000"/>
            <a:lumOff val="9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129072</a:t>
          </a:r>
          <a:r>
            <a:rPr lang="en-IN" sz="1600" b="1"/>
            <a:t> </a:t>
          </a:r>
        </a:p>
      </xdr:txBody>
    </xdr:sp>
    <xdr:clientData/>
  </xdr:twoCellAnchor>
  <xdr:twoCellAnchor>
    <xdr:from>
      <xdr:col>11</xdr:col>
      <xdr:colOff>491788</xdr:colOff>
      <xdr:row>10</xdr:row>
      <xdr:rowOff>81066</xdr:rowOff>
    </xdr:from>
    <xdr:to>
      <xdr:col>13</xdr:col>
      <xdr:colOff>341922</xdr:colOff>
      <xdr:row>12</xdr:row>
      <xdr:rowOff>58615</xdr:rowOff>
    </xdr:to>
    <xdr:sp macro="" textlink="">
      <xdr:nvSpPr>
        <xdr:cNvPr id="26" name="Rectangle 25">
          <a:extLst>
            <a:ext uri="{FF2B5EF4-FFF2-40B4-BE49-F238E27FC236}">
              <a16:creationId xmlns:a16="http://schemas.microsoft.com/office/drawing/2014/main" id="{76C55DDD-3CF5-46BA-B592-527EF9918994}"/>
            </a:ext>
          </a:extLst>
        </xdr:cNvPr>
        <xdr:cNvSpPr/>
      </xdr:nvSpPr>
      <xdr:spPr>
        <a:xfrm>
          <a:off x="7154403" y="1937220"/>
          <a:ext cx="1061519" cy="348780"/>
        </a:xfrm>
        <a:prstGeom prst="rect">
          <a:avLst/>
        </a:prstGeom>
        <a:solidFill>
          <a:schemeClr val="tx2">
            <a:lumMod val="10000"/>
            <a:lumOff val="9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5758</a:t>
          </a:r>
          <a:r>
            <a:rPr lang="en-IN" sz="1600" b="1"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17</xdr:col>
      <xdr:colOff>289221</xdr:colOff>
      <xdr:row>10</xdr:row>
      <xdr:rowOff>77947</xdr:rowOff>
    </xdr:from>
    <xdr:to>
      <xdr:col>19</xdr:col>
      <xdr:colOff>234461</xdr:colOff>
      <xdr:row>12</xdr:row>
      <xdr:rowOff>29307</xdr:rowOff>
    </xdr:to>
    <xdr:sp macro="" textlink="">
      <xdr:nvSpPr>
        <xdr:cNvPr id="27" name="Rectangle 26">
          <a:extLst>
            <a:ext uri="{FF2B5EF4-FFF2-40B4-BE49-F238E27FC236}">
              <a16:creationId xmlns:a16="http://schemas.microsoft.com/office/drawing/2014/main" id="{01647BE0-92A0-4845-827C-092FCD6F2991}"/>
            </a:ext>
          </a:extLst>
        </xdr:cNvPr>
        <xdr:cNvSpPr/>
      </xdr:nvSpPr>
      <xdr:spPr>
        <a:xfrm>
          <a:off x="10585990" y="1934101"/>
          <a:ext cx="1156625" cy="322591"/>
        </a:xfrm>
        <a:prstGeom prst="rect">
          <a:avLst/>
        </a:prstGeom>
        <a:solidFill>
          <a:schemeClr val="tx2">
            <a:lumMod val="10000"/>
            <a:lumOff val="9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22%</a:t>
          </a:r>
          <a:r>
            <a:rPr lang="en-IN" sz="1600" b="1"/>
            <a:t> </a:t>
          </a:r>
        </a:p>
      </xdr:txBody>
    </xdr:sp>
    <xdr:clientData/>
  </xdr:twoCellAnchor>
  <xdr:twoCellAnchor>
    <xdr:from>
      <xdr:col>22</xdr:col>
      <xdr:colOff>528633</xdr:colOff>
      <xdr:row>10</xdr:row>
      <xdr:rowOff>81063</xdr:rowOff>
    </xdr:from>
    <xdr:to>
      <xdr:col>24</xdr:col>
      <xdr:colOff>351693</xdr:colOff>
      <xdr:row>12</xdr:row>
      <xdr:rowOff>29307</xdr:rowOff>
    </xdr:to>
    <xdr:sp macro="" textlink="">
      <xdr:nvSpPr>
        <xdr:cNvPr id="28" name="Rectangle 27">
          <a:extLst>
            <a:ext uri="{FF2B5EF4-FFF2-40B4-BE49-F238E27FC236}">
              <a16:creationId xmlns:a16="http://schemas.microsoft.com/office/drawing/2014/main" id="{C0BBEC3E-15C6-4DAC-9C55-3C043FB989A6}"/>
            </a:ext>
          </a:extLst>
        </xdr:cNvPr>
        <xdr:cNvSpPr/>
      </xdr:nvSpPr>
      <xdr:spPr>
        <a:xfrm>
          <a:off x="13853864" y="1937217"/>
          <a:ext cx="1034444" cy="319475"/>
        </a:xfrm>
        <a:prstGeom prst="rect">
          <a:avLst/>
        </a:prstGeom>
        <a:solidFill>
          <a:schemeClr val="tx2">
            <a:lumMod val="10000"/>
            <a:lumOff val="9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61781</a:t>
          </a:r>
          <a:r>
            <a:rPr lang="en-IN" sz="1600" b="1"/>
            <a:t> </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fan Tamboli" refreshedDate="45870.546670949101" createdVersion="8" refreshedVersion="8" minRefreshableVersion="3" recordCount="1555" xr:uid="{00000000-000A-0000-FFFF-FFFF00000000}">
  <cacheSource type="worksheet">
    <worksheetSource name="Table1"/>
  </cacheSource>
  <cacheFields count="32">
    <cacheField name="Row ID" numFmtId="0">
      <sharedItems containsSemiMixedTypes="0" containsNonDate="0" containsString="0" containsNumber="1" containsInteger="1" minValue="1" maxValue="1555"/>
    </cacheField>
    <cacheField name="Order ID" numFmtId="0">
      <sharedItems containsNonDate="0"/>
    </cacheField>
    <cacheField name="Ship Mode" numFmtId="0">
      <sharedItems count="4">
        <s v="Standard Class"/>
        <s v="Second Class"/>
        <s v="First Class"/>
        <s v="Same Day"/>
      </sharedItems>
    </cacheField>
    <cacheField name="Customer ID" numFmtId="0">
      <sharedItems containsNonDate="0"/>
    </cacheField>
    <cacheField name="Customer Name" numFmtId="0">
      <sharedItems count="494">
        <s v="Harry Greene"/>
        <s v="Andrew Roberts"/>
        <s v="Theone Pippenger"/>
        <s v="Michael Moore"/>
        <s v="Jocasta Rupert"/>
        <s v="Sandra Flanagan"/>
        <s v="Jessica Myrick"/>
        <s v="Magdelene Morse"/>
        <s v="Toby Ritter"/>
        <s v="Darren Koutras"/>
        <s v="Mike Kennedy"/>
        <s v="Max Engle"/>
        <s v="Jamie Frazer"/>
        <s v="Zuschuss Carroll"/>
        <s v="Vivian Mathis"/>
        <s v="Sean Christensen"/>
        <s v="Toby Carlisle"/>
        <s v="Katherine Ducich"/>
        <s v="Guy Thornton"/>
        <s v="Alex Avila"/>
        <s v="Katherine Hughes"/>
        <s v="Tony Molinari"/>
        <s v="Jennifer Jackson"/>
        <s v="Dan Campbell"/>
        <s v="Carol Triggs"/>
        <s v="Lena Radford"/>
        <s v="Gary Zandusky"/>
        <s v="Ivan Liston"/>
        <s v="Christopher Conant"/>
        <s v="Lena Creighton"/>
        <s v="Kelly Williams"/>
        <s v="Cynthia Arntzen"/>
        <s v="Corey-Lock"/>
        <s v="Olvera Toch"/>
        <s v="Brian DeCherney"/>
        <s v="Steve Chapman"/>
        <s v="Jim Sink"/>
        <s v="Chris Selesnick"/>
        <s v="Ann Chong"/>
        <s v="Neil Ducich"/>
        <s v="Todd Sumrall"/>
        <s v="Yoseph Carroll"/>
        <s v="George Bell"/>
        <s v="Kean Nguyen"/>
        <s v="Gene Hale"/>
        <s v="Dorothy Badders"/>
        <s v="Vivek Grady"/>
        <s v="Cindy Schnelling"/>
        <s v="David Wiener"/>
        <s v="Jack O'Briant"/>
        <s v="Odella Nelson"/>
        <s v="Laurel Workman"/>
        <s v="Adam Hart"/>
        <s v="Stewart Carmichael"/>
        <s v="Brendan Dodson"/>
        <s v="Catherine Glotzbach"/>
        <s v="Roy Skaria"/>
        <s v="Craig Leslie"/>
        <s v="Benjamin Farhat"/>
        <s v="Bradley Talbott"/>
        <s v="Dianna Arnett"/>
        <s v="Clay Rozendal"/>
        <s v="Bill Eplett"/>
        <s v="Valerie Takahito"/>
        <s v="Mark Haberlin"/>
        <s v="Anthony Johnson"/>
        <s v="Andy Yotov"/>
        <s v="Helen Wasserman"/>
        <s v="Cyra Reiten"/>
        <s v="Sara Luxemburg"/>
        <s v="Erin Mull"/>
        <s v="Raymond Messe"/>
        <s v="Art Foster"/>
        <s v="Rob Dowd"/>
        <s v="Maria Bertelson"/>
        <s v="Jack Garza"/>
        <s v="Dave Kipp"/>
        <s v="Craig Carroll"/>
        <s v="Mike Vittorini"/>
        <s v="Mick Crebagga"/>
        <s v="Patrick O'Brill"/>
        <s v="Sanjit Engle"/>
        <s v="Richard Eichhorn"/>
        <s v="James Galang"/>
        <s v="Frank Gastineau"/>
        <s v="Alan Barnes"/>
        <s v="Brad Thomas"/>
        <s v="Victor Preis"/>
        <s v="Harold Pawlan"/>
        <s v="Nathan Mautz"/>
        <s v="Alyssa Tate"/>
        <s v="Nick Zandusky"/>
        <s v="Penelope Sewall"/>
        <s v="Daniel Raglin"/>
        <s v="Arthur Wiediger"/>
        <s v="Carl Weiss"/>
        <s v="Jim Epp"/>
        <s v="Katharine Harms"/>
        <s v="Dorris liebe"/>
        <s v="Katrina Edelman"/>
        <s v="Stuart Van"/>
        <s v="Cynthia Voltz"/>
        <s v="Julie Creighton"/>
        <s v="Don Jones"/>
        <s v="Christine Phan"/>
        <s v="Andy Gerbode"/>
        <s v="Bart Watters"/>
        <s v="Alejandro Savely"/>
        <s v="Bill Shonely"/>
        <s v="Lisa Ryan"/>
        <s v="Darrin Van Huff"/>
        <s v="George Zrebassa"/>
        <s v="Deirdre Greer"/>
        <s v="Eleni McCrary"/>
        <s v="Lindsay Williams"/>
        <s v="Alan Shonely"/>
        <s v="Rose O'Brian"/>
        <s v="Pamela Stobb"/>
        <s v="Janet Lee"/>
        <s v="Evan Bailliet"/>
        <s v="Roy Franzšsisch"/>
        <s v="Jenna Caffey"/>
        <s v="Shahid Shariari"/>
        <s v="Keith Herrera"/>
        <s v="Edward Nazzal"/>
        <s v="Brian Stugart"/>
        <s v="Joy Smith"/>
        <s v="Resi Pšlking"/>
        <s v="Aaron Bergman"/>
        <s v="Nora Preis"/>
        <s v="Amy Cox"/>
        <s v="Denny Ordway"/>
        <s v="Natalie DeCherney"/>
        <s v="Larry Tron"/>
        <s v="Dean Braden"/>
        <s v="Charles Crestani"/>
        <s v="Ted Butterfield"/>
        <s v="Justin MacKendrick"/>
        <s v="Joe Elijah"/>
        <s v="Gary Hwang"/>
        <s v="Bobby Elias"/>
        <s v="Khloe Miller"/>
        <s v="Shirley Jackson"/>
        <s v="Julia West"/>
        <s v="Natalie Webber"/>
        <s v="Christopher Martinez"/>
        <s v="Arthur Gainer"/>
        <s v="Roland Murray"/>
        <s v="David Philippe"/>
        <s v="Troy Blackwell"/>
        <s v="Sam Craven"/>
        <s v="Anthony O'Donnell"/>
        <s v="Sample Company A"/>
        <s v="Eugene Hildebrand"/>
        <s v="Ken Brennan"/>
        <s v="Cindy Chapman"/>
        <s v="Cindy Stewart"/>
        <s v="Alan Haines"/>
        <s v="Justin Hirsh"/>
        <s v="Amy Hunt"/>
        <s v="Adrian Barton"/>
        <s v="Giulietta Weimer"/>
        <s v="Andy Reiter"/>
        <s v="Art Ferguson"/>
        <s v="Anthony Witt"/>
        <s v="Greg Tran"/>
        <s v="Nat Carroll"/>
        <s v="Jeremy Farry"/>
        <s v="Philip Fox"/>
        <s v="Scot Wooten"/>
        <s v="Nancy Lomonaco"/>
        <s v="Chad Cunningham"/>
        <s v="Guy Phonely"/>
        <s v="Frank Hawley"/>
        <s v="Benjamin Patterson"/>
        <s v="Karen Bern"/>
        <s v="Hilary Holden"/>
        <s v="Charles Sheldon"/>
        <s v="Doug Bickford"/>
        <s v="Susan MacKendrick"/>
        <s v="Brad Eason"/>
        <s v="Erica Hackney"/>
        <s v="Arthur Prichep"/>
        <s v="Aaron Hawkins"/>
        <s v="Dianna Wilson"/>
        <s v="Kean Thornton"/>
        <s v="Sarah Foster"/>
        <s v="Sung Shariari"/>
        <s v="Gary Mitchum"/>
        <s v="Mitch Gastineau"/>
        <s v="Jas O'Carroll"/>
        <s v="Cari Sayre"/>
        <s v="Brad Norvell"/>
        <s v="Lisa DeCherney"/>
        <s v="Max Ludwig"/>
        <s v="Tamara Manning"/>
        <s v="Dean Katz"/>
        <s v="Kean Takahito"/>
        <s v="Marc Harrigan"/>
        <s v="Michael Chen"/>
        <s v="Ann Blume"/>
        <s v="Darrin Sayre"/>
        <s v="Lindsay Shagiari"/>
        <s v="Anne Pryor"/>
        <s v="Cathy Armstrong"/>
        <s v="Matt Abelman"/>
        <s v="Dorothy Wardle"/>
        <s v="Stuart Calhoun"/>
        <s v="Muhammed Lee"/>
        <s v="Ted Trevino"/>
        <s v="Brian Derr"/>
        <s v="Denny Blanton"/>
        <s v="Anna Andreadi"/>
        <s v="Eric Murdock"/>
        <s v="John Murray"/>
        <s v="Katrina Bavinger"/>
        <s v="Patrick Bzostek"/>
        <s v="Dean percer"/>
        <s v="Michelle Arnett"/>
        <s v="Harold Dahlen"/>
        <s v="Vicky Freymann"/>
        <s v="Rick Huthwaite"/>
        <s v="Rick Bensley"/>
        <s v="Tom Stivers"/>
        <s v="Thea Hudgings"/>
        <s v="Ruben Ausman"/>
        <s v="Dan Reichenbach"/>
        <s v="Sibella Parks"/>
        <s v="Don Miller"/>
        <s v="Steven Ward"/>
        <s v="Dave Hallsten"/>
        <s v="Frank Atkinson"/>
        <s v="Pauline Webber"/>
        <s v="John Grady"/>
        <s v="Alex Russell"/>
        <s v="Denny Joy"/>
        <s v="Jonathan Howell"/>
        <s v="Bryan Mills"/>
        <s v="Lena Cacioppo"/>
        <s v="Sheri Gordon"/>
        <s v="Denise Leinenbach"/>
        <s v="Barry Gonzalez"/>
        <s v="Marc Crier"/>
        <s v="Nathan Gelder"/>
        <s v="Anemone Ratner"/>
        <s v="Trudy Brown"/>
        <s v="Vivek Gonzalez"/>
        <s v="Liz Preis"/>
        <s v="Sandra Glassco"/>
        <s v="Sonia Sunley"/>
        <s v="Rob Lucas"/>
        <s v="Emily Grady"/>
        <s v="Juliana Krohn"/>
        <s v="Richard Bierner"/>
        <s v="Bruce Geld"/>
        <s v="Pauline Johnson"/>
        <s v="Ralph Ritter"/>
        <s v="Jill Fjeld"/>
        <s v="Sarah Jordon"/>
        <s v="Maurice Satty"/>
        <s v="Maureen Gnade"/>
        <s v="Sung Chung"/>
        <s v="Robert Waldorf"/>
        <s v="Tim Brockman"/>
        <s v="Astrea Jones"/>
        <s v="Tony Sayre"/>
        <s v="Toby Gnade"/>
        <s v="Chad McGuire"/>
        <s v="Chuck Sachs"/>
        <s v="Anna HŠberlin"/>
        <s v="Randy Ferguson"/>
        <s v="Jane Waco"/>
        <s v="Mark Cousins"/>
        <s v="Yana Sorensen"/>
        <s v="Mike Caudle"/>
        <s v="Kristen Hastings"/>
        <s v="Bill Overfelt"/>
        <s v="Keith Dawkins"/>
        <s v="Corey Catlett"/>
        <s v="Monica Federle"/>
        <s v="Rachel Payne"/>
        <s v="Mary Zewe"/>
        <s v="Jonathan Doherty"/>
        <s v="Skye Norling"/>
        <s v="Laurel Beltran"/>
        <s v="Erica Hernandez"/>
        <s v="Michelle Tran"/>
        <s v="Hallie Redmond"/>
        <s v="Heather Jas"/>
        <s v="Sean Wendt"/>
        <s v="Adrian Shami"/>
        <s v="Thomas Brumley"/>
        <s v="Steve Carroll"/>
        <s v="Stefania Perrino"/>
        <s v="Alan Dominguez"/>
        <s v="Barry Franz"/>
        <s v="Neil Franzšsisch"/>
        <s v="Trudy Glocke"/>
        <s v="Lauren Leatherbury"/>
        <s v="Emily Burns"/>
        <s v="Rob Beeghly"/>
        <s v="Susan Vittorini"/>
        <s v="Gary McGarr"/>
        <s v="Joni Wasserman"/>
        <s v="Paul Stevenson"/>
        <s v="Maureen Gastineau"/>
        <s v="Joni Sundaresam"/>
        <s v="Emily Ducich"/>
        <s v="Lori Olson"/>
        <s v="Jason Klamczynski"/>
        <s v="Luke Schmidt"/>
        <s v="Michael Stewart"/>
        <s v="Nicole Hansen"/>
        <s v="Jason Gross"/>
        <s v="Denise Monton"/>
        <s v="Katherine Nockton"/>
        <s v="Joy Daniels"/>
        <s v="Michael Nguyen"/>
        <s v="Bobby Odegard"/>
        <s v="Logan Haushalter"/>
        <s v="John Castell"/>
        <s v="Paul Gonzalez"/>
        <s v="Claire Gute"/>
        <s v="Tamara Dahlen"/>
        <s v="Hunter Glantz"/>
        <s v="Ralph Kennedy"/>
        <s v="Jay Fein"/>
        <s v="John Huston"/>
        <s v="Scott Williamson"/>
        <s v="Craig Reiter"/>
        <s v="Carlos Soltero"/>
        <s v="Craig Carreira"/>
        <s v="Craig Yedwab"/>
        <s v="Laura Armstrong"/>
        <s v="Barbara Fisher"/>
        <s v="Duane Huffman"/>
        <s v="Matt Collins"/>
        <s v="William Brown"/>
        <s v="Tom Prescott"/>
        <s v="Mathew Reese"/>
        <s v="Ed Ludwig"/>
        <s v="Julie Kriz"/>
        <s v="Sean Miller"/>
        <s v="Patrick Ryan"/>
        <s v="Ashley Jarboe"/>
        <s v="Mick Hernandez"/>
        <s v="Muhammed MacIntyre"/>
        <s v="Sam Zeldin"/>
        <s v="Anthony Garverick"/>
        <s v="Tonja Turnell"/>
        <s v="Sean Braxton"/>
        <s v="Julia Barnett"/>
        <s v="Victoria Pisteka"/>
        <s v="Max Jones"/>
        <s v="Parhena Norris"/>
        <s v="Noah Childs"/>
        <s v="Thomas Boland"/>
        <s v="Pete Kriz"/>
        <s v="Maris LaWare"/>
        <s v="Caroline Jumper"/>
        <s v="Liz Thompson"/>
        <s v="Bruce Stewart"/>
        <s v="Bradley Nguyen"/>
        <s v="Irene Maddox"/>
        <s v="Adam Shillingsburg"/>
        <s v="Maxwell Schwartz"/>
        <s v="Trudy Schmidt"/>
        <s v="Kelly Andreada"/>
        <s v="Chris McAfee"/>
        <s v="Tracy Zic"/>
        <s v="Lena Hernandez"/>
        <s v="Christina DeMoss"/>
        <s v="MaryBeth Skach"/>
        <s v="Bryan Davis"/>
        <s v="Ken Black"/>
        <s v="Andrew Gjertsen"/>
        <s v="Erica Bern"/>
        <s v="Dario Medina"/>
        <s v="Scot Coram"/>
        <s v="Eileen Kiefer"/>
        <s v="Alejandro Ballentine"/>
        <s v="Patricia Hirasaki"/>
        <s v="Valerie Mitchum"/>
        <s v="Stephanie Ulpright"/>
        <s v="Ross Baird"/>
        <s v="Chuck Clark"/>
        <s v="Corey Roper"/>
        <s v="David Flashing"/>
        <s v="Pauline Chand"/>
        <s v="Greg Guthrie"/>
        <s v="Phillina Ober"/>
        <s v="Steven Roelle"/>
        <s v="Nora Pelletier"/>
        <s v="Craig Molinari"/>
        <s v="Christine Abelman"/>
        <s v="Mitch Willingham"/>
        <s v="Pamela Coakley"/>
        <s v="Ken Dana"/>
        <s v="Dan Lawera"/>
        <s v="Luke Foster"/>
        <s v="Laurel Elliston"/>
        <s v="Jim Karlsson"/>
        <s v="Susan Pistek"/>
        <s v="Gary Hansen"/>
        <s v="Brendan Sweed"/>
        <s v="Tony Chapman"/>
        <s v="Grant Thornton"/>
        <s v="Paul Van Hugh"/>
        <s v="Tamara Chand"/>
        <s v="Dianna Vittorini"/>
        <s v="Paul Knutson"/>
        <s v="Julie Prescott"/>
        <s v="Alice McCarthy"/>
        <s v="Henry Goldwyn"/>
        <s v="Dionis Lloyd"/>
        <s v="Barry Franzšsisch"/>
        <s v="Harold Ryan"/>
        <s v="Roy Phan"/>
        <s v="Mike Gockenbach"/>
        <s v="Ruben Dartt"/>
        <s v="Henia Zydlo"/>
        <s v="Logan Currie"/>
        <s v="Tracy Blumstein"/>
        <s v="Shahid Collister"/>
        <s v="Steven Cartwright"/>
        <s v="Ben Wallace"/>
        <s v="Daniel Lacy"/>
        <s v="Giulietta Baptist"/>
        <s v="Sean O'Donnell"/>
        <s v="Alan Schoenberger"/>
        <s v="Georgia Rosenberg"/>
        <s v="Greg Maxwell"/>
        <s v="Michael Granlund"/>
        <s v="Neil Knudson"/>
        <s v="Grace Kelly"/>
        <s v="Tanja Norvell"/>
        <s v="Sue Ann Reed"/>
        <s v="Janet Martin"/>
        <s v="Tom Ashbrook"/>
        <s v="Stefanie Holloman"/>
        <s v="Karen Carlisle"/>
        <s v="Raymond Buch"/>
        <s v="Doug Jacobs"/>
        <s v="Joe Kamberova"/>
        <s v="Mark Hamilton"/>
        <s v="Randy Bradley"/>
        <s v="Neoma Murray"/>
        <s v="Ralph Arnett"/>
        <s v="Toby Swindell"/>
        <s v="Jennifer Patt"/>
        <s v="Rob Williams"/>
        <s v="Michael Dominguez"/>
        <s v="Justin Ritter"/>
        <s v="Cassandra Brandow"/>
        <s v="Bart Folk"/>
        <s v="Bradley Drucker"/>
        <s v="Tom Boeckenhauer"/>
        <s v="Marina Lichtenstein"/>
        <s v="Matthew Clasen"/>
        <s v="Michael Grace"/>
        <s v="Dennis Pardue"/>
        <s v="Ann Steele"/>
        <s v="Sung Pak"/>
        <s v="Eugene Moren"/>
        <s v="Alejandro Grove"/>
        <s v="Troy Staebel"/>
        <s v="Sally Matthias"/>
        <s v="Ritsa Hightower"/>
        <s v="Naresj Patel"/>
        <s v="Anthony Rawles"/>
        <s v="Brooke Gillingham"/>
        <s v="Bill Donatelli"/>
        <s v="Pierre Wener"/>
        <s v="Jennifer Ferguson"/>
        <s v="Shui Tom"/>
        <s v="Larry Blacks"/>
        <s v="John Stevenson"/>
        <s v="Allen Armold"/>
        <s v="Jill Matthias"/>
        <s v="Bruce Degenhardt"/>
        <s v="Christina Anderson"/>
        <s v="Emily Phan"/>
        <s v="David Bremer"/>
        <s v="Joel Jenkins"/>
        <s v="Joni Blumstein"/>
        <s v="Maya Herman"/>
        <s v="Allen Rosenblatt"/>
        <s v="Thea Hendricks"/>
        <s v="Michael Kennedy"/>
        <s v="Erin Creighton"/>
        <s v="Anthony Jacobs"/>
        <s v="Lindsay Castell"/>
        <s v="Maribeth Yedwab"/>
        <s v="Chad Sievert"/>
      </sharedItems>
    </cacheField>
    <cacheField name="Segment" numFmtId="0">
      <sharedItems count="3">
        <s v="Consumer"/>
        <s v="Corporate"/>
        <s v="Home Office"/>
      </sharedItems>
    </cacheField>
    <cacheField name="City" numFmtId="0">
      <sharedItems count="146">
        <s v="Rajkot"/>
        <s v="Durg"/>
        <s v="Mangalore"/>
        <s v="Bijapur"/>
        <s v="Kollam"/>
        <s v="Ratlam"/>
        <s v="Solapur"/>
        <s v="Puducherry"/>
        <s v="Kanpur"/>
        <s v="Meerut"/>
        <s v="Raipur"/>
        <s v="Indore"/>
        <s v="Tiruppur"/>
        <s v="Kota"/>
        <s v="Dhule"/>
        <s v="Hubli"/>
        <s v="Surat"/>
        <s v="Bilaspur"/>
        <s v="Chennai"/>
        <s v="Ajmer"/>
        <s v="Sangli"/>
        <s v="Durgapur"/>
        <s v="Kolhapur"/>
        <s v="Bharatpur"/>
        <s v="Gorakhpur"/>
        <s v="Ludhiana"/>
        <s v="Bhilai"/>
        <s v="Guwahati"/>
        <s v="Satna"/>
        <s v="Bangalore"/>
        <s v="Delhi"/>
        <s v="Malegaon"/>
        <s v="Mysore"/>
        <s v="Visakhapatnam"/>
        <s v="Ambattur"/>
        <s v="Panipat"/>
        <s v="Avadi"/>
        <s v="Kozhikode"/>
        <s v="Faridabad"/>
        <s v="Kamarhati"/>
        <s v="Nagercoil"/>
        <s v="Ujjain"/>
        <s v="Jodhpur"/>
        <s v="Kulti"/>
        <s v="Pune"/>
        <s v="Nagpur"/>
        <s v="Amritsar"/>
        <s v="Bareilly"/>
        <s v="Patna"/>
        <s v="Mumbai"/>
        <s v="Vadodara"/>
        <s v="Patiala"/>
        <s v="Hyderabad"/>
        <s v="Bhopal"/>
        <s v="Tirunelveli"/>
        <s v="Nellore"/>
        <s v="Latur"/>
        <s v="Jaipur"/>
        <s v="Coimbatore"/>
        <s v="Jabalpur"/>
        <s v="Aurangabad"/>
        <s v="Lucknow"/>
        <s v="Hapur"/>
        <s v="Anantapur"/>
        <s v="Jalna"/>
        <s v="Amravati"/>
        <s v="Thane"/>
        <s v="Jhansi"/>
        <s v="Jammu"/>
        <s v="Vijayawada"/>
        <s v="Agra"/>
        <s v="Thiruvananthapuram"/>
        <s v="Madurai"/>
        <s v="Saharanpur"/>
        <s v="Bhubaneswar"/>
        <s v="Aligarh"/>
        <s v="Srinagar"/>
        <s v="Kalyan"/>
        <s v="Allahabad"/>
        <s v="Cuttack"/>
        <s v="Ranchi"/>
        <s v="Karimnagar"/>
        <s v="Bhavnagar"/>
        <s v="Sonipat"/>
        <s v="Jamshedpur"/>
        <s v="Warangal"/>
        <s v="Bikaner"/>
        <s v="Pimpri"/>
        <s v="Etawah"/>
        <s v="Dewas"/>
        <s v="Bhatpara"/>
        <s v="Dehra Dun"/>
        <s v="Asansol"/>
        <s v="Ichalkaranji"/>
        <s v="Nizamabad"/>
        <s v="Belgaum"/>
        <s v="Kochi"/>
        <s v="Baranagar"/>
        <s v="Ganganagar"/>
        <s v="Fatehpur"/>
        <s v="Moradabad"/>
        <s v="Mirzapur"/>
        <s v="Guntur"/>
        <s v="Gwalior"/>
        <s v="Brahmapur"/>
        <s v="Imphal"/>
        <s v="Bellary"/>
        <s v="Ulhasnagar"/>
        <s v="Bhiwandi"/>
        <s v="Shimoga"/>
        <s v="Bihar Sharif"/>
        <s v="Tiruchchirappalli"/>
        <s v="Kukatpalli"/>
        <s v="Firozabad"/>
        <s v="Tirupati"/>
        <s v="Korba"/>
        <s v="Udaipur"/>
        <s v="Bhatinda"/>
        <s v="Naihati"/>
        <s v="Gulbarga"/>
        <s v="Barddhaman"/>
        <s v="Nasik"/>
        <s v="Chandigarh"/>
        <s v="Varanasi"/>
        <s v="Akola"/>
        <s v="Parbhani"/>
        <s v="Bokaro"/>
        <s v="Mau"/>
        <s v="Salem"/>
        <s v="Mathura"/>
        <s v="Muzaffarpur"/>
        <s v="Panihati"/>
        <s v="Jamnagar"/>
        <s v="Ghaziabad"/>
        <s v="Kakinada"/>
        <s v="Shahjahanpur"/>
        <s v="Gaya"/>
        <s v="Bhilwara"/>
        <s v="Hisar"/>
        <s v="Darbhanga"/>
        <s v="Tumkur"/>
        <s v="Barasat"/>
        <s v="Karnal"/>
        <s v="Rohtak"/>
        <s v="New Delhi"/>
        <s v="Thanjavur"/>
      </sharedItems>
    </cacheField>
    <cacheField name="State" numFmtId="0">
      <sharedItems count="25">
        <s v="Gujarat"/>
        <s v="Chhattisgarh"/>
        <s v="Karnataka"/>
        <s v="Kerala"/>
        <s v="Madhya Pradesh"/>
        <s v="Maharashtra"/>
        <s v="Puducherry"/>
        <s v="Uttar Pradesh"/>
        <s v="Rajasthan"/>
        <s v="Tamil Nadu"/>
        <s v="Haryana"/>
        <s v="Punjab"/>
        <s v="Uttarakhand"/>
        <s v="Assam"/>
        <s v="Delhi"/>
        <s v="West Bengal"/>
        <s v="Andhra Pradesh"/>
        <s v="Bihar"/>
        <s v="Telangana"/>
        <s v="Jammu and Kashmir"/>
        <s v="Odisha"/>
        <s v="Jharkhand"/>
        <s v="Manipur"/>
        <s v="Tripura"/>
        <s v="Chandigarh"/>
      </sharedItems>
    </cacheField>
    <cacheField name="Country" numFmtId="0">
      <sharedItems containsNonDate="0"/>
    </cacheField>
    <cacheField name="Region" numFmtId="0">
      <sharedItems count="4">
        <s v="West"/>
        <s v="East"/>
        <s v="South"/>
        <s v="North"/>
      </sharedItems>
    </cacheField>
    <cacheField name="Product ID" numFmtId="0">
      <sharedItems containsNonDate="0"/>
    </cacheField>
    <cacheField name="Category" numFmtId="0">
      <sharedItems count="3">
        <s v="Office Supplies"/>
        <s v="Technology"/>
        <s v="Furniture"/>
      </sharedItems>
    </cacheField>
    <cacheField name="Sub-Category" numFmtId="0">
      <sharedItems count="17">
        <s v="Binders"/>
        <s v="Storage"/>
        <s v="Envelopes"/>
        <s v="Labels"/>
        <s v="Fasteners"/>
        <s v="Supplies"/>
        <s v="Paper"/>
        <s v="Art"/>
        <s v="Appliances"/>
        <s v="Machines"/>
        <s v="Copiers"/>
        <s v="Accessories"/>
        <s v="Phones"/>
        <s v="Chairs"/>
        <s v="Bookcases"/>
        <s v="Furnishings"/>
        <s v="Tables"/>
      </sharedItems>
    </cacheField>
    <cacheField name="Product Name" numFmtId="0">
      <sharedItems count="1039">
        <s v="Cardinal 3-Hole Punch, Clear"/>
        <s v="Acco Index Tab, Clear"/>
        <s v="Acco Hole Reinforcements, Recycled"/>
        <s v="Avery Hole Reinforcements, Recycled"/>
        <s v="Rogers Shelving, Single Width"/>
        <s v="Smead Folders, Wire Frame"/>
        <s v="Jiffy Mailers, Recycled"/>
        <s v="Kraft Clasp Envelope, with clear poly window"/>
        <s v="Harbour Creations Color Coded Labels, Adjustable"/>
        <s v="Smead File Folder Labels, Alphabetical"/>
        <s v="Harbour Creations Shipping Labels, Adjustable"/>
        <s v="Stockwell Push Pins, 12 Pack"/>
        <s v="Elite Letter Opener, Easy Grip"/>
        <s v="Elite Box Cutter, Easy Grip"/>
        <s v="Xerox Cards &amp; Envelopes, Premium"/>
        <s v="Eldon Box, Wire Frame"/>
        <s v="Kraft Mailers, Security-Tint"/>
        <s v="Kraft Clasp Envelope, Security-Tint"/>
        <s v="Hon File Folder Labels, 5000 Label Set"/>
        <s v="Acco Binder, Recycled"/>
        <s v="Cardinal Binder, Durable"/>
        <s v="Ibico Hole Reinforcements, Recycled"/>
        <s v="Avery Hole Reinforcements, Clear"/>
        <s v="Cardinal Hole Reinforcements, Recycled"/>
        <s v="Ames Manila Envelope, Security-Tint"/>
        <s v="Harbour Creations Legal Exhibit Labels, Alphabetical"/>
        <s v="Stockwell Rubber Bands, Bulk Pack"/>
        <s v="Kleencut Box Cutter, Serrated"/>
        <s v="SanDisk Memo Slips, Recycled"/>
        <s v="Stanley Sketch Pad, Fluorescent"/>
        <s v="Tenex Folders, Industrial"/>
        <s v="Cardinal Binding Machine, Clear"/>
        <s v="Cardinal Binding Machine, Durable"/>
        <s v="Wilson Jones 3-Hole Punch, Recycled"/>
        <s v="Cardinal Binder Covers, Recycled"/>
        <s v="Ibico Index Tab, Clear"/>
        <s v="Cameo Peel and Seal, Security-Tint"/>
        <s v="Cameo Clasp Envelope, Recycled"/>
        <s v="Harbour Creations Color Coded Labels, 5000 Label Set"/>
        <s v="Avery Legal Exhibit Labels, Alphabetical"/>
        <s v="Advantus Rubber Bands, 12 Pack"/>
        <s v="OIC Clamps, Bulk Pack"/>
        <s v="Xerox Note Cards, Recycled"/>
        <s v="Jiffy Interoffice Envelope, Set of 50"/>
        <s v="SanDisk Computer Printout Paper, Premium"/>
        <s v="Wilson Jones Binder, Clear"/>
        <s v="Ibico Binder, Recycled"/>
        <s v="Eaton Note Cards, Multicolor"/>
        <s v="KitchenAid Microwave, Silver"/>
        <s v="Green Bar Cards &amp; Envelopes, Multicolor"/>
        <s v="Harbour Creations Removable Labels, Adjustable"/>
        <s v="Acme Box Cutter, Steel"/>
        <s v="Hoover Coffee Grinder, White"/>
        <s v="Boston Pencil Sharpener, Fluorescent"/>
        <s v="Stockwell Rubber Bands, Assorted Sizes"/>
        <s v="Breville Refrigerator, Red"/>
        <s v="Eldon Lockers, Wire Frame"/>
        <s v="Advantus Staples, Bulk Pack"/>
        <s v="Stockwell Staples, Assorted Sizes"/>
        <s v="SanDisk Parchment Paper, Multicolor"/>
        <s v="Elite Shears, Easy Grip"/>
        <s v="Elite Trimmer, Serrated"/>
        <s v="Fellowes Folders, Wire Frame"/>
        <s v="Smead Box, Blue"/>
        <s v="Sanford Sketch Pad, Fluorescent"/>
        <s v="Wilson Jones Index Tab, Clear"/>
        <s v="Accos Paper Clips, Metal"/>
        <s v="SanDisk Computer Printout Paper, 8.5 x 11"/>
        <s v="Ames Interoffice Envelope, Security-Tint"/>
        <s v="Ibico Binder, Economy"/>
        <s v="Xerox Computer Printout Paper, Multicolor"/>
        <s v="Tenex Box, Wire Frame"/>
        <s v="Wilson Jones 3-Hole Punch, Durable"/>
        <s v="Hon Shipping Labels, Adjustable"/>
        <s v="Smead Box, Industrial"/>
        <s v="Avery Color Coded Labels, Laser Printer Compatible"/>
        <s v="Accos Staples, Metal"/>
        <s v="Jiffy Clasp Envelope, Recycled"/>
        <s v="Binney &amp; Smith Pens, Easy-Erase"/>
        <s v="Breville Toaster, Silver"/>
        <s v="Stockwell Clamps, Bulk Pack"/>
        <s v="Fiskars Trimmer, Serrated"/>
        <s v="Stockwell Paper Clips, Bulk Pack"/>
        <s v="Tenex Box, Single Width"/>
        <s v="Green Bar Cards &amp; Envelopes, 8.5 x 11"/>
        <s v="Hon Shipping Labels, Laser Printer Compatible"/>
        <s v="Sanford Highlighters, Fluorescent"/>
        <s v="Tenex File Cart, Single Width"/>
        <s v="Eldon Lockers, Industrial"/>
        <s v="Acco Binder Covers, Economy"/>
        <s v="Elite Shears, Serrated"/>
        <s v="Green Bar Note Cards, Multicolor"/>
        <s v="Cuisinart Refrigerator, Black"/>
        <s v="Green Bar Note Cards, Premium"/>
        <s v="Acme Scissors, Steel"/>
        <s v="Jiffy Business Envelopes, Security-Tint"/>
        <s v="Kraft Peel and Seal, Set of 50"/>
        <s v="Kleencut Shears, Easy Grip"/>
        <s v="Enermax Memo Slips, Multicolor"/>
        <s v="Binney &amp; Smith Sketch Pad, Fluorescent"/>
        <s v="Eldon Shelving, Single Width"/>
        <s v="Ibico Binder Covers, Recycled"/>
        <s v="Avery 3-Hole Punch, Durable"/>
        <s v="Wilson Jones Index Tab, Durable"/>
        <s v="Cardinal Hole Reinforcements, Clear"/>
        <s v="Accos Clamps, Assorted Sizes"/>
        <s v="Xerox Computer Printout Paper, 8.5 x 11"/>
        <s v="Cameo Interoffice Envelope, Recycled"/>
        <s v="Novimex Shipping Labels, Adjustable"/>
        <s v="Kleencut Scissors, Steel"/>
        <s v="Harbour Creations Legal Exhibit Labels, Laser Printer Compatible"/>
        <s v="Stockwell Rubber Bands, Metal"/>
        <s v="OIC Staples, 12 Pack"/>
        <s v="Avery Binding Machine, Clear"/>
        <s v="Acco Binder, Durable"/>
        <s v="Acco Binder Covers, Clear"/>
        <s v="Eldon Folders, Blue"/>
        <s v="Avery Binder Covers, Recycled"/>
        <s v="Binney &amp; Smith Markers, Fluorescent"/>
        <s v="Fellowes Lockers, Single Width"/>
        <s v="Eaton Parchment Paper, Premium"/>
        <s v="Tenex File Cart, Blue"/>
        <s v="Stiletto Shears, Easy Grip"/>
        <s v="Smead File Folder Labels, Adjustable"/>
        <s v="Kleencut Letter Opener, Steel"/>
        <s v="Hon Round Labels, Alphabetical"/>
        <s v="SanDisk Message Books, Multicolor"/>
        <s v="Hon Color Coded Labels, 5000 Label Set"/>
        <s v="Novimex File Folder Labels, Alphabetical"/>
        <s v="Rogers Box, Single Width"/>
        <s v="Stockwell Thumb Tacks, Bulk Pack"/>
        <s v="Hon Shipping Labels, Alphabetical"/>
        <s v="SanDisk Cards &amp; Envelopes, 8.5 x 11"/>
        <s v="Smead Folders, Blue"/>
        <s v="Enermax Computer Printout Paper, Recycled"/>
        <s v="Avery Legal Exhibit Labels, 5000 Label Set"/>
        <s v="OIC Paper Clips, Assorted Sizes"/>
        <s v="Tenex Lockers, Single Width"/>
        <s v="Harbour Creations Shipping Labels, 5000 Label Set"/>
        <s v="Advantus Paper Clips, Assorted Sizes"/>
        <s v="KitchenAid Refrigerator, Black"/>
        <s v="KitchenAid Toaster, Red"/>
        <s v="Avery Removable Labels, Alphabetical"/>
        <s v="Sanford Pens, Easy-Erase"/>
        <s v="Avery Binding Machine, Economy"/>
        <s v="Wilson Jones Index Tab, Economy"/>
        <s v="Xerox Parchment Paper, Multicolor"/>
        <s v="Acme Shears, High Speed"/>
        <s v="Accos Push Pins, Bulk Pack"/>
        <s v="BIC Canvas, Blue"/>
        <s v="Cardinal Binder Covers, Clear"/>
        <s v="Xerox Cards &amp; Envelopes, 8.5 x 11"/>
        <s v="Smead File Cart, Industrial"/>
        <s v="Xerox Computer Printout Paper, Recycled"/>
        <s v="Cardinal Index Tab, Clear"/>
        <s v="GlobeWeis Clasp Envelope, with clear poly window"/>
        <s v="Xerox Memo Slips, Recycled"/>
        <s v="Cuisinart Stove, Red"/>
        <s v="Fellowes Shelving, Single Width"/>
        <s v="Stiletto Trimmer, Serrated"/>
        <s v="Eaton Memo Slips, Premium"/>
        <s v="Accos Staples, 12 Pack"/>
        <s v="Advantus Push Pins, Metal"/>
        <s v="Boston Pens, Fluorescent"/>
        <s v="Cardinal 3-Hole Punch, Durable"/>
        <s v="Ibico Binder, Durable"/>
        <s v="Hamilton Beach Microwave, White"/>
        <s v="Acco Hole Reinforcements, Durable"/>
        <s v="Tenex Shelving, Industrial"/>
        <s v="Advantus Thumb Tacks, Metal"/>
        <s v="Ames Peel and Seal, Set of 50"/>
        <s v="Acco 3-Hole Punch, Durable"/>
        <s v="Eldon Lockers, Single Width"/>
        <s v="Green Bar Computer Printout Paper, Recycled"/>
        <s v="Accos Rubber Bands, Metal"/>
        <s v="Stockwell Rubber Bands, 12 Pack"/>
        <s v="Advantus Staples, Metal"/>
        <s v="Avery Index Tab, Clear"/>
        <s v="Okidata Calculator, Wireless"/>
        <s v="Konica Printer, Durable"/>
        <s v="Panasonic Inkjet, White"/>
        <s v="StarTech Card Printer, White"/>
        <s v="Sharp Personal Copier, Laser"/>
        <s v="Hewlett Fax and Copier, Color"/>
        <s v="Canon Copy Machine, Color"/>
        <s v="Hewlett Fax Machine, High-Speed"/>
        <s v="Hewlett Copy Machine, Color"/>
        <s v="Brother Fax Machine, Digital"/>
        <s v="Sharp Fax Machine, High-Speed"/>
        <s v="Sharp Copy Machine, Color"/>
        <s v="Canon Personal Copier, Color"/>
        <s v="Canon Ink, Laser"/>
        <s v="SanDisk Mouse, USB"/>
        <s v="Belkin Router, Bluetooth"/>
        <s v="Memorex Keyboard, Erganomic"/>
        <s v="Memorex Numeric Keypad, Erganomic"/>
        <s v="Logitech Numeric Keypad, Programmable"/>
        <s v="Logitech Flash Drive, Bluetooth"/>
        <s v="Enermax Memory Card, USB"/>
        <s v="Enermax Flash Drive, Programmable"/>
        <s v="SanDisk Mouse, Programmable"/>
        <s v="Belkin Numeric Keypad, Bluetooth"/>
        <s v="Nokia Smart Phone, Cordless"/>
        <s v="Motorola Speaker Phone, Full Size"/>
        <s v="Samsung Headset, Cordless"/>
        <s v="Cisco Smart Phone, Full Size"/>
        <s v="Nokia Office Telephone, VoIP"/>
        <s v="Apple Office Telephone, with Caller ID"/>
        <s v="Apple Headset, VoIP"/>
        <s v="Samsung Headset, with Caller ID"/>
        <s v="Apple Smart Phone, Cordless"/>
        <s v="Nokia Audio Dock, with Caller ID"/>
        <s v="Nokia Smart Phone, with Caller ID"/>
        <s v="Nokia Audio Dock, VoIP"/>
        <s v="Cisco Speaker Phone, VoIP"/>
        <s v="Motorola Smart Phone, Cordless"/>
        <s v="Nokia Headset, with Caller ID"/>
        <s v="Office Star Executive Leather Armchair, Red"/>
        <s v="Office Star Rocking Chair, Black"/>
        <s v="Office Star Steel Folding Chair, Black"/>
        <s v="Novimex Executive Leather Armchair, Black"/>
        <s v="Office Star Executive Leather Armchair, Adjustable"/>
        <s v="Novimex Chairmat, Set of Two"/>
        <s v="Novimex Swivel Stool, Red"/>
        <s v="Office Star Chairmat, Adjustable"/>
        <s v="Novimex Bag Chairs, Red"/>
        <s v="Hon Rocking Chair, Set of Two"/>
        <s v="SAFCO Bag Chairs, Adjustable"/>
        <s v="Office Star Steel Folding Chair, Set of Two"/>
        <s v="SAFCO Rocking Chair, Black"/>
        <s v="SAFCO Chairmat, Set of Two"/>
        <s v="Office Star Steel Folding Chair, Adjustable"/>
        <s v="Harbour Creations Swivel Stool, Red"/>
        <s v="Hon Rocking Chair, Adjustable"/>
        <s v="Harbour Creations Steel Folding Chair, Adjustable"/>
        <s v="Harbour Creations Chairmat, Set of Two"/>
        <s v="Hon Bag Chairs, Black"/>
        <s v="Novimex Bag Chairs, Black"/>
        <s v="SAFCO Bag Chairs, Red"/>
        <s v="Dania Classic Bookcase, Metal"/>
        <s v="Bush Corner Shelving, Pine"/>
        <s v="Ikea Classic Bookcase, Pine"/>
        <s v="Bush Floating Shelf Set, Mobile"/>
        <s v="Bush Stackable Bookrack, Pine"/>
        <s v="Dania 3-Shelf Cabinet, Traditional"/>
        <s v="Ikea Library with Doors, Metal"/>
        <s v="Dania Classic Bookcase, Mobile"/>
        <s v="Dania 3-Shelf Cabinet, Mobile"/>
        <s v="Ikea Stackable Bookrack, Pine"/>
        <s v="Rubbermaid Light Bulb, Erganomic"/>
        <s v="Eldon Photo Frame, Erganomic"/>
        <s v="Deflect-O Clock, Durable"/>
        <s v="Advantus Door Stop, Erganomic"/>
        <s v="Advantus Door Stop, Duo Pack"/>
        <s v="Tenex Stacking Tray, Erganomic"/>
        <s v="Rubbermaid Clock, Black"/>
        <s v="Rubbermaid Photo Frame, Durable"/>
        <s v="Eldon Door Stop, Black"/>
        <s v="Eldon Stacking Tray, Erganomic"/>
        <s v="Chromcraft Wood Table, Rectangular"/>
        <s v="Bevis Conference Table, Fully Assembled"/>
        <s v="Chromcraft Training Table, with Bottom Storage"/>
        <s v="Apple Headset, with Caller ID"/>
        <s v="Panasonic Card Printer, Wireless"/>
        <s v="Sauder Stackable Bookrack, Pine"/>
        <s v="Sauder Corner Shelving, Traditional"/>
        <s v="Eldon Light Bulb, Durable"/>
        <s v="Harbour Creations Swivel Stool, Set of Two"/>
        <s v="Motorola Smart Phone, with Caller ID"/>
        <s v="Cisco Speaker Phone, Cordless"/>
        <s v="Memorex Flash Drive, Erganomic"/>
        <s v="SanDisk Memory Card, USB"/>
        <s v="Dania Classic Bookcase, Pine"/>
        <s v="Sauder Stackable Bookrack, Traditional"/>
        <s v="Hon Executive Leather Armchair, Red"/>
        <s v="Novimex Chairmat, Black"/>
        <s v="Harbour Creations Executive Leather Armchair, Red"/>
        <s v="Tenex Photo Frame, Black"/>
        <s v="HP Personal Copier, Laser"/>
        <s v="Brother Copy Machine, Color"/>
        <s v="Hewlett Fax and Copier, High-Speed"/>
        <s v="Canon Personal Copier, High-Speed"/>
        <s v="Cisco Smart Phone, Cordless"/>
        <s v="Apple Signal Booster, Full Size"/>
        <s v="Apple Audio Dock, VoIP"/>
        <s v="Harbour Creations Chairmat, Black"/>
        <s v="Novimex Chairmat, Adjustable"/>
        <s v="Advantus Clock, Erganomic"/>
        <s v="Bush Stackable Bookrack, Traditional"/>
        <s v="Bush Corner Shelving, Metal"/>
        <s v="Okidata Card Printer, Red"/>
        <s v="Okidata Card Printer, White"/>
        <s v="Konica Inkjet, Wireless"/>
        <s v="HP Fax and Copier, High-Speed"/>
        <s v="Canon Wireless Fax, Digital"/>
        <s v="Enermax Keyboard, Programmable"/>
        <s v="Logitech Memory Card, USB"/>
        <s v="Memorex Mouse, Programmable"/>
        <s v="Apple Signal Booster, Cordless"/>
        <s v="Samsung Speaker Phone, VoIP"/>
        <s v="Samsung Audio Dock, Full Size"/>
        <s v="Tenex Photo Frame, Duo Pack"/>
        <s v="Tenex Light Bulb, Black"/>
        <s v="Sauder Classic Bookcase, Pine"/>
        <s v="Dania Stackable Bookrack, Pine"/>
        <s v="Bush 3-Shelf Cabinet, Pine"/>
        <s v="Hon Steel Folding Chair, Red"/>
        <s v="Office Star Swivel Stool, Red"/>
        <s v="Hon Swivel Stool, Red"/>
        <s v="Novimex Rocking Chair, Black"/>
        <s v="Hon Chairmat, Adjustable"/>
        <s v="Belkin Router, Erganomic"/>
        <s v="Canon Fax and Copier, Color"/>
        <s v="Samsung Smart Phone, Full Size"/>
        <s v="Logitech Keyboard, USB"/>
        <s v="Belkin Mouse, Bluetooth"/>
        <s v="Cisco Speaker Phone, Full Size"/>
        <s v="Cisco Office Telephone, VoIP"/>
        <s v="Okidata Inkjet, Wireless"/>
        <s v="Konica Card Printer, White"/>
        <s v="Panasonic Card Printer, Durable"/>
        <s v="Bevis Training Table, Rectangular"/>
        <s v="Sauder Library with Doors, Traditional"/>
        <s v="Lesro Wood Table, with Bottom Storage"/>
        <s v="Chromcraft Coffee Table, Adjustable Height"/>
        <s v="Harbour Creations Rocking Chair, Adjustable"/>
        <s v="Office Star Swivel Stool, Black"/>
        <s v="Enermax Numeric Keypad, Bluetooth"/>
        <s v="Bush Library with Doors, Metal"/>
        <s v="Safco Corner Shelving, Metal"/>
        <s v="SAFCO Executive Leather Armchair, Red"/>
        <s v="Belkin Memory Card, USB"/>
        <s v="Cisco Office Telephone, Cordless"/>
        <s v="Hon Chairmat, Set of Two"/>
        <s v="Brother Wireless Fax, Digital"/>
        <s v="Okidata Card Printer, Wireless"/>
        <s v="Memorex Router, USB"/>
        <s v="Logitech Keyboard, Erganomic"/>
        <s v="Enermax Flash Drive, Erganomic"/>
        <s v="Cisco Signal Booster, VoIP"/>
        <s v="Deflect-O Photo Frame, Duo Pack"/>
        <s v="Rubbermaid Stacking Tray, Black"/>
        <s v="Canon Wireless Fax, Color"/>
        <s v="Dania Corner Shelving, Metal"/>
        <s v="Bush 3-Shelf Cabinet, Metal"/>
        <s v="Hon Bag Chairs, Red"/>
        <s v="Deflect-O Door Stop, Black"/>
        <s v="Cisco Smart Phone, with Caller ID"/>
        <s v="StarTech Inkjet, Wireless"/>
        <s v="Dania 3-Shelf Cabinet, Metal"/>
        <s v="Ikea Floating Shelf Set, Traditional"/>
        <s v="Bush 3-Shelf Cabinet, Mobile"/>
        <s v="Advantus Photo Frame, Erganomic"/>
        <s v="Rubbermaid Door Stop, Duo Pack"/>
        <s v="Office Star Executive Leather Armchair, Black"/>
        <s v="Harbour Creations Bag Chairs, Adjustable"/>
        <s v="SanDisk Numeric Keypad, Erganomic"/>
        <s v="Memorex Flash Drive, Programmable"/>
        <s v="Motorola Headset, Full Size"/>
        <s v="Sharp Fax and Copier, Color"/>
        <s v="Brother Fax and Copier, Color"/>
        <s v="Acco 3-Hole Punch, Recycled"/>
        <s v="Cardinal Binding Machine, Economy"/>
        <s v="Wilson Jones Binder Covers, Recycled"/>
        <s v="Ibico Binder Covers, Durable"/>
        <s v="Wilson Jones Hole Reinforcements, Economy"/>
        <s v="BIC Pens, Fluorescent"/>
        <s v="Tenex Trays, Industrial"/>
        <s v="GlobeWeis Mailers, Set of 50"/>
        <s v="Kraft Business Envelopes, Security-Tint"/>
        <s v="Harbour Creations File Folder Labels, Laser Printer Compatible"/>
        <s v="Avery Round Labels, Adjustable"/>
        <s v="Green Bar Note Cards, 8.5 x 11"/>
        <s v="Eaton Cards &amp; Envelopes, Premium"/>
        <s v="Green Bar Parchment Paper, Multicolor"/>
        <s v="Cardinal 3-Hole Punch, Economy"/>
        <s v="Fellowes File Cart, Wire Frame"/>
        <s v="Wilson Jones Binder, Recycled"/>
        <s v="Cardinal Hole Reinforcements, Durable"/>
        <s v="Avery Index Tab, Durable"/>
        <s v="Boston Highlighters, Easy-Erase"/>
        <s v="Rogers Shelving, Industrial"/>
        <s v="Fellowes File Cart, Single Width"/>
        <s v="Ames Interoffice Envelope, Recycled"/>
        <s v="Novimex Shipping Labels, 5000 Label Set"/>
        <s v="Advantus Push Pins, Assorted Sizes"/>
        <s v="Fiskars Box Cutter, Serrated"/>
        <s v="Stiletto Scissors, High Speed"/>
        <s v="Cuisinart Blender, Silver"/>
        <s v="Breville Coffee Grinder, Red"/>
        <s v="KitchenAid Coffee Grinder, Red"/>
        <s v="Binney &amp; Smith Markers, Water Color"/>
        <s v="Cuisinart Refrigerator, Silver"/>
        <s v="Breville Coffee Grinder, Black"/>
        <s v="Fiskars Ruler, Easy Grip"/>
        <s v="Acco Binding Machine, Durable"/>
        <s v="Cameo Business Envelopes, Recycled"/>
        <s v="Novimex Color Coded Labels, Alphabetical"/>
        <s v="Acme Shears, Easy Grip"/>
        <s v="SanDisk Memo Slips, 8.5 x 11"/>
        <s v="Smead Round Labels, 5000 Label Set"/>
        <s v="Elite Box Cutter, High Speed"/>
        <s v="Boston Markers, Fluorescent"/>
        <s v="Stiletto Shears, High Speed"/>
        <s v="SanDisk Note Cards, Multicolor"/>
        <s v="Hon File Folder Labels, Adjustable"/>
        <s v="SanDisk Note Cards, 8.5 x 11"/>
        <s v="Cameo Peel and Seal, Recycled"/>
        <s v="Stanley Markers, Water Color"/>
        <s v="Advantus Rubber Bands, Metal"/>
        <s v="Cardinal Binder Covers, Durable"/>
        <s v="Advantus Thumb Tacks, Bulk Pack"/>
        <s v="Novimex File Folder Labels, Laser Printer Compatible"/>
        <s v="Ames Interoffice Envelope, with clear poly window"/>
        <s v="Hamilton Beach Stove, White"/>
        <s v="OIC Rubber Bands, 12 Pack"/>
        <s v="OIC Thumb Tacks, Bulk Pack"/>
        <s v="OIC Staples, Assorted Sizes"/>
        <s v="Eaton Memo Slips, Recycled"/>
        <s v="Harbour Creations Removable Labels, Laser Printer Compatible"/>
        <s v="Cardinal Binder, Recycled"/>
        <s v="Xerox Parchment Paper, Premium"/>
        <s v="Elite Shears, Steel"/>
        <s v="Eldon File Cart, Single Width"/>
        <s v="Stockwell Thumb Tacks, 12 Pack"/>
        <s v="Harbour Creations Legal Exhibit Labels, 5000 Label Set"/>
        <s v="Harbour Creations Round Labels, Adjustable"/>
        <s v="Boston Canvas, Fluorescent"/>
        <s v="Binney &amp; Smith Sketch Pad, Easy-Erase"/>
        <s v="Acco Binding Machine, Clear"/>
        <s v="Ibico 3-Hole Punch, Clear"/>
        <s v="Avery Binder, Durable"/>
        <s v="Hoover Stove, Red"/>
        <s v="Cameo Interoffice Envelope, with clear poly window"/>
        <s v="Sanford Pencil Sharpener, Water Color"/>
        <s v="Hon Legal Exhibit Labels, 5000 Label Set"/>
        <s v="Fiskars Box Cutter, Steel"/>
        <s v="Novimex Removable Labels, Adjustable"/>
        <s v="Stockwell Paper Clips, Assorted Sizes"/>
        <s v="Accos Clamps, Bulk Pack"/>
        <s v="Cuisinart Blender, Red"/>
        <s v="Acme Box Cutter, High Speed"/>
        <s v="Enermax Cards &amp; Envelopes, Multicolor"/>
        <s v="Eldon Shelving, Blue"/>
        <s v="Jiffy Mailers, with clear poly window"/>
        <s v="Avery Color Coded Labels, Alphabetical"/>
        <s v="Fellowes Lockers, Blue"/>
        <s v="Kraft Business Envelopes, Recycled"/>
        <s v="Kleencut Ruler, Easy Grip"/>
        <s v="Novimex Removable Labels, Laser Printer Compatible"/>
        <s v="Breville Refrigerator, White"/>
        <s v="Breville Stove, Silver"/>
        <s v="GlobeWeis Interoffice Envelope, Recycled"/>
        <s v="Green Bar Memo Slips, Recycled"/>
        <s v="Binney &amp; Smith Highlighters, Fluorescent"/>
        <s v="Sanford Highlighters, Water Color"/>
        <s v="Rogers Folders, Industrial"/>
        <s v="Tenex Box, Industrial"/>
        <s v="Acco Binding Machine, Economy"/>
        <s v="Rogers Trays, Industrial"/>
        <s v="Smead Legal Exhibit Labels, Alphabetical"/>
        <s v="Stockwell Staples, Metal"/>
        <s v="GlobeWeis Interoffice Envelope, Set of 50"/>
        <s v="Kleencut Letter Opener, Easy Grip"/>
        <s v="Advantus Clamps, Bulk Pack"/>
        <s v="Smead Lockers, Industrial"/>
        <s v="Fellowes Shelving, Wire Frame"/>
        <s v="Enermax Memo Slips, Recycled"/>
        <s v="Harbour Creations Round Labels, Laser Printer Compatible"/>
        <s v="Eaton Message Books, Recycled"/>
        <s v="Smead Removable Labels, Adjustable"/>
        <s v="Tenex Folders, Single Width"/>
        <s v="Binney &amp; Smith Canvas, Water Color"/>
        <s v="Ibico Binding Machine, Recycled"/>
        <s v="Harbour Creations Legal Exhibit Labels, Adjustable"/>
        <s v="Hamilton Beach Refrigerator, Red"/>
        <s v="Eaton Computer Printout Paper, 8.5 x 11"/>
        <s v="Stiletto Trimmer, Steel"/>
        <s v="Ibico Binding Machine, Clear"/>
        <s v="Ames Clasp Envelope, Recycled"/>
        <s v="Boston Sketch Pad, Easy-Erase"/>
        <s v="Avery Binder Covers, Durable"/>
        <s v="Smead Legal Exhibit Labels, 5000 Label Set"/>
        <s v="Avery File Folder Labels, Alphabetical"/>
        <s v="BIC Highlighters, Water Color"/>
        <s v="Fiskars Ruler, Serrated"/>
        <s v="Harbour Creations Shipping Labels, Alphabetical"/>
        <s v="Novimex Removable Labels, 5000 Label Set"/>
        <s v="KitchenAid Toaster, Black"/>
        <s v="Eaton Note Cards, Premium"/>
        <s v="Wilson Jones Binding Machine, Durable"/>
        <s v="Elite Letter Opener, High Speed"/>
        <s v="Cameo Business Envelopes, Security-Tint"/>
        <s v="Sanford Sketch Pad, Blue"/>
        <s v="Hoover Microwave, White"/>
        <s v="Ames Business Envelopes, Recycled"/>
        <s v="Cardinal Index Tab, Economy"/>
        <s v="GlobeWeis Peel and Seal, Set of 50"/>
        <s v="Eldon Trays, Single Width"/>
        <s v="Boston Canvas, Blue"/>
        <s v="Wilson Jones Hole Reinforcements, Durable"/>
        <s v="Fellowes Folders, Blue"/>
        <s v="Fiskars Letter Opener, Easy Grip"/>
        <s v="Fellowes Shelving, Blue"/>
        <s v="Stockwell Staples, Bulk Pack"/>
        <s v="Enermax Note Cards, 8.5 x 11"/>
        <s v="SanDisk Cards &amp; Envelopes, Recycled"/>
        <s v="Hon Color Coded Labels, Adjustable"/>
        <s v="Cameo Business Envelopes, Set of 50"/>
        <s v="Fellowes Trays, Industrial"/>
        <s v="Wilson Jones Binding Machine, Economy"/>
        <s v="Acco Index Tab, Durable"/>
        <s v="Kraft Mailers, with clear poly window"/>
        <s v="Smead Shipping Labels, Alphabetical"/>
        <s v="Avery Index Tab, Economy"/>
        <s v="Hoover Toaster, Red"/>
        <s v="Accos Thumb Tacks, Metal"/>
        <s v="Stockwell Clamps, Metal"/>
        <s v="Kleencut Box Cutter, High Speed"/>
        <s v="Hoover Toaster, Black"/>
        <s v="Ames Mailers, Security-Tint"/>
        <s v="Konica Receipt Printer, White"/>
        <s v="Konica Inkjet, White"/>
        <s v="Epson Printer, Durable"/>
        <s v="Epson Phone, White"/>
        <s v="Panasonic Card Printer, Red"/>
        <s v="Hewlett Fax Machine, Laser"/>
        <s v="Hewlett Personal Copier, High-Speed"/>
        <s v="Sharp Copy Machine, Laser"/>
        <s v="Hewlett Wireless Fax, Color"/>
        <s v="Canon Ink, Digital"/>
        <s v="HP Fax and Copier, Color"/>
        <s v="Sharp Wireless Fax, Digital"/>
        <s v="Brother Personal Copier, Digital"/>
        <s v="Brother Fax Machine, High-Speed"/>
        <s v="Enermax Keyboard, USB"/>
        <s v="SanDisk Keyboard, Erganomic"/>
        <s v="Memorex Keyboard, Programmable"/>
        <s v="Enermax Memory Card, Erganomic"/>
        <s v="SanDisk Numeric Keypad, Bluetooth"/>
        <s v="SanDisk Mouse, Erganomic"/>
        <s v="Enermax Mouse, USB"/>
        <s v="Logitech Mouse, Programmable"/>
        <s v="SanDisk Memory Card, Bluetooth"/>
        <s v="SanDisk Memory Card, Erganomic"/>
        <s v="Logitech Router, Erganomic"/>
        <s v="Belkin Numeric Keypad, Erganomic"/>
        <s v="Nokia Signal Booster, with Caller ID"/>
        <s v="Nokia Speaker Phone, with Caller ID"/>
        <s v="Motorola Audio Dock, VoIP"/>
        <s v="Nokia Signal Booster, Full Size"/>
        <s v="Apple Headset, Full Size"/>
        <s v="Nokia Audio Dock, Full Size"/>
        <s v="Apple Headset, Cordless"/>
        <s v="Motorola Office Telephone, Full Size"/>
        <s v="Samsung Smart Phone, Cordless"/>
        <s v="Nokia Signal Booster, VoIP"/>
        <s v="Novimex Executive Leather Armchair, Red"/>
        <s v="Harbour Creations Rocking Chair, Black"/>
        <s v="Hon Executive Leather Armchair, Adjustable"/>
        <s v="Office Star Bag Chairs, Set of Two"/>
        <s v="Novimex Swivel Stool, Adjustable"/>
        <s v="Office Star Steel Folding Chair, Red"/>
        <s v="Novimex Steel Folding Chair, Adjustable"/>
        <s v="Hon Chairmat, Black"/>
        <s v="SAFCO Rocking Chair, Red"/>
        <s v="Office Star Bag Chairs, Red"/>
        <s v="Office Star Bag Chairs, Adjustable"/>
        <s v="Hon Rocking Chair, Red"/>
        <s v="Novimex Steel Folding Chair, Set of Two"/>
        <s v="SAFCO Swivel Stool, Set of Two"/>
        <s v="Office Star Rocking Chair, Set of Two"/>
        <s v="Safco Classic Bookcase, Pine"/>
        <s v="Sauder Floating Shelf Set, Metal"/>
        <s v="Ikea Library with Doors, Pine"/>
        <s v="Safco Floating Shelf Set, Traditional"/>
        <s v="Dania Floating Shelf Set, Mobile"/>
        <s v="Sauder 3-Shelf Cabinet, Metal"/>
        <s v="Safco 3-Shelf Cabinet, Traditional"/>
        <s v="Tenex Frame, Erganomic"/>
        <s v="Deflect-O Stacking Tray, Erganomic"/>
        <s v="Tenex Stacking Tray, Durable"/>
        <s v="Eldon Clock, Duo Pack"/>
        <s v="Deflect-O Light Bulb, Erganomic"/>
        <s v="Deflect-O Door Stop, Duo Pack"/>
        <s v="Bevis Round Table, Rectangular"/>
        <s v="Barricks Computer Table, Fully Assembled"/>
        <s v="Bevis Wood Table, Adjustable Height"/>
        <s v="Deflect-O Stacking Tray, Durable"/>
        <s v="Samsung Office Telephone, VoIP"/>
        <s v="Hewlett Wireless Fax, Laser"/>
        <s v="Harbour Creations Chairmat, Red"/>
        <s v="Motorola Speaker Phone, Cordless"/>
        <s v="Lesro Conference Table, Fully Assembled"/>
        <s v="Samsung Office Telephone, Cordless"/>
        <s v="Samsung Signal Booster, with Caller ID"/>
        <s v="HP Copy Machine, High-Speed"/>
        <s v="Sharp Fax and Copier, Laser"/>
        <s v="Memorex Keyboard, USB"/>
        <s v="Bush 3-Shelf Cabinet, Traditional"/>
        <s v="Apple Audio Dock, with Caller ID"/>
        <s v="Sauder Corner Shelving, Pine"/>
        <s v="Safco Stackable Bookrack, Pine"/>
        <s v="Konica Phone, White"/>
        <s v="Epson Inkjet, Wireless"/>
        <s v="Hon Steel Folding Chair, Set of Two"/>
        <s v="Rubbermaid Stacking Tray, Erganomic"/>
        <s v="Rubbermaid Door Stop, Erganomic"/>
        <s v="Okidata Printer, Wireless"/>
        <s v="StarTech Printer, Red"/>
        <s v="Konica Card Printer, Red"/>
        <s v="Panasonic Calculator, Red"/>
        <s v="Brother Ink, High-Speed"/>
        <s v="SanDisk Flash Drive, Programmable"/>
        <s v="Memorex Memory Card, Bluetooth"/>
        <s v="Motorola Smart Phone, Full Size"/>
        <s v="Deflect-O Clock, Duo Pack"/>
        <s v="Eldon Stacking Tray, Black"/>
        <s v="Safco Corner Shelving, Traditional"/>
        <s v="SAFCO Rocking Chair, Adjustable"/>
        <s v="Office Star Swivel Stool, Adjustable"/>
        <s v="Novimex Bag Chairs, Adjustable"/>
        <s v="Office Star Chairmat, Black"/>
        <s v="Memorex Router, Erganomic"/>
        <s v="Belkin Mouse, Erganomic"/>
        <s v="Brother Wireless Fax, Color"/>
        <s v="Epson Printer, Red"/>
        <s v="Samsung Signal Booster, VoIP"/>
        <s v="Samsung Audio Dock, with Caller ID"/>
        <s v="HP Fax Machine, Color"/>
        <s v="Deflect-O Clock, Erganomic"/>
        <s v="Novimex Executive Leather Armchair, Adjustable"/>
        <s v="SAFCO Executive Leather Armchair, Black"/>
        <s v="Rubbermaid Clock, Durable"/>
        <s v="Eldon Light Bulb, Duo Pack"/>
        <s v="Rubbermaid Photo Frame, Black"/>
        <s v="Sharp Fax and Copier, Digital"/>
        <s v="Sharp Ink, High-Speed"/>
        <s v="SanDisk Router, Erganomic"/>
        <s v="Ikea 3-Shelf Cabinet, Metal"/>
        <s v="Safco Floating Shelf Set, Metal"/>
        <s v="Ikea Stackable Bookrack, Mobile"/>
        <s v="Nokia Speaker Phone, Full Size"/>
        <s v="Eldon Stacking Tray, Duo Pack"/>
        <s v="Nokia Speaker Phone, VoIP"/>
        <s v="Novimex Chairmat, Red"/>
        <s v="SAFCO Steel Folding Chair, Adjustable"/>
        <s v="SAFCO Steel Folding Chair, Red"/>
        <s v="Sharp Fax Machine, Color"/>
        <s v="Bush Classic Bookcase, Pine"/>
        <s v="Lesro Training Table, Fully Assembled"/>
        <s v="Bush Corner Shelving, Mobile"/>
        <s v="Deflect-O Photo Frame, Erganomic"/>
        <s v="Tenex Photo Frame, Erganomic"/>
        <s v="Harbour Creations Steel Folding Chair, Red"/>
        <s v="Logitech Keyboard, Bluetooth"/>
        <s v="SanDisk Memory Card, Programmable"/>
        <s v="Apple Audio Dock, Full Size"/>
        <s v="Cisco Headset, Full Size"/>
        <s v="Acco Binder Covers, Recycled"/>
        <s v="Smead Box, Single Width"/>
        <s v="Xerox Message Books, Multicolor"/>
        <s v="SanDisk Message Books, Recycled"/>
        <s v="KitchenAid Stove, Black"/>
        <s v="Smead Round Labels, Laser Printer Compatible"/>
        <s v="Novimex Round Labels, Laser Printer Compatible"/>
        <s v="Accos Thumb Tacks, Assorted Sizes"/>
        <s v="Advantus Staples, Assorted Sizes"/>
        <s v="Eldon Trays, Blue"/>
        <s v="Cameo Manila Envelope, Recycled"/>
        <s v="Stockwell Push Pins, Metal"/>
        <s v="Elite Shears, High Speed"/>
        <s v="Kleencut Scissors, Serrated"/>
        <s v="Eaton Memo Slips, Multicolor"/>
        <s v="Hamilton Beach Coffee Grinder, Silver"/>
        <s v="Cuisinart Toaster, White"/>
        <s v="GlobeWeis Manila Envelope, with clear poly window"/>
        <s v="Stiletto Trimmer, High Speed"/>
        <s v="Kleencut Ruler, High Speed"/>
        <s v="Jiffy Interoffice Envelope, with clear poly window"/>
        <s v="Ames Manila Envelope, with clear poly window"/>
        <s v="Cameo Clasp Envelope, with clear poly window"/>
        <s v="Xerox Parchment Paper, 8.5 x 11"/>
        <s v="Wilson Jones Binder, Economy"/>
        <s v="Eaton Cards &amp; Envelopes, Recycled"/>
        <s v="Stockwell Clamps, 12 Pack"/>
        <s v="Xerox Cards &amp; Envelopes, Recycled"/>
        <s v="KitchenAid Blender, Silver"/>
        <s v="Cameo Interoffice Envelope, Set of 50"/>
        <s v="Avery Legal Exhibit Labels, Adjustable"/>
        <s v="Hon Legal Exhibit Labels, Alphabetical"/>
        <s v="Stockwell Push Pins, Assorted Sizes"/>
        <s v="Enermax Message Books, Premium"/>
        <s v="Ames Peel and Seal, Recycled"/>
        <s v="Tenex File Cart, Industrial"/>
        <s v="Eldon Box, Single Width"/>
        <s v="Stiletto Ruler, Serrated"/>
        <s v="Binney &amp; Smith Pencil Sharpener, Water Color"/>
        <s v="Green Bar Memo Slips, 8.5 x 11"/>
        <s v="Kraft Interoffice Envelope, with clear poly window"/>
        <s v="Ibico 3-Hole Punch, Durable"/>
        <s v="Boston Canvas, Easy-Erase"/>
        <s v="Wilson Jones 3-Hole Punch, Economy"/>
        <s v="Hoover Blender, Silver"/>
        <s v="Enermax Memo Slips, 8.5 x 11"/>
        <s v="Acme Ruler, Easy Grip"/>
        <s v="Sanford Markers, Easy-Erase"/>
        <s v="Boston Pens, Blue"/>
        <s v="Rogers Lockers, Blue"/>
        <s v="Binney &amp; Smith Highlighters, Blue"/>
        <s v="OIC Staples, Metal"/>
        <s v="SanDisk Parchment Paper, Recycled"/>
        <s v="Stockwell Clamps, Assorted Sizes"/>
        <s v="Fiskars Letter Opener, Steel"/>
        <s v="Binney &amp; Smith Highlighters, Easy-Erase"/>
        <s v="Avery Hole Reinforcements, Economy"/>
        <s v="Tenex Shelving, Single Width"/>
        <s v="Fiskars Box Cutter, Easy Grip"/>
        <s v="Fellowes Folders, Single Width"/>
        <s v="Stanley Highlighters, Water Color"/>
        <s v="Accos Paper Clips, Assorted Sizes"/>
        <s v="Breville Refrigerator, Silver"/>
        <s v="GlobeWeis Interoffice Envelope, with clear poly window"/>
        <s v="Avery Shipping Labels, Laser Printer Compatible"/>
        <s v="Acme Scissors, Serrated"/>
        <s v="Stockwell Push Pins, Bulk Pack"/>
        <s v="Wilson Jones Binder, Durable"/>
        <s v="Eldon Folders, Industrial"/>
        <s v="Elite Ruler, Serrated"/>
        <s v="Kleencut Trimmer, Easy Grip"/>
        <s v="Cameo Mailers, Security-Tint"/>
        <s v="OIC Paper Clips, Metal"/>
        <s v="Eaton Message Books, 8.5 x 11"/>
        <s v="Stanley Canvas, Blue"/>
        <s v="Stanley Pencil Sharpener, Fluorescent"/>
        <s v="Binney &amp; Smith Pencil Sharpener, Fluorescent"/>
        <s v="Rogers File Cart, Industrial"/>
        <s v="Ibico Binding Machine, Economy"/>
        <s v="Rogers Box, Industrial"/>
        <s v="Hon Removable Labels, Adjustable"/>
        <s v="GlobeWeis Clasp Envelope, Recycled"/>
        <s v="Enermax Note Cards, Premium"/>
        <s v="Harbour Creations File Folder Labels, Alphabetical"/>
        <s v="OIC Thumb Tacks, Metal"/>
        <s v="Rogers Box, Blue"/>
        <s v="Eaton Computer Printout Paper, Recycled"/>
        <s v="Stiletto Letter Opener, Easy Grip"/>
        <s v="Eldon Folders, Single Width"/>
        <s v="Xerox Message Books, Recycled"/>
        <s v="Eldon Shelving, Wire Frame"/>
        <s v="Xerox Message Books, 8.5 x 11"/>
        <s v="Kraft Manila Envelope, Recycled"/>
        <s v="Acme Box Cutter, Serrated"/>
        <s v="Enermax Message Books, Recycled"/>
        <s v="Fellowes Box, Wire Frame"/>
        <s v="Smead Folders, Industrial"/>
        <s v="Kraft Business Envelopes, Set of 50"/>
        <s v="Avery Binder Covers, Clear"/>
        <s v="Stanley Sketch Pad, Water Color"/>
        <s v="Stanley Markers, Blue"/>
        <s v="Stanley Canvas, Water Color"/>
        <s v="Stiletto Letter Opener, Steel"/>
        <s v="Sanford Pens, Blue"/>
        <s v="Avery Round Labels, 5000 Label Set"/>
        <s v="Avery Shipping Labels, 5000 Label Set"/>
        <s v="Ames Manila Envelope, Recycled"/>
        <s v="Boston Markers, Blue"/>
        <s v="Boston Pencil Sharpener, Water Color"/>
        <s v="Ames Clasp Envelope, Security-Tint"/>
        <s v="Jiffy Peel and Seal, with clear poly window"/>
        <s v="OIC Paper Clips, 12 Pack"/>
        <s v="Hon File Folder Labels, Alphabetical"/>
        <s v="Avery Shipping Labels, Alphabetical"/>
        <s v="Avery File Folder Labels, 5000 Label Set"/>
        <s v="Stiletto Shears, Steel"/>
        <s v="Stiletto Ruler, Easy Grip"/>
        <s v="Hon Color Coded Labels, Alphabetical"/>
        <s v="Fiskars Trimmer, High Speed"/>
        <s v="Rogers File Cart, Single Width"/>
        <s v="Kleencut Box Cutter, Steel"/>
        <s v="Cuisinart Coffee Grinder, Silver"/>
        <s v="BIC Sketch Pad, Fluorescent"/>
        <s v="Stanley Pens, Blue"/>
        <s v="Ibico Binding Machine, Durable"/>
        <s v="Avery Binder, Clear"/>
        <s v="OIC Thumb Tacks, Assorted Sizes"/>
        <s v="Eaton Computer Printout Paper, Multicolor"/>
        <s v="Cameo Clasp Envelope, Security-Tint"/>
        <s v="Green Bar Message Books, Multicolor"/>
        <s v="Acme Letter Opener, Serrated"/>
        <s v="Stockwell Staples, 12 Pack"/>
        <s v="GlobeWeis Mailers, Security-Tint"/>
        <s v="Elite Scissors, High Speed"/>
        <s v="Epson Calculator, Red"/>
        <s v="Konica Receipt Printer, Red"/>
        <s v="StarTech Phone, Wireless"/>
        <s v="Panasonic Receipt Printer, Durable"/>
        <s v="Canon Fax and Copier, Digital"/>
        <s v="HP Ink, Laser"/>
        <s v="Hewlett Personal Copier, Digital"/>
        <s v="Canon Ink, Color"/>
        <s v="Hewlett Ink, High-Speed"/>
        <s v="Belkin Keyboard, USB"/>
        <s v="Belkin Mouse, USB"/>
        <s v="Logitech Mouse, USB"/>
        <s v="SanDisk Keyboard, USB"/>
        <s v="Enermax Mouse, Bluetooth"/>
        <s v="Logitech Memory Card, Erganomic"/>
        <s v="Enermax Router, USB"/>
        <s v="Nokia Signal Booster, Cordless"/>
        <s v="Motorola Signal Booster, with Caller ID"/>
        <s v="Cisco Signal Booster, Full Size"/>
        <s v="Apple Smart Phone, Full Size"/>
        <s v="Hon Swivel Stool, Set of Two"/>
        <s v="SAFCO Chairmat, Red"/>
        <s v="Sauder Classic Bookcase, Traditional"/>
        <s v="Safco Library with Doors, Pine"/>
        <s v="Eldon Light Bulb, Erganomic"/>
        <s v="Advantus Clock, Duo Pack"/>
        <s v="Eldon Clock, Erganomic"/>
        <s v="Deflect-O Photo Frame, Durable"/>
        <s v="Tenex Clock, Duo Pack"/>
        <s v="Deflect-O Clock, Black"/>
        <s v="Eldon Door Stop, Erganomic"/>
        <s v="Rubbermaid Frame, Black"/>
        <s v="Chromcraft Conference Table, with Bottom Storage"/>
        <s v="Sauder 3-Shelf Cabinet, Pine"/>
        <s v="Bush Floating Shelf Set, Metal"/>
        <s v="Safco 3-Shelf Cabinet, Metal"/>
        <s v="Tenex Clock, Black"/>
        <s v="Dania Library with Doors, Mobile"/>
        <s v="SAFCO Steel Folding Chair, Set of Two"/>
        <s v="Memorex Mouse, Erganomic"/>
        <s v="HP Ink, Color"/>
        <s v="Cisco Speaker Phone, with Caller ID"/>
        <s v="Cisco Audio Dock, VoIP"/>
        <s v="Apple Speaker Phone, Full Size"/>
        <s v="Advantus Light Bulb, Duo Pack"/>
        <s v="Safco Classic Bookcase, Mobile"/>
        <s v="Barricks Conference Table, Fully Assembled"/>
        <s v="Epson Calculator, Wireless"/>
        <s v="SanDisk Flash Drive, Erganomic"/>
        <s v="Enermax Memory Card, Programmable"/>
        <s v="Enermax Numeric Keypad, USB"/>
        <s v="Samsung Smart Phone, with Caller ID"/>
        <s v="Nokia Headset, Full Size"/>
        <s v="Safco Floating Shelf Set, Pine"/>
        <s v="Lesro Training Table, Adjustable Height"/>
        <s v="Office Star Swivel Stool, Set of Two"/>
        <s v="HP Fax Machine, Laser"/>
        <s v="HP Copy Machine, Laser"/>
        <s v="Canon Fax and Copier, Laser"/>
        <s v="Okidata Printer, White"/>
        <s v="Okidata Receipt Printer, Durable"/>
        <s v="Epson Printer, Wireless"/>
        <s v="Cisco Headset, with Caller ID"/>
        <s v="Hewlett Personal Copier, Color"/>
        <s v="SanDisk Numeric Keypad, USB"/>
        <s v="Motorola Headset, VoIP"/>
        <s v="Lesro Conference Table, with Bottom Storage"/>
        <s v="Hon Training Table, with Bottom Storage"/>
        <s v="Harbour Creations Steel Folding Chair, Set of Two"/>
        <s v="Advantus Photo Frame, Duo Pack"/>
        <s v="Eldon Stacking Tray, Durable"/>
        <s v="Samsung Speaker Phone, with Caller ID"/>
        <s v="Brother Copy Machine, Laser"/>
        <s v="Konica Printer, White"/>
        <s v="Epson Receipt Printer, White"/>
        <s v="Belkin Flash Drive, Programmable"/>
        <s v="Harbour Creations Swivel Stool, Adjustable"/>
        <s v="Hewlett Fax Machine, Color"/>
        <s v="Panasonic Inkjet, Red"/>
        <s v="Epson Receipt Printer, Durable"/>
        <s v="Hon Wood Table, Fully Assembled"/>
        <s v="Eldon Frame, Black"/>
        <s v="Rubbermaid Light Bulb, Black"/>
        <s v="StarTech Calculator, Red"/>
        <s v="Enermax Router, Bluetooth"/>
        <s v="Ikea Classic Bookcase, Mobile"/>
        <s v="Sauder Floating Shelf Set, Pine"/>
        <s v="Barricks Coffee Table, Fully Assembled"/>
        <s v="Cisco Audio Dock, Full Size"/>
        <s v="Chromcraft Computer Table, with Bottom Storage"/>
        <s v="Apple Office Telephone, Full Size"/>
        <s v="Eldon Clock, Black"/>
        <s v="Hon Training Table, Adjustable Height"/>
        <s v="Office Star Bag Chairs, Black"/>
        <s v="SanDisk Mouse, Bluetooth"/>
        <s v="Apple Audio Dock, Cordless"/>
        <s v="Binney &amp; Smith Canvas, Blue"/>
        <s v="Xerox Message Books, Premium"/>
        <s v="Cuisinart Stove, Silver"/>
        <s v="Smead Shelving, Wire Frame"/>
        <s v="Acme Letter Opener, Easy Grip"/>
        <s v="Acco Binding Machine, Recycled"/>
        <s v="Smead Color Coded Labels, Laser Printer Compatible"/>
        <s v="Jiffy Manila Envelope, with clear poly window"/>
        <s v="Smead Shelving, Blue"/>
        <s v="Cardinal Binder, Economy"/>
        <s v="Harbour Creations File Folder Labels, Adjustable"/>
        <s v="Fellowes Trays, Wire Frame"/>
        <s v="Eaton Cards &amp; Envelopes, Multicolor"/>
        <s v="Hon Round Labels, Adjustable"/>
        <s v="Jiffy Clasp Envelope, Security-Tint"/>
        <s v="BIC Highlighters, Fluorescent"/>
        <s v="Hon Removable Labels, 5000 Label Set"/>
        <s v="Cuisinart Toaster, Silver"/>
        <s v="Eldon Trays, Wire Frame"/>
        <s v="Smead Shipping Labels, Adjustable"/>
        <s v="Fiskars Box Cutter, High Speed"/>
        <s v="Hon Round Labels, 5000 Label Set"/>
        <s v="Cardinal Hole Reinforcements, Economy"/>
        <s v="Kleencut Ruler, Serrated"/>
        <s v="Green Bar Computer Printout Paper, Multicolor"/>
        <s v="HP Wireless Fax, Color"/>
        <s v="Belkin Flash Drive, Bluetooth"/>
        <s v="Nokia Office Telephone, Full Size"/>
        <s v="SAFCO Rocking Chair, Set of Two"/>
        <s v="Harbour Creations Bag Chairs, Red"/>
        <s v="Office Star Rocking Chair, Red"/>
        <s v="Safco Classic Bookcase, Traditional"/>
        <s v="Tenex Light Bulb, Durable"/>
        <s v="Lesro Conference Table, Adjustable Height"/>
        <s v="Hon Wood Table, Rectangular"/>
        <s v="Motorola Signal Booster, Full Size"/>
        <s v="HP Fax and Copier, Digital"/>
        <s v="Logitech Flash Drive, Programmable"/>
        <s v="Brother Ink, Laser"/>
        <s v="HP Wireless Fax, High-Speed"/>
        <s v="Samsung Signal Booster, Cordless"/>
        <s v="Hon Swivel Stool, Adjustable"/>
        <s v="StarTech Phone, Durable"/>
        <s v="Bevis Computer Table, Fully Assembled"/>
        <s v="Bush Library with Doors, Mobile"/>
        <s v="Motorola Audio Dock, with Caller ID"/>
        <s v="Nokia Smart Phone, Full Size"/>
        <s v="Sauder Library with Doors, Pine"/>
        <s v="Belkin Memory Card, Programmable"/>
        <s v="Hon Steel Folding Chair, Black"/>
        <s v="Hon Chairmat, Red"/>
        <s v="Memorex Keyboard, Bluetooth"/>
        <s v="SanDisk Memo Slips, Multicolor"/>
        <s v="Green Bar Parchment Paper, Recycled"/>
        <s v="Binney &amp; Smith Sketch Pad, Water Color"/>
        <s v="Xerox Note Cards, Premium"/>
        <s v="Fellowes Box, Industrial"/>
        <s v="Ames Interoffice Envelope, Set of 50"/>
        <s v="Hon Removable Labels, Laser Printer Compatible"/>
        <s v="Acme Ruler, Serrated"/>
        <s v="Avery Binder Covers, Economy"/>
        <s v="Eaton Parchment Paper, Recycled"/>
        <s v="Kleencut Ruler, Steel"/>
        <s v="Wilson Jones Hole Reinforcements, Recycled"/>
        <s v="Cameo Manila Envelope, Set of 50"/>
        <s v="Smead Removable Labels, 5000 Label Set"/>
        <s v="Wilson Jones Binding Machine, Recycled"/>
        <s v="Acme Ruler, Steel"/>
        <s v="Stockwell Thumb Tacks, Assorted Sizes"/>
        <s v="Jiffy Peel and Seal, Recycled"/>
        <s v="BIC Markers, Blue"/>
        <s v="Stiletto Box Cutter, Serrated"/>
        <s v="Avery 3-Hole Punch, Recycled"/>
        <s v="Kleencut Scissors, High Speed"/>
        <s v="Tenex Trays, Wire Frame"/>
        <s v="Acme Box Cutter, Easy Grip"/>
        <s v="Panasonic Phone, White"/>
        <s v="Panasonic Calculator, Wireless"/>
        <s v="HP Wireless Fax, Laser"/>
        <s v="Apple Office Telephone, Cordless"/>
        <s v="Deflect-O Door Stop, Erganomic"/>
        <s v="HP Ink, High-Speed"/>
        <s v="SAFCO Executive Leather Armchair, Adjustable"/>
        <s v="SAFCO Swivel Stool, Black"/>
        <s v="Eldon Door Stop, Durable"/>
        <s v="Belkin Memory Card, Bluetooth"/>
        <s v="Eldon Photo Frame, Duo Pack"/>
        <s v="Novimex Steel Folding Chair, Black"/>
        <s v="HP Fax and Copier, Laser"/>
        <s v="Dania Floating Shelf Set, Traditional"/>
        <s v="Tenex Frame, Black"/>
        <s v="Deflect-O Photo Frame, Black"/>
        <s v="Canon Fax Machine, Laser"/>
        <s v="Bush Stackable Bookrack, Mobile"/>
        <s v="Harbour Creations Rocking Chair, Set of Two"/>
        <s v="Enermax Router, Programmable"/>
        <s v="Apple Smart Phone, with Caller ID"/>
        <s v="Sauder Classic Bookcase, Metal"/>
        <s v="Hon Conference Table, Rectangular"/>
        <s v="Avery Removable Labels, Adjustable"/>
        <s v="Enermax Computer Printout Paper, 8.5 x 11"/>
        <s v="Eldon Shelving, Industrial"/>
        <s v="Boston Highlighters, Water Color"/>
        <s v="Fellowes File Cart, Blue"/>
        <s v="Avery 3-Hole Punch, Clear"/>
        <s v="Green Bar Parchment Paper, 8.5 x 11"/>
        <s v="Hoover Blender, Black"/>
        <s v="Stanley Pencil Sharpener, Water Color"/>
        <s v="Smead Trays, Blue"/>
        <s v="Boston Markers, Easy-Erase"/>
        <s v="Wilson Jones Index Tab, Recycled"/>
        <s v="Breville Microwave, White"/>
        <s v="Boston Sketch Pad, Water Color"/>
        <s v="Kleencut Trimmer, Serrated"/>
        <s v="Accos Clamps, Metal"/>
        <s v="BIC Sketch Pad, Blue"/>
        <s v="Accos Rubber Bands, Bulk Pack"/>
        <s v="Hamilton Beach Coffee Grinder, Black"/>
        <s v="Sanford Pencil Sharpener, Fluorescent"/>
        <s v="SanDisk Message Books, 8.5 x 11"/>
        <s v="BIC Sketch Pad, Easy-Erase"/>
        <s v="BIC Pencil Sharpener, Blue"/>
        <s v="Ames Peel and Seal, with clear poly window"/>
        <s v="Xerox Note Cards, 8.5 x 11"/>
        <s v="GlobeWeis Clasp Envelope, Set of 50"/>
        <s v="Novimex Round Labels, Alphabetical"/>
        <s v="Smead Trays, Industrial"/>
        <s v="Brother Copy Machine, High-Speed"/>
        <s v="SanDisk Keyboard, Programmable"/>
        <s v="Belkin Mouse, Programmable"/>
        <s v="Novimex Rocking Chair, Set of Two"/>
        <s v="Enermax Router, Erganomic"/>
        <s v="Dania Floating Shelf Set, Metal"/>
        <s v="Samsung Signal Booster, Full Size"/>
        <s v="Harbour Creations Bag Chairs, Black"/>
        <s v="Brother Ink, Digital"/>
        <s v="StarTech Card Printer, Wireless"/>
        <s v="Deflect-O Frame, Duo Pack"/>
        <s v="Canon Wireless Fax, Laser"/>
        <s v="Eldon Frame, Duo Pack"/>
        <s v="Rubbermaid Door Stop, Black"/>
        <s v="Dania Library with Doors, Pine"/>
        <s v="Ikea Corner Shelving, Metal"/>
        <s v="Memorex Numeric Keypad, USB"/>
        <s v="Apple Signal Booster, with Caller ID"/>
        <s v="Deflect-O Door Stop, Durable"/>
        <s v="Cisco Signal Booster, with Caller ID"/>
        <s v="Logitech Numeric Keypad, USB"/>
        <s v="Memorex Mouse, USB"/>
        <s v="Canon Wireless Fax, High-Speed"/>
      </sharedItems>
    </cacheField>
    <cacheField name="Sales" numFmtId="0">
      <sharedItems containsSemiMixedTypes="0" containsNonDate="0" containsString="0" containsNumber="1" minValue="4.53" maxValue="5751.54"/>
    </cacheField>
    <cacheField name="Quantity" numFmtId="0">
      <sharedItems containsSemiMixedTypes="0" containsNonDate="0" containsString="0" containsNumber="1" containsInteger="1" minValue="1" maxValue="14"/>
    </cacheField>
    <cacheField name="Profit" numFmtId="0">
      <sharedItems containsSemiMixedTypes="0" containsNonDate="0" containsString="0" containsNumber="1" minValue="-522.09" maxValue="2817.99"/>
    </cacheField>
    <cacheField name="Shipping Cost" numFmtId="0">
      <sharedItems containsSemiMixedTypes="0" containsString="0" containsNumber="1" minValue="0" maxValue="704.08" count="1297">
        <n v="2.15"/>
        <n v="1.5"/>
        <n v="0.79"/>
        <n v="0.14000000000000001"/>
        <n v="11.12"/>
        <n v="0.91"/>
        <n v="8.4600000000000009"/>
        <n v="1.88"/>
        <n v="1.38"/>
        <n v="1.36"/>
        <n v="1.26"/>
        <n v="2.4900000000000002"/>
        <n v="5.33"/>
        <n v="2.75"/>
        <n v="5.51"/>
        <n v="0.49"/>
        <n v="1.1200000000000001"/>
        <n v="0.28000000000000003"/>
        <n v="0.85"/>
        <n v="3.9"/>
        <n v="2.57"/>
        <n v="1.19"/>
        <n v="0.86"/>
        <n v="0.67"/>
        <n v="4.1900000000000004"/>
        <n v="3.33"/>
        <n v="3"/>
        <n v="8.3699999999999992"/>
        <n v="3.35"/>
        <n v="7.39"/>
        <n v="5.41"/>
        <n v="13.96"/>
        <n v="13.11"/>
        <n v="7.79"/>
        <n v="4.21"/>
        <n v="2.09"/>
        <n v="8.7899999999999991"/>
        <n v="2.6"/>
        <n v="4.88"/>
        <n v="3.48"/>
        <n v="5.89"/>
        <n v="3.72"/>
        <n v="3.58"/>
        <n v="20.91"/>
        <n v="11.09"/>
        <n v="7.72"/>
        <n v="5.7"/>
        <n v="20.39"/>
        <n v="265.45999999999998"/>
        <n v="41.18"/>
        <n v="5.38"/>
        <n v="21.26"/>
        <n v="35.28"/>
        <n v="7.34"/>
        <n v="11.37"/>
        <n v="2.62"/>
        <n v="269.89"/>
        <n v="40.840000000000003"/>
        <n v="15.39"/>
        <n v="1.01"/>
        <n v="0.64"/>
        <n v="3.29"/>
        <n v="15.08"/>
        <n v="7.61"/>
        <n v="0.76"/>
        <n v="11.86"/>
        <n v="0.62"/>
        <n v="1.91"/>
        <n v="5.15"/>
        <n v="2.97"/>
        <n v="1.1399999999999999"/>
        <n v="4.9800000000000004"/>
        <n v="1.58"/>
        <n v="3.1"/>
        <n v="0.47"/>
        <n v="2.77"/>
        <n v="2.5"/>
        <n v="2.35"/>
        <n v="1.68"/>
        <n v="1.1599999999999999"/>
        <n v="0.87"/>
        <n v="23.63"/>
        <n v="3.63"/>
        <n v="14.32"/>
        <n v="4.63"/>
        <n v="5.29"/>
        <n v="24.85"/>
        <n v="4.6900000000000004"/>
        <n v="4.53"/>
        <n v="14.11"/>
        <n v="36.15"/>
        <n v="32.71"/>
        <n v="22.83"/>
        <n v="182.54"/>
        <n v="29.55"/>
        <n v="9.85"/>
        <n v="7.23"/>
        <n v="6.06"/>
        <n v="5.0999999999999996"/>
        <n v="12"/>
        <n v="6.85"/>
        <n v="23.6"/>
        <n v="61.59"/>
        <n v="10.199999999999999"/>
        <n v="8.76"/>
        <n v="2.34"/>
        <n v="1.02"/>
        <n v="24.55"/>
        <n v="5.62"/>
        <n v="5.44"/>
        <n v="26.81"/>
        <n v="13.28"/>
        <n v="16.47"/>
        <n v="11.58"/>
        <n v="6.72"/>
        <n v="2.65"/>
        <n v="28.58"/>
        <n v="5.27"/>
        <n v="4.55"/>
        <n v="4.16"/>
        <n v="5.2"/>
        <n v="95.56"/>
        <n v="0.01"/>
        <n v="23.57"/>
        <n v="5.12"/>
        <n v="3.73"/>
        <n v="30.44"/>
        <n v="27.91"/>
        <n v="8.5299999999999994"/>
        <n v="6.04"/>
        <n v="5.0599999999999996"/>
        <n v="0.4"/>
        <n v="3.88"/>
        <n v="2.69"/>
        <n v="12.66"/>
        <n v="15.32"/>
        <n v="8.3800000000000008"/>
        <n v="5.5"/>
        <n v="153.76"/>
        <n v="2.1800000000000002"/>
        <n v="5.57"/>
        <n v="127.71"/>
        <n v="67.89"/>
        <n v="7.57"/>
        <n v="9.01"/>
        <n v="41.11"/>
        <n v="4.9400000000000004"/>
        <n v="7.67"/>
        <n v="39.729999999999997"/>
        <n v="43.14"/>
        <n v="17.59"/>
        <n v="19.41"/>
        <n v="46.57"/>
        <n v="12.65"/>
        <n v="37.85"/>
        <n v="117.45"/>
        <n v="43.32"/>
        <n v="6.55"/>
        <n v="13.44"/>
        <n v="14.6"/>
        <n v="149.13999999999999"/>
        <n v="0.84"/>
        <n v="41.07"/>
        <n v="9.8699999999999992"/>
        <n v="3.74"/>
        <n v="3.57"/>
        <n v="0.82"/>
        <n v="6.65"/>
        <n v="14.44"/>
        <n v="6.16"/>
        <n v="4.79"/>
        <n v="29.08"/>
        <n v="1.73"/>
        <n v="0.38"/>
        <n v="7.99"/>
        <n v="3.46"/>
        <n v="4.5"/>
        <n v="10.08"/>
        <n v="7.9"/>
        <n v="61.97"/>
        <n v="1.48"/>
        <n v="6.41"/>
        <n v="5.32"/>
        <n v="2.88"/>
        <n v="2.71"/>
        <n v="0.92"/>
        <n v="1.27"/>
        <n v="12.69"/>
        <n v="286.74"/>
        <n v="154.18"/>
        <n v="42.53"/>
        <n v="106.35"/>
        <n v="56.71"/>
        <n v="302.82"/>
        <n v="493.2"/>
        <n v="108.6"/>
        <n v="305.27"/>
        <n v="127.72"/>
        <n v="60.59"/>
        <n v="27.01"/>
        <n v="49.84"/>
        <n v="22.53"/>
        <n v="27.23"/>
        <n v="21.84"/>
        <n v="66.98"/>
        <n v="65.040000000000006"/>
        <n v="17.52"/>
        <n v="87.4"/>
        <n v="18.23"/>
        <n v="43.88"/>
        <n v="10.69"/>
        <n v="225.58"/>
        <n v="148.44999999999999"/>
        <n v="61.93"/>
        <n v="25.3"/>
        <n v="33.19"/>
        <n v="18.09"/>
        <n v="6.64"/>
        <n v="154.11000000000001"/>
        <n v="91.33"/>
        <n v="70.84"/>
        <n v="548.4"/>
        <n v="42.29"/>
        <n v="8.68"/>
        <n v="9.34"/>
        <n v="704.08"/>
        <n v="330.01"/>
        <n v="202.06"/>
        <n v="185.11"/>
        <n v="164.14"/>
        <n v="155.97999999999999"/>
        <n v="153.16"/>
        <n v="150.11000000000001"/>
        <n v="81.92"/>
        <n v="68.59"/>
        <n v="62.27"/>
        <n v="58.35"/>
        <n v="54.52"/>
        <n v="50.43"/>
        <n v="40.369999999999997"/>
        <n v="40.19"/>
        <n v="38.56"/>
        <n v="38.14"/>
        <n v="31.44"/>
        <n v="31.12"/>
        <n v="25.44"/>
        <n v="15.28"/>
        <n v="15.09"/>
        <n v="10.56"/>
        <n v="227.14"/>
        <n v="116.78"/>
        <n v="248.81"/>
        <n v="186.83"/>
        <n v="181.05"/>
        <n v="47.59"/>
        <n v="37.39"/>
        <n v="72.14"/>
        <n v="55.6"/>
        <n v="24.84"/>
        <n v="3.65"/>
        <n v="8.15"/>
        <n v="3.54"/>
        <n v="25.11"/>
        <n v="7.87"/>
        <n v="25.92"/>
        <n v="43.17"/>
        <n v="17.940000000000001"/>
        <n v="35.53"/>
        <n v="592.77"/>
        <n v="228.37"/>
        <n v="3.78"/>
        <n v="59.64"/>
        <n v="123.84"/>
        <n v="34.81"/>
        <n v="76.989999999999995"/>
        <n v="58.21"/>
        <n v="3.71"/>
        <n v="7.92"/>
        <n v="64.92"/>
        <n v="40.950000000000003"/>
        <n v="404.08"/>
        <n v="91.65"/>
        <n v="24.56"/>
        <n v="41.68"/>
        <n v="207.44"/>
        <n v="50.45"/>
        <n v="369.4"/>
        <n v="22.45"/>
        <n v="106.93"/>
        <n v="29.41"/>
        <n v="112.46"/>
        <n v="108.2"/>
        <n v="45.47"/>
        <n v="29.06"/>
        <n v="234.15"/>
        <n v="107.06"/>
        <n v="88.22"/>
        <n v="40.409999999999997"/>
        <n v="10.61"/>
        <n v="6.59"/>
        <n v="8.48"/>
        <n v="35.01"/>
        <n v="1.34"/>
        <n v="113.03"/>
        <n v="30.85"/>
        <n v="10.75"/>
        <n v="29.93"/>
        <n v="24.98"/>
        <n v="7.69"/>
        <n v="5.99"/>
        <n v="3.92"/>
        <n v="109.95"/>
        <n v="95.58"/>
        <n v="9.49"/>
        <n v="9.98"/>
        <n v="3.15"/>
        <n v="178.04"/>
        <n v="83.06"/>
        <n v="35.81"/>
        <n v="51.6"/>
        <n v="53.53"/>
        <n v="43.04"/>
        <n v="15.88"/>
        <n v="12.05"/>
        <n v="7.77"/>
        <n v="1.93"/>
        <n v="27.67"/>
        <n v="13.49"/>
        <n v="46.01"/>
        <n v="3.32"/>
        <n v="11"/>
        <n v="4.78"/>
        <n v="22.04"/>
        <n v="4.26"/>
        <n v="81.27"/>
        <n v="28.68"/>
        <n v="16.53"/>
        <n v="31.56"/>
        <n v="7.62"/>
        <n v="83.9"/>
        <n v="96.6"/>
        <n v="31.63"/>
        <n v="56.78"/>
        <n v="27.87"/>
        <n v="19.28"/>
        <n v="7.3"/>
        <n v="179.62"/>
        <n v="29.23"/>
        <n v="109.52"/>
        <n v="53.55"/>
        <n v="19.05"/>
        <n v="5.86"/>
        <n v="35.700000000000003"/>
        <n v="30.69"/>
        <n v="289.17"/>
        <n v="30.2"/>
        <n v="66.3"/>
        <n v="38.01"/>
        <n v="108.16"/>
        <n v="31.2"/>
        <n v="16.11"/>
        <n v="70.92"/>
        <n v="20.14"/>
        <n v="8.4700000000000006"/>
        <n v="219.74"/>
        <n v="20.41"/>
        <n v="36.46"/>
        <n v="71.790000000000006"/>
        <n v="2.06"/>
        <n v="2.3199999999999998"/>
        <n v="60.28"/>
        <n v="20.149999999999999"/>
        <n v="28.54"/>
        <n v="28.18"/>
        <n v="10.82"/>
        <n v="8.3000000000000007"/>
        <n v="5.26"/>
        <n v="67.17"/>
        <n v="11.49"/>
        <n v="8.42"/>
        <n v="5.53"/>
        <n v="7.7"/>
        <n v="12.68"/>
        <n v="1.77"/>
        <n v="6.02"/>
        <n v="3.69"/>
        <n v="2.46"/>
        <n v="2.27"/>
        <n v="1.83"/>
        <n v="4.72"/>
        <n v="6.46"/>
        <n v="1.71"/>
        <n v="1.06"/>
        <n v="0.48"/>
        <n v="5.17"/>
        <n v="4.13"/>
        <n v="3.25"/>
        <n v="2.95"/>
        <n v="1.56"/>
        <n v="7.8"/>
        <n v="1.82"/>
        <n v="1.81"/>
        <n v="1.0900000000000001"/>
        <n v="3.84"/>
        <n v="12.98"/>
        <n v="11.19"/>
        <n v="10.55"/>
        <n v="8.7200000000000006"/>
        <n v="3.09"/>
        <n v="2.68"/>
        <n v="6.54"/>
        <n v="23.18"/>
        <n v="12.34"/>
        <n v="12.12"/>
        <n v="4.33"/>
        <n v="191.29"/>
        <n v="15.13"/>
        <n v="2.13"/>
        <n v="26.24"/>
        <n v="0.28999999999999998"/>
        <n v="5.74"/>
        <n v="4.49"/>
        <n v="4.57"/>
        <n v="21.89"/>
        <n v="9.15"/>
        <n v="7.11"/>
        <n v="10.039999999999999"/>
        <n v="21.15"/>
        <n v="12.03"/>
        <n v="12.13"/>
        <n v="16.170000000000002"/>
        <n v="2.44"/>
        <n v="7.05"/>
        <n v="10.32"/>
        <n v="9.9499999999999993"/>
        <n v="3.6"/>
        <n v="0.71"/>
        <n v="4.18"/>
        <n v="6.67"/>
        <n v="1.25"/>
        <n v="23.26"/>
        <n v="1.94"/>
        <n v="97.07"/>
        <n v="5.37"/>
        <n v="3.03"/>
        <n v="2.9"/>
        <n v="1.79"/>
        <n v="1.33"/>
        <n v="4.4000000000000004"/>
        <n v="1.75"/>
        <n v="1"/>
        <n v="0.23"/>
        <n v="4.68"/>
        <n v="6.2"/>
        <n v="12.95"/>
        <n v="8.65"/>
        <n v="6.75"/>
        <n v="2.63"/>
        <n v="0.88"/>
        <n v="84.02"/>
        <n v="7.45"/>
        <n v="3.24"/>
        <n v="1.24"/>
        <n v="3.39"/>
        <n v="0.44"/>
        <n v="3.41"/>
        <n v="3.23"/>
        <n v="12.57"/>
        <n v="4.03"/>
        <n v="17.190000000000001"/>
        <n v="25.43"/>
        <n v="24.09"/>
        <n v="10.89"/>
        <n v="7.66"/>
        <n v="32.590000000000003"/>
        <n v="6.05"/>
        <n v="23.21"/>
        <n v="21.83"/>
        <n v="45.06"/>
        <n v="8.6199999999999992"/>
        <n v="5.76"/>
        <n v="3.76"/>
        <n v="438.89"/>
        <n v="7.64"/>
        <n v="311.14"/>
        <n v="7.14"/>
        <n v="11.52"/>
        <n v="2.87"/>
        <n v="3.06"/>
        <n v="127.81"/>
        <n v="12.43"/>
        <n v="4.5199999999999996"/>
        <n v="16.86"/>
        <n v="20.69"/>
        <n v="8.98"/>
        <n v="6.79"/>
        <n v="12.85"/>
        <n v="25.86"/>
        <n v="25.34"/>
        <n v="5.19"/>
        <n v="12.73"/>
        <n v="136.27000000000001"/>
        <n v="16.75"/>
        <n v="5.24"/>
        <n v="2.66"/>
        <n v="6.3"/>
        <n v="2.4300000000000002"/>
        <n v="5.34"/>
        <n v="8.1300000000000008"/>
        <n v="50.46"/>
        <n v="34.119999999999997"/>
        <n v="12.7"/>
        <n v="439.65"/>
        <n v="14.45"/>
        <n v="46.65"/>
        <n v="8.4"/>
        <n v="31.14"/>
        <n v="1.42"/>
        <n v="1.17"/>
        <n v="28.31"/>
        <n v="2.31"/>
        <n v="0.95"/>
        <n v="9.23"/>
        <n v="3.62"/>
        <n v="19.16"/>
        <n v="15.55"/>
        <n v="3.86"/>
        <n v="98.02"/>
        <n v="12.23"/>
        <n v="413.95"/>
        <n v="35.840000000000003"/>
        <n v="20.100000000000001"/>
        <n v="13.54"/>
        <n v="17.12"/>
        <n v="5.49"/>
        <n v="11.32"/>
        <n v="21.78"/>
        <n v="16.600000000000001"/>
        <n v="41.98"/>
        <n v="7.88"/>
        <n v="49.25"/>
        <n v="151.37"/>
        <n v="11.55"/>
        <n v="8.69"/>
        <n v="16.72"/>
        <n v="20.95"/>
        <n v="12.87"/>
        <n v="6.17"/>
        <n v="5.96"/>
        <n v="68.55"/>
        <n v="3.93"/>
        <n v="10.77"/>
        <n v="4.22"/>
        <n v="11.1"/>
        <n v="9"/>
        <n v="2.93"/>
        <n v="25.14"/>
        <n v="12.77"/>
        <n v="6.19"/>
        <n v="39.67"/>
        <n v="5.81"/>
        <n v="16.46"/>
        <n v="4.54"/>
        <n v="2.89"/>
        <n v="7.04"/>
        <n v="2.7"/>
        <n v="2.98"/>
        <n v="16.64"/>
        <n v="19.48"/>
        <n v="12.17"/>
        <n v="9.1"/>
        <n v="11.68"/>
        <n v="3.81"/>
        <n v="27.69"/>
        <n v="26.61"/>
        <n v="22.79"/>
        <n v="637.86"/>
        <n v="167.66"/>
        <n v="109.58"/>
        <n v="79.900000000000006"/>
        <n v="29.7"/>
        <n v="317.81"/>
        <n v="106.94"/>
        <n v="93.95"/>
        <n v="48.5"/>
        <n v="625.77"/>
        <n v="118.43"/>
        <n v="94.93"/>
        <n v="383.68"/>
        <n v="14.91"/>
        <n v="94.85"/>
        <n v="63.87"/>
        <n v="68.989999999999995"/>
        <n v="6.99"/>
        <n v="136.4"/>
        <n v="53.54"/>
        <n v="28.26"/>
        <n v="11.36"/>
        <n v="68.52"/>
        <n v="21.99"/>
        <n v="2.39"/>
        <n v="22.94"/>
        <n v="24.19"/>
        <n v="24.99"/>
        <n v="19.88"/>
        <n v="10.84"/>
        <n v="117.24"/>
        <n v="49.72"/>
        <n v="148.9"/>
        <n v="83.73"/>
        <n v="60.18"/>
        <n v="42.79"/>
        <n v="286.67"/>
        <n v="103.93"/>
        <n v="63.34"/>
        <n v="19.12"/>
        <n v="296.68"/>
        <n v="62.11"/>
        <n v="261.08"/>
        <n v="95.02"/>
        <n v="573.27"/>
        <n v="286.01"/>
        <n v="202.32"/>
        <n v="78.91"/>
        <n v="78.13"/>
        <n v="53.01"/>
        <n v="51.49"/>
        <n v="51.34"/>
        <n v="47.43"/>
        <n v="26.63"/>
        <n v="26.27"/>
        <n v="25.97"/>
        <n v="20.76"/>
        <n v="20.170000000000002"/>
        <n v="19.7"/>
        <n v="18.48"/>
        <n v="16.34"/>
        <n v="15.42"/>
        <n v="5.63"/>
        <n v="143.19999999999999"/>
        <n v="359.27"/>
        <n v="411.06"/>
        <n v="33.1"/>
        <n v="32.96"/>
        <n v="87.62"/>
        <n v="73"/>
        <n v="37.549999999999997"/>
        <n v="83.62"/>
        <n v="36.17"/>
        <n v="13.48"/>
        <n v="1.44"/>
        <n v="18.440000000000001"/>
        <n v="227.67"/>
        <n v="52.69"/>
        <n v="187.63"/>
        <n v="16.100000000000001"/>
        <n v="55.81"/>
        <n v="124.29"/>
        <n v="151.9"/>
        <n v="17.54"/>
        <n v="13.2"/>
        <n v="139.72999999999999"/>
        <n v="403.97"/>
        <n v="61.42"/>
        <n v="1.92"/>
        <n v="81.849999999999994"/>
        <n v="22.48"/>
        <n v="12.2"/>
        <n v="59.87"/>
        <n v="27.96"/>
        <n v="89.64"/>
        <n v="36.86"/>
        <n v="79.099999999999994"/>
        <n v="38.64"/>
        <n v="15.11"/>
        <n v="111.87"/>
        <n v="84.21"/>
        <n v="26.42"/>
        <n v="8.2200000000000006"/>
        <n v="14.04"/>
        <n v="32.74"/>
        <n v="125.54"/>
        <n v="70.900000000000006"/>
        <n v="30.82"/>
        <n v="6.12"/>
        <n v="75.290000000000006"/>
        <n v="24.51"/>
        <n v="11.2"/>
        <n v="16.690000000000001"/>
        <n v="323.75"/>
        <n v="148.65"/>
        <n v="14.2"/>
        <n v="50.73"/>
        <n v="82.58"/>
        <n v="20.51"/>
        <n v="16.16"/>
        <n v="51.72"/>
        <n v="3.3"/>
        <n v="119.46"/>
        <n v="71.180000000000007"/>
        <n v="22.58"/>
        <n v="36.450000000000003"/>
        <n v="7.98"/>
        <n v="83.97"/>
        <n v="29.2"/>
        <n v="131.91999999999999"/>
        <n v="33.33"/>
        <n v="10.59"/>
        <n v="8.92"/>
        <n v="4.8499999999999996"/>
        <n v="0.52"/>
        <n v="32.89"/>
        <n v="29.82"/>
        <n v="47.41"/>
        <n v="48.63"/>
        <n v="42.97"/>
        <n v="30.63"/>
        <n v="23.86"/>
        <n v="12.32"/>
        <n v="10.98"/>
        <n v="123.23"/>
        <n v="87.26"/>
        <n v="9.17"/>
        <n v="52.63"/>
        <n v="10.79"/>
        <n v="19.95"/>
        <n v="41.57"/>
        <n v="36.89"/>
        <n v="33.020000000000003"/>
        <n v="18.91"/>
        <n v="31.87"/>
        <n v="18.940000000000001"/>
        <n v="237.05"/>
        <n v="22.44"/>
        <n v="10.46"/>
        <n v="6.4"/>
        <n v="25.28"/>
        <n v="21.09"/>
        <n v="6.07"/>
        <n v="13.6"/>
        <n v="6.7"/>
        <n v="12.29"/>
        <n v="10.87"/>
        <n v="20.49"/>
        <n v="12.58"/>
        <n v="0.6"/>
        <n v="0.42"/>
        <n v="4.7699999999999996"/>
        <n v="4.25"/>
        <n v="1.63"/>
        <n v="4.38"/>
        <n v="110.3"/>
        <n v="6.76"/>
        <n v="0.5"/>
        <n v="0.11"/>
        <n v="0.25"/>
        <n v="2.0099999999999998"/>
        <n v="5.05"/>
        <n v="1.55"/>
        <n v="11.96"/>
        <n v="6.26"/>
        <n v="6.68"/>
        <n v="5.97"/>
        <n v="5.23"/>
        <n v="4.3099999999999996"/>
        <n v="1.43"/>
        <n v="15.23"/>
        <n v="10.31"/>
        <n v="7.03"/>
        <n v="4.5999999999999996"/>
        <n v="6.91"/>
        <n v="4.3"/>
        <n v="1.9"/>
        <n v="8.6999999999999993"/>
        <n v="8.2799999999999994"/>
        <n v="4.09"/>
        <n v="5.18"/>
        <n v="2.23"/>
        <n v="6.6"/>
        <n v="4.67"/>
        <n v="22.66"/>
        <n v="41.54"/>
        <n v="34.72"/>
        <n v="17.72"/>
        <n v="2.41"/>
        <n v="3.79"/>
        <n v="14.14"/>
        <n v="19.420000000000002"/>
        <n v="11.26"/>
        <n v="7.02"/>
        <n v="4.6399999999999997"/>
        <n v="3.95"/>
        <n v="23.64"/>
        <n v="3.14"/>
        <n v="1.49"/>
        <n v="3.13"/>
        <n v="17.77"/>
        <n v="6.82"/>
        <n v="3.64"/>
        <n v="14.93"/>
        <n v="9.6999999999999993"/>
        <n v="3.21"/>
        <n v="8.82"/>
        <n v="3.18"/>
        <n v="1.97"/>
        <n v="15.91"/>
        <n v="3.49"/>
        <n v="47.53"/>
        <n v="39.770000000000003"/>
        <n v="3.98"/>
        <n v="2.52"/>
        <n v="0.83"/>
        <n v="0.45"/>
        <n v="0.89"/>
        <n v="1.04"/>
        <n v="8.51"/>
        <n v="5.52"/>
        <n v="4.3899999999999997"/>
        <n v="2.8"/>
        <n v="9.94"/>
        <n v="113.36"/>
        <n v="19.87"/>
        <n v="9.16"/>
        <n v="2.0299999999999998"/>
        <n v="4.2699999999999996"/>
        <n v="10.57"/>
        <n v="8.9"/>
        <n v="2.17"/>
        <n v="2.83"/>
        <n v="32.729999999999997"/>
        <n v="11.99"/>
        <n v="33.5"/>
        <n v="26.74"/>
        <n v="7.73"/>
        <n v="12.37"/>
        <n v="15.36"/>
        <n v="12.47"/>
        <n v="36.56"/>
        <n v="35.94"/>
        <n v="30.39"/>
        <n v="8.67"/>
        <n v="88.98"/>
        <n v="58.79"/>
        <n v="17.690000000000001"/>
        <n v="81.69"/>
        <n v="11.91"/>
        <n v="12.21"/>
        <n v="15.04"/>
        <n v="15.52"/>
        <n v="20.29"/>
        <n v="13.82"/>
        <n v="10.86"/>
        <n v="13.61"/>
        <n v="1.22"/>
        <n v="10.73"/>
        <n v="6.56"/>
        <n v="6.24"/>
        <n v="12.35"/>
        <n v="32.15"/>
        <n v="13.73"/>
        <n v="26.14"/>
        <n v="12.3"/>
        <n v="12.25"/>
        <n v="24.3"/>
        <n v="7.09"/>
        <n v="4.47"/>
        <n v="2.56"/>
        <n v="15.16"/>
        <n v="3.97"/>
        <n v="11.06"/>
        <n v="8.74"/>
        <n v="2.81"/>
        <n v="10.16"/>
        <n v="62.34"/>
        <n v="5.16"/>
        <n v="11.97"/>
        <n v="46.11"/>
        <n v="18.649999999999999"/>
        <n v="8.16"/>
        <n v="2.36"/>
        <n v="2.02"/>
        <n v="0.09"/>
        <n v="0.94"/>
        <n v="29.42"/>
        <n v="26.79"/>
        <n v="6.21"/>
        <n v="27.08"/>
        <n v="6.95"/>
        <n v="6.92"/>
        <n v="10.24"/>
        <n v="1.45"/>
        <n v="4.8899999999999997"/>
        <n v="28.36"/>
        <n v="19.579999999999998"/>
        <n v="12.64"/>
        <n v="26.93"/>
        <n v="9.9"/>
        <n v="5.95"/>
        <n v="11.72"/>
        <n v="24.92"/>
        <n v="34.799999999999997"/>
        <n v="83.03"/>
        <n v="33.42"/>
        <n v="3.34"/>
        <n v="6.96"/>
        <n v="11.11"/>
        <n v="3.12"/>
        <n v="12.11"/>
        <n v="35.979999999999997"/>
        <n v="34.51"/>
        <n v="7.46"/>
        <n v="10.54"/>
        <n v="5.25"/>
        <n v="0.18"/>
        <n v="7.86"/>
        <n v="5.93"/>
        <n v="13.89"/>
        <n v="1.51"/>
        <n v="7.41"/>
        <n v="4.66"/>
        <n v="4.34"/>
        <n v="6.43"/>
        <n v="24.26"/>
        <n v="106.29"/>
        <n v="40.880000000000003"/>
        <n v="15.65"/>
        <n v="25.66"/>
        <n v="313.66000000000003"/>
        <n v="87.16"/>
        <n v="86.47"/>
        <n v="319.52999999999997"/>
        <n v="98.79"/>
        <n v="27.59"/>
        <n v="134.52000000000001"/>
        <n v="56.05"/>
        <n v="3.38"/>
        <n v="44.16"/>
        <n v="21.21"/>
        <n v="45.18"/>
        <n v="17.84"/>
        <n v="93.82"/>
        <n v="23.79"/>
        <n v="35.86"/>
        <n v="29.83"/>
        <n v="62"/>
        <n v="61.15"/>
        <n v="326.32"/>
        <n v="22.01"/>
        <n v="126.91"/>
        <n v="112.76"/>
        <n v="74.98"/>
        <n v="72.930000000000007"/>
        <n v="45.63"/>
        <n v="12.96"/>
        <n v="658.35"/>
        <n v="30.24"/>
        <n v="160.28"/>
        <n v="88.59"/>
        <n v="94.83"/>
        <n v="4.12"/>
        <n v="39.29"/>
        <n v="12.22"/>
        <n v="8.18"/>
        <n v="24.57"/>
        <n v="72.37"/>
        <n v="58.28"/>
        <n v="57.65"/>
        <n v="41.55"/>
        <n v="30.56"/>
        <n v="25.39"/>
        <n v="56.01"/>
        <n v="14.39"/>
        <n v="4.82"/>
        <n v="7.06"/>
        <n v="616.27"/>
        <n v="172.19"/>
        <n v="111.17"/>
        <n v="30.91"/>
        <n v="16.29"/>
        <n v="56.04"/>
        <n v="27.28"/>
        <n v="14.76"/>
        <n v="5.9"/>
        <n v="169.79"/>
        <n v="9.44"/>
        <n v="658.69"/>
        <n v="68.42"/>
        <n v="58.13"/>
        <n v="56.5"/>
        <n v="11.59"/>
        <n v="232.45"/>
        <n v="161.94999999999999"/>
        <n v="136.46"/>
        <n v="63.15"/>
        <n v="11.76"/>
        <n v="4.45"/>
        <n v="87.05"/>
        <n v="76.709999999999994"/>
        <n v="74.73"/>
        <n v="35.79"/>
        <n v="28.98"/>
        <n v="11.81"/>
        <n v="64"/>
        <n v="53.2"/>
        <n v="25.47"/>
        <n v="320.27"/>
        <n v="13.12"/>
        <n v="69.37"/>
        <n v="23.51"/>
        <n v="32.9"/>
        <n v="226.81"/>
        <n v="19.62"/>
        <n v="2.92"/>
        <n v="7.74"/>
        <n v="351.08"/>
        <n v="200.83"/>
        <n v="112.36"/>
        <n v="49.5"/>
        <n v="115.68"/>
        <n v="60.32"/>
        <n v="132.38999999999999"/>
        <n v="88.68"/>
        <n v="36.1"/>
        <n v="33.18"/>
        <n v="23.9"/>
        <n v="78.28"/>
        <n v="76"/>
        <n v="60.78"/>
        <n v="131.22"/>
        <n v="58.83"/>
        <n v="46.16"/>
        <n v="15.33"/>
        <n v="5.39"/>
        <n v="5.1100000000000003"/>
        <n v="91.09"/>
        <n v="216.06"/>
        <n v="61.25"/>
        <n v="15.54"/>
        <n v="9.5500000000000007"/>
        <n v="41.32"/>
        <n v="43.02"/>
        <n v="24.01"/>
        <n v="67.430000000000007"/>
        <n v="25.73"/>
        <n v="7.35"/>
        <n v="18.420000000000002"/>
        <n v="15.21"/>
        <n v="68.290000000000006"/>
        <n v="120.39"/>
        <n v="34.08"/>
        <n v="325.54000000000002"/>
        <n v="38.799999999999997"/>
        <n v="6.09"/>
        <n v="11.66"/>
        <n v="89.9"/>
        <n v="248.41"/>
        <n v="78.290000000000006"/>
        <n v="34.729999999999997"/>
        <n v="51.35"/>
        <n v="105.66"/>
        <n v="205.63"/>
        <n v="54.94"/>
        <n v="166.98"/>
        <n v="6.01"/>
        <n v="4.7300000000000004"/>
        <n v="1.96"/>
        <n v="9.9600000000000009"/>
        <n v="57.11"/>
        <n v="2.61"/>
        <n v="21.8"/>
        <n v="6.48"/>
        <n v="14.51"/>
        <n v="2.33"/>
        <n v="17.34"/>
        <n v="43.64"/>
        <n v="42.12"/>
        <n v="2.79"/>
        <n v="2.04"/>
        <n v="22.77"/>
        <n v="16.84"/>
        <n v="59.41"/>
        <n v="16.66"/>
        <n v="1.31"/>
        <n v="1.05"/>
        <n v="10.23"/>
        <n v="2.73"/>
        <n v="1.1000000000000001"/>
        <n v="0.97"/>
        <n v="4.04"/>
        <n v="29.35"/>
        <n v="0.57999999999999996"/>
        <n v="33.35"/>
        <n v="24.44"/>
        <n v="9.36"/>
        <n v="9.6199999999999992"/>
        <n v="5.48"/>
        <n v="11.65"/>
        <n v="7.26"/>
        <n v="25"/>
        <n v="6.27"/>
        <n v="10.34"/>
        <n v="11.08"/>
        <n v="11.67"/>
        <n v="18.43"/>
        <n v="5.64"/>
        <n v="9.0299999999999994"/>
        <n v="2.14"/>
        <n v="286.52999999999997"/>
        <n v="9.1199999999999992"/>
        <n v="273.63"/>
        <n v="25.8"/>
        <n v="126.84"/>
        <n v="43.1"/>
        <n v="105.33"/>
        <n v="90.31"/>
        <n v="40.36"/>
        <n v="5.0199999999999996"/>
        <n v="327.55"/>
        <n v="65.56"/>
        <n v="297.81"/>
        <n v="118.56"/>
        <n v="53.02"/>
        <n v="33.56"/>
        <n v="21.46"/>
        <n v="37.54"/>
        <n v="136.44999999999999"/>
        <n v="64.69"/>
        <n v="48.52"/>
        <n v="116.18"/>
        <n v="86.53"/>
        <n v="62.95"/>
        <n v="48"/>
        <n v="7.65"/>
        <n v="208.88"/>
        <n v="114.05"/>
        <n v="10.9"/>
        <n v="17.48"/>
        <n v="67.59"/>
        <n v="17.53"/>
        <n v="62.94"/>
        <n v="60.67"/>
        <n v="12.61"/>
        <n v="7.22"/>
        <n v="44"/>
        <n v="43.96"/>
        <n v="209.29"/>
        <n v="137.38"/>
        <n v="30.64"/>
        <n v="13.23"/>
        <n v="21.58"/>
        <n v="2.0699999999999998"/>
        <n v="4.1100000000000003"/>
        <n v="9.76"/>
        <n v="3.7"/>
        <n v="3.17"/>
        <n v="6.83"/>
        <n v="2.72"/>
        <n v="8.2100000000000009"/>
        <n v="7.54"/>
        <n v="19.98"/>
        <n v="9.6300000000000008"/>
        <n v="5.04"/>
        <n v="2.16"/>
        <n v="3.37"/>
        <n v="3.99"/>
        <n v="2.4500000000000002"/>
        <n v="1.39"/>
        <n v="2.78"/>
        <n v="10.41"/>
        <n v="12.46"/>
        <n v="2.37"/>
        <n v="10.66"/>
        <n v="18.89"/>
        <n v="14.73"/>
        <n v="9.56"/>
        <n v="18.53"/>
        <n v="6.5"/>
        <n v="4.87"/>
        <n v="28.47"/>
        <n v="17.86"/>
        <n v="28.6"/>
        <n v="22.69"/>
        <n v="0.69"/>
        <n v="3.75"/>
        <n v="8.33"/>
        <n v="17.25"/>
        <n v="3.77"/>
        <n v="18.010000000000002"/>
        <n v="0.8"/>
        <n v="8.6300000000000008"/>
        <n v="16.03"/>
        <n v="107.47"/>
        <n v="115.78"/>
        <n v="74.290000000000006"/>
        <n v="63.55"/>
        <n v="37.72"/>
        <n v="13.64"/>
        <n v="12.04"/>
        <n v="8.25"/>
        <n v="12.24"/>
        <n v="244.5"/>
        <n v="44.47"/>
        <n v="223.52"/>
        <n v="20.36"/>
        <n v="55.14"/>
        <n v="15.62"/>
        <n v="49.92"/>
        <n v="46.71"/>
        <n v="48.66"/>
        <n v="7.21"/>
        <n v="35.83"/>
        <n v="65.819999999999993"/>
        <n v="23.49"/>
        <n v="18.47"/>
        <n v="14.29"/>
        <n v="7.55"/>
        <n v="106.42"/>
        <n v="28"/>
        <n v="13.27"/>
        <n v="59.62"/>
        <n v="353.85"/>
        <n v="29.68"/>
        <n v="38.47"/>
        <n v="9.51"/>
        <n v="55.42"/>
        <n v="11.4"/>
        <n v="5.98"/>
        <n v="2.11"/>
        <n v="11.02"/>
        <n v="2.2999999999999998"/>
        <n v="59.03"/>
        <n v="19.2"/>
        <n v="1.8"/>
        <n v="76.34"/>
        <n v="12.52"/>
        <n v="5.08"/>
        <n v="9.14"/>
        <n v="17.66"/>
        <n v="15.35"/>
        <n v="5.07"/>
        <n v="15.87"/>
        <n v="4.2300000000000004"/>
        <n v="61.6"/>
        <n v="6.66"/>
        <n v="13.22"/>
        <n v="11.24"/>
        <n v="18.45"/>
        <n v="2.85"/>
        <n v="5.35"/>
        <n v="16.8"/>
        <n v="132.72999999999999"/>
        <n v="2.2599999999999998"/>
        <n v="12.88"/>
        <n v="12.59"/>
        <n v="18.600000000000001"/>
        <n v="0.37"/>
        <n v="224.28"/>
        <n v="33.93"/>
        <n v="24"/>
        <n v="29.62"/>
        <n v="50.39"/>
        <n v="12.74"/>
        <n v="16.25"/>
        <n v="145.13"/>
        <n v="126.02"/>
        <n v="7.18"/>
        <n v="210.22"/>
        <n v="56.92"/>
        <n v="110.88"/>
        <n v="39.82"/>
        <n v="17.93"/>
        <n v="74.63"/>
        <n v="100.34"/>
        <n v="21.12"/>
        <n v="50.59"/>
        <n v="8.83"/>
        <n v="193.81"/>
        <n v="75.06"/>
        <n v="54.13"/>
        <n v="18.84"/>
        <n v="76.84"/>
        <n v="72.55"/>
        <n v="14.92"/>
        <n v="10.3"/>
        <n v="25.41"/>
        <n v="29.38"/>
        <n v="20.6"/>
        <n v="10.64"/>
        <n v="10.52"/>
        <n v="13.13"/>
        <n v="26.96"/>
        <n v="10.029999999999999"/>
        <n v="9.24"/>
        <n v="13.99"/>
        <n v="60.19"/>
        <n v="89.01"/>
        <n v="74.650000000000006"/>
      </sharedItems>
    </cacheField>
    <cacheField name="Order Priority" numFmtId="0">
      <sharedItems count="4">
        <s v="Medium"/>
        <s v="High"/>
        <s v="Low"/>
        <s v="Critical"/>
      </sharedItems>
    </cacheField>
    <cacheField name="Target" numFmtId="0">
      <sharedItems containsSemiMixedTypes="0" containsNonDate="0" containsString="0" containsNumber="1" containsInteger="1" minValue="5" maxValue="800"/>
    </cacheField>
    <cacheField name="Manager" numFmtId="0">
      <sharedItems count="3">
        <s v="Mahesh"/>
        <s v="Ramesh"/>
        <s v="Suresh"/>
      </sharedItems>
    </cacheField>
    <cacheField name="Team lead" numFmtId="0">
      <sharedItems count="12">
        <s v="Mohit"/>
        <s v="Mohan"/>
        <s v="Manu"/>
        <s v="Meena"/>
        <s v="Radha"/>
        <s v="Renuka"/>
        <s v="Ram"/>
        <s v="Rohit"/>
        <s v="Sunil"/>
        <s v="Sumita"/>
        <s v="Suma"/>
        <s v="Suraj"/>
      </sharedItems>
    </cacheField>
    <cacheField name="Gender" numFmtId="0">
      <sharedItems count="2">
        <s v="Male"/>
        <s v="Female"/>
      </sharedItems>
    </cacheField>
    <cacheField name="Order Date" numFmtId="15">
      <sharedItems containsSemiMixedTypes="0" containsNonDate="0" containsDate="1" containsString="0" minDate="2021-01-06T00:00:00" maxDate="2024-12-31T00:00:00" count="553">
        <d v="2024-01-12T00:00:00"/>
        <d v="2023-12-27T00:00:00"/>
        <d v="2024-02-12T00:00:00"/>
        <d v="2024-10-22T00:00:00"/>
        <d v="2021-09-27T00:00:00"/>
        <d v="2022-06-16T00:00:00"/>
        <d v="2023-05-14T00:00:00"/>
        <d v="2021-05-09T00:00:00"/>
        <d v="2022-01-24T00:00:00"/>
        <d v="2022-08-17T00:00:00"/>
        <d v="2021-03-18T00:00:00"/>
        <d v="2024-11-22T00:00:00"/>
        <d v="2021-09-15T00:00:00"/>
        <d v="2023-09-18T00:00:00"/>
        <d v="2023-01-05T00:00:00"/>
        <d v="2023-09-08T00:00:00"/>
        <d v="2021-06-12T00:00:00"/>
        <d v="2021-07-29T00:00:00"/>
        <d v="2024-06-10T00:00:00"/>
        <d v="2023-06-02T00:00:00"/>
        <d v="2024-01-25T00:00:00"/>
        <d v="2023-12-06T00:00:00"/>
        <d v="2024-09-08T00:00:00"/>
        <d v="2021-12-30T00:00:00"/>
        <d v="2024-12-23T00:00:00"/>
        <d v="2024-12-06T00:00:00"/>
        <d v="2021-03-30T00:00:00"/>
        <d v="2022-10-12T00:00:00"/>
        <d v="2023-01-07T00:00:00"/>
        <d v="2024-01-22T00:00:00"/>
        <d v="2024-01-16T00:00:00"/>
        <d v="2022-11-27T00:00:00"/>
        <d v="2024-09-25T00:00:00"/>
        <d v="2023-05-31T00:00:00"/>
        <d v="2021-06-21T00:00:00"/>
        <d v="2023-07-02T00:00:00"/>
        <d v="2023-03-23T00:00:00"/>
        <d v="2024-07-08T00:00:00"/>
        <d v="2023-09-12T00:00:00"/>
        <d v="2024-08-13T00:00:00"/>
        <d v="2024-03-20T00:00:00"/>
        <d v="2021-02-11T00:00:00"/>
        <d v="2024-11-18T00:00:00"/>
        <d v="2022-01-10T00:00:00"/>
        <d v="2023-06-14T00:00:00"/>
        <d v="2022-09-05T00:00:00"/>
        <d v="2022-07-07T00:00:00"/>
        <d v="2024-09-09T00:00:00"/>
        <d v="2023-08-30T00:00:00"/>
        <d v="2023-12-31T00:00:00"/>
        <d v="2022-05-16T00:00:00"/>
        <d v="2022-07-04T00:00:00"/>
        <d v="2024-07-11T00:00:00"/>
        <d v="2024-12-19T00:00:00"/>
        <d v="2023-05-24T00:00:00"/>
        <d v="2023-07-05T00:00:00"/>
        <d v="2023-08-07T00:00:00"/>
        <d v="2022-08-29T00:00:00"/>
        <d v="2021-06-10T00:00:00"/>
        <d v="2022-10-03T00:00:00"/>
        <d v="2022-08-10T00:00:00"/>
        <d v="2024-04-15T00:00:00"/>
        <d v="2021-10-10T00:00:00"/>
        <d v="2022-08-12T00:00:00"/>
        <d v="2021-02-08T00:00:00"/>
        <d v="2023-07-01T00:00:00"/>
        <d v="2022-12-28T00:00:00"/>
        <d v="2023-06-08T00:00:00"/>
        <d v="2023-10-05T00:00:00"/>
        <d v="2023-12-10T00:00:00"/>
        <d v="2022-07-19T00:00:00"/>
        <d v="2022-09-21T00:00:00"/>
        <d v="2024-12-09T00:00:00"/>
        <d v="2023-06-18T00:00:00"/>
        <d v="2021-11-28T00:00:00"/>
        <d v="2024-11-17T00:00:00"/>
        <d v="2024-04-17T00:00:00"/>
        <d v="2024-06-24T00:00:00"/>
        <d v="2021-12-02T00:00:00"/>
        <d v="2024-05-30T00:00:00"/>
        <d v="2021-11-14T00:00:00"/>
        <d v="2021-02-16T00:00:00"/>
        <d v="2023-09-11T00:00:00"/>
        <d v="2021-12-22T00:00:00"/>
        <d v="2024-09-12T00:00:00"/>
        <d v="2023-10-23T00:00:00"/>
        <d v="2023-07-30T00:00:00"/>
        <d v="2021-05-18T00:00:00"/>
        <d v="2024-10-30T00:00:00"/>
        <d v="2024-08-05T00:00:00"/>
        <d v="2021-06-13T00:00:00"/>
        <d v="2023-12-01T00:00:00"/>
        <d v="2024-10-17T00:00:00"/>
        <d v="2022-11-09T00:00:00"/>
        <d v="2024-06-08T00:00:00"/>
        <d v="2023-12-11T00:00:00"/>
        <d v="2024-12-15T00:00:00"/>
        <d v="2022-01-14T00:00:00"/>
        <d v="2022-12-19T00:00:00"/>
        <d v="2024-12-11T00:00:00"/>
        <d v="2024-06-01T00:00:00"/>
        <d v="2022-12-07T00:00:00"/>
        <d v="2022-05-09T00:00:00"/>
        <d v="2022-02-11T00:00:00"/>
        <d v="2023-11-11T00:00:00"/>
        <d v="2022-05-11T00:00:00"/>
        <d v="2021-03-21T00:00:00"/>
        <d v="2022-09-22T00:00:00"/>
        <d v="2023-05-19T00:00:00"/>
        <d v="2022-12-09T00:00:00"/>
        <d v="2022-06-27T00:00:00"/>
        <d v="2022-11-13T00:00:00"/>
        <d v="2021-07-12T00:00:00"/>
        <d v="2021-06-17T00:00:00"/>
        <d v="2021-12-21T00:00:00"/>
        <d v="2022-03-03T00:00:00"/>
        <d v="2022-08-23T00:00:00"/>
        <d v="2023-07-12T00:00:00"/>
        <d v="2023-09-30T00:00:00"/>
        <d v="2024-09-05T00:00:00"/>
        <d v="2021-11-08T00:00:00"/>
        <d v="2022-04-14T00:00:00"/>
        <d v="2024-05-05T00:00:00"/>
        <d v="2024-01-20T00:00:00"/>
        <d v="2021-06-28T00:00:00"/>
        <d v="2022-02-03T00:00:00"/>
        <d v="2024-06-30T00:00:00"/>
        <d v="2024-01-05T00:00:00"/>
        <d v="2021-12-26T00:00:00"/>
        <d v="2021-08-20T00:00:00"/>
        <d v="2022-04-05T00:00:00"/>
        <d v="2024-03-11T00:00:00"/>
        <d v="2022-10-09T00:00:00"/>
        <d v="2023-09-13T00:00:00"/>
        <d v="2024-12-26T00:00:00"/>
        <d v="2023-12-24T00:00:00"/>
        <d v="2023-11-25T00:00:00"/>
        <d v="2024-12-27T00:00:00"/>
        <d v="2024-10-06T00:00:00"/>
        <d v="2023-02-09T00:00:00"/>
        <d v="2024-07-17T00:00:00"/>
        <d v="2023-10-24T00:00:00"/>
        <d v="2022-10-05T00:00:00"/>
        <d v="2022-03-21T00:00:00"/>
        <d v="2022-08-31T00:00:00"/>
        <d v="2024-12-31T00:00:00"/>
        <d v="2024-10-31T00:00:00"/>
        <d v="2021-10-14T00:00:00"/>
        <d v="2024-09-26T00:00:00"/>
        <d v="2024-11-21T00:00:00"/>
        <d v="2022-10-29T00:00:00"/>
        <d v="2022-12-17T00:00:00"/>
        <d v="2022-09-08T00:00:00"/>
        <d v="2024-01-14T00:00:00"/>
        <d v="2023-11-02T00:00:00"/>
        <d v="2024-11-10T00:00:00"/>
        <d v="2023-04-06T00:00:00"/>
        <d v="2023-06-27T00:00:00"/>
        <d v="2022-11-05T00:00:00"/>
        <d v="2022-01-23T00:00:00"/>
        <d v="2023-07-06T00:00:00"/>
        <d v="2024-01-10T00:00:00"/>
        <d v="2024-05-29T00:00:00"/>
        <d v="2024-08-22T00:00:00"/>
        <d v="2024-09-17T00:00:00"/>
        <d v="2024-08-10T00:00:00"/>
        <d v="2023-12-20T00:00:00"/>
        <d v="2021-04-08T00:00:00"/>
        <d v="2024-03-09T00:00:00"/>
        <d v="2022-06-06T00:00:00"/>
        <d v="2023-12-03T00:00:00"/>
        <d v="2021-08-11T00:00:00"/>
        <d v="2023-06-24T00:00:00"/>
        <d v="2024-05-17T00:00:00"/>
        <d v="2022-11-15T00:00:00"/>
        <d v="2024-09-15T00:00:00"/>
        <d v="2021-02-19T00:00:00"/>
        <d v="2023-11-09T00:00:00"/>
        <d v="2022-02-15T00:00:00"/>
        <d v="2022-04-06T00:00:00"/>
        <d v="2022-10-18T00:00:00"/>
        <d v="2021-10-06T00:00:00"/>
        <d v="2023-10-29T00:00:00"/>
        <d v="2024-05-26T00:00:00"/>
        <d v="2022-09-27T00:00:00"/>
        <d v="2024-12-03T00:00:00"/>
        <d v="2021-09-17T00:00:00"/>
        <d v="2023-09-15T00:00:00"/>
        <d v="2023-09-17T00:00:00"/>
        <d v="2024-09-01T00:00:00"/>
        <d v="2024-10-05T00:00:00"/>
        <d v="2023-04-26T00:00:00"/>
        <d v="2023-01-22T00:00:00"/>
        <d v="2024-04-28T00:00:00"/>
        <d v="2022-06-19T00:00:00"/>
        <d v="2021-09-22T00:00:00"/>
        <d v="2023-01-11T00:00:00"/>
        <d v="2024-02-10T00:00:00"/>
        <d v="2022-05-07T00:00:00"/>
        <d v="2024-06-28T00:00:00"/>
        <d v="2021-07-06T00:00:00"/>
        <d v="2022-12-04T00:00:00"/>
        <d v="2022-12-15T00:00:00"/>
        <d v="2024-06-18T00:00:00"/>
        <d v="2021-12-08T00:00:00"/>
        <d v="2022-11-30T00:00:00"/>
        <d v="2021-05-31T00:00:00"/>
        <d v="2021-12-28T00:00:00"/>
        <d v="2022-03-10T00:00:00"/>
        <d v="2024-03-27T00:00:00"/>
        <d v="2021-07-09T00:00:00"/>
        <d v="2022-04-21T00:00:00"/>
        <d v="2022-03-27T00:00:00"/>
        <d v="2024-03-30T00:00:00"/>
        <d v="2022-05-31T00:00:00"/>
        <d v="2023-10-15T00:00:00"/>
        <d v="2024-08-21T00:00:00"/>
        <d v="2022-05-25T00:00:00"/>
        <d v="2022-10-19T00:00:00"/>
        <d v="2022-02-25T00:00:00"/>
        <d v="2021-09-11T00:00:00"/>
        <d v="2022-10-04T00:00:00"/>
        <d v="2024-11-25T00:00:00"/>
        <d v="2023-03-29T00:00:00"/>
        <d v="2022-03-12T00:00:00"/>
        <d v="2024-04-12T00:00:00"/>
        <d v="2024-10-16T00:00:00"/>
        <d v="2024-12-07T00:00:00"/>
        <d v="2023-03-25T00:00:00"/>
        <d v="2024-10-27T00:00:00"/>
        <d v="2023-03-05T00:00:00"/>
        <d v="2023-07-10T00:00:00"/>
        <d v="2022-07-31T00:00:00"/>
        <d v="2023-04-12T00:00:00"/>
        <d v="2022-12-11T00:00:00"/>
        <d v="2021-02-23T00:00:00"/>
        <d v="2023-08-24T00:00:00"/>
        <d v="2024-12-16T00:00:00"/>
        <d v="2022-06-28T00:00:00"/>
        <d v="2024-08-08T00:00:00"/>
        <d v="2024-04-21T00:00:00"/>
        <d v="2022-07-14T00:00:00"/>
        <d v="2023-09-20T00:00:00"/>
        <d v="2024-01-29T00:00:00"/>
        <d v="2023-11-13T00:00:00"/>
        <d v="2021-08-25T00:00:00"/>
        <d v="2023-11-28T00:00:00"/>
        <d v="2024-09-06T00:00:00"/>
        <d v="2023-07-08T00:00:00"/>
        <d v="2021-12-07T00:00:00"/>
        <d v="2024-01-24T00:00:00"/>
        <d v="2023-12-16T00:00:00"/>
        <d v="2024-07-10T00:00:00"/>
        <d v="2024-03-22T00:00:00"/>
        <d v="2024-12-08T00:00:00"/>
        <d v="2022-02-01T00:00:00"/>
        <d v="2022-11-29T00:00:00"/>
        <d v="2021-08-29T00:00:00"/>
        <d v="2022-09-15T00:00:00"/>
        <d v="2022-06-02T00:00:00"/>
        <d v="2022-07-06T00:00:00"/>
        <d v="2022-04-10T00:00:00"/>
        <d v="2021-01-11T00:00:00"/>
        <d v="2024-03-31T00:00:00"/>
        <d v="2023-12-08T00:00:00"/>
        <d v="2023-05-20T00:00:00"/>
        <d v="2023-09-19T00:00:00"/>
        <d v="2024-10-24T00:00:00"/>
        <d v="2022-11-12T00:00:00"/>
        <d v="2021-10-09T00:00:00"/>
        <d v="2023-06-17T00:00:00"/>
        <d v="2024-06-11T00:00:00"/>
        <d v="2023-01-08T00:00:00"/>
        <d v="2024-04-24T00:00:00"/>
        <d v="2021-02-22T00:00:00"/>
        <d v="2024-12-17T00:00:00"/>
        <d v="2022-10-25T00:00:00"/>
        <d v="2022-02-08T00:00:00"/>
        <d v="2022-02-06T00:00:00"/>
        <d v="2023-08-19T00:00:00"/>
        <d v="2023-10-08T00:00:00"/>
        <d v="2023-12-30T00:00:00"/>
        <d v="2021-12-15T00:00:00"/>
        <d v="2021-08-16T00:00:00"/>
        <d v="2024-10-18T00:00:00"/>
        <d v="2024-05-06T00:00:00"/>
        <d v="2024-11-09T00:00:00"/>
        <d v="2023-11-06T00:00:00"/>
        <d v="2024-04-03T00:00:00"/>
        <d v="2023-12-26T00:00:00"/>
        <d v="2021-02-06T00:00:00"/>
        <d v="2022-09-14T00:00:00"/>
        <d v="2022-03-29T00:00:00"/>
        <d v="2024-01-17T00:00:00"/>
        <d v="2024-10-03T00:00:00"/>
        <d v="2022-07-01T00:00:00"/>
        <d v="2022-11-08T00:00:00"/>
        <d v="2023-04-03T00:00:00"/>
        <d v="2024-06-17T00:00:00"/>
        <d v="2024-07-04T00:00:00"/>
        <d v="2023-12-13T00:00:00"/>
        <d v="2022-02-24T00:00:00"/>
        <d v="2024-06-09T00:00:00"/>
        <d v="2023-12-23T00:00:00"/>
        <d v="2022-12-24T00:00:00"/>
        <d v="2023-03-26T00:00:00"/>
        <d v="2023-10-18T00:00:00"/>
        <d v="2023-07-31T00:00:00"/>
        <d v="2022-01-12T00:00:00"/>
        <d v="2023-10-17T00:00:00"/>
        <d v="2021-10-27T00:00:00"/>
        <d v="2022-11-23T00:00:00"/>
        <d v="2023-09-21T00:00:00"/>
        <d v="2022-11-01T00:00:00"/>
        <d v="2023-07-22T00:00:00"/>
        <d v="2024-10-13T00:00:00"/>
        <d v="2023-07-23T00:00:00"/>
        <d v="2021-06-22T00:00:00"/>
        <d v="2023-04-22T00:00:00"/>
        <d v="2022-10-26T00:00:00"/>
        <d v="2024-12-13T00:00:00"/>
        <d v="2023-09-05T00:00:00"/>
        <d v="2024-05-16T00:00:00"/>
        <d v="2021-07-28T00:00:00"/>
        <d v="2024-05-08T00:00:00"/>
        <d v="2021-12-17T00:00:00"/>
        <d v="2023-03-18T00:00:00"/>
        <d v="2021-02-09T00:00:00"/>
        <d v="2022-12-12T00:00:00"/>
        <d v="2021-09-28T00:00:00"/>
        <d v="2023-05-15T00:00:00"/>
        <d v="2022-10-20T00:00:00"/>
        <d v="2023-12-19T00:00:00"/>
        <d v="2024-12-29T00:00:00"/>
        <d v="2023-05-08T00:00:00"/>
        <d v="2022-03-05T00:00:00"/>
        <d v="2022-08-14T00:00:00"/>
        <d v="2024-07-03T00:00:00"/>
        <d v="2024-04-06T00:00:00"/>
        <d v="2024-08-18T00:00:00"/>
        <d v="2023-08-05T00:00:00"/>
        <d v="2021-09-26T00:00:00"/>
        <d v="2024-09-23T00:00:00"/>
        <d v="2021-01-06T00:00:00"/>
        <d v="2021-03-10T00:00:00"/>
        <d v="2024-02-05T00:00:00"/>
        <d v="2022-01-08T00:00:00"/>
        <d v="2023-11-18T00:00:00"/>
        <d v="2023-09-22T00:00:00"/>
        <d v="2024-08-28T00:00:00"/>
        <d v="2023-03-15T00:00:00"/>
        <d v="2024-11-26T00:00:00"/>
        <d v="2024-10-19T00:00:00"/>
        <d v="2024-04-09T00:00:00"/>
        <d v="2022-05-12T00:00:00"/>
        <d v="2023-08-23T00:00:00"/>
        <d v="2024-01-03T00:00:00"/>
        <d v="2024-05-27T00:00:00"/>
        <d v="2024-03-10T00:00:00"/>
        <d v="2021-08-26T00:00:00"/>
        <d v="2023-08-29T00:00:00"/>
        <d v="2022-12-31T00:00:00"/>
        <d v="2024-07-18T00:00:00"/>
        <d v="2022-05-10T00:00:00"/>
        <d v="2022-10-08T00:00:00"/>
        <d v="2023-06-25T00:00:00"/>
        <d v="2021-11-02T00:00:00"/>
        <d v="2024-11-11T00:00:00"/>
        <d v="2024-05-31T00:00:00"/>
        <d v="2024-09-07T00:00:00"/>
        <d v="2024-08-26T00:00:00"/>
        <d v="2023-04-04T00:00:00"/>
        <d v="2024-07-21T00:00:00"/>
        <d v="2023-07-18T00:00:00"/>
        <d v="2021-08-30T00:00:00"/>
        <d v="2023-10-12T00:00:00"/>
        <d v="2023-08-06T00:00:00"/>
        <d v="2023-10-01T00:00:00"/>
        <d v="2024-12-05T00:00:00"/>
        <d v="2024-10-10T00:00:00"/>
        <d v="2021-05-26T00:00:00"/>
        <d v="2024-04-23T00:00:00"/>
        <d v="2021-10-17T00:00:00"/>
        <d v="2022-01-17T00:00:00"/>
        <d v="2024-06-13T00:00:00"/>
        <d v="2024-11-15T00:00:00"/>
        <d v="2024-08-19T00:00:00"/>
        <d v="2022-01-13T00:00:00"/>
        <d v="2023-05-23T00:00:00"/>
        <d v="2023-08-16T00:00:00"/>
        <d v="2024-03-21T00:00:00"/>
        <d v="2022-06-22T00:00:00"/>
        <d v="2022-11-06T00:00:00"/>
        <d v="2021-09-24T00:00:00"/>
        <d v="2021-11-23T00:00:00"/>
        <d v="2024-05-22T00:00:00"/>
        <d v="2024-01-11T00:00:00"/>
        <d v="2022-01-05T00:00:00"/>
        <d v="2021-06-27T00:00:00"/>
        <d v="2024-05-20T00:00:00"/>
        <d v="2024-08-20T00:00:00"/>
        <d v="2022-06-29T00:00:00"/>
        <d v="2022-06-04T00:00:00"/>
        <d v="2021-04-14T00:00:00"/>
        <d v="2022-08-06T00:00:00"/>
        <d v="2023-09-04T00:00:00"/>
        <d v="2022-06-21T00:00:00"/>
        <d v="2022-07-25T00:00:00"/>
        <d v="2021-08-31T00:00:00"/>
        <d v="2022-08-16T00:00:00"/>
        <d v="2022-06-25T00:00:00"/>
        <d v="2022-06-15T00:00:00"/>
        <d v="2023-02-22T00:00:00"/>
        <d v="2023-01-10T00:00:00"/>
        <d v="2024-11-27T00:00:00"/>
        <d v="2021-11-22T00:00:00"/>
        <d v="2023-02-20T00:00:00"/>
        <d v="2022-05-24T00:00:00"/>
        <d v="2022-11-28T00:00:00"/>
        <d v="2021-05-30T00:00:00"/>
        <d v="2024-10-23T00:00:00"/>
        <d v="2022-05-30T00:00:00"/>
        <d v="2024-09-30T00:00:00"/>
        <d v="2024-11-13T00:00:00"/>
        <d v="2021-05-12T00:00:00"/>
        <d v="2021-09-23T00:00:00"/>
        <d v="2024-03-07T00:00:00"/>
        <d v="2024-02-13T00:00:00"/>
        <d v="2023-10-28T00:00:00"/>
        <d v="2023-02-01T00:00:00"/>
        <d v="2021-07-11T00:00:00"/>
        <d v="2023-08-14T00:00:00"/>
        <d v="2022-05-15T00:00:00"/>
        <d v="2021-03-08T00:00:00"/>
        <d v="2022-12-10T00:00:00"/>
        <d v="2021-10-28T00:00:00"/>
        <d v="2022-03-09T00:00:00"/>
        <d v="2021-04-15T00:00:00"/>
        <d v="2023-08-08T00:00:00"/>
        <d v="2022-04-02T00:00:00"/>
        <d v="2024-02-06T00:00:00"/>
        <d v="2021-11-16T00:00:00"/>
        <d v="2023-05-17T00:00:00"/>
        <d v="2021-04-19T00:00:00"/>
        <d v="2021-06-30T00:00:00"/>
        <d v="2022-03-22T00:00:00"/>
        <d v="2024-05-28T00:00:00"/>
        <d v="2024-01-15T00:00:00"/>
        <d v="2024-11-06T00:00:00"/>
        <d v="2023-09-14T00:00:00"/>
        <d v="2023-08-26T00:00:00"/>
        <d v="2021-11-01T00:00:00"/>
        <d v="2022-02-27T00:00:00"/>
        <d v="2023-04-18T00:00:00"/>
        <d v="2024-05-13T00:00:00"/>
        <d v="2023-10-14T00:00:00"/>
        <d v="2021-11-21T00:00:00"/>
        <d v="2024-05-11T00:00:00"/>
        <d v="2021-10-18T00:00:00"/>
        <d v="2024-11-16T00:00:00"/>
        <d v="2023-08-11T00:00:00"/>
        <d v="2022-11-14T00:00:00"/>
        <d v="2022-11-26T00:00:00"/>
        <d v="2022-08-28T00:00:00"/>
        <d v="2023-11-21T00:00:00"/>
        <d v="2023-06-22T00:00:00"/>
        <d v="2024-08-07T00:00:00"/>
        <d v="2022-10-15T00:00:00"/>
        <d v="2024-02-08T00:00:00"/>
        <d v="2023-06-19T00:00:00"/>
        <d v="2022-11-19T00:00:00"/>
        <d v="2021-10-13T00:00:00"/>
        <d v="2024-11-28T00:00:00"/>
        <d v="2022-04-16T00:00:00"/>
        <d v="2022-07-02T00:00:00"/>
        <d v="2021-06-05T00:00:00"/>
        <d v="2023-05-28T00:00:00"/>
        <d v="2023-09-26T00:00:00"/>
        <d v="2023-12-21T00:00:00"/>
        <d v="2023-05-16T00:00:00"/>
        <d v="2024-11-30T00:00:00"/>
        <d v="2022-08-26T00:00:00"/>
        <d v="2021-08-22T00:00:00"/>
        <d v="2021-04-10T00:00:00"/>
        <d v="2023-10-30T00:00:00"/>
        <d v="2022-01-25T00:00:00"/>
        <d v="2024-11-23T00:00:00"/>
        <d v="2021-10-11T00:00:00"/>
        <d v="2021-01-24T00:00:00"/>
        <d v="2021-09-06T00:00:00"/>
        <d v="2023-02-13T00:00:00"/>
        <d v="2024-11-19T00:00:00"/>
        <d v="2023-02-02T00:00:00"/>
        <d v="2024-10-15T00:00:00"/>
        <d v="2021-01-26T00:00:00"/>
        <d v="2023-02-11T00:00:00"/>
        <d v="2024-11-29T00:00:00"/>
        <d v="2021-06-07T00:00:00"/>
        <d v="2023-01-01T00:00:00"/>
        <d v="2024-07-23T00:00:00"/>
        <d v="2024-02-04T00:00:00"/>
        <d v="2023-05-12T00:00:00"/>
        <d v="2024-07-27T00:00:00"/>
        <d v="2023-01-28T00:00:00"/>
        <d v="2021-12-14T00:00:00"/>
        <d v="2022-03-19T00:00:00"/>
        <d v="2023-05-29T00:00:00"/>
        <d v="2024-11-07T00:00:00"/>
        <d v="2021-07-20T00:00:00"/>
        <d v="2024-10-12T00:00:00"/>
        <d v="2023-03-27T00:00:00"/>
        <d v="2023-09-16T00:00:00"/>
        <d v="2022-10-17T00:00:00"/>
        <d v="2024-03-18T00:00:00"/>
        <d v="2024-05-23T00:00:00"/>
        <d v="2024-08-11T00:00:00"/>
        <d v="2024-08-12T00:00:00"/>
        <d v="2024-06-27T00:00:00"/>
        <d v="2021-10-19T00:00:00"/>
        <d v="2021-10-05T00:00:00"/>
        <d v="2023-02-08T00:00:00"/>
        <d v="2024-02-09T00:00:00"/>
        <d v="2023-04-24T00:00:00"/>
        <d v="2022-02-09T00:00:00"/>
        <d v="2022-09-20T00:00:00"/>
        <d v="2023-10-27T00:00:00"/>
        <d v="2022-12-20T00:00:00"/>
        <d v="2024-09-24T00:00:00"/>
        <d v="2024-06-20T00:00:00"/>
        <d v="2024-08-29T00:00:00"/>
        <d v="2021-12-29T00:00:00"/>
        <d v="2022-06-12T00:00:00"/>
        <d v="2023-06-04T00:00:00"/>
        <d v="2021-11-29T00:00:00"/>
        <d v="2024-04-25T00:00:00"/>
        <d v="2023-01-25T00:00:00"/>
        <d v="2023-05-07T00:00:00"/>
        <d v="2021-03-11T00:00:00"/>
        <d v="2022-09-10T00:00:00"/>
        <d v="2024-08-23T00:00:00"/>
        <d v="2021-09-20T00:00:00"/>
        <d v="2022-09-26T00:00:00"/>
        <d v="2023-12-17T00:00:00"/>
        <d v="2022-09-28T00:00:00"/>
        <d v="2024-03-24T00:00:00"/>
        <d v="2021-02-18T00:00:00"/>
        <d v="2024-08-27T00:00:00"/>
        <d v="2024-11-03T00:00:00"/>
        <d v="2022-11-21T00:00:00"/>
        <d v="2024-12-18T00:00:00"/>
        <d v="2022-05-06T00:00:00"/>
        <d v="2023-06-26T00:00:00"/>
        <d v="2022-01-26T00:00:00"/>
      </sharedItems>
    </cacheField>
    <cacheField name="Ship Date" numFmtId="15">
      <sharedItems containsSemiMixedTypes="0" containsNonDate="0" containsDate="1" containsString="0" minDate="2021-01-02T00:00:00" maxDate="2025-05-02T00:00:00"/>
    </cacheField>
    <cacheField name="year" numFmtId="0">
      <sharedItems containsSemiMixedTypes="0" containsString="0" containsNumber="1" containsInteger="1" minValue="0" maxValue="2025" count="5">
        <n v="2024"/>
        <n v="2023"/>
        <n v="2021"/>
        <n v="2022"/>
        <n v="2025"/>
      </sharedItems>
    </cacheField>
    <cacheField name="Month" numFmtId="0">
      <sharedItems count="12">
        <s v="May"/>
        <s v="December"/>
        <s v="July"/>
        <s v="October"/>
        <s v="January"/>
        <s v="June"/>
        <s v="November"/>
        <s v="August"/>
        <s v="March"/>
        <s v="September"/>
        <s v="April"/>
        <s v="February"/>
      </sharedItems>
    </cacheField>
    <cacheField name="Diff order-ship date" numFmtId="0">
      <sharedItems containsSemiMixedTypes="0" containsNonDate="0" containsString="0" containsNumber="1" containsInteger="1" minValue="-320" maxValue="214"/>
    </cacheField>
    <cacheField name="if" numFmtId="0">
      <sharedItems containsNonDate="0"/>
    </cacheField>
    <cacheField name="Months (Order Date)" numFmtId="0" databaseField="0">
      <fieldGroup base="23">
        <rangePr groupBy="months" startDate="2021-01-06T00:00:00" endDate="2025-01-01T00:00:00"/>
        <groupItems count="14">
          <s v="&lt;06-01-2021"/>
          <s v="Jan"/>
          <s v="Feb"/>
          <s v="Mar"/>
          <s v="Apr"/>
          <s v="May"/>
          <s v="Jun"/>
          <s v="Jul"/>
          <s v="Aug"/>
          <s v="Sep"/>
          <s v="Oct"/>
          <s v="Nov"/>
          <s v="Dec"/>
          <s v="&gt;01-01-2025"/>
        </groupItems>
      </fieldGroup>
    </cacheField>
    <cacheField name="Quarters (Order Date)" numFmtId="0" databaseField="0">
      <fieldGroup base="23">
        <rangePr groupBy="quarters" startDate="2021-01-06T00:00:00" endDate="2025-01-01T00:00:00"/>
        <groupItems count="6">
          <s v="&lt;06-01-2021"/>
          <s v="Qtr1"/>
          <s v="Qtr2"/>
          <s v="Qtr3"/>
          <s v="Qtr4"/>
          <s v="&gt;01-01-2025"/>
        </groupItems>
      </fieldGroup>
    </cacheField>
    <cacheField name="Years (Order Date)" numFmtId="0" databaseField="0">
      <fieldGroup base="23">
        <rangePr groupBy="years" startDate="2021-01-06T00:00:00" endDate="2025-01-01T00:00:00"/>
        <groupItems count="7">
          <s v="&lt;06-01-2021"/>
          <s v="2021"/>
          <s v="2022"/>
          <s v="2023"/>
          <s v="2024"/>
          <s v="2025"/>
          <s v="&gt;01-01-2025"/>
        </groupItems>
      </fieldGroup>
    </cacheField>
  </cacheFields>
  <extLst>
    <ext xmlns:x14="http://schemas.microsoft.com/office/spreadsheetml/2009/9/main" uri="{725AE2AE-9491-48be-B2B4-4EB974FC3084}">
      <x14:pivotCacheDefinition pivotCacheId="13399512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an Tamboli" refreshedDate="45872.624038078706" backgroundQuery="1" createdVersion="8" refreshedVersion="8" minRefreshableVersion="3" recordCount="0" supportSubquery="1" supportAdvancedDrill="1" xr:uid="{1963C467-D8E2-47EC-9CBC-B898CD8AD657}">
  <cacheSource type="external" connectionId="1"/>
  <cacheFields count="2">
    <cacheField name="[Table1].[Sub-Category].[Sub-Category]" caption="Sub-Category" numFmtId="0" hierarchy="12" level="1">
      <sharedItems count="10">
        <s v="Accessories"/>
        <s v="Binders"/>
        <s v="Chairs"/>
        <s v="Copiers"/>
        <s v="Fasteners"/>
        <s v="Furnishings"/>
        <s v="Labels"/>
        <s v="Paper"/>
        <s v="Phones"/>
        <s v="Storage"/>
      </sharedItems>
    </cacheField>
    <cacheField name="[Measures].[Sum of profit margin2]" caption="Sum of profit margin2" numFmtId="0" hierarchy="35" level="32767"/>
  </cacheFields>
  <cacheHierarchies count="36">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Order Priority]" caption="Order Priority" attribute="1" defaultMemberUniqueName="[Table1].[Order Priority].[All]" allUniqueName="[Table1].[Order Priority].[All]" dimensionUniqueName="[Table1]" displayFolder="" count="0" memberValueDatatype="130" unbalanced="0"/>
    <cacheHierarchy uniqueName="[Table1].[Target]" caption="Target" attribute="1" defaultMemberUniqueName="[Table1].[Target].[All]" allUniqueName="[Table1].[Target].[All]" dimensionUniqueName="[Table1]" displayFolder="" count="0" memberValueDatatype="20" unbalanced="0"/>
    <cacheHierarchy uniqueName="[Table1].[Manager]" caption="Manager" attribute="1" defaultMemberUniqueName="[Table1].[Manager].[All]" allUniqueName="[Table1].[Manager].[All]" dimensionUniqueName="[Table1]" displayFolder="" count="0" memberValueDatatype="130" unbalanced="0"/>
    <cacheHierarchy uniqueName="[Table1].[Team lead]" caption="Team lead" attribute="1" defaultMemberUniqueName="[Table1].[Team lead].[All]" allUniqueName="[Table1].[Team lea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iff order-ship date]" caption="Diff order-ship date" attribute="1" defaultMemberUniqueName="[Table1].[Diff order-ship date].[All]" allUniqueName="[Table1].[Diff order-ship date].[All]" dimensionUniqueName="[Table1]" displayFolder="" count="0" memberValueDatatype="20" unbalanced="0"/>
    <cacheHierarchy uniqueName="[Table1].[ifs]" caption="ifs" attribute="1" defaultMemberUniqueName="[Table1].[ifs].[All]" allUniqueName="[Table1].[ifs].[All]" dimensionUniqueName="[Table1]" displayFolder="" count="0" memberValueDatatype="130" unbalanced="0"/>
    <cacheHierarchy uniqueName="[Table1].[if profit]" caption="if profit" attribute="1" defaultMemberUniqueName="[Table1].[if profit].[All]" allUniqueName="[Table1].[if profit].[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profit margin2]" caption="profit margin2" attribute="1" defaultMemberUniqueName="[Table1].[profit margin2].[All]" allUniqueName="[Table1].[profit margin2].[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margin2]" caption="Sum of profit margin2"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5">
  <r>
    <n v="1"/>
    <s v="IN-2014-54694"/>
    <x v="0"/>
    <s v="HG-14845"/>
    <x v="0"/>
    <x v="0"/>
    <x v="0"/>
    <x v="0"/>
    <s v="India"/>
    <x v="0"/>
    <s v="OFF-BI-10001312"/>
    <x v="0"/>
    <x v="0"/>
    <x v="0"/>
    <n v="56.52"/>
    <n v="2"/>
    <n v="23.7"/>
    <x v="0"/>
    <x v="0"/>
    <n v="386"/>
    <x v="0"/>
    <x v="0"/>
    <x v="0"/>
    <x v="0"/>
    <d v="2024-05-12T00:00:00"/>
    <x v="0"/>
    <x v="0"/>
    <n v="121"/>
    <s v="late Time"/>
  </r>
  <r>
    <n v="2"/>
    <s v="IN-2013-53763"/>
    <x v="0"/>
    <s v="AR-10510"/>
    <x v="1"/>
    <x v="0"/>
    <x v="1"/>
    <x v="1"/>
    <s v="India"/>
    <x v="1"/>
    <s v="OFF-BI-10002386"/>
    <x v="0"/>
    <x v="0"/>
    <x v="1"/>
    <n v="17.16"/>
    <n v="2"/>
    <n v="2.04"/>
    <x v="1"/>
    <x v="0"/>
    <n v="401"/>
    <x v="0"/>
    <x v="1"/>
    <x v="1"/>
    <x v="1"/>
    <d v="2023-12-31T00:00:00"/>
    <x v="1"/>
    <x v="1"/>
    <n v="4"/>
    <s v="On time"/>
  </r>
  <r>
    <n v="3"/>
    <s v="IN-2014-15473"/>
    <x v="0"/>
    <s v="TP-21130"/>
    <x v="2"/>
    <x v="0"/>
    <x v="2"/>
    <x v="2"/>
    <s v="India"/>
    <x v="2"/>
    <s v="OFF-BI-10004436"/>
    <x v="0"/>
    <x v="0"/>
    <x v="2"/>
    <n v="14.04"/>
    <n v="2"/>
    <n v="0.24"/>
    <x v="2"/>
    <x v="0"/>
    <n v="293"/>
    <x v="0"/>
    <x v="2"/>
    <x v="1"/>
    <x v="2"/>
    <d v="2024-07-12T00:00:00"/>
    <x v="0"/>
    <x v="2"/>
    <n v="151"/>
    <s v="late Time"/>
  </r>
  <r>
    <n v="4"/>
    <s v="IN-2014-24622"/>
    <x v="0"/>
    <s v="MM-17920"/>
    <x v="3"/>
    <x v="0"/>
    <x v="3"/>
    <x v="2"/>
    <s v="India"/>
    <x v="2"/>
    <s v="OFF-BI-10002885"/>
    <x v="0"/>
    <x v="0"/>
    <x v="3"/>
    <n v="9.5399999999999991"/>
    <n v="2"/>
    <n v="4.4400000000000004"/>
    <x v="3"/>
    <x v="0"/>
    <n v="609"/>
    <x v="0"/>
    <x v="3"/>
    <x v="1"/>
    <x v="3"/>
    <d v="2024-10-28T00:00:00"/>
    <x v="0"/>
    <x v="3"/>
    <n v="6"/>
    <s v="On time"/>
  </r>
  <r>
    <n v="5"/>
    <s v="IN-2012-29130"/>
    <x v="0"/>
    <s v="JR-15700"/>
    <x v="4"/>
    <x v="0"/>
    <x v="4"/>
    <x v="3"/>
    <s v="India"/>
    <x v="2"/>
    <s v="OFF-ST-10001290"/>
    <x v="0"/>
    <x v="1"/>
    <x v="4"/>
    <n v="124.32"/>
    <n v="2"/>
    <n v="54.66"/>
    <x v="4"/>
    <x v="0"/>
    <n v="750"/>
    <x v="0"/>
    <x v="1"/>
    <x v="0"/>
    <x v="4"/>
    <d v="2021-01-10T00:00:00"/>
    <x v="2"/>
    <x v="4"/>
    <n v="-260"/>
    <s v="not Appropriate"/>
  </r>
  <r>
    <n v="6"/>
    <s v="IN-2013-22648"/>
    <x v="0"/>
    <s v="SF-20065"/>
    <x v="5"/>
    <x v="0"/>
    <x v="5"/>
    <x v="4"/>
    <s v="India"/>
    <x v="0"/>
    <s v="OFF-ST-10000327"/>
    <x v="0"/>
    <x v="1"/>
    <x v="5"/>
    <n v="33.119999999999997"/>
    <n v="2"/>
    <n v="4.62"/>
    <x v="5"/>
    <x v="0"/>
    <n v="647"/>
    <x v="0"/>
    <x v="2"/>
    <x v="1"/>
    <x v="5"/>
    <d v="2022-06-22T00:00:00"/>
    <x v="3"/>
    <x v="5"/>
    <n v="6"/>
    <s v="On time"/>
  </r>
  <r>
    <n v="7"/>
    <s v="IN-2011-24769"/>
    <x v="0"/>
    <s v="JM-15535"/>
    <x v="6"/>
    <x v="0"/>
    <x v="6"/>
    <x v="5"/>
    <s v="India"/>
    <x v="0"/>
    <s v="OFF-EN-10003632"/>
    <x v="0"/>
    <x v="2"/>
    <x v="6"/>
    <n v="71.94"/>
    <n v="2"/>
    <n v="10.74"/>
    <x v="6"/>
    <x v="0"/>
    <n v="167"/>
    <x v="0"/>
    <x v="3"/>
    <x v="1"/>
    <x v="6"/>
    <d v="2023-05-20T00:00:00"/>
    <x v="1"/>
    <x v="0"/>
    <n v="6"/>
    <s v="On time"/>
  </r>
  <r>
    <n v="8"/>
    <s v="IN-2012-43165"/>
    <x v="0"/>
    <s v="MM-17260"/>
    <x v="7"/>
    <x v="0"/>
    <x v="7"/>
    <x v="6"/>
    <s v="India"/>
    <x v="2"/>
    <s v="OFF-EN-10002007"/>
    <x v="0"/>
    <x v="2"/>
    <x v="7"/>
    <n v="25.08"/>
    <n v="2"/>
    <n v="3.96"/>
    <x v="7"/>
    <x v="0"/>
    <n v="189"/>
    <x v="0"/>
    <x v="0"/>
    <x v="1"/>
    <x v="7"/>
    <d v="2021-11-09T00:00:00"/>
    <x v="2"/>
    <x v="6"/>
    <n v="184"/>
    <s v="late Time"/>
  </r>
  <r>
    <n v="9"/>
    <s v="IN-2012-32882"/>
    <x v="0"/>
    <s v="TR-21325"/>
    <x v="8"/>
    <x v="0"/>
    <x v="8"/>
    <x v="7"/>
    <s v="India"/>
    <x v="3"/>
    <s v="OFF-LA-10003273"/>
    <x v="0"/>
    <x v="3"/>
    <x v="8"/>
    <n v="21.6"/>
    <n v="2"/>
    <n v="1.26"/>
    <x v="8"/>
    <x v="0"/>
    <n v="774"/>
    <x v="0"/>
    <x v="1"/>
    <x v="0"/>
    <x v="8"/>
    <d v="2022-01-30T00:00:00"/>
    <x v="3"/>
    <x v="4"/>
    <n v="6"/>
    <s v="On time"/>
  </r>
  <r>
    <n v="10"/>
    <s v="IN-2011-59510"/>
    <x v="0"/>
    <s v="DK-12985"/>
    <x v="9"/>
    <x v="0"/>
    <x v="9"/>
    <x v="7"/>
    <s v="India"/>
    <x v="3"/>
    <s v="OFF-LA-10002272"/>
    <x v="0"/>
    <x v="3"/>
    <x v="9"/>
    <n v="17.399999999999999"/>
    <n v="2"/>
    <n v="1.38"/>
    <x v="9"/>
    <x v="0"/>
    <n v="389"/>
    <x v="0"/>
    <x v="2"/>
    <x v="1"/>
    <x v="9"/>
    <d v="2022-08-22T00:00:00"/>
    <x v="3"/>
    <x v="7"/>
    <n v="5"/>
    <s v="On time"/>
  </r>
  <r>
    <n v="11"/>
    <s v="IN-2014-63766"/>
    <x v="0"/>
    <s v="MK-18160"/>
    <x v="10"/>
    <x v="0"/>
    <x v="2"/>
    <x v="2"/>
    <s v="India"/>
    <x v="2"/>
    <s v="OFF-LA-10004745"/>
    <x v="0"/>
    <x v="3"/>
    <x v="10"/>
    <n v="18.72"/>
    <n v="2"/>
    <n v="9.1199999999999992"/>
    <x v="10"/>
    <x v="0"/>
    <n v="585"/>
    <x v="0"/>
    <x v="3"/>
    <x v="0"/>
    <x v="10"/>
    <d v="2021-03-23T00:00:00"/>
    <x v="2"/>
    <x v="8"/>
    <n v="5"/>
    <s v="On time"/>
  </r>
  <r>
    <n v="12"/>
    <s v="IN-2011-78823"/>
    <x v="0"/>
    <s v="ME-17725"/>
    <x v="11"/>
    <x v="0"/>
    <x v="10"/>
    <x v="8"/>
    <s v="India"/>
    <x v="0"/>
    <s v="OFF-FA-10000577"/>
    <x v="0"/>
    <x v="4"/>
    <x v="11"/>
    <n v="26.82"/>
    <n v="2"/>
    <n v="13.38"/>
    <x v="11"/>
    <x v="0"/>
    <n v="146"/>
    <x v="0"/>
    <x v="0"/>
    <x v="0"/>
    <x v="11"/>
    <d v="2024-11-26T00:00:00"/>
    <x v="0"/>
    <x v="6"/>
    <n v="4"/>
    <s v="On time"/>
  </r>
  <r>
    <n v="13"/>
    <s v="IN-2013-18707"/>
    <x v="0"/>
    <s v="JF-15190"/>
    <x v="12"/>
    <x v="0"/>
    <x v="11"/>
    <x v="4"/>
    <s v="India"/>
    <x v="0"/>
    <s v="OFF-SU-10004872"/>
    <x v="0"/>
    <x v="5"/>
    <x v="12"/>
    <n v="57.84"/>
    <n v="2"/>
    <n v="15"/>
    <x v="12"/>
    <x v="0"/>
    <n v="671"/>
    <x v="0"/>
    <x v="1"/>
    <x v="0"/>
    <x v="12"/>
    <d v="2021-09-20T00:00:00"/>
    <x v="2"/>
    <x v="9"/>
    <n v="5"/>
    <s v="On time"/>
  </r>
  <r>
    <n v="14"/>
    <s v="IN-2012-43165"/>
    <x v="0"/>
    <s v="MM-17260"/>
    <x v="7"/>
    <x v="0"/>
    <x v="7"/>
    <x v="6"/>
    <s v="India"/>
    <x v="2"/>
    <s v="OFF-SU-10000970"/>
    <x v="0"/>
    <x v="5"/>
    <x v="13"/>
    <n v="73.02"/>
    <n v="2"/>
    <n v="9.48"/>
    <x v="13"/>
    <x v="0"/>
    <n v="399"/>
    <x v="0"/>
    <x v="2"/>
    <x v="0"/>
    <x v="13"/>
    <d v="2023-09-24T00:00:00"/>
    <x v="1"/>
    <x v="9"/>
    <n v="6"/>
    <s v="On time"/>
  </r>
  <r>
    <n v="15"/>
    <s v="IN-2013-46252"/>
    <x v="0"/>
    <s v="ZC-21910"/>
    <x v="13"/>
    <x v="0"/>
    <x v="12"/>
    <x v="9"/>
    <s v="India"/>
    <x v="2"/>
    <s v="OFF-PA-10000776"/>
    <x v="0"/>
    <x v="6"/>
    <x v="14"/>
    <n v="89.94"/>
    <n v="2"/>
    <n v="42.24"/>
    <x v="14"/>
    <x v="0"/>
    <n v="256"/>
    <x v="0"/>
    <x v="3"/>
    <x v="0"/>
    <x v="8"/>
    <d v="2022-01-30T00:00:00"/>
    <x v="3"/>
    <x v="4"/>
    <n v="6"/>
    <s v="On time"/>
  </r>
  <r>
    <n v="16"/>
    <s v="IN-2011-16831"/>
    <x v="0"/>
    <s v="VM-21835"/>
    <x v="14"/>
    <x v="0"/>
    <x v="13"/>
    <x v="8"/>
    <s v="India"/>
    <x v="0"/>
    <s v="OFF-ST-10003274"/>
    <x v="0"/>
    <x v="1"/>
    <x v="15"/>
    <n v="9.33"/>
    <n v="1"/>
    <n v="2.04"/>
    <x v="15"/>
    <x v="0"/>
    <n v="25"/>
    <x v="0"/>
    <x v="1"/>
    <x v="1"/>
    <x v="14"/>
    <d v="2023-05-05T00:00:00"/>
    <x v="1"/>
    <x v="0"/>
    <n v="120"/>
    <s v="late Time"/>
  </r>
  <r>
    <n v="17"/>
    <s v="IN-2014-16082"/>
    <x v="0"/>
    <s v="SC-20305"/>
    <x v="15"/>
    <x v="0"/>
    <x v="14"/>
    <x v="5"/>
    <s v="India"/>
    <x v="0"/>
    <s v="OFF-EN-10001946"/>
    <x v="0"/>
    <x v="2"/>
    <x v="16"/>
    <n v="40.049999999999997"/>
    <n v="1"/>
    <n v="18.809999999999999"/>
    <x v="16"/>
    <x v="0"/>
    <n v="495"/>
    <x v="0"/>
    <x v="3"/>
    <x v="1"/>
    <x v="15"/>
    <d v="2023-08-15T00:00:00"/>
    <x v="1"/>
    <x v="7"/>
    <n v="-24"/>
    <s v="not Appropriate"/>
  </r>
  <r>
    <n v="18"/>
    <s v="IN-2013-11448"/>
    <x v="0"/>
    <s v="TC-21295"/>
    <x v="16"/>
    <x v="0"/>
    <x v="15"/>
    <x v="2"/>
    <s v="India"/>
    <x v="2"/>
    <s v="OFF-EN-10000114"/>
    <x v="0"/>
    <x v="2"/>
    <x v="17"/>
    <n v="11.4"/>
    <n v="1"/>
    <n v="0.21"/>
    <x v="17"/>
    <x v="0"/>
    <n v="411"/>
    <x v="0"/>
    <x v="0"/>
    <x v="1"/>
    <x v="16"/>
    <d v="2021-11-12T00:00:00"/>
    <x v="2"/>
    <x v="6"/>
    <n v="153"/>
    <s v="late Time"/>
  </r>
  <r>
    <n v="19"/>
    <s v="IN-2014-46777"/>
    <x v="0"/>
    <s v="KD-16345"/>
    <x v="17"/>
    <x v="0"/>
    <x v="16"/>
    <x v="0"/>
    <s v="India"/>
    <x v="0"/>
    <s v="OFF-LA-10000624"/>
    <x v="0"/>
    <x v="3"/>
    <x v="18"/>
    <n v="9.0299999999999994"/>
    <n v="1"/>
    <n v="3.33"/>
    <x v="2"/>
    <x v="0"/>
    <n v="30"/>
    <x v="0"/>
    <x v="1"/>
    <x v="0"/>
    <x v="17"/>
    <d v="2021-03-08T00:00:00"/>
    <x v="2"/>
    <x v="8"/>
    <n v="-143"/>
    <s v="not Appropriate"/>
  </r>
  <r>
    <n v="20"/>
    <s v="IN-2012-32882"/>
    <x v="0"/>
    <s v="TR-21325"/>
    <x v="8"/>
    <x v="0"/>
    <x v="8"/>
    <x v="7"/>
    <s v="India"/>
    <x v="3"/>
    <s v="OFF-FA-10002015"/>
    <x v="0"/>
    <x v="4"/>
    <x v="11"/>
    <n v="13.8"/>
    <n v="1"/>
    <n v="1.77"/>
    <x v="18"/>
    <x v="0"/>
    <n v="332"/>
    <x v="0"/>
    <x v="2"/>
    <x v="1"/>
    <x v="18"/>
    <d v="2024-10-10T00:00:00"/>
    <x v="0"/>
    <x v="3"/>
    <n v="122"/>
    <s v="late Time"/>
  </r>
  <r>
    <n v="21"/>
    <s v="IN-2011-29998"/>
    <x v="0"/>
    <s v="GT-14755"/>
    <x v="18"/>
    <x v="0"/>
    <x v="17"/>
    <x v="7"/>
    <s v="India"/>
    <x v="3"/>
    <s v="OFF-BI-10001967"/>
    <x v="0"/>
    <x v="0"/>
    <x v="19"/>
    <n v="46.53"/>
    <n v="3"/>
    <n v="1.8"/>
    <x v="19"/>
    <x v="0"/>
    <n v="597"/>
    <x v="0"/>
    <x v="1"/>
    <x v="1"/>
    <x v="19"/>
    <d v="2023-11-02T00:00:00"/>
    <x v="1"/>
    <x v="6"/>
    <n v="153"/>
    <s v="late Time"/>
  </r>
  <r>
    <n v="22"/>
    <s v="IN-2014-55191"/>
    <x v="0"/>
    <s v="AA-10315"/>
    <x v="19"/>
    <x v="0"/>
    <x v="18"/>
    <x v="9"/>
    <s v="India"/>
    <x v="2"/>
    <s v="OFF-BI-10004700"/>
    <x v="0"/>
    <x v="0"/>
    <x v="20"/>
    <n v="45.99"/>
    <n v="3"/>
    <n v="13.32"/>
    <x v="20"/>
    <x v="0"/>
    <n v="367"/>
    <x v="0"/>
    <x v="2"/>
    <x v="1"/>
    <x v="20"/>
    <d v="2024-01-29T00:00:00"/>
    <x v="0"/>
    <x v="4"/>
    <n v="4"/>
    <s v="On time"/>
  </r>
  <r>
    <n v="23"/>
    <s v="IN-2011-39392"/>
    <x v="0"/>
    <s v="GT-14755"/>
    <x v="18"/>
    <x v="0"/>
    <x v="19"/>
    <x v="8"/>
    <s v="India"/>
    <x v="0"/>
    <s v="OFF-BI-10004369"/>
    <x v="0"/>
    <x v="0"/>
    <x v="21"/>
    <n v="22.05"/>
    <n v="3"/>
    <n v="7.92"/>
    <x v="21"/>
    <x v="0"/>
    <n v="327"/>
    <x v="0"/>
    <x v="0"/>
    <x v="0"/>
    <x v="9"/>
    <d v="2022-08-22T00:00:00"/>
    <x v="3"/>
    <x v="7"/>
    <n v="5"/>
    <s v="On time"/>
  </r>
  <r>
    <n v="24"/>
    <s v="IN-2012-39763"/>
    <x v="0"/>
    <s v="MM-17260"/>
    <x v="7"/>
    <x v="0"/>
    <x v="20"/>
    <x v="5"/>
    <s v="India"/>
    <x v="0"/>
    <s v="OFF-BI-10002684"/>
    <x v="0"/>
    <x v="0"/>
    <x v="22"/>
    <n v="11.61"/>
    <n v="3"/>
    <n v="5.49"/>
    <x v="22"/>
    <x v="0"/>
    <n v="677"/>
    <x v="0"/>
    <x v="1"/>
    <x v="0"/>
    <x v="21"/>
    <d v="2023-06-16T00:00:00"/>
    <x v="1"/>
    <x v="5"/>
    <n v="-173"/>
    <s v="not Appropriate"/>
  </r>
  <r>
    <n v="25"/>
    <s v="IN-2013-46091"/>
    <x v="0"/>
    <s v="KH-16360"/>
    <x v="20"/>
    <x v="0"/>
    <x v="18"/>
    <x v="9"/>
    <s v="India"/>
    <x v="2"/>
    <s v="OFF-BI-10000168"/>
    <x v="0"/>
    <x v="0"/>
    <x v="23"/>
    <n v="17.100000000000001"/>
    <n v="3"/>
    <n v="4.2300000000000004"/>
    <x v="23"/>
    <x v="0"/>
    <n v="294"/>
    <x v="0"/>
    <x v="2"/>
    <x v="1"/>
    <x v="22"/>
    <d v="2024-08-13T00:00:00"/>
    <x v="0"/>
    <x v="7"/>
    <n v="-26"/>
    <s v="not Appropriate"/>
  </r>
  <r>
    <n v="26"/>
    <s v="IN-2014-17244"/>
    <x v="0"/>
    <s v="TM-21490"/>
    <x v="21"/>
    <x v="0"/>
    <x v="21"/>
    <x v="5"/>
    <s v="India"/>
    <x v="0"/>
    <s v="OFF-EN-10002119"/>
    <x v="0"/>
    <x v="2"/>
    <x v="24"/>
    <n v="81.27"/>
    <n v="3"/>
    <n v="36.54"/>
    <x v="24"/>
    <x v="0"/>
    <n v="18"/>
    <x v="0"/>
    <x v="3"/>
    <x v="1"/>
    <x v="23"/>
    <d v="2022-03-01T00:00:00"/>
    <x v="3"/>
    <x v="8"/>
    <n v="61"/>
    <s v="late Time"/>
  </r>
  <r>
    <n v="27"/>
    <s v="IN-2014-61414"/>
    <x v="0"/>
    <s v="JJ-15445"/>
    <x v="22"/>
    <x v="0"/>
    <x v="22"/>
    <x v="5"/>
    <s v="India"/>
    <x v="0"/>
    <s v="OFF-LA-10004738"/>
    <x v="0"/>
    <x v="3"/>
    <x v="25"/>
    <n v="32.31"/>
    <n v="3"/>
    <n v="12.6"/>
    <x v="25"/>
    <x v="0"/>
    <n v="744"/>
    <x v="0"/>
    <x v="0"/>
    <x v="1"/>
    <x v="24"/>
    <d v="2024-12-29T00:00:00"/>
    <x v="0"/>
    <x v="1"/>
    <n v="6"/>
    <s v="On time"/>
  </r>
  <r>
    <n v="28"/>
    <s v="IN-2011-78823"/>
    <x v="0"/>
    <s v="ME-17725"/>
    <x v="11"/>
    <x v="0"/>
    <x v="10"/>
    <x v="8"/>
    <s v="India"/>
    <x v="0"/>
    <s v="OFF-FA-10004813"/>
    <x v="0"/>
    <x v="4"/>
    <x v="26"/>
    <n v="49.59"/>
    <n v="3"/>
    <n v="12.33"/>
    <x v="26"/>
    <x v="0"/>
    <n v="484"/>
    <x v="0"/>
    <x v="1"/>
    <x v="0"/>
    <x v="25"/>
    <d v="2024-06-18T00:00:00"/>
    <x v="0"/>
    <x v="5"/>
    <n v="-171"/>
    <s v="not Appropriate"/>
  </r>
  <r>
    <n v="29"/>
    <s v="IN-2014-21143"/>
    <x v="0"/>
    <s v="DC-12850"/>
    <x v="23"/>
    <x v="0"/>
    <x v="8"/>
    <x v="7"/>
    <s v="India"/>
    <x v="3"/>
    <s v="OFF-SU-10000789"/>
    <x v="0"/>
    <x v="5"/>
    <x v="27"/>
    <n v="94.05"/>
    <n v="3"/>
    <n v="33.840000000000003"/>
    <x v="27"/>
    <x v="0"/>
    <n v="247"/>
    <x v="0"/>
    <x v="3"/>
    <x v="1"/>
    <x v="26"/>
    <d v="2021-06-04T00:00:00"/>
    <x v="2"/>
    <x v="5"/>
    <n v="66"/>
    <s v="late Time"/>
  </r>
  <r>
    <n v="30"/>
    <s v="IN-2011-12890"/>
    <x v="0"/>
    <s v="CT-11995"/>
    <x v="24"/>
    <x v="0"/>
    <x v="23"/>
    <x v="8"/>
    <s v="India"/>
    <x v="0"/>
    <s v="OFF-PA-10003654"/>
    <x v="0"/>
    <x v="6"/>
    <x v="28"/>
    <n v="50.67"/>
    <n v="3"/>
    <n v="10.62"/>
    <x v="28"/>
    <x v="0"/>
    <n v="555"/>
    <x v="0"/>
    <x v="1"/>
    <x v="0"/>
    <x v="27"/>
    <d v="2022-12-16T00:00:00"/>
    <x v="3"/>
    <x v="1"/>
    <n v="65"/>
    <s v="late Time"/>
  </r>
  <r>
    <n v="31"/>
    <s v="IN-2013-58747"/>
    <x v="0"/>
    <s v="LR-16915"/>
    <x v="25"/>
    <x v="0"/>
    <x v="24"/>
    <x v="10"/>
    <s v="India"/>
    <x v="3"/>
    <s v="OFF-AR-10003774"/>
    <x v="0"/>
    <x v="7"/>
    <x v="29"/>
    <n v="182.76"/>
    <n v="4"/>
    <n v="74.88"/>
    <x v="29"/>
    <x v="0"/>
    <n v="236"/>
    <x v="0"/>
    <x v="2"/>
    <x v="0"/>
    <x v="28"/>
    <d v="2023-06-07T00:00:00"/>
    <x v="1"/>
    <x v="5"/>
    <n v="151"/>
    <s v="late Time"/>
  </r>
  <r>
    <n v="32"/>
    <s v="IN-2013-65075"/>
    <x v="0"/>
    <s v="GZ-14470"/>
    <x v="26"/>
    <x v="0"/>
    <x v="25"/>
    <x v="11"/>
    <s v="India"/>
    <x v="3"/>
    <s v="OFF-ST-10004382"/>
    <x v="0"/>
    <x v="1"/>
    <x v="30"/>
    <n v="94.8"/>
    <n v="4"/>
    <n v="19.8"/>
    <x v="30"/>
    <x v="0"/>
    <n v="421"/>
    <x v="0"/>
    <x v="3"/>
    <x v="1"/>
    <x v="29"/>
    <d v="2024-01-26T00:00:00"/>
    <x v="0"/>
    <x v="4"/>
    <n v="4"/>
    <s v="On time"/>
  </r>
  <r>
    <n v="33"/>
    <s v="IN-2014-41723"/>
    <x v="0"/>
    <s v="IL-15100"/>
    <x v="27"/>
    <x v="0"/>
    <x v="26"/>
    <x v="1"/>
    <s v="India"/>
    <x v="1"/>
    <s v="OFF-BI-10004651"/>
    <x v="0"/>
    <x v="0"/>
    <x v="31"/>
    <n v="196.92"/>
    <n v="4"/>
    <n v="90.48"/>
    <x v="31"/>
    <x v="0"/>
    <n v="394"/>
    <x v="0"/>
    <x v="0"/>
    <x v="0"/>
    <x v="30"/>
    <d v="2024-01-23T00:00:00"/>
    <x v="0"/>
    <x v="4"/>
    <n v="7"/>
    <s v="On time"/>
  </r>
  <r>
    <n v="34"/>
    <s v="IN-2014-24622"/>
    <x v="0"/>
    <s v="MM-17920"/>
    <x v="3"/>
    <x v="0"/>
    <x v="3"/>
    <x v="2"/>
    <s v="India"/>
    <x v="2"/>
    <s v="OFF-BI-10003025"/>
    <x v="0"/>
    <x v="0"/>
    <x v="32"/>
    <n v="205.08"/>
    <n v="4"/>
    <n v="36.840000000000003"/>
    <x v="32"/>
    <x v="0"/>
    <n v="586"/>
    <x v="0"/>
    <x v="1"/>
    <x v="0"/>
    <x v="12"/>
    <d v="2021-09-20T00:00:00"/>
    <x v="2"/>
    <x v="9"/>
    <n v="5"/>
    <s v="On time"/>
  </r>
  <r>
    <n v="35"/>
    <s v="IN-2013-51502"/>
    <x v="0"/>
    <s v="CC-12370"/>
    <x v="28"/>
    <x v="0"/>
    <x v="10"/>
    <x v="12"/>
    <s v="India"/>
    <x v="3"/>
    <s v="OFF-BI-10000089"/>
    <x v="0"/>
    <x v="0"/>
    <x v="33"/>
    <n v="141.75"/>
    <n v="5"/>
    <n v="69.45"/>
    <x v="33"/>
    <x v="0"/>
    <n v="362"/>
    <x v="0"/>
    <x v="2"/>
    <x v="0"/>
    <x v="31"/>
    <d v="2022-03-12T00:00:00"/>
    <x v="3"/>
    <x v="8"/>
    <n v="-260"/>
    <s v="not Appropriate"/>
  </r>
  <r>
    <n v="36"/>
    <s v="IN-2014-69205"/>
    <x v="0"/>
    <s v="LC-16885"/>
    <x v="29"/>
    <x v="0"/>
    <x v="27"/>
    <x v="13"/>
    <s v="India"/>
    <x v="1"/>
    <s v="OFF-BI-10002594"/>
    <x v="0"/>
    <x v="0"/>
    <x v="34"/>
    <n v="61.8"/>
    <n v="5"/>
    <n v="26.55"/>
    <x v="34"/>
    <x v="0"/>
    <n v="671"/>
    <x v="0"/>
    <x v="3"/>
    <x v="1"/>
    <x v="32"/>
    <d v="2024-09-29T00:00:00"/>
    <x v="0"/>
    <x v="9"/>
    <n v="4"/>
    <s v="On time"/>
  </r>
  <r>
    <n v="37"/>
    <s v="IN-2013-46252"/>
    <x v="0"/>
    <s v="ZC-21910"/>
    <x v="13"/>
    <x v="0"/>
    <x v="12"/>
    <x v="9"/>
    <s v="India"/>
    <x v="2"/>
    <s v="OFF-BI-10001808"/>
    <x v="0"/>
    <x v="0"/>
    <x v="35"/>
    <n v="44.55"/>
    <n v="5"/>
    <n v="1.2"/>
    <x v="35"/>
    <x v="0"/>
    <n v="494"/>
    <x v="0"/>
    <x v="0"/>
    <x v="0"/>
    <x v="33"/>
    <d v="2023-05-06T00:00:00"/>
    <x v="1"/>
    <x v="0"/>
    <n v="-25"/>
    <s v="not Appropriate"/>
  </r>
  <r>
    <n v="38"/>
    <s v="IN-2013-46252"/>
    <x v="0"/>
    <s v="ZC-21910"/>
    <x v="13"/>
    <x v="0"/>
    <x v="12"/>
    <x v="9"/>
    <s v="India"/>
    <x v="2"/>
    <s v="OFF-EN-10002464"/>
    <x v="0"/>
    <x v="2"/>
    <x v="36"/>
    <n v="117"/>
    <n v="5"/>
    <n v="22.2"/>
    <x v="36"/>
    <x v="0"/>
    <n v="743"/>
    <x v="0"/>
    <x v="2"/>
    <x v="0"/>
    <x v="34"/>
    <d v="2021-06-25T00:00:00"/>
    <x v="2"/>
    <x v="5"/>
    <n v="4"/>
    <s v="On time"/>
  </r>
  <r>
    <n v="39"/>
    <s v="IN-2014-75785"/>
    <x v="0"/>
    <s v="KW-16570"/>
    <x v="30"/>
    <x v="0"/>
    <x v="9"/>
    <x v="7"/>
    <s v="India"/>
    <x v="3"/>
    <s v="OFF-EN-10000224"/>
    <x v="0"/>
    <x v="2"/>
    <x v="37"/>
    <n v="41.55"/>
    <n v="5"/>
    <n v="8.25"/>
    <x v="37"/>
    <x v="0"/>
    <n v="142"/>
    <x v="0"/>
    <x v="3"/>
    <x v="0"/>
    <x v="35"/>
    <d v="2023-11-02T00:00:00"/>
    <x v="1"/>
    <x v="6"/>
    <n v="123"/>
    <s v="late Time"/>
  </r>
  <r>
    <n v="40"/>
    <s v="IN-2011-18959"/>
    <x v="0"/>
    <s v="CA-12775"/>
    <x v="31"/>
    <x v="0"/>
    <x v="28"/>
    <x v="4"/>
    <s v="India"/>
    <x v="0"/>
    <s v="OFF-LA-10002674"/>
    <x v="0"/>
    <x v="3"/>
    <x v="38"/>
    <n v="66.45"/>
    <n v="5"/>
    <n v="3.9"/>
    <x v="38"/>
    <x v="0"/>
    <n v="452"/>
    <x v="0"/>
    <x v="0"/>
    <x v="1"/>
    <x v="36"/>
    <d v="2023-03-27T00:00:00"/>
    <x v="1"/>
    <x v="8"/>
    <n v="4"/>
    <s v="On time"/>
  </r>
  <r>
    <n v="41"/>
    <s v="IN-2014-65992"/>
    <x v="0"/>
    <s v="Co-12640"/>
    <x v="32"/>
    <x v="0"/>
    <x v="29"/>
    <x v="2"/>
    <s v="India"/>
    <x v="2"/>
    <s v="OFF-LA-10001672"/>
    <x v="0"/>
    <x v="3"/>
    <x v="39"/>
    <n v="55.8"/>
    <n v="5"/>
    <n v="6.6"/>
    <x v="39"/>
    <x v="0"/>
    <n v="137"/>
    <x v="0"/>
    <x v="1"/>
    <x v="0"/>
    <x v="37"/>
    <d v="2024-12-08T00:00:00"/>
    <x v="0"/>
    <x v="1"/>
    <n v="153"/>
    <s v="late Time"/>
  </r>
  <r>
    <n v="42"/>
    <s v="IN-2013-46252"/>
    <x v="0"/>
    <s v="ZC-21910"/>
    <x v="13"/>
    <x v="0"/>
    <x v="12"/>
    <x v="9"/>
    <s v="India"/>
    <x v="2"/>
    <s v="OFF-FA-10000697"/>
    <x v="0"/>
    <x v="4"/>
    <x v="40"/>
    <n v="80.099999999999994"/>
    <n v="5"/>
    <n v="11.1"/>
    <x v="40"/>
    <x v="0"/>
    <n v="555"/>
    <x v="0"/>
    <x v="2"/>
    <x v="0"/>
    <x v="3"/>
    <d v="2024-10-28T00:00:00"/>
    <x v="0"/>
    <x v="3"/>
    <n v="6"/>
    <s v="On time"/>
  </r>
  <r>
    <n v="43"/>
    <s v="IN-2012-32882"/>
    <x v="0"/>
    <s v="TR-21325"/>
    <x v="8"/>
    <x v="0"/>
    <x v="8"/>
    <x v="7"/>
    <s v="India"/>
    <x v="3"/>
    <s v="OFF-FA-10003530"/>
    <x v="0"/>
    <x v="4"/>
    <x v="41"/>
    <n v="98.85"/>
    <n v="5"/>
    <n v="24.6"/>
    <x v="41"/>
    <x v="0"/>
    <n v="474"/>
    <x v="0"/>
    <x v="3"/>
    <x v="0"/>
    <x v="38"/>
    <d v="2023-12-14T00:00:00"/>
    <x v="1"/>
    <x v="1"/>
    <n v="93"/>
    <s v="late Time"/>
  </r>
  <r>
    <n v="44"/>
    <s v="IN-2012-28528"/>
    <x v="0"/>
    <s v="CA-12775"/>
    <x v="31"/>
    <x v="0"/>
    <x v="30"/>
    <x v="14"/>
    <s v="India"/>
    <x v="3"/>
    <s v="OFF-PA-10004930"/>
    <x v="0"/>
    <x v="6"/>
    <x v="42"/>
    <n v="131.4"/>
    <n v="5"/>
    <n v="55.05"/>
    <x v="42"/>
    <x v="0"/>
    <n v="705"/>
    <x v="0"/>
    <x v="0"/>
    <x v="0"/>
    <x v="39"/>
    <d v="2024-08-19T00:00:00"/>
    <x v="0"/>
    <x v="7"/>
    <n v="6"/>
    <s v="On time"/>
  </r>
  <r>
    <n v="45"/>
    <s v="IN-2013-59748"/>
    <x v="0"/>
    <s v="TR-21325"/>
    <x v="8"/>
    <x v="0"/>
    <x v="21"/>
    <x v="15"/>
    <s v="India"/>
    <x v="1"/>
    <s v="OFF-EN-10001491"/>
    <x v="0"/>
    <x v="2"/>
    <x v="43"/>
    <n v="278.64"/>
    <n v="6"/>
    <n v="55.62"/>
    <x v="43"/>
    <x v="0"/>
    <n v="291"/>
    <x v="0"/>
    <x v="1"/>
    <x v="1"/>
    <x v="14"/>
    <d v="2023-05-05T00:00:00"/>
    <x v="1"/>
    <x v="0"/>
    <n v="120"/>
    <s v="late Time"/>
  </r>
  <r>
    <n v="46"/>
    <s v="IN-2012-35752"/>
    <x v="0"/>
    <s v="OT-18730"/>
    <x v="33"/>
    <x v="0"/>
    <x v="10"/>
    <x v="1"/>
    <s v="India"/>
    <x v="1"/>
    <s v="OFF-PA-10001944"/>
    <x v="0"/>
    <x v="6"/>
    <x v="44"/>
    <n v="178.74"/>
    <n v="6"/>
    <n v="14.22"/>
    <x v="44"/>
    <x v="0"/>
    <n v="752"/>
    <x v="0"/>
    <x v="3"/>
    <x v="0"/>
    <x v="4"/>
    <d v="2021-03-10T00:00:00"/>
    <x v="2"/>
    <x v="8"/>
    <n v="-201"/>
    <s v="not Appropriate"/>
  </r>
  <r>
    <n v="47"/>
    <s v="IN-2014-63766"/>
    <x v="0"/>
    <s v="MK-18160"/>
    <x v="10"/>
    <x v="0"/>
    <x v="2"/>
    <x v="2"/>
    <s v="India"/>
    <x v="2"/>
    <s v="OFF-BI-10003265"/>
    <x v="0"/>
    <x v="0"/>
    <x v="45"/>
    <n v="87.36"/>
    <n v="7"/>
    <n v="7.77"/>
    <x v="45"/>
    <x v="0"/>
    <n v="364"/>
    <x v="0"/>
    <x v="0"/>
    <x v="1"/>
    <x v="14"/>
    <d v="2023-05-05T00:00:00"/>
    <x v="1"/>
    <x v="0"/>
    <n v="120"/>
    <s v="late Time"/>
  </r>
  <r>
    <n v="48"/>
    <s v="IN-2014-54967"/>
    <x v="0"/>
    <s v="KW-16570"/>
    <x v="30"/>
    <x v="0"/>
    <x v="18"/>
    <x v="9"/>
    <s v="India"/>
    <x v="2"/>
    <s v="OFF-BI-10002432"/>
    <x v="0"/>
    <x v="0"/>
    <x v="46"/>
    <n v="110.88"/>
    <n v="7"/>
    <n v="43.05"/>
    <x v="46"/>
    <x v="0"/>
    <n v="353"/>
    <x v="0"/>
    <x v="1"/>
    <x v="0"/>
    <x v="40"/>
    <d v="2024-03-24T00:00:00"/>
    <x v="0"/>
    <x v="8"/>
    <n v="4"/>
    <s v="On time"/>
  </r>
  <r>
    <n v="49"/>
    <s v="IN-2013-59748"/>
    <x v="0"/>
    <s v="TR-21325"/>
    <x v="8"/>
    <x v="0"/>
    <x v="21"/>
    <x v="15"/>
    <s v="India"/>
    <x v="1"/>
    <s v="OFF-PA-10003805"/>
    <x v="0"/>
    <x v="6"/>
    <x v="47"/>
    <n v="215.04"/>
    <n v="7"/>
    <n v="53.76"/>
    <x v="47"/>
    <x v="0"/>
    <n v="525"/>
    <x v="0"/>
    <x v="2"/>
    <x v="1"/>
    <x v="41"/>
    <d v="2021-07-11T00:00:00"/>
    <x v="2"/>
    <x v="2"/>
    <n v="150"/>
    <s v="late Time"/>
  </r>
  <r>
    <n v="50"/>
    <s v="IN-2012-29130"/>
    <x v="0"/>
    <s v="JR-15700"/>
    <x v="4"/>
    <x v="0"/>
    <x v="4"/>
    <x v="3"/>
    <s v="India"/>
    <x v="2"/>
    <s v="OFF-AP-10003275"/>
    <x v="0"/>
    <x v="8"/>
    <x v="48"/>
    <n v="2799.63"/>
    <n v="9"/>
    <n v="391.77"/>
    <x v="48"/>
    <x v="0"/>
    <n v="550"/>
    <x v="0"/>
    <x v="0"/>
    <x v="0"/>
    <x v="42"/>
    <d v="2024-11-22T00:00:00"/>
    <x v="0"/>
    <x v="6"/>
    <n v="4"/>
    <s v="On time"/>
  </r>
  <r>
    <n v="51"/>
    <s v="IN-2013-52972"/>
    <x v="0"/>
    <s v="BD-11620"/>
    <x v="34"/>
    <x v="0"/>
    <x v="31"/>
    <x v="5"/>
    <s v="India"/>
    <x v="0"/>
    <s v="OFF-PA-10001258"/>
    <x v="0"/>
    <x v="6"/>
    <x v="49"/>
    <n v="498"/>
    <n v="10"/>
    <n v="44.7"/>
    <x v="49"/>
    <x v="0"/>
    <n v="695"/>
    <x v="0"/>
    <x v="1"/>
    <x v="0"/>
    <x v="14"/>
    <d v="2023-05-05T00:00:00"/>
    <x v="1"/>
    <x v="0"/>
    <n v="120"/>
    <s v="late Time"/>
  </r>
  <r>
    <n v="52"/>
    <s v="IN-2012-25231"/>
    <x v="0"/>
    <s v="SC-20695"/>
    <x v="35"/>
    <x v="1"/>
    <x v="1"/>
    <x v="1"/>
    <s v="India"/>
    <x v="1"/>
    <s v="OFF-LA-10000869"/>
    <x v="0"/>
    <x v="3"/>
    <x v="50"/>
    <n v="85.92"/>
    <n v="8"/>
    <n v="30"/>
    <x v="50"/>
    <x v="0"/>
    <n v="109"/>
    <x v="0"/>
    <x v="2"/>
    <x v="1"/>
    <x v="9"/>
    <d v="2022-08-22T00:00:00"/>
    <x v="3"/>
    <x v="7"/>
    <n v="5"/>
    <s v="On time"/>
  </r>
  <r>
    <n v="53"/>
    <s v="IN-2012-43081"/>
    <x v="0"/>
    <s v="JS-15685"/>
    <x v="36"/>
    <x v="1"/>
    <x v="30"/>
    <x v="14"/>
    <s v="India"/>
    <x v="3"/>
    <s v="OFF-SU-10000835"/>
    <x v="0"/>
    <x v="5"/>
    <x v="51"/>
    <n v="260.39999999999998"/>
    <n v="7"/>
    <n v="31.08"/>
    <x v="51"/>
    <x v="0"/>
    <n v="273"/>
    <x v="0"/>
    <x v="3"/>
    <x v="0"/>
    <x v="43"/>
    <d v="2022-07-10T00:00:00"/>
    <x v="3"/>
    <x v="2"/>
    <n v="181"/>
    <s v="late Time"/>
  </r>
  <r>
    <n v="54"/>
    <s v="IN-2014-29074"/>
    <x v="0"/>
    <s v="CS-12250"/>
    <x v="37"/>
    <x v="1"/>
    <x v="19"/>
    <x v="8"/>
    <s v="India"/>
    <x v="0"/>
    <s v="OFF-AP-10001670"/>
    <x v="0"/>
    <x v="8"/>
    <x v="52"/>
    <n v="401.58"/>
    <n v="6"/>
    <n v="16.02"/>
    <x v="52"/>
    <x v="0"/>
    <n v="774"/>
    <x v="0"/>
    <x v="0"/>
    <x v="0"/>
    <x v="44"/>
    <d v="2023-06-19T00:00:00"/>
    <x v="1"/>
    <x v="5"/>
    <n v="5"/>
    <s v="On time"/>
  </r>
  <r>
    <n v="55"/>
    <s v="IN-2014-48534"/>
    <x v="0"/>
    <s v="AC-10615"/>
    <x v="38"/>
    <x v="1"/>
    <x v="21"/>
    <x v="5"/>
    <s v="India"/>
    <x v="0"/>
    <s v="OFF-EN-10002007"/>
    <x v="0"/>
    <x v="2"/>
    <x v="7"/>
    <n v="75.239999999999995"/>
    <n v="6"/>
    <n v="11.88"/>
    <x v="53"/>
    <x v="0"/>
    <n v="235"/>
    <x v="0"/>
    <x v="1"/>
    <x v="1"/>
    <x v="45"/>
    <d v="2022-05-14T00:00:00"/>
    <x v="3"/>
    <x v="0"/>
    <n v="-114"/>
    <s v="not Appropriate"/>
  </r>
  <r>
    <n v="56"/>
    <s v="IN-2013-18483"/>
    <x v="0"/>
    <s v="ND-18460"/>
    <x v="39"/>
    <x v="1"/>
    <x v="10"/>
    <x v="12"/>
    <s v="India"/>
    <x v="3"/>
    <s v="OFF-AR-10001226"/>
    <x v="0"/>
    <x v="7"/>
    <x v="53"/>
    <n v="173.7"/>
    <n v="6"/>
    <n v="3.42"/>
    <x v="54"/>
    <x v="0"/>
    <n v="97"/>
    <x v="0"/>
    <x v="2"/>
    <x v="1"/>
    <x v="46"/>
    <d v="2022-12-07T00:00:00"/>
    <x v="3"/>
    <x v="1"/>
    <n v="153"/>
    <s v="late Time"/>
  </r>
  <r>
    <n v="57"/>
    <s v="IN-2013-79390"/>
    <x v="0"/>
    <s v="SC-20695"/>
    <x v="35"/>
    <x v="1"/>
    <x v="32"/>
    <x v="2"/>
    <s v="India"/>
    <x v="2"/>
    <s v="OFF-FA-10003838"/>
    <x v="0"/>
    <x v="4"/>
    <x v="54"/>
    <n v="67.95"/>
    <n v="5"/>
    <n v="12.15"/>
    <x v="55"/>
    <x v="0"/>
    <n v="353"/>
    <x v="0"/>
    <x v="3"/>
    <x v="1"/>
    <x v="11"/>
    <d v="2024-11-26T00:00:00"/>
    <x v="0"/>
    <x v="6"/>
    <n v="4"/>
    <s v="On time"/>
  </r>
  <r>
    <n v="58"/>
    <s v="IN-2011-10055"/>
    <x v="0"/>
    <s v="TS-21370"/>
    <x v="40"/>
    <x v="1"/>
    <x v="33"/>
    <x v="16"/>
    <s v="India"/>
    <x v="2"/>
    <s v="OFF-AP-10003598"/>
    <x v="0"/>
    <x v="8"/>
    <x v="55"/>
    <n v="2077.3200000000002"/>
    <n v="4"/>
    <n v="581.64"/>
    <x v="56"/>
    <x v="0"/>
    <n v="604"/>
    <x v="0"/>
    <x v="2"/>
    <x v="0"/>
    <x v="47"/>
    <d v="2024-09-16T00:00:00"/>
    <x v="0"/>
    <x v="9"/>
    <n v="7"/>
    <s v="On time"/>
  </r>
  <r>
    <n v="59"/>
    <s v="IN-2011-12554"/>
    <x v="0"/>
    <s v="YC-21895"/>
    <x v="41"/>
    <x v="1"/>
    <x v="29"/>
    <x v="2"/>
    <s v="India"/>
    <x v="2"/>
    <s v="OFF-ST-10003203"/>
    <x v="0"/>
    <x v="1"/>
    <x v="56"/>
    <n v="787.92"/>
    <n v="4"/>
    <n v="338.76"/>
    <x v="57"/>
    <x v="0"/>
    <n v="758"/>
    <x v="0"/>
    <x v="0"/>
    <x v="0"/>
    <x v="44"/>
    <d v="2023-06-19T00:00:00"/>
    <x v="1"/>
    <x v="5"/>
    <n v="5"/>
    <s v="On time"/>
  </r>
  <r>
    <n v="60"/>
    <s v="IN-2013-79390"/>
    <x v="0"/>
    <s v="SC-20695"/>
    <x v="35"/>
    <x v="1"/>
    <x v="32"/>
    <x v="2"/>
    <s v="India"/>
    <x v="2"/>
    <s v="OFF-ST-10001290"/>
    <x v="0"/>
    <x v="1"/>
    <x v="4"/>
    <n v="248.64"/>
    <n v="4"/>
    <n v="109.32"/>
    <x v="58"/>
    <x v="0"/>
    <n v="431"/>
    <x v="0"/>
    <x v="1"/>
    <x v="1"/>
    <x v="48"/>
    <d v="2023-05-09T00:00:00"/>
    <x v="1"/>
    <x v="0"/>
    <n v="-113"/>
    <s v="not Appropriate"/>
  </r>
  <r>
    <n v="61"/>
    <s v="IN-2012-56857"/>
    <x v="0"/>
    <s v="GB-14530"/>
    <x v="42"/>
    <x v="1"/>
    <x v="34"/>
    <x v="9"/>
    <s v="India"/>
    <x v="2"/>
    <s v="OFF-FA-10002360"/>
    <x v="0"/>
    <x v="4"/>
    <x v="57"/>
    <n v="32.58"/>
    <n v="3"/>
    <n v="11.07"/>
    <x v="59"/>
    <x v="0"/>
    <n v="643"/>
    <x v="0"/>
    <x v="2"/>
    <x v="1"/>
    <x v="5"/>
    <d v="2022-06-22T00:00:00"/>
    <x v="3"/>
    <x v="5"/>
    <n v="6"/>
    <s v="On time"/>
  </r>
  <r>
    <n v="62"/>
    <s v="IN-2014-34128"/>
    <x v="0"/>
    <s v="KN-16450"/>
    <x v="43"/>
    <x v="1"/>
    <x v="24"/>
    <x v="7"/>
    <s v="India"/>
    <x v="3"/>
    <s v="OFF-FA-10003615"/>
    <x v="0"/>
    <x v="4"/>
    <x v="58"/>
    <n v="23.58"/>
    <n v="3"/>
    <n v="5.4"/>
    <x v="60"/>
    <x v="0"/>
    <n v="13"/>
    <x v="0"/>
    <x v="3"/>
    <x v="1"/>
    <x v="49"/>
    <d v="2024-04-01T00:00:00"/>
    <x v="0"/>
    <x v="10"/>
    <n v="92"/>
    <s v="late Time"/>
  </r>
  <r>
    <n v="63"/>
    <s v="IN-2011-14983"/>
    <x v="0"/>
    <s v="GH-14485"/>
    <x v="44"/>
    <x v="1"/>
    <x v="33"/>
    <x v="16"/>
    <s v="India"/>
    <x v="2"/>
    <s v="OFF-PA-10000127"/>
    <x v="0"/>
    <x v="6"/>
    <x v="59"/>
    <n v="54.36"/>
    <n v="3"/>
    <n v="20.07"/>
    <x v="61"/>
    <x v="0"/>
    <n v="771"/>
    <x v="0"/>
    <x v="0"/>
    <x v="0"/>
    <x v="50"/>
    <d v="2022-05-21T00:00:00"/>
    <x v="3"/>
    <x v="0"/>
    <n v="5"/>
    <s v="On time"/>
  </r>
  <r>
    <n v="64"/>
    <s v="IN-2012-26204"/>
    <x v="0"/>
    <s v="DB-13555"/>
    <x v="45"/>
    <x v="1"/>
    <x v="18"/>
    <x v="9"/>
    <s v="India"/>
    <x v="2"/>
    <s v="OFF-SU-10002388"/>
    <x v="0"/>
    <x v="5"/>
    <x v="60"/>
    <n v="145.88999999999999"/>
    <n v="3"/>
    <n v="17.46"/>
    <x v="62"/>
    <x v="0"/>
    <n v="727"/>
    <x v="0"/>
    <x v="1"/>
    <x v="0"/>
    <x v="51"/>
    <d v="2022-12-04T00:00:00"/>
    <x v="3"/>
    <x v="1"/>
    <n v="153"/>
    <s v="late Time"/>
  </r>
  <r>
    <n v="65"/>
    <s v="IN-2011-67840"/>
    <x v="0"/>
    <s v="VG-21805"/>
    <x v="46"/>
    <x v="1"/>
    <x v="16"/>
    <x v="0"/>
    <s v="India"/>
    <x v="0"/>
    <s v="OFF-SU-10000866"/>
    <x v="0"/>
    <x v="5"/>
    <x v="61"/>
    <n v="115.11"/>
    <n v="3"/>
    <n v="13.77"/>
    <x v="63"/>
    <x v="0"/>
    <n v="120"/>
    <x v="0"/>
    <x v="2"/>
    <x v="0"/>
    <x v="52"/>
    <d v="2024-12-11T00:00:00"/>
    <x v="0"/>
    <x v="1"/>
    <n v="153"/>
    <s v="late Time"/>
  </r>
  <r>
    <n v="66"/>
    <s v="IN-2012-57844"/>
    <x v="0"/>
    <s v="CS-12490"/>
    <x v="47"/>
    <x v="1"/>
    <x v="35"/>
    <x v="10"/>
    <s v="India"/>
    <x v="3"/>
    <s v="OFF-ST-10003528"/>
    <x v="0"/>
    <x v="1"/>
    <x v="62"/>
    <n v="76.41"/>
    <n v="3"/>
    <n v="2.97"/>
    <x v="9"/>
    <x v="0"/>
    <n v="134"/>
    <x v="0"/>
    <x v="0"/>
    <x v="1"/>
    <x v="53"/>
    <d v="2024-12-25T00:00:00"/>
    <x v="0"/>
    <x v="1"/>
    <n v="6"/>
    <s v="On time"/>
  </r>
  <r>
    <n v="67"/>
    <s v="IN-2013-44432"/>
    <x v="0"/>
    <s v="DW-13195"/>
    <x v="48"/>
    <x v="1"/>
    <x v="36"/>
    <x v="9"/>
    <s v="India"/>
    <x v="2"/>
    <s v="OFF-ST-10000268"/>
    <x v="0"/>
    <x v="1"/>
    <x v="63"/>
    <n v="32.31"/>
    <n v="3"/>
    <n v="9"/>
    <x v="64"/>
    <x v="0"/>
    <n v="692"/>
    <x v="0"/>
    <x v="1"/>
    <x v="0"/>
    <x v="54"/>
    <d v="2023-05-29T00:00:00"/>
    <x v="1"/>
    <x v="0"/>
    <n v="5"/>
    <s v="On time"/>
  </r>
  <r>
    <n v="68"/>
    <s v="IN-2014-53000"/>
    <x v="0"/>
    <s v="JO-15145"/>
    <x v="49"/>
    <x v="1"/>
    <x v="37"/>
    <x v="3"/>
    <s v="India"/>
    <x v="2"/>
    <s v="OFF-AR-10003046"/>
    <x v="0"/>
    <x v="7"/>
    <x v="64"/>
    <n v="140.22"/>
    <n v="3"/>
    <n v="42.03"/>
    <x v="65"/>
    <x v="0"/>
    <n v="637"/>
    <x v="0"/>
    <x v="2"/>
    <x v="1"/>
    <x v="55"/>
    <d v="2023-12-05T00:00:00"/>
    <x v="1"/>
    <x v="1"/>
    <n v="153"/>
    <s v="late Time"/>
  </r>
  <r>
    <n v="69"/>
    <s v="IN-2012-61918"/>
    <x v="0"/>
    <s v="ON-18715"/>
    <x v="50"/>
    <x v="1"/>
    <x v="29"/>
    <x v="2"/>
    <s v="India"/>
    <x v="2"/>
    <s v="OFF-BI-10000518"/>
    <x v="0"/>
    <x v="0"/>
    <x v="65"/>
    <n v="17.73"/>
    <n v="3"/>
    <n v="0.63"/>
    <x v="22"/>
    <x v="0"/>
    <n v="72"/>
    <x v="0"/>
    <x v="0"/>
    <x v="1"/>
    <x v="56"/>
    <d v="2023-07-13T00:00:00"/>
    <x v="1"/>
    <x v="2"/>
    <n v="-25"/>
    <s v="not Appropriate"/>
  </r>
  <r>
    <n v="70"/>
    <s v="IN-2014-19463"/>
    <x v="0"/>
    <s v="LW-16825"/>
    <x v="51"/>
    <x v="1"/>
    <x v="32"/>
    <x v="2"/>
    <s v="India"/>
    <x v="2"/>
    <s v="OFF-FA-10001126"/>
    <x v="0"/>
    <x v="4"/>
    <x v="66"/>
    <n v="13.47"/>
    <n v="1"/>
    <n v="1.2"/>
    <x v="66"/>
    <x v="0"/>
    <n v="691"/>
    <x v="0"/>
    <x v="1"/>
    <x v="0"/>
    <x v="57"/>
    <d v="2022-02-09T00:00:00"/>
    <x v="3"/>
    <x v="11"/>
    <n v="-201"/>
    <s v="not Appropriate"/>
  </r>
  <r>
    <n v="71"/>
    <s v="IN-2012-13037"/>
    <x v="0"/>
    <s v="AH-10075"/>
    <x v="52"/>
    <x v="1"/>
    <x v="38"/>
    <x v="10"/>
    <s v="India"/>
    <x v="3"/>
    <s v="OFF-PA-10001835"/>
    <x v="0"/>
    <x v="6"/>
    <x v="67"/>
    <n v="67.86"/>
    <n v="2"/>
    <n v="0"/>
    <x v="67"/>
    <x v="0"/>
    <n v="84"/>
    <x v="0"/>
    <x v="0"/>
    <x v="1"/>
    <x v="58"/>
    <d v="2021-10-10T00:00:00"/>
    <x v="2"/>
    <x v="3"/>
    <n v="122"/>
    <s v="late Time"/>
  </r>
  <r>
    <n v="72"/>
    <s v="IN-2012-38713"/>
    <x v="0"/>
    <s v="SC-20770"/>
    <x v="53"/>
    <x v="1"/>
    <x v="39"/>
    <x v="15"/>
    <s v="India"/>
    <x v="1"/>
    <s v="OFF-EN-10002757"/>
    <x v="0"/>
    <x v="2"/>
    <x v="68"/>
    <n v="95.04"/>
    <n v="2"/>
    <n v="13.26"/>
    <x v="68"/>
    <x v="0"/>
    <n v="560"/>
    <x v="0"/>
    <x v="1"/>
    <x v="0"/>
    <x v="59"/>
    <d v="2022-03-16T00:00:00"/>
    <x v="3"/>
    <x v="8"/>
    <n v="-201"/>
    <s v="not Appropriate"/>
  </r>
  <r>
    <n v="73"/>
    <s v="IN-2012-61918"/>
    <x v="0"/>
    <s v="ON-18715"/>
    <x v="50"/>
    <x v="1"/>
    <x v="29"/>
    <x v="2"/>
    <s v="India"/>
    <x v="2"/>
    <s v="OFF-BI-10003588"/>
    <x v="0"/>
    <x v="0"/>
    <x v="69"/>
    <n v="30.96"/>
    <n v="2"/>
    <n v="7.74"/>
    <x v="69"/>
    <x v="0"/>
    <n v="590"/>
    <x v="0"/>
    <x v="3"/>
    <x v="1"/>
    <x v="23"/>
    <d v="2022-06-01T00:00:00"/>
    <x v="3"/>
    <x v="5"/>
    <n v="153"/>
    <s v="late Time"/>
  </r>
  <r>
    <n v="74"/>
    <s v="IN-2013-28094"/>
    <x v="0"/>
    <s v="AC-10615"/>
    <x v="38"/>
    <x v="1"/>
    <x v="25"/>
    <x v="11"/>
    <s v="India"/>
    <x v="3"/>
    <s v="OFF-BI-10004483"/>
    <x v="0"/>
    <x v="0"/>
    <x v="35"/>
    <n v="16.739999999999998"/>
    <n v="2"/>
    <n v="0.66"/>
    <x v="70"/>
    <x v="0"/>
    <n v="441"/>
    <x v="0"/>
    <x v="0"/>
    <x v="0"/>
    <x v="55"/>
    <d v="2023-12-05T00:00:00"/>
    <x v="1"/>
    <x v="1"/>
    <n v="153"/>
    <s v="late Time"/>
  </r>
  <r>
    <n v="75"/>
    <s v="IN-2014-13331"/>
    <x v="0"/>
    <s v="BD-11560"/>
    <x v="54"/>
    <x v="2"/>
    <x v="40"/>
    <x v="9"/>
    <s v="India"/>
    <x v="2"/>
    <s v="OFF-PA-10003303"/>
    <x v="0"/>
    <x v="6"/>
    <x v="70"/>
    <n v="55.5"/>
    <n v="2"/>
    <n v="25.5"/>
    <x v="71"/>
    <x v="0"/>
    <n v="699"/>
    <x v="0"/>
    <x v="2"/>
    <x v="0"/>
    <x v="60"/>
    <d v="2022-10-13T00:00:00"/>
    <x v="3"/>
    <x v="3"/>
    <n v="64"/>
    <s v="late Time"/>
  </r>
  <r>
    <n v="76"/>
    <s v="IN-2014-75911"/>
    <x v="0"/>
    <s v="CG-12040"/>
    <x v="55"/>
    <x v="2"/>
    <x v="41"/>
    <x v="4"/>
    <s v="India"/>
    <x v="0"/>
    <s v="OFF-ST-10002505"/>
    <x v="0"/>
    <x v="1"/>
    <x v="71"/>
    <n v="31.14"/>
    <n v="2"/>
    <n v="10.86"/>
    <x v="72"/>
    <x v="0"/>
    <n v="731"/>
    <x v="0"/>
    <x v="3"/>
    <x v="0"/>
    <x v="61"/>
    <d v="2024-04-19T00:00:00"/>
    <x v="0"/>
    <x v="10"/>
    <n v="4"/>
    <s v="On time"/>
  </r>
  <r>
    <n v="77"/>
    <s v="IN-2014-39826"/>
    <x v="0"/>
    <s v="RS-19870"/>
    <x v="56"/>
    <x v="2"/>
    <x v="42"/>
    <x v="8"/>
    <s v="India"/>
    <x v="0"/>
    <s v="OFF-BI-10002243"/>
    <x v="0"/>
    <x v="0"/>
    <x v="72"/>
    <n v="29.49"/>
    <n v="1"/>
    <n v="12.66"/>
    <x v="73"/>
    <x v="0"/>
    <n v="620"/>
    <x v="0"/>
    <x v="0"/>
    <x v="1"/>
    <x v="62"/>
    <d v="2021-10-16T00:00:00"/>
    <x v="2"/>
    <x v="3"/>
    <n v="6"/>
    <s v="On time"/>
  </r>
  <r>
    <n v="78"/>
    <s v="IN-2014-39826"/>
    <x v="0"/>
    <s v="RS-19870"/>
    <x v="56"/>
    <x v="2"/>
    <x v="42"/>
    <x v="8"/>
    <s v="India"/>
    <x v="0"/>
    <s v="OFF-BI-10003588"/>
    <x v="0"/>
    <x v="0"/>
    <x v="69"/>
    <n v="15.48"/>
    <n v="1"/>
    <n v="3.87"/>
    <x v="74"/>
    <x v="0"/>
    <n v="777"/>
    <x v="0"/>
    <x v="3"/>
    <x v="1"/>
    <x v="63"/>
    <d v="2022-12-13T00:00:00"/>
    <x v="3"/>
    <x v="1"/>
    <n v="123"/>
    <s v="late Time"/>
  </r>
  <r>
    <n v="79"/>
    <s v="IN-2014-39826"/>
    <x v="0"/>
    <s v="RS-19870"/>
    <x v="56"/>
    <x v="2"/>
    <x v="42"/>
    <x v="8"/>
    <s v="India"/>
    <x v="0"/>
    <s v="OFF-LA-10002289"/>
    <x v="0"/>
    <x v="3"/>
    <x v="73"/>
    <n v="27.81"/>
    <n v="3"/>
    <n v="2.4300000000000002"/>
    <x v="75"/>
    <x v="0"/>
    <n v="331"/>
    <x v="0"/>
    <x v="1"/>
    <x v="0"/>
    <x v="64"/>
    <d v="2021-07-08T00:00:00"/>
    <x v="2"/>
    <x v="2"/>
    <n v="150"/>
    <s v="late Time"/>
  </r>
  <r>
    <n v="80"/>
    <s v="IN-2011-40155"/>
    <x v="0"/>
    <s v="CL-12700"/>
    <x v="57"/>
    <x v="2"/>
    <x v="43"/>
    <x v="15"/>
    <s v="India"/>
    <x v="1"/>
    <s v="OFF-ST-10001214"/>
    <x v="0"/>
    <x v="1"/>
    <x v="74"/>
    <n v="33.75"/>
    <n v="3"/>
    <n v="16.47"/>
    <x v="76"/>
    <x v="0"/>
    <n v="545"/>
    <x v="0"/>
    <x v="2"/>
    <x v="0"/>
    <x v="65"/>
    <d v="2023-01-13T00:00:00"/>
    <x v="1"/>
    <x v="4"/>
    <n v="-169"/>
    <s v="not Appropriate"/>
  </r>
  <r>
    <n v="81"/>
    <s v="IN-2011-78263"/>
    <x v="0"/>
    <s v="BF-11215"/>
    <x v="58"/>
    <x v="2"/>
    <x v="8"/>
    <x v="7"/>
    <s v="India"/>
    <x v="3"/>
    <s v="OFF-LA-10003396"/>
    <x v="0"/>
    <x v="3"/>
    <x v="75"/>
    <n v="39.869999999999997"/>
    <n v="3"/>
    <n v="8.73"/>
    <x v="77"/>
    <x v="0"/>
    <n v="255"/>
    <x v="0"/>
    <x v="3"/>
    <x v="1"/>
    <x v="66"/>
    <d v="2023-02-01T00:00:00"/>
    <x v="1"/>
    <x v="11"/>
    <n v="35"/>
    <s v="late Time"/>
  </r>
  <r>
    <n v="82"/>
    <s v="IN-2013-71193"/>
    <x v="0"/>
    <s v="BT-11530"/>
    <x v="59"/>
    <x v="2"/>
    <x v="44"/>
    <x v="5"/>
    <s v="India"/>
    <x v="0"/>
    <s v="OFF-FA-10000353"/>
    <x v="0"/>
    <x v="4"/>
    <x v="76"/>
    <n v="33.21"/>
    <n v="3"/>
    <n v="0.27"/>
    <x v="78"/>
    <x v="0"/>
    <n v="318"/>
    <x v="0"/>
    <x v="0"/>
    <x v="1"/>
    <x v="67"/>
    <d v="2023-08-13T00:00:00"/>
    <x v="1"/>
    <x v="7"/>
    <n v="66"/>
    <s v="late Time"/>
  </r>
  <r>
    <n v="83"/>
    <s v="IN-2014-13331"/>
    <x v="0"/>
    <s v="BD-11560"/>
    <x v="54"/>
    <x v="2"/>
    <x v="40"/>
    <x v="9"/>
    <s v="India"/>
    <x v="2"/>
    <s v="OFF-EN-10000219"/>
    <x v="0"/>
    <x v="2"/>
    <x v="77"/>
    <n v="21.96"/>
    <n v="3"/>
    <n v="6.12"/>
    <x v="79"/>
    <x v="0"/>
    <n v="716"/>
    <x v="0"/>
    <x v="1"/>
    <x v="0"/>
    <x v="37"/>
    <d v="2024-12-08T00:00:00"/>
    <x v="0"/>
    <x v="1"/>
    <n v="153"/>
    <s v="late Time"/>
  </r>
  <r>
    <n v="84"/>
    <s v="IN-2011-14941"/>
    <x v="0"/>
    <s v="DA-13450"/>
    <x v="60"/>
    <x v="2"/>
    <x v="27"/>
    <x v="13"/>
    <s v="India"/>
    <x v="1"/>
    <s v="OFF-AR-10001228"/>
    <x v="0"/>
    <x v="7"/>
    <x v="78"/>
    <n v="48.84"/>
    <n v="4"/>
    <n v="17.04"/>
    <x v="75"/>
    <x v="0"/>
    <n v="548"/>
    <x v="0"/>
    <x v="2"/>
    <x v="0"/>
    <x v="56"/>
    <d v="2023-07-13T00:00:00"/>
    <x v="1"/>
    <x v="2"/>
    <n v="-25"/>
    <s v="not Appropriate"/>
  </r>
  <r>
    <n v="85"/>
    <s v="IN-2014-55513"/>
    <x v="0"/>
    <s v="CR-12580"/>
    <x v="61"/>
    <x v="2"/>
    <x v="8"/>
    <x v="7"/>
    <s v="India"/>
    <x v="3"/>
    <s v="OFF-EN-10000114"/>
    <x v="0"/>
    <x v="2"/>
    <x v="17"/>
    <n v="45.6"/>
    <n v="4"/>
    <n v="0.84"/>
    <x v="80"/>
    <x v="0"/>
    <n v="230"/>
    <x v="0"/>
    <x v="3"/>
    <x v="1"/>
    <x v="66"/>
    <d v="2023-02-01T00:00:00"/>
    <x v="1"/>
    <x v="11"/>
    <n v="35"/>
    <s v="late Time"/>
  </r>
  <r>
    <n v="86"/>
    <s v="IN-2014-39826"/>
    <x v="0"/>
    <s v="RS-19870"/>
    <x v="56"/>
    <x v="2"/>
    <x v="42"/>
    <x v="8"/>
    <s v="India"/>
    <x v="0"/>
    <s v="OFF-AP-10002899"/>
    <x v="0"/>
    <x v="8"/>
    <x v="79"/>
    <n v="387.3"/>
    <n v="5"/>
    <n v="19.350000000000001"/>
    <x v="81"/>
    <x v="0"/>
    <n v="755"/>
    <x v="0"/>
    <x v="0"/>
    <x v="1"/>
    <x v="47"/>
    <d v="2024-09-14T00:00:00"/>
    <x v="0"/>
    <x v="9"/>
    <n v="5"/>
    <s v="On time"/>
  </r>
  <r>
    <n v="87"/>
    <s v="IN-2013-27492"/>
    <x v="0"/>
    <s v="BE-11335"/>
    <x v="62"/>
    <x v="2"/>
    <x v="15"/>
    <x v="2"/>
    <s v="India"/>
    <x v="2"/>
    <s v="OFF-FA-10002241"/>
    <x v="0"/>
    <x v="4"/>
    <x v="80"/>
    <n v="94.2"/>
    <n v="5"/>
    <n v="31.95"/>
    <x v="82"/>
    <x v="0"/>
    <n v="611"/>
    <x v="0"/>
    <x v="1"/>
    <x v="1"/>
    <x v="68"/>
    <d v="2023-05-16T00:00:00"/>
    <x v="1"/>
    <x v="0"/>
    <n v="-142"/>
    <s v="not Appropriate"/>
  </r>
  <r>
    <n v="88"/>
    <s v="IN-2013-22760"/>
    <x v="0"/>
    <s v="VT-21700"/>
    <x v="63"/>
    <x v="2"/>
    <x v="19"/>
    <x v="8"/>
    <s v="India"/>
    <x v="0"/>
    <s v="OFF-SU-10001308"/>
    <x v="0"/>
    <x v="5"/>
    <x v="81"/>
    <n v="234"/>
    <n v="6"/>
    <n v="39.78"/>
    <x v="83"/>
    <x v="0"/>
    <n v="527"/>
    <x v="0"/>
    <x v="2"/>
    <x v="1"/>
    <x v="69"/>
    <d v="2023-10-17T00:00:00"/>
    <x v="1"/>
    <x v="3"/>
    <n v="-54"/>
    <s v="not Appropriate"/>
  </r>
  <r>
    <n v="89"/>
    <s v="IN-2011-40155"/>
    <x v="0"/>
    <s v="CL-12700"/>
    <x v="57"/>
    <x v="2"/>
    <x v="43"/>
    <x v="15"/>
    <s v="India"/>
    <x v="1"/>
    <s v="OFF-FA-10000974"/>
    <x v="0"/>
    <x v="4"/>
    <x v="82"/>
    <n v="84.06"/>
    <n v="6"/>
    <n v="33.479999999999997"/>
    <x v="84"/>
    <x v="0"/>
    <n v="265"/>
    <x v="0"/>
    <x v="3"/>
    <x v="1"/>
    <x v="70"/>
    <d v="2022-07-25T00:00:00"/>
    <x v="3"/>
    <x v="2"/>
    <n v="6"/>
    <s v="On time"/>
  </r>
  <r>
    <n v="90"/>
    <s v="IN-2014-55513"/>
    <x v="0"/>
    <s v="CR-12580"/>
    <x v="61"/>
    <x v="2"/>
    <x v="8"/>
    <x v="7"/>
    <s v="India"/>
    <x v="3"/>
    <s v="OFF-ST-10003810"/>
    <x v="0"/>
    <x v="1"/>
    <x v="83"/>
    <n v="115.71"/>
    <n v="7"/>
    <n v="40.32"/>
    <x v="85"/>
    <x v="0"/>
    <n v="364"/>
    <x v="0"/>
    <x v="0"/>
    <x v="0"/>
    <x v="71"/>
    <d v="2022-09-26T00:00:00"/>
    <x v="3"/>
    <x v="9"/>
    <n v="5"/>
    <s v="On time"/>
  </r>
  <r>
    <n v="91"/>
    <s v="IN-2011-62499"/>
    <x v="0"/>
    <s v="MH-17440"/>
    <x v="64"/>
    <x v="1"/>
    <x v="45"/>
    <x v="5"/>
    <s v="India"/>
    <x v="0"/>
    <s v="OFF-PA-10002047"/>
    <x v="0"/>
    <x v="6"/>
    <x v="84"/>
    <n v="262.64999999999998"/>
    <n v="5"/>
    <n v="31.5"/>
    <x v="86"/>
    <x v="1"/>
    <n v="704"/>
    <x v="0"/>
    <x v="2"/>
    <x v="0"/>
    <x v="72"/>
    <d v="2024-09-16T00:00:00"/>
    <x v="0"/>
    <x v="9"/>
    <n v="-84"/>
    <s v="not Appropriate"/>
  </r>
  <r>
    <n v="92"/>
    <s v="IN-2014-14227"/>
    <x v="0"/>
    <s v="AJ-10795"/>
    <x v="65"/>
    <x v="1"/>
    <x v="46"/>
    <x v="11"/>
    <s v="India"/>
    <x v="3"/>
    <s v="OFF-LA-10003141"/>
    <x v="0"/>
    <x v="3"/>
    <x v="85"/>
    <n v="34.11"/>
    <n v="3"/>
    <n v="17.010000000000002"/>
    <x v="87"/>
    <x v="1"/>
    <n v="564"/>
    <x v="0"/>
    <x v="0"/>
    <x v="1"/>
    <x v="66"/>
    <d v="2023-02-01T00:00:00"/>
    <x v="1"/>
    <x v="11"/>
    <n v="35"/>
    <s v="late Time"/>
  </r>
  <r>
    <n v="93"/>
    <s v="IN-2011-62450"/>
    <x v="0"/>
    <s v="AY-10555"/>
    <x v="66"/>
    <x v="1"/>
    <x v="47"/>
    <x v="7"/>
    <s v="India"/>
    <x v="3"/>
    <s v="OFF-AR-10000249"/>
    <x v="0"/>
    <x v="7"/>
    <x v="86"/>
    <n v="51.03"/>
    <n v="3"/>
    <n v="16.829999999999998"/>
    <x v="88"/>
    <x v="1"/>
    <n v="568"/>
    <x v="0"/>
    <x v="1"/>
    <x v="0"/>
    <x v="73"/>
    <d v="2023-06-22T00:00:00"/>
    <x v="1"/>
    <x v="5"/>
    <n v="4"/>
    <s v="On time"/>
  </r>
  <r>
    <n v="94"/>
    <s v="IN-2014-31811"/>
    <x v="0"/>
    <s v="HW-14935"/>
    <x v="67"/>
    <x v="1"/>
    <x v="7"/>
    <x v="6"/>
    <s v="India"/>
    <x v="2"/>
    <s v="OFF-ST-10001638"/>
    <x v="0"/>
    <x v="1"/>
    <x v="87"/>
    <n v="134.61000000000001"/>
    <n v="1"/>
    <n v="39.03"/>
    <x v="89"/>
    <x v="1"/>
    <n v="551"/>
    <x v="0"/>
    <x v="2"/>
    <x v="1"/>
    <x v="74"/>
    <d v="2021-03-12T00:00:00"/>
    <x v="2"/>
    <x v="8"/>
    <n v="-261"/>
    <s v="not Appropriate"/>
  </r>
  <r>
    <n v="95"/>
    <s v="IN-2014-14780"/>
    <x v="0"/>
    <s v="CR-12820"/>
    <x v="68"/>
    <x v="2"/>
    <x v="48"/>
    <x v="17"/>
    <s v="India"/>
    <x v="1"/>
    <s v="OFF-ST-10004768"/>
    <x v="0"/>
    <x v="1"/>
    <x v="88"/>
    <n v="595.16999999999996"/>
    <n v="3"/>
    <n v="249.93"/>
    <x v="90"/>
    <x v="1"/>
    <n v="529"/>
    <x v="0"/>
    <x v="1"/>
    <x v="0"/>
    <x v="75"/>
    <d v="2024-11-21T00:00:00"/>
    <x v="0"/>
    <x v="6"/>
    <n v="4"/>
    <s v="On time"/>
  </r>
  <r>
    <n v="96"/>
    <s v="IN-2014-32665"/>
    <x v="0"/>
    <s v="SL-20155"/>
    <x v="69"/>
    <x v="2"/>
    <x v="49"/>
    <x v="5"/>
    <s v="India"/>
    <x v="0"/>
    <s v="OFF-BI-10000854"/>
    <x v="0"/>
    <x v="0"/>
    <x v="89"/>
    <n v="19.98"/>
    <n v="3"/>
    <n v="-14.04"/>
    <x v="0"/>
    <x v="1"/>
    <n v="128"/>
    <x v="0"/>
    <x v="3"/>
    <x v="1"/>
    <x v="76"/>
    <d v="2024-04-21T00:00:00"/>
    <x v="0"/>
    <x v="10"/>
    <n v="4"/>
    <s v="On time"/>
  </r>
  <r>
    <n v="97"/>
    <s v="IN-2014-14374"/>
    <x v="0"/>
    <s v="EM-14065"/>
    <x v="70"/>
    <x v="0"/>
    <x v="50"/>
    <x v="0"/>
    <s v="India"/>
    <x v="0"/>
    <s v="OFF-SU-10002649"/>
    <x v="0"/>
    <x v="5"/>
    <x v="90"/>
    <n v="393.39"/>
    <n v="9"/>
    <n v="145.53"/>
    <x v="91"/>
    <x v="1"/>
    <n v="730"/>
    <x v="0"/>
    <x v="1"/>
    <x v="1"/>
    <x v="77"/>
    <d v="2024-06-30T00:00:00"/>
    <x v="0"/>
    <x v="5"/>
    <n v="6"/>
    <s v="On time"/>
  </r>
  <r>
    <n v="98"/>
    <s v="IN-2012-40596"/>
    <x v="0"/>
    <s v="RM-19375"/>
    <x v="71"/>
    <x v="0"/>
    <x v="24"/>
    <x v="10"/>
    <s v="India"/>
    <x v="3"/>
    <s v="OFF-PA-10001818"/>
    <x v="0"/>
    <x v="6"/>
    <x v="91"/>
    <n v="271.44"/>
    <n v="8"/>
    <n v="62.4"/>
    <x v="92"/>
    <x v="1"/>
    <n v="347"/>
    <x v="0"/>
    <x v="2"/>
    <x v="1"/>
    <x v="68"/>
    <d v="2023-05-15T00:00:00"/>
    <x v="1"/>
    <x v="0"/>
    <n v="-143"/>
    <s v="not Appropriate"/>
  </r>
  <r>
    <n v="99"/>
    <s v="IN-2012-32805"/>
    <x v="0"/>
    <s v="AF-10885"/>
    <x v="72"/>
    <x v="0"/>
    <x v="6"/>
    <x v="5"/>
    <s v="India"/>
    <x v="0"/>
    <s v="OFF-AP-10002675"/>
    <x v="0"/>
    <x v="8"/>
    <x v="92"/>
    <n v="2973.06"/>
    <n v="6"/>
    <n v="445.86"/>
    <x v="93"/>
    <x v="1"/>
    <n v="47"/>
    <x v="0"/>
    <x v="3"/>
    <x v="1"/>
    <x v="78"/>
    <d v="2021-02-19T00:00:00"/>
    <x v="2"/>
    <x v="11"/>
    <n v="-286"/>
    <s v="not Appropriate"/>
  </r>
  <r>
    <n v="100"/>
    <s v="IN-2014-71102"/>
    <x v="0"/>
    <s v="RD-19585"/>
    <x v="73"/>
    <x v="0"/>
    <x v="51"/>
    <x v="11"/>
    <s v="India"/>
    <x v="3"/>
    <s v="OFF-PA-10004613"/>
    <x v="0"/>
    <x v="6"/>
    <x v="93"/>
    <n v="148.94999999999999"/>
    <n v="5"/>
    <n v="16.350000000000001"/>
    <x v="94"/>
    <x v="1"/>
    <n v="657"/>
    <x v="0"/>
    <x v="1"/>
    <x v="1"/>
    <x v="77"/>
    <d v="2024-06-30T00:00:00"/>
    <x v="0"/>
    <x v="5"/>
    <n v="6"/>
    <s v="On time"/>
  </r>
  <r>
    <n v="101"/>
    <s v="IN-2012-31076"/>
    <x v="0"/>
    <s v="MB-17305"/>
    <x v="74"/>
    <x v="0"/>
    <x v="52"/>
    <x v="18"/>
    <s v="India"/>
    <x v="2"/>
    <s v="OFF-SU-10001442"/>
    <x v="0"/>
    <x v="5"/>
    <x v="94"/>
    <n v="74.52"/>
    <n v="3"/>
    <n v="10.35"/>
    <x v="95"/>
    <x v="1"/>
    <n v="608"/>
    <x v="0"/>
    <x v="3"/>
    <x v="0"/>
    <x v="79"/>
    <d v="2024-04-06T00:00:00"/>
    <x v="0"/>
    <x v="10"/>
    <n v="-54"/>
    <s v="not Appropriate"/>
  </r>
  <r>
    <n v="102"/>
    <s v="IN-2012-45951"/>
    <x v="0"/>
    <s v="JG-15115"/>
    <x v="75"/>
    <x v="0"/>
    <x v="53"/>
    <x v="4"/>
    <s v="India"/>
    <x v="0"/>
    <s v="OFF-EN-10000315"/>
    <x v="0"/>
    <x v="2"/>
    <x v="95"/>
    <n v="47.88"/>
    <n v="3"/>
    <n v="9.09"/>
    <x v="96"/>
    <x v="1"/>
    <n v="293"/>
    <x v="0"/>
    <x v="0"/>
    <x v="0"/>
    <x v="77"/>
    <d v="2024-06-30T00:00:00"/>
    <x v="0"/>
    <x v="5"/>
    <n v="6"/>
    <s v="On time"/>
  </r>
  <r>
    <n v="103"/>
    <s v="IN-2013-50515"/>
    <x v="0"/>
    <s v="DK-13090"/>
    <x v="76"/>
    <x v="0"/>
    <x v="54"/>
    <x v="9"/>
    <s v="India"/>
    <x v="2"/>
    <s v="OFF-FA-10000577"/>
    <x v="0"/>
    <x v="4"/>
    <x v="11"/>
    <n v="40.229999999999997"/>
    <n v="3"/>
    <n v="20.07"/>
    <x v="97"/>
    <x v="1"/>
    <n v="408"/>
    <x v="0"/>
    <x v="1"/>
    <x v="1"/>
    <x v="80"/>
    <d v="2021-11-20T00:00:00"/>
    <x v="2"/>
    <x v="6"/>
    <n v="6"/>
    <s v="On time"/>
  </r>
  <r>
    <n v="104"/>
    <s v="ID-2012-43963"/>
    <x v="0"/>
    <s v="CC-12685"/>
    <x v="77"/>
    <x v="0"/>
    <x v="49"/>
    <x v="5"/>
    <s v="India"/>
    <x v="0"/>
    <s v="OFF-EN-10001789"/>
    <x v="0"/>
    <x v="2"/>
    <x v="96"/>
    <n v="30.734999999999999"/>
    <n v="3"/>
    <n v="-25.875"/>
    <x v="98"/>
    <x v="1"/>
    <n v="29"/>
    <x v="0"/>
    <x v="2"/>
    <x v="1"/>
    <x v="81"/>
    <d v="2021-02-21T00:00:00"/>
    <x v="2"/>
    <x v="11"/>
    <n v="5"/>
    <s v="On time"/>
  </r>
  <r>
    <n v="105"/>
    <s v="IN-2011-49129"/>
    <x v="0"/>
    <s v="MV-18190"/>
    <x v="78"/>
    <x v="0"/>
    <x v="55"/>
    <x v="16"/>
    <s v="India"/>
    <x v="2"/>
    <s v="OFF-SU-10004766"/>
    <x v="0"/>
    <x v="5"/>
    <x v="97"/>
    <n v="96.78"/>
    <n v="2"/>
    <n v="44.46"/>
    <x v="99"/>
    <x v="1"/>
    <n v="85"/>
    <x v="0"/>
    <x v="3"/>
    <x v="0"/>
    <x v="82"/>
    <d v="2023-11-15T00:00:00"/>
    <x v="1"/>
    <x v="6"/>
    <n v="65"/>
    <s v="late Time"/>
  </r>
  <r>
    <n v="106"/>
    <s v="IN-2012-49766"/>
    <x v="0"/>
    <s v="MC-18100"/>
    <x v="79"/>
    <x v="0"/>
    <x v="18"/>
    <x v="9"/>
    <s v="India"/>
    <x v="2"/>
    <s v="OFF-PA-10003418"/>
    <x v="0"/>
    <x v="6"/>
    <x v="98"/>
    <n v="34.14"/>
    <n v="2"/>
    <n v="11.58"/>
    <x v="100"/>
    <x v="1"/>
    <n v="416"/>
    <x v="0"/>
    <x v="0"/>
    <x v="0"/>
    <x v="75"/>
    <d v="2024-11-21T00:00:00"/>
    <x v="0"/>
    <x v="6"/>
    <n v="4"/>
    <s v="On time"/>
  </r>
  <r>
    <n v="107"/>
    <s v="IN-2013-11301"/>
    <x v="0"/>
    <s v="PO-18850"/>
    <x v="80"/>
    <x v="0"/>
    <x v="18"/>
    <x v="9"/>
    <s v="India"/>
    <x v="2"/>
    <s v="OFF-AR-10002109"/>
    <x v="0"/>
    <x v="7"/>
    <x v="99"/>
    <n v="190.32"/>
    <n v="4"/>
    <n v="53.28"/>
    <x v="101"/>
    <x v="1"/>
    <n v="525"/>
    <x v="0"/>
    <x v="2"/>
    <x v="1"/>
    <x v="83"/>
    <d v="2021-12-26T00:00:00"/>
    <x v="2"/>
    <x v="1"/>
    <n v="4"/>
    <s v="On time"/>
  </r>
  <r>
    <n v="108"/>
    <s v="ID-2012-43963"/>
    <x v="0"/>
    <s v="CC-12685"/>
    <x v="77"/>
    <x v="0"/>
    <x v="49"/>
    <x v="5"/>
    <s v="India"/>
    <x v="0"/>
    <s v="OFF-ST-10004583"/>
    <x v="0"/>
    <x v="1"/>
    <x v="100"/>
    <n v="339.15"/>
    <n v="14"/>
    <n v="-305.55"/>
    <x v="102"/>
    <x v="1"/>
    <n v="369"/>
    <x v="0"/>
    <x v="1"/>
    <x v="1"/>
    <x v="84"/>
    <d v="2024-12-13T00:00:00"/>
    <x v="0"/>
    <x v="1"/>
    <n v="92"/>
    <s v="late Time"/>
  </r>
  <r>
    <n v="109"/>
    <s v="IN-2014-14374"/>
    <x v="0"/>
    <s v="EM-14065"/>
    <x v="70"/>
    <x v="0"/>
    <x v="50"/>
    <x v="0"/>
    <s v="India"/>
    <x v="0"/>
    <s v="OFF-BI-10000721"/>
    <x v="0"/>
    <x v="0"/>
    <x v="101"/>
    <n v="112.08"/>
    <n v="8"/>
    <n v="4.32"/>
    <x v="103"/>
    <x v="1"/>
    <n v="353"/>
    <x v="0"/>
    <x v="2"/>
    <x v="1"/>
    <x v="77"/>
    <d v="2024-06-30T00:00:00"/>
    <x v="0"/>
    <x v="5"/>
    <n v="6"/>
    <s v="On time"/>
  </r>
  <r>
    <n v="110"/>
    <s v="ID-2012-41520"/>
    <x v="0"/>
    <s v="MC-18100"/>
    <x v="79"/>
    <x v="0"/>
    <x v="49"/>
    <x v="5"/>
    <s v="India"/>
    <x v="0"/>
    <s v="OFF-BI-10002329"/>
    <x v="0"/>
    <x v="0"/>
    <x v="102"/>
    <n v="73.424999999999997"/>
    <n v="5"/>
    <n v="-7.4999999999999997E-2"/>
    <x v="104"/>
    <x v="1"/>
    <n v="574"/>
    <x v="0"/>
    <x v="3"/>
    <x v="1"/>
    <x v="85"/>
    <d v="2023-10-28T00:00:00"/>
    <x v="1"/>
    <x v="3"/>
    <n v="5"/>
    <s v="On time"/>
  </r>
  <r>
    <n v="111"/>
    <s v="IN-2011-38307"/>
    <x v="0"/>
    <s v="SE-20110"/>
    <x v="81"/>
    <x v="0"/>
    <x v="56"/>
    <x v="5"/>
    <s v="India"/>
    <x v="0"/>
    <s v="OFF-BI-10000305"/>
    <x v="0"/>
    <x v="0"/>
    <x v="103"/>
    <n v="15.9"/>
    <n v="2"/>
    <n v="2.82"/>
    <x v="105"/>
    <x v="1"/>
    <n v="793"/>
    <x v="0"/>
    <x v="0"/>
    <x v="0"/>
    <x v="44"/>
    <d v="2023-06-18T00:00:00"/>
    <x v="1"/>
    <x v="5"/>
    <n v="4"/>
    <s v="On time"/>
  </r>
  <r>
    <n v="112"/>
    <s v="IN-2011-76961"/>
    <x v="0"/>
    <s v="RE-19450"/>
    <x v="82"/>
    <x v="0"/>
    <x v="30"/>
    <x v="14"/>
    <s v="India"/>
    <x v="3"/>
    <s v="OFF-BI-10000106"/>
    <x v="0"/>
    <x v="0"/>
    <x v="104"/>
    <n v="19.2"/>
    <n v="4"/>
    <n v="6.48"/>
    <x v="106"/>
    <x v="2"/>
    <n v="59"/>
    <x v="0"/>
    <x v="1"/>
    <x v="1"/>
    <x v="80"/>
    <d v="2021-11-20T00:00:00"/>
    <x v="2"/>
    <x v="6"/>
    <n v="6"/>
    <s v="On time"/>
  </r>
  <r>
    <n v="113"/>
    <s v="IN-2011-23131"/>
    <x v="0"/>
    <s v="JG-15160"/>
    <x v="83"/>
    <x v="0"/>
    <x v="57"/>
    <x v="8"/>
    <s v="India"/>
    <x v="0"/>
    <s v="OFF-SU-10002388"/>
    <x v="0"/>
    <x v="5"/>
    <x v="60"/>
    <n v="243.15"/>
    <n v="5"/>
    <n v="29.1"/>
    <x v="107"/>
    <x v="2"/>
    <n v="178"/>
    <x v="0"/>
    <x v="2"/>
    <x v="0"/>
    <x v="84"/>
    <d v="2024-12-13T00:00:00"/>
    <x v="0"/>
    <x v="1"/>
    <n v="92"/>
    <s v="late Time"/>
  </r>
  <r>
    <n v="114"/>
    <s v="IN-2012-53105"/>
    <x v="0"/>
    <s v="JO-15145"/>
    <x v="49"/>
    <x v="1"/>
    <x v="58"/>
    <x v="9"/>
    <s v="India"/>
    <x v="2"/>
    <s v="OFF-FA-10001057"/>
    <x v="0"/>
    <x v="4"/>
    <x v="105"/>
    <n v="84.15"/>
    <n v="5"/>
    <n v="14.25"/>
    <x v="108"/>
    <x v="2"/>
    <n v="653"/>
    <x v="0"/>
    <x v="3"/>
    <x v="0"/>
    <x v="86"/>
    <d v="2023-03-08T00:00:00"/>
    <x v="1"/>
    <x v="8"/>
    <n v="-144"/>
    <s v="not Appropriate"/>
  </r>
  <r>
    <n v="115"/>
    <s v="IN-2012-47008"/>
    <x v="0"/>
    <s v="FG-14260"/>
    <x v="84"/>
    <x v="2"/>
    <x v="59"/>
    <x v="4"/>
    <s v="India"/>
    <x v="0"/>
    <s v="OFF-PA-10004475"/>
    <x v="0"/>
    <x v="6"/>
    <x v="106"/>
    <n v="152.4"/>
    <n v="5"/>
    <n v="41.1"/>
    <x v="109"/>
    <x v="2"/>
    <n v="431"/>
    <x v="0"/>
    <x v="0"/>
    <x v="0"/>
    <x v="87"/>
    <d v="2021-05-22T00:00:00"/>
    <x v="2"/>
    <x v="0"/>
    <n v="4"/>
    <s v="On time"/>
  </r>
  <r>
    <n v="116"/>
    <s v="IN-2013-54078"/>
    <x v="0"/>
    <s v="AB-10165"/>
    <x v="85"/>
    <x v="0"/>
    <x v="18"/>
    <x v="9"/>
    <s v="India"/>
    <x v="2"/>
    <s v="OFF-EN-10003498"/>
    <x v="0"/>
    <x v="2"/>
    <x v="107"/>
    <n v="277.38"/>
    <n v="6"/>
    <n v="102.6"/>
    <x v="110"/>
    <x v="2"/>
    <n v="321"/>
    <x v="0"/>
    <x v="1"/>
    <x v="0"/>
    <x v="88"/>
    <d v="2024-03-11T00:00:00"/>
    <x v="0"/>
    <x v="8"/>
    <n v="-233"/>
    <s v="not Appropriate"/>
  </r>
  <r>
    <n v="117"/>
    <s v="IN-2012-53042"/>
    <x v="1"/>
    <s v="FG-14260"/>
    <x v="84"/>
    <x v="2"/>
    <x v="60"/>
    <x v="5"/>
    <s v="India"/>
    <x v="0"/>
    <s v="OFF-LA-10002875"/>
    <x v="0"/>
    <x v="3"/>
    <x v="108"/>
    <n v="71.040000000000006"/>
    <n v="8"/>
    <n v="21.84"/>
    <x v="111"/>
    <x v="1"/>
    <n v="351"/>
    <x v="0"/>
    <x v="1"/>
    <x v="0"/>
    <x v="89"/>
    <d v="2024-12-05T00:00:00"/>
    <x v="0"/>
    <x v="1"/>
    <n v="122"/>
    <s v="late Time"/>
  </r>
  <r>
    <n v="118"/>
    <s v="IN-2014-71907"/>
    <x v="1"/>
    <s v="BT-11485"/>
    <x v="86"/>
    <x v="2"/>
    <x v="43"/>
    <x v="15"/>
    <s v="India"/>
    <x v="1"/>
    <s v="OFF-SU-10003537"/>
    <x v="0"/>
    <x v="5"/>
    <x v="109"/>
    <n v="151.83000000000001"/>
    <n v="7"/>
    <n v="42.42"/>
    <x v="112"/>
    <x v="1"/>
    <n v="676"/>
    <x v="0"/>
    <x v="2"/>
    <x v="0"/>
    <x v="90"/>
    <d v="2021-06-17T00:00:00"/>
    <x v="2"/>
    <x v="5"/>
    <n v="4"/>
    <s v="On time"/>
  </r>
  <r>
    <n v="119"/>
    <s v="IN-2014-64669"/>
    <x v="2"/>
    <s v="VP-21730"/>
    <x v="87"/>
    <x v="2"/>
    <x v="61"/>
    <x v="7"/>
    <s v="India"/>
    <x v="3"/>
    <s v="OFF-LA-10000506"/>
    <x v="0"/>
    <x v="3"/>
    <x v="110"/>
    <n v="54.75"/>
    <n v="5"/>
    <n v="15.75"/>
    <x v="113"/>
    <x v="1"/>
    <n v="517"/>
    <x v="0"/>
    <x v="3"/>
    <x v="0"/>
    <x v="3"/>
    <d v="2024-10-27T00:00:00"/>
    <x v="0"/>
    <x v="3"/>
    <n v="5"/>
    <s v="On time"/>
  </r>
  <r>
    <n v="120"/>
    <s v="IN-2012-33218"/>
    <x v="1"/>
    <s v="HP-14815"/>
    <x v="88"/>
    <x v="2"/>
    <x v="44"/>
    <x v="5"/>
    <s v="India"/>
    <x v="0"/>
    <s v="OFF-FA-10002539"/>
    <x v="0"/>
    <x v="4"/>
    <x v="111"/>
    <n v="65.040000000000006"/>
    <n v="4"/>
    <n v="9"/>
    <x v="114"/>
    <x v="0"/>
    <n v="201"/>
    <x v="0"/>
    <x v="1"/>
    <x v="1"/>
    <x v="88"/>
    <d v="2024-03-11T00:00:00"/>
    <x v="0"/>
    <x v="8"/>
    <n v="-233"/>
    <s v="not Appropriate"/>
  </r>
  <r>
    <n v="121"/>
    <s v="IN-2014-71256"/>
    <x v="1"/>
    <s v="NM-18445"/>
    <x v="89"/>
    <x v="2"/>
    <x v="27"/>
    <x v="13"/>
    <s v="India"/>
    <x v="1"/>
    <s v="OFF-FA-10001297"/>
    <x v="0"/>
    <x v="4"/>
    <x v="112"/>
    <n v="43.08"/>
    <n v="4"/>
    <n v="8.16"/>
    <x v="115"/>
    <x v="0"/>
    <n v="574"/>
    <x v="0"/>
    <x v="3"/>
    <x v="0"/>
    <x v="91"/>
    <d v="2023-01-16T00:00:00"/>
    <x v="1"/>
    <x v="4"/>
    <n v="-319"/>
    <s v="not Appropriate"/>
  </r>
  <r>
    <n v="122"/>
    <s v="IN-2011-50445"/>
    <x v="2"/>
    <s v="AT-10435"/>
    <x v="90"/>
    <x v="2"/>
    <x v="26"/>
    <x v="1"/>
    <s v="India"/>
    <x v="1"/>
    <s v="OFF-BI-10000340"/>
    <x v="0"/>
    <x v="0"/>
    <x v="113"/>
    <n v="144.9"/>
    <n v="3"/>
    <n v="14.49"/>
    <x v="116"/>
    <x v="1"/>
    <n v="795"/>
    <x v="0"/>
    <x v="0"/>
    <x v="0"/>
    <x v="92"/>
    <d v="2024-10-21T00:00:00"/>
    <x v="0"/>
    <x v="3"/>
    <n v="4"/>
    <s v="On time"/>
  </r>
  <r>
    <n v="123"/>
    <s v="IN-2011-22585"/>
    <x v="1"/>
    <s v="VP-21730"/>
    <x v="87"/>
    <x v="2"/>
    <x v="62"/>
    <x v="7"/>
    <s v="India"/>
    <x v="3"/>
    <s v="OFF-ST-10004583"/>
    <x v="0"/>
    <x v="1"/>
    <x v="100"/>
    <n v="145.35"/>
    <n v="3"/>
    <n v="7.2"/>
    <x v="44"/>
    <x v="0"/>
    <n v="246"/>
    <x v="0"/>
    <x v="1"/>
    <x v="1"/>
    <x v="93"/>
    <d v="2022-09-15T00:00:00"/>
    <x v="3"/>
    <x v="9"/>
    <n v="-55"/>
    <s v="not Appropriate"/>
  </r>
  <r>
    <n v="124"/>
    <s v="IN-2012-44278"/>
    <x v="1"/>
    <s v="NZ-18565"/>
    <x v="91"/>
    <x v="2"/>
    <x v="57"/>
    <x v="8"/>
    <s v="India"/>
    <x v="0"/>
    <s v="OFF-BI-10002364"/>
    <x v="0"/>
    <x v="0"/>
    <x v="114"/>
    <n v="49.95"/>
    <n v="3"/>
    <n v="13.41"/>
    <x v="36"/>
    <x v="1"/>
    <n v="400"/>
    <x v="0"/>
    <x v="2"/>
    <x v="0"/>
    <x v="94"/>
    <d v="2024-10-08T00:00:00"/>
    <x v="0"/>
    <x v="3"/>
    <n v="122"/>
    <s v="late Time"/>
  </r>
  <r>
    <n v="125"/>
    <s v="IN-2014-44012"/>
    <x v="1"/>
    <s v="PS-19045"/>
    <x v="92"/>
    <x v="2"/>
    <x v="63"/>
    <x v="16"/>
    <s v="India"/>
    <x v="2"/>
    <s v="OFF-BI-10003142"/>
    <x v="0"/>
    <x v="0"/>
    <x v="115"/>
    <n v="38.340000000000003"/>
    <n v="3"/>
    <n v="0"/>
    <x v="117"/>
    <x v="3"/>
    <n v="660"/>
    <x v="0"/>
    <x v="3"/>
    <x v="1"/>
    <x v="95"/>
    <d v="2023-11-16T00:00:00"/>
    <x v="1"/>
    <x v="6"/>
    <n v="-25"/>
    <s v="not Appropriate"/>
  </r>
  <r>
    <n v="126"/>
    <s v="IN-2014-45188"/>
    <x v="2"/>
    <s v="DR-12940"/>
    <x v="93"/>
    <x v="2"/>
    <x v="15"/>
    <x v="2"/>
    <s v="India"/>
    <x v="2"/>
    <s v="OFF-ST-10000016"/>
    <x v="0"/>
    <x v="1"/>
    <x v="116"/>
    <n v="33.96"/>
    <n v="2"/>
    <n v="10.5"/>
    <x v="118"/>
    <x v="1"/>
    <n v="778"/>
    <x v="0"/>
    <x v="1"/>
    <x v="0"/>
    <x v="96"/>
    <d v="2024-12-19T00:00:00"/>
    <x v="0"/>
    <x v="1"/>
    <n v="4"/>
    <s v="On time"/>
  </r>
  <r>
    <n v="127"/>
    <s v="IN-2014-59650"/>
    <x v="2"/>
    <s v="AW-10930"/>
    <x v="94"/>
    <x v="2"/>
    <x v="27"/>
    <x v="13"/>
    <s v="India"/>
    <x v="1"/>
    <s v="OFF-BI-10002853"/>
    <x v="0"/>
    <x v="0"/>
    <x v="117"/>
    <n v="22.86"/>
    <n v="2"/>
    <n v="10.74"/>
    <x v="119"/>
    <x v="1"/>
    <n v="431"/>
    <x v="0"/>
    <x v="2"/>
    <x v="0"/>
    <x v="97"/>
    <d v="2022-01-18T00:00:00"/>
    <x v="3"/>
    <x v="4"/>
    <n v="4"/>
    <s v="On time"/>
  </r>
  <r>
    <n v="128"/>
    <s v="IN-2012-13919"/>
    <x v="1"/>
    <s v="CW-11905"/>
    <x v="95"/>
    <x v="2"/>
    <x v="64"/>
    <x v="5"/>
    <s v="India"/>
    <x v="0"/>
    <s v="OFF-AR-10000720"/>
    <x v="0"/>
    <x v="7"/>
    <x v="118"/>
    <n v="50.7"/>
    <n v="2"/>
    <n v="10.14"/>
    <x v="120"/>
    <x v="0"/>
    <n v="274"/>
    <x v="0"/>
    <x v="3"/>
    <x v="1"/>
    <x v="98"/>
    <d v="2022-12-23T00:00:00"/>
    <x v="3"/>
    <x v="1"/>
    <n v="4"/>
    <s v="On time"/>
  </r>
  <r>
    <n v="129"/>
    <s v="IN-2013-71333"/>
    <x v="3"/>
    <s v="JE-15610"/>
    <x v="96"/>
    <x v="1"/>
    <x v="65"/>
    <x v="5"/>
    <s v="India"/>
    <x v="0"/>
    <s v="OFF-ST-10002292"/>
    <x v="0"/>
    <x v="1"/>
    <x v="119"/>
    <n v="414.72"/>
    <n v="2"/>
    <n v="8.2799999999999994"/>
    <x v="121"/>
    <x v="3"/>
    <n v="660"/>
    <x v="0"/>
    <x v="0"/>
    <x v="0"/>
    <x v="99"/>
    <d v="2024-11-16T00:00:00"/>
    <x v="0"/>
    <x v="6"/>
    <n v="-25"/>
    <s v="not Appropriate"/>
  </r>
  <r>
    <n v="130"/>
    <s v="IN-2014-72327"/>
    <x v="3"/>
    <s v="KH-16330"/>
    <x v="97"/>
    <x v="1"/>
    <x v="61"/>
    <x v="7"/>
    <s v="India"/>
    <x v="3"/>
    <s v="OFF-PA-10000215"/>
    <x v="0"/>
    <x v="6"/>
    <x v="120"/>
    <n v="26.94"/>
    <n v="2"/>
    <n v="1.86"/>
    <x v="122"/>
    <x v="1"/>
    <n v="534"/>
    <x v="0"/>
    <x v="1"/>
    <x v="0"/>
    <x v="100"/>
    <d v="2024-10-01T00:00:00"/>
    <x v="0"/>
    <x v="3"/>
    <n v="122"/>
    <s v="late Time"/>
  </r>
  <r>
    <n v="131"/>
    <s v="IN-2014-35731"/>
    <x v="3"/>
    <s v="Dl-13600"/>
    <x v="98"/>
    <x v="1"/>
    <x v="29"/>
    <x v="2"/>
    <s v="India"/>
    <x v="2"/>
    <s v="OFF-ST-10004847"/>
    <x v="0"/>
    <x v="1"/>
    <x v="121"/>
    <n v="133.19999999999999"/>
    <n v="1"/>
    <n v="61.26"/>
    <x v="123"/>
    <x v="3"/>
    <n v="151"/>
    <x v="0"/>
    <x v="2"/>
    <x v="0"/>
    <x v="101"/>
    <d v="2022-07-16T00:00:00"/>
    <x v="3"/>
    <x v="2"/>
    <n v="-144"/>
    <s v="not Appropriate"/>
  </r>
  <r>
    <n v="132"/>
    <s v="IN-2013-71333"/>
    <x v="3"/>
    <s v="JE-15610"/>
    <x v="96"/>
    <x v="1"/>
    <x v="65"/>
    <x v="5"/>
    <s v="India"/>
    <x v="0"/>
    <s v="OFF-SU-10001762"/>
    <x v="0"/>
    <x v="5"/>
    <x v="122"/>
    <n v="49.71"/>
    <n v="1"/>
    <n v="15.9"/>
    <x v="124"/>
    <x v="3"/>
    <n v="381"/>
    <x v="0"/>
    <x v="3"/>
    <x v="1"/>
    <x v="102"/>
    <d v="2022-10-09T00:00:00"/>
    <x v="3"/>
    <x v="3"/>
    <n v="153"/>
    <s v="late Time"/>
  </r>
  <r>
    <n v="133"/>
    <s v="IN-2013-35787"/>
    <x v="3"/>
    <s v="KE-16420"/>
    <x v="99"/>
    <x v="1"/>
    <x v="42"/>
    <x v="8"/>
    <s v="India"/>
    <x v="0"/>
    <s v="OFF-LA-10001292"/>
    <x v="0"/>
    <x v="3"/>
    <x v="123"/>
    <n v="27.12"/>
    <n v="4"/>
    <n v="13.2"/>
    <x v="125"/>
    <x v="0"/>
    <n v="430"/>
    <x v="0"/>
    <x v="0"/>
    <x v="1"/>
    <x v="103"/>
    <d v="2022-06-11T00:00:00"/>
    <x v="3"/>
    <x v="5"/>
    <n v="120"/>
    <s v="late Time"/>
  </r>
  <r>
    <n v="134"/>
    <s v="IN-2013-30663"/>
    <x v="2"/>
    <s v="SV-20815"/>
    <x v="100"/>
    <x v="1"/>
    <x v="50"/>
    <x v="0"/>
    <s v="India"/>
    <x v="0"/>
    <s v="OFF-EN-10002119"/>
    <x v="0"/>
    <x v="2"/>
    <x v="24"/>
    <n v="189.63"/>
    <n v="7"/>
    <n v="85.26"/>
    <x v="126"/>
    <x v="3"/>
    <n v="476"/>
    <x v="0"/>
    <x v="1"/>
    <x v="1"/>
    <x v="104"/>
    <d v="2023-11-15T00:00:00"/>
    <x v="1"/>
    <x v="6"/>
    <n v="4"/>
    <s v="On time"/>
  </r>
  <r>
    <n v="135"/>
    <s v="IN-2014-36795"/>
    <x v="2"/>
    <s v="CV-12805"/>
    <x v="101"/>
    <x v="1"/>
    <x v="44"/>
    <x v="5"/>
    <s v="India"/>
    <x v="0"/>
    <s v="OFF-PA-10000776"/>
    <x v="0"/>
    <x v="6"/>
    <x v="14"/>
    <n v="179.88"/>
    <n v="4"/>
    <n v="84.48"/>
    <x v="127"/>
    <x v="1"/>
    <n v="329"/>
    <x v="0"/>
    <x v="2"/>
    <x v="0"/>
    <x v="105"/>
    <d v="2022-10-11T00:00:00"/>
    <x v="3"/>
    <x v="3"/>
    <n v="153"/>
    <s v="late Time"/>
  </r>
  <r>
    <n v="136"/>
    <s v="IN-2014-77339"/>
    <x v="2"/>
    <s v="JC-16105"/>
    <x v="102"/>
    <x v="1"/>
    <x v="66"/>
    <x v="5"/>
    <s v="India"/>
    <x v="0"/>
    <s v="OFF-SU-10004008"/>
    <x v="0"/>
    <x v="5"/>
    <x v="124"/>
    <n v="95.04"/>
    <n v="4"/>
    <n v="47.52"/>
    <x v="128"/>
    <x v="0"/>
    <n v="55"/>
    <x v="0"/>
    <x v="3"/>
    <x v="1"/>
    <x v="106"/>
    <d v="2021-03-25T00:00:00"/>
    <x v="2"/>
    <x v="8"/>
    <n v="4"/>
    <s v="On time"/>
  </r>
  <r>
    <n v="137"/>
    <s v="IN-2013-26540"/>
    <x v="2"/>
    <s v="DJ-13510"/>
    <x v="103"/>
    <x v="1"/>
    <x v="29"/>
    <x v="2"/>
    <s v="India"/>
    <x v="2"/>
    <s v="OFF-LA-10000984"/>
    <x v="0"/>
    <x v="3"/>
    <x v="125"/>
    <n v="25.92"/>
    <n v="4"/>
    <n v="12.6"/>
    <x v="129"/>
    <x v="3"/>
    <n v="38"/>
    <x v="0"/>
    <x v="0"/>
    <x v="0"/>
    <x v="107"/>
    <d v="2022-09-26T00:00:00"/>
    <x v="3"/>
    <x v="9"/>
    <n v="4"/>
    <s v="On time"/>
  </r>
  <r>
    <n v="138"/>
    <s v="IN-2014-65488"/>
    <x v="2"/>
    <s v="CP-12340"/>
    <x v="104"/>
    <x v="1"/>
    <x v="60"/>
    <x v="17"/>
    <s v="India"/>
    <x v="1"/>
    <s v="OFF-BI-10001808"/>
    <x v="0"/>
    <x v="0"/>
    <x v="35"/>
    <n v="26.73"/>
    <n v="3"/>
    <n v="0.72"/>
    <x v="129"/>
    <x v="0"/>
    <n v="341"/>
    <x v="0"/>
    <x v="1"/>
    <x v="1"/>
    <x v="25"/>
    <d v="2024-06-17T00:00:00"/>
    <x v="0"/>
    <x v="5"/>
    <n v="-172"/>
    <s v="not Appropriate"/>
  </r>
  <r>
    <n v="139"/>
    <s v="IN-2013-13387"/>
    <x v="2"/>
    <s v="AG-10525"/>
    <x v="105"/>
    <x v="1"/>
    <x v="55"/>
    <x v="16"/>
    <s v="India"/>
    <x v="2"/>
    <s v="OFF-PA-10003686"/>
    <x v="0"/>
    <x v="6"/>
    <x v="126"/>
    <n v="75.69"/>
    <n v="3"/>
    <n v="2.25"/>
    <x v="130"/>
    <x v="1"/>
    <n v="758"/>
    <x v="0"/>
    <x v="2"/>
    <x v="1"/>
    <x v="108"/>
    <d v="2023-05-23T00:00:00"/>
    <x v="1"/>
    <x v="0"/>
    <n v="4"/>
    <s v="On time"/>
  </r>
  <r>
    <n v="140"/>
    <s v="IN-2012-75904"/>
    <x v="2"/>
    <s v="BW-11110"/>
    <x v="106"/>
    <x v="1"/>
    <x v="67"/>
    <x v="7"/>
    <s v="India"/>
    <x v="3"/>
    <s v="OFF-LA-10002180"/>
    <x v="0"/>
    <x v="3"/>
    <x v="127"/>
    <n v="39.6"/>
    <n v="3"/>
    <n v="12.6"/>
    <x v="79"/>
    <x v="1"/>
    <n v="466"/>
    <x v="0"/>
    <x v="3"/>
    <x v="0"/>
    <x v="109"/>
    <d v="2022-09-16T00:00:00"/>
    <x v="3"/>
    <x v="9"/>
    <n v="-84"/>
    <s v="not Appropriate"/>
  </r>
  <r>
    <n v="141"/>
    <s v="IN-2012-22431"/>
    <x v="2"/>
    <s v="AS-10285"/>
    <x v="107"/>
    <x v="1"/>
    <x v="68"/>
    <x v="19"/>
    <s v="India"/>
    <x v="3"/>
    <s v="OFF-LA-10003778"/>
    <x v="0"/>
    <x v="3"/>
    <x v="128"/>
    <n v="8.07"/>
    <n v="1"/>
    <n v="2.0699999999999998"/>
    <x v="131"/>
    <x v="0"/>
    <n v="251"/>
    <x v="0"/>
    <x v="0"/>
    <x v="0"/>
    <x v="110"/>
    <d v="2022-02-07T00:00:00"/>
    <x v="3"/>
    <x v="11"/>
    <n v="-140"/>
    <s v="not Appropriate"/>
  </r>
  <r>
    <n v="142"/>
    <s v="IN-2014-75603"/>
    <x v="1"/>
    <s v="BS-11365"/>
    <x v="108"/>
    <x v="1"/>
    <x v="69"/>
    <x v="16"/>
    <s v="India"/>
    <x v="2"/>
    <s v="OFF-ST-10001824"/>
    <x v="0"/>
    <x v="1"/>
    <x v="129"/>
    <n v="72"/>
    <n v="3"/>
    <n v="4.32"/>
    <x v="132"/>
    <x v="0"/>
    <n v="519"/>
    <x v="0"/>
    <x v="2"/>
    <x v="0"/>
    <x v="105"/>
    <d v="2022-10-11T00:00:00"/>
    <x v="3"/>
    <x v="3"/>
    <n v="153"/>
    <s v="late Time"/>
  </r>
  <r>
    <n v="143"/>
    <s v="IN-2014-75603"/>
    <x v="1"/>
    <s v="BS-11365"/>
    <x v="108"/>
    <x v="1"/>
    <x v="69"/>
    <x v="16"/>
    <s v="India"/>
    <x v="2"/>
    <s v="OFF-FA-10000263"/>
    <x v="0"/>
    <x v="4"/>
    <x v="130"/>
    <n v="39.42"/>
    <n v="3"/>
    <n v="17.28"/>
    <x v="69"/>
    <x v="0"/>
    <n v="422"/>
    <x v="0"/>
    <x v="3"/>
    <x v="0"/>
    <x v="96"/>
    <d v="2024-12-19T00:00:00"/>
    <x v="0"/>
    <x v="1"/>
    <n v="4"/>
    <s v="On time"/>
  </r>
  <r>
    <n v="144"/>
    <s v="IN-2011-45993"/>
    <x v="1"/>
    <s v="LR-17035"/>
    <x v="109"/>
    <x v="1"/>
    <x v="70"/>
    <x v="7"/>
    <s v="India"/>
    <x v="3"/>
    <s v="OFF-LA-10004894"/>
    <x v="0"/>
    <x v="3"/>
    <x v="131"/>
    <n v="44.76"/>
    <n v="4"/>
    <n v="20.04"/>
    <x v="133"/>
    <x v="1"/>
    <n v="682"/>
    <x v="0"/>
    <x v="1"/>
    <x v="0"/>
    <x v="111"/>
    <d v="2022-11-18T00:00:00"/>
    <x v="3"/>
    <x v="6"/>
    <n v="5"/>
    <s v="On time"/>
  </r>
  <r>
    <n v="145"/>
    <s v="IN-2014-76016"/>
    <x v="1"/>
    <s v="VG-21805"/>
    <x v="46"/>
    <x v="1"/>
    <x v="71"/>
    <x v="3"/>
    <s v="India"/>
    <x v="2"/>
    <s v="OFF-PA-10004741"/>
    <x v="0"/>
    <x v="6"/>
    <x v="132"/>
    <n v="210.24"/>
    <n v="4"/>
    <n v="10.44"/>
    <x v="134"/>
    <x v="0"/>
    <n v="19"/>
    <x v="0"/>
    <x v="2"/>
    <x v="0"/>
    <x v="112"/>
    <d v="2021-11-12T00:00:00"/>
    <x v="2"/>
    <x v="6"/>
    <n v="123"/>
    <s v="late Time"/>
  </r>
  <r>
    <n v="146"/>
    <s v="IN-2014-51719"/>
    <x v="1"/>
    <s v="DV-13045"/>
    <x v="110"/>
    <x v="1"/>
    <x v="72"/>
    <x v="9"/>
    <s v="India"/>
    <x v="2"/>
    <s v="OFF-ST-10001694"/>
    <x v="0"/>
    <x v="1"/>
    <x v="133"/>
    <n v="69.959999999999994"/>
    <n v="4"/>
    <n v="22.32"/>
    <x v="63"/>
    <x v="0"/>
    <n v="129"/>
    <x v="0"/>
    <x v="3"/>
    <x v="1"/>
    <x v="113"/>
    <d v="2021-06-23T00:00:00"/>
    <x v="2"/>
    <x v="5"/>
    <n v="6"/>
    <s v="On time"/>
  </r>
  <r>
    <n v="147"/>
    <s v="IN-2012-24783"/>
    <x v="1"/>
    <s v="GZ-14545"/>
    <x v="111"/>
    <x v="1"/>
    <x v="73"/>
    <x v="7"/>
    <s v="India"/>
    <x v="3"/>
    <s v="OFF-PA-10003390"/>
    <x v="0"/>
    <x v="6"/>
    <x v="134"/>
    <n v="141.9"/>
    <n v="5"/>
    <n v="8.4"/>
    <x v="135"/>
    <x v="0"/>
    <n v="396"/>
    <x v="0"/>
    <x v="1"/>
    <x v="1"/>
    <x v="114"/>
    <d v="2021-12-28T00:00:00"/>
    <x v="2"/>
    <x v="1"/>
    <n v="7"/>
    <s v="On time"/>
  </r>
  <r>
    <n v="148"/>
    <s v="IN-2012-43459"/>
    <x v="1"/>
    <s v="DG-13300"/>
    <x v="112"/>
    <x v="1"/>
    <x v="8"/>
    <x v="7"/>
    <s v="India"/>
    <x v="3"/>
    <s v="OFF-LA-10004848"/>
    <x v="0"/>
    <x v="3"/>
    <x v="135"/>
    <n v="58.65"/>
    <n v="5"/>
    <n v="25.2"/>
    <x v="136"/>
    <x v="1"/>
    <n v="25"/>
    <x v="0"/>
    <x v="2"/>
    <x v="1"/>
    <x v="115"/>
    <d v="2022-09-03T00:00:00"/>
    <x v="3"/>
    <x v="9"/>
    <n v="184"/>
    <s v="late Time"/>
  </r>
  <r>
    <n v="149"/>
    <s v="IN-2014-48632"/>
    <x v="1"/>
    <s v="EM-13810"/>
    <x v="113"/>
    <x v="1"/>
    <x v="74"/>
    <x v="20"/>
    <s v="India"/>
    <x v="1"/>
    <s v="OFF-FA-10003161"/>
    <x v="0"/>
    <x v="4"/>
    <x v="136"/>
    <n v="59.4"/>
    <n v="5"/>
    <n v="24.3"/>
    <x v="137"/>
    <x v="1"/>
    <n v="301"/>
    <x v="0"/>
    <x v="3"/>
    <x v="0"/>
    <x v="116"/>
    <d v="2022-08-29T00:00:00"/>
    <x v="3"/>
    <x v="7"/>
    <n v="6"/>
    <s v="On time"/>
  </r>
  <r>
    <n v="150"/>
    <s v="IN-2014-51719"/>
    <x v="1"/>
    <s v="DV-13045"/>
    <x v="110"/>
    <x v="1"/>
    <x v="72"/>
    <x v="9"/>
    <s v="India"/>
    <x v="2"/>
    <s v="OFF-ST-10003837"/>
    <x v="0"/>
    <x v="1"/>
    <x v="137"/>
    <n v="1429.26"/>
    <n v="7"/>
    <n v="199.92"/>
    <x v="138"/>
    <x v="0"/>
    <n v="170"/>
    <x v="0"/>
    <x v="0"/>
    <x v="0"/>
    <x v="117"/>
    <d v="2023-12-13T00:00:00"/>
    <x v="1"/>
    <x v="1"/>
    <n v="154"/>
    <s v="late Time"/>
  </r>
  <r>
    <n v="151"/>
    <s v="IN-2013-76667"/>
    <x v="1"/>
    <s v="LW-16990"/>
    <x v="114"/>
    <x v="1"/>
    <x v="16"/>
    <x v="0"/>
    <s v="India"/>
    <x v="0"/>
    <s v="OFF-LA-10000635"/>
    <x v="0"/>
    <x v="3"/>
    <x v="138"/>
    <n v="23.7"/>
    <n v="2"/>
    <n v="9.48"/>
    <x v="139"/>
    <x v="0"/>
    <n v="261"/>
    <x v="0"/>
    <x v="3"/>
    <x v="0"/>
    <x v="118"/>
    <d v="2023-07-10T00:00:00"/>
    <x v="1"/>
    <x v="2"/>
    <n v="-82"/>
    <s v="not Appropriate"/>
  </r>
  <r>
    <n v="152"/>
    <s v="IN-2012-55282"/>
    <x v="1"/>
    <s v="AS-10240"/>
    <x v="115"/>
    <x v="0"/>
    <x v="75"/>
    <x v="7"/>
    <s v="India"/>
    <x v="3"/>
    <s v="OFF-FA-10004795"/>
    <x v="0"/>
    <x v="4"/>
    <x v="139"/>
    <n v="57"/>
    <n v="5"/>
    <n v="0.45"/>
    <x v="140"/>
    <x v="0"/>
    <n v="769"/>
    <x v="0"/>
    <x v="2"/>
    <x v="1"/>
    <x v="119"/>
    <d v="2024-05-15T00:00:00"/>
    <x v="0"/>
    <x v="0"/>
    <n v="-113"/>
    <s v="not Appropriate"/>
  </r>
  <r>
    <n v="153"/>
    <s v="IN-2012-35143"/>
    <x v="1"/>
    <s v="RO-19780"/>
    <x v="116"/>
    <x v="0"/>
    <x v="4"/>
    <x v="3"/>
    <s v="India"/>
    <x v="2"/>
    <s v="OFF-AP-10002312"/>
    <x v="0"/>
    <x v="8"/>
    <x v="140"/>
    <n v="2636.85"/>
    <n v="5"/>
    <n v="580.04999999999995"/>
    <x v="141"/>
    <x v="0"/>
    <n v="205"/>
    <x v="0"/>
    <x v="3"/>
    <x v="0"/>
    <x v="120"/>
    <d v="2021-08-18T00:00:00"/>
    <x v="2"/>
    <x v="7"/>
    <n v="-82"/>
    <s v="not Appropriate"/>
  </r>
  <r>
    <n v="154"/>
    <s v="IN-2013-12757"/>
    <x v="1"/>
    <s v="PS-18760"/>
    <x v="117"/>
    <x v="0"/>
    <x v="76"/>
    <x v="19"/>
    <s v="India"/>
    <x v="3"/>
    <s v="OFF-AP-10002186"/>
    <x v="0"/>
    <x v="8"/>
    <x v="141"/>
    <n v="426.6"/>
    <n v="5"/>
    <n v="34.049999999999997"/>
    <x v="142"/>
    <x v="3"/>
    <n v="352"/>
    <x v="0"/>
    <x v="0"/>
    <x v="1"/>
    <x v="121"/>
    <d v="2022-04-16T00:00:00"/>
    <x v="3"/>
    <x v="10"/>
    <n v="2"/>
    <s v="On time"/>
  </r>
  <r>
    <n v="155"/>
    <s v="IN-2014-15872"/>
    <x v="1"/>
    <s v="JL-15235"/>
    <x v="118"/>
    <x v="0"/>
    <x v="77"/>
    <x v="5"/>
    <s v="India"/>
    <x v="0"/>
    <s v="OFF-LA-10001731"/>
    <x v="0"/>
    <x v="3"/>
    <x v="142"/>
    <n v="52.8"/>
    <n v="5"/>
    <n v="10.5"/>
    <x v="143"/>
    <x v="0"/>
    <n v="793"/>
    <x v="0"/>
    <x v="1"/>
    <x v="0"/>
    <x v="122"/>
    <d v="2024-07-05T00:00:00"/>
    <x v="0"/>
    <x v="2"/>
    <n v="61"/>
    <s v="late Time"/>
  </r>
  <r>
    <n v="156"/>
    <s v="IN-2014-45258"/>
    <x v="1"/>
    <s v="EB-14170"/>
    <x v="119"/>
    <x v="0"/>
    <x v="78"/>
    <x v="7"/>
    <s v="India"/>
    <x v="3"/>
    <s v="OFF-AR-10004148"/>
    <x v="0"/>
    <x v="7"/>
    <x v="143"/>
    <n v="56.85"/>
    <n v="5"/>
    <n v="10.8"/>
    <x v="144"/>
    <x v="1"/>
    <n v="360"/>
    <x v="0"/>
    <x v="3"/>
    <x v="1"/>
    <x v="123"/>
    <d v="2024-01-22T00:00:00"/>
    <x v="0"/>
    <x v="4"/>
    <n v="2"/>
    <s v="On time"/>
  </r>
  <r>
    <n v="157"/>
    <s v="IN-2014-76555"/>
    <x v="1"/>
    <s v="HG-14845"/>
    <x v="0"/>
    <x v="0"/>
    <x v="19"/>
    <x v="8"/>
    <s v="India"/>
    <x v="0"/>
    <s v="OFF-BI-10004589"/>
    <x v="0"/>
    <x v="0"/>
    <x v="144"/>
    <n v="244.2"/>
    <n v="5"/>
    <n v="34.049999999999997"/>
    <x v="145"/>
    <x v="1"/>
    <n v="150"/>
    <x v="0"/>
    <x v="0"/>
    <x v="1"/>
    <x v="124"/>
    <d v="2021-02-07T00:00:00"/>
    <x v="2"/>
    <x v="11"/>
    <n v="-141"/>
    <s v="not Appropriate"/>
  </r>
  <r>
    <n v="158"/>
    <s v="IN-2014-72838"/>
    <x v="2"/>
    <s v="RF-19840"/>
    <x v="120"/>
    <x v="0"/>
    <x v="79"/>
    <x v="20"/>
    <s v="India"/>
    <x v="1"/>
    <s v="OFF-BI-10003713"/>
    <x v="0"/>
    <x v="0"/>
    <x v="145"/>
    <n v="32.25"/>
    <n v="5"/>
    <n v="11.85"/>
    <x v="146"/>
    <x v="1"/>
    <n v="112"/>
    <x v="0"/>
    <x v="1"/>
    <x v="0"/>
    <x v="125"/>
    <d v="2022-04-03T00:00:00"/>
    <x v="3"/>
    <x v="10"/>
    <n v="59"/>
    <s v="late Time"/>
  </r>
  <r>
    <n v="159"/>
    <s v="IN-2014-56360"/>
    <x v="2"/>
    <s v="JC-15385"/>
    <x v="121"/>
    <x v="0"/>
    <x v="80"/>
    <x v="21"/>
    <s v="India"/>
    <x v="1"/>
    <s v="OFF-PA-10001720"/>
    <x v="0"/>
    <x v="6"/>
    <x v="146"/>
    <n v="88.02"/>
    <n v="6"/>
    <n v="33.299999999999997"/>
    <x v="147"/>
    <x v="1"/>
    <n v="120"/>
    <x v="0"/>
    <x v="2"/>
    <x v="1"/>
    <x v="126"/>
    <d v="2024-02-07T00:00:00"/>
    <x v="0"/>
    <x v="11"/>
    <n v="-144"/>
    <s v="not Appropriate"/>
  </r>
  <r>
    <n v="160"/>
    <s v="IN-2012-24797"/>
    <x v="2"/>
    <s v="SS-20410"/>
    <x v="122"/>
    <x v="0"/>
    <x v="81"/>
    <x v="18"/>
    <s v="India"/>
    <x v="2"/>
    <s v="OFF-BI-10000089"/>
    <x v="0"/>
    <x v="0"/>
    <x v="33"/>
    <n v="170.1"/>
    <n v="6"/>
    <n v="83.34"/>
    <x v="148"/>
    <x v="1"/>
    <n v="434"/>
    <x v="0"/>
    <x v="3"/>
    <x v="0"/>
    <x v="127"/>
    <d v="2024-06-05T00:00:00"/>
    <x v="0"/>
    <x v="5"/>
    <n v="152"/>
    <s v="late Time"/>
  </r>
  <r>
    <n v="161"/>
    <s v="IN-2013-26029"/>
    <x v="3"/>
    <s v="KH-16510"/>
    <x v="123"/>
    <x v="0"/>
    <x v="25"/>
    <x v="11"/>
    <s v="India"/>
    <x v="3"/>
    <s v="OFF-SU-10004401"/>
    <x v="0"/>
    <x v="5"/>
    <x v="147"/>
    <n v="349.44"/>
    <n v="7"/>
    <n v="122.22"/>
    <x v="149"/>
    <x v="0"/>
    <n v="280"/>
    <x v="0"/>
    <x v="0"/>
    <x v="1"/>
    <x v="128"/>
    <d v="2021-12-28T00:00:00"/>
    <x v="2"/>
    <x v="1"/>
    <n v="2"/>
    <s v="On time"/>
  </r>
  <r>
    <n v="162"/>
    <s v="IN-2011-74609"/>
    <x v="2"/>
    <s v="EN-13780"/>
    <x v="124"/>
    <x v="0"/>
    <x v="18"/>
    <x v="9"/>
    <s v="India"/>
    <x v="2"/>
    <s v="OFF-FA-10003186"/>
    <x v="0"/>
    <x v="4"/>
    <x v="148"/>
    <n v="101.64"/>
    <n v="7"/>
    <n v="33.39"/>
    <x v="150"/>
    <x v="1"/>
    <n v="30"/>
    <x v="0"/>
    <x v="1"/>
    <x v="0"/>
    <x v="129"/>
    <d v="2021-08-23T00:00:00"/>
    <x v="2"/>
    <x v="7"/>
    <n v="3"/>
    <s v="On time"/>
  </r>
  <r>
    <n v="163"/>
    <s v="IN-2014-75918"/>
    <x v="2"/>
    <s v="BS-11665"/>
    <x v="125"/>
    <x v="0"/>
    <x v="82"/>
    <x v="0"/>
    <s v="India"/>
    <x v="0"/>
    <s v="OFF-EN-10000114"/>
    <x v="0"/>
    <x v="2"/>
    <x v="17"/>
    <n v="79.8"/>
    <n v="7"/>
    <n v="1.47"/>
    <x v="151"/>
    <x v="3"/>
    <n v="545"/>
    <x v="0"/>
    <x v="2"/>
    <x v="0"/>
    <x v="130"/>
    <d v="2022-06-05T00:00:00"/>
    <x v="3"/>
    <x v="5"/>
    <n v="61"/>
    <s v="late Time"/>
  </r>
  <r>
    <n v="164"/>
    <s v="IN-2014-15872"/>
    <x v="1"/>
    <s v="JL-15235"/>
    <x v="118"/>
    <x v="0"/>
    <x v="77"/>
    <x v="5"/>
    <s v="India"/>
    <x v="0"/>
    <s v="OFF-AR-10004749"/>
    <x v="0"/>
    <x v="7"/>
    <x v="149"/>
    <n v="375.9"/>
    <n v="7"/>
    <n v="7.35"/>
    <x v="152"/>
    <x v="0"/>
    <n v="217"/>
    <x v="0"/>
    <x v="3"/>
    <x v="1"/>
    <x v="32"/>
    <d v="2024-09-27T00:00:00"/>
    <x v="0"/>
    <x v="9"/>
    <n v="2"/>
    <s v="On time"/>
  </r>
  <r>
    <n v="165"/>
    <s v="IN-2012-49801"/>
    <x v="2"/>
    <s v="JS-16030"/>
    <x v="126"/>
    <x v="0"/>
    <x v="70"/>
    <x v="7"/>
    <s v="India"/>
    <x v="3"/>
    <s v="OFF-BI-10004454"/>
    <x v="0"/>
    <x v="0"/>
    <x v="150"/>
    <n v="80.22"/>
    <n v="7"/>
    <n v="35.28"/>
    <x v="153"/>
    <x v="1"/>
    <n v="370"/>
    <x v="0"/>
    <x v="0"/>
    <x v="0"/>
    <x v="126"/>
    <d v="2024-02-07T00:00:00"/>
    <x v="0"/>
    <x v="11"/>
    <n v="-144"/>
    <s v="not Appropriate"/>
  </r>
  <r>
    <n v="166"/>
    <s v="IN-2014-15872"/>
    <x v="1"/>
    <s v="JL-15235"/>
    <x v="118"/>
    <x v="0"/>
    <x v="77"/>
    <x v="5"/>
    <s v="India"/>
    <x v="0"/>
    <s v="OFF-PA-10000453"/>
    <x v="0"/>
    <x v="6"/>
    <x v="151"/>
    <n v="392.88"/>
    <n v="8"/>
    <n v="137.28"/>
    <x v="154"/>
    <x v="0"/>
    <n v="132"/>
    <x v="0"/>
    <x v="1"/>
    <x v="1"/>
    <x v="92"/>
    <d v="2024-10-18T00:00:00"/>
    <x v="0"/>
    <x v="3"/>
    <n v="1"/>
    <s v="On time"/>
  </r>
  <r>
    <n v="167"/>
    <s v="IN-2013-41569"/>
    <x v="1"/>
    <s v="RP-19390"/>
    <x v="127"/>
    <x v="0"/>
    <x v="4"/>
    <x v="3"/>
    <s v="India"/>
    <x v="2"/>
    <s v="OFF-ST-10003953"/>
    <x v="0"/>
    <x v="1"/>
    <x v="152"/>
    <n v="1027.2"/>
    <n v="8"/>
    <n v="287.52"/>
    <x v="155"/>
    <x v="0"/>
    <n v="412"/>
    <x v="0"/>
    <x v="3"/>
    <x v="1"/>
    <x v="131"/>
    <d v="2024-05-11T00:00:00"/>
    <x v="0"/>
    <x v="0"/>
    <n v="61"/>
    <s v="late Time"/>
  </r>
  <r>
    <n v="168"/>
    <s v="IN-2013-25532"/>
    <x v="3"/>
    <s v="CC-12370"/>
    <x v="28"/>
    <x v="0"/>
    <x v="79"/>
    <x v="20"/>
    <s v="India"/>
    <x v="1"/>
    <s v="OFF-PA-10000579"/>
    <x v="0"/>
    <x v="6"/>
    <x v="153"/>
    <n v="236.25"/>
    <n v="9"/>
    <n v="82.62"/>
    <x v="156"/>
    <x v="1"/>
    <n v="347"/>
    <x v="0"/>
    <x v="0"/>
    <x v="0"/>
    <x v="132"/>
    <d v="2022-12-09T00:00:00"/>
    <x v="3"/>
    <x v="1"/>
    <n v="61"/>
    <s v="late Time"/>
  </r>
  <r>
    <n v="169"/>
    <s v="IN-2014-63710"/>
    <x v="3"/>
    <s v="AB-10015"/>
    <x v="128"/>
    <x v="0"/>
    <x v="15"/>
    <x v="2"/>
    <s v="India"/>
    <x v="2"/>
    <s v="OFF-BI-10004140"/>
    <x v="0"/>
    <x v="0"/>
    <x v="154"/>
    <n v="26.88"/>
    <n v="4"/>
    <n v="12"/>
    <x v="157"/>
    <x v="3"/>
    <n v="229"/>
    <x v="0"/>
    <x v="1"/>
    <x v="1"/>
    <x v="133"/>
    <d v="2023-09-13T00:00:00"/>
    <x v="1"/>
    <x v="9"/>
    <n v="0"/>
    <e v="#N/A"/>
  </r>
  <r>
    <n v="170"/>
    <s v="IN-2011-55275"/>
    <x v="2"/>
    <s v="NP-18700"/>
    <x v="129"/>
    <x v="0"/>
    <x v="83"/>
    <x v="10"/>
    <s v="India"/>
    <x v="3"/>
    <s v="OFF-EN-10002540"/>
    <x v="0"/>
    <x v="2"/>
    <x v="155"/>
    <n v="53.76"/>
    <n v="4"/>
    <n v="17.64"/>
    <x v="158"/>
    <x v="0"/>
    <n v="666"/>
    <x v="0"/>
    <x v="2"/>
    <x v="1"/>
    <x v="79"/>
    <d v="2024-05-30T00:00:00"/>
    <x v="0"/>
    <x v="0"/>
    <n v="0"/>
    <e v="#N/A"/>
  </r>
  <r>
    <n v="171"/>
    <s v="IN-2013-40806"/>
    <x v="2"/>
    <s v="AC-10450"/>
    <x v="130"/>
    <x v="0"/>
    <x v="84"/>
    <x v="21"/>
    <s v="India"/>
    <x v="1"/>
    <s v="OFF-PA-10004260"/>
    <x v="0"/>
    <x v="6"/>
    <x v="156"/>
    <n v="53.76"/>
    <n v="4"/>
    <n v="19.8"/>
    <x v="159"/>
    <x v="3"/>
    <n v="407"/>
    <x v="0"/>
    <x v="3"/>
    <x v="1"/>
    <x v="134"/>
    <d v="2024-12-26T00:00:00"/>
    <x v="0"/>
    <x v="1"/>
    <n v="0"/>
    <e v="#N/A"/>
  </r>
  <r>
    <n v="172"/>
    <s v="IN-2014-47806"/>
    <x v="1"/>
    <s v="DO-13435"/>
    <x v="131"/>
    <x v="0"/>
    <x v="76"/>
    <x v="19"/>
    <s v="India"/>
    <x v="3"/>
    <s v="OFF-AP-10001931"/>
    <x v="0"/>
    <x v="8"/>
    <x v="157"/>
    <n v="2153.16"/>
    <n v="4"/>
    <n v="861.24"/>
    <x v="160"/>
    <x v="0"/>
    <n v="342"/>
    <x v="0"/>
    <x v="0"/>
    <x v="0"/>
    <x v="133"/>
    <d v="2023-09-13T00:00:00"/>
    <x v="1"/>
    <x v="9"/>
    <n v="0"/>
    <e v="#N/A"/>
  </r>
  <r>
    <n v="173"/>
    <s v="ID-2012-32623"/>
    <x v="1"/>
    <s v="NP-18700"/>
    <x v="129"/>
    <x v="0"/>
    <x v="49"/>
    <x v="5"/>
    <s v="India"/>
    <x v="0"/>
    <s v="OFF-FA-10004795"/>
    <x v="0"/>
    <x v="4"/>
    <x v="139"/>
    <n v="22.8"/>
    <n v="4"/>
    <n v="-22.44"/>
    <x v="161"/>
    <x v="0"/>
    <n v="461"/>
    <x v="0"/>
    <x v="1"/>
    <x v="0"/>
    <x v="135"/>
    <d v="2023-12-24T00:00:00"/>
    <x v="1"/>
    <x v="1"/>
    <n v="0"/>
    <e v="#N/A"/>
  </r>
  <r>
    <n v="174"/>
    <s v="IN-2014-11693"/>
    <x v="1"/>
    <s v="ND-18370"/>
    <x v="132"/>
    <x v="0"/>
    <x v="38"/>
    <x v="10"/>
    <s v="India"/>
    <x v="3"/>
    <s v="OFF-ST-10002499"/>
    <x v="0"/>
    <x v="1"/>
    <x v="158"/>
    <n v="231.48"/>
    <n v="4"/>
    <n v="30"/>
    <x v="162"/>
    <x v="1"/>
    <n v="796"/>
    <x v="0"/>
    <x v="2"/>
    <x v="1"/>
    <x v="136"/>
    <d v="2023-11-27T00:00:00"/>
    <x v="1"/>
    <x v="6"/>
    <n v="2"/>
    <s v="On time"/>
  </r>
  <r>
    <n v="175"/>
    <s v="IN-2011-46504"/>
    <x v="1"/>
    <s v="LT-16765"/>
    <x v="133"/>
    <x v="0"/>
    <x v="85"/>
    <x v="18"/>
    <s v="India"/>
    <x v="2"/>
    <s v="OFF-SU-10002742"/>
    <x v="0"/>
    <x v="5"/>
    <x v="159"/>
    <n v="118.35"/>
    <n v="3"/>
    <n v="36.630000000000003"/>
    <x v="163"/>
    <x v="1"/>
    <n v="315"/>
    <x v="0"/>
    <x v="3"/>
    <x v="1"/>
    <x v="137"/>
    <d v="2024-12-29T00:00:00"/>
    <x v="0"/>
    <x v="1"/>
    <n v="2"/>
    <s v="On time"/>
  </r>
  <r>
    <n v="176"/>
    <s v="IN-2012-26113"/>
    <x v="1"/>
    <s v="DB-13210"/>
    <x v="134"/>
    <x v="0"/>
    <x v="76"/>
    <x v="19"/>
    <s v="India"/>
    <x v="3"/>
    <s v="OFF-PA-10003906"/>
    <x v="0"/>
    <x v="6"/>
    <x v="160"/>
    <n v="41.22"/>
    <n v="3"/>
    <n v="18.54"/>
    <x v="164"/>
    <x v="0"/>
    <n v="376"/>
    <x v="0"/>
    <x v="1"/>
    <x v="1"/>
    <x v="138"/>
    <d v="2024-11-06T00:00:00"/>
    <x v="0"/>
    <x v="6"/>
    <n v="31"/>
    <s v="late Time"/>
  </r>
  <r>
    <n v="177"/>
    <s v="IN-2013-72901"/>
    <x v="1"/>
    <s v="LT-16765"/>
    <x v="133"/>
    <x v="0"/>
    <x v="86"/>
    <x v="8"/>
    <s v="India"/>
    <x v="0"/>
    <s v="OFF-FA-10002636"/>
    <x v="0"/>
    <x v="4"/>
    <x v="161"/>
    <n v="31.14"/>
    <n v="3"/>
    <n v="2.4300000000000002"/>
    <x v="165"/>
    <x v="0"/>
    <n v="349"/>
    <x v="0"/>
    <x v="2"/>
    <x v="1"/>
    <x v="139"/>
    <d v="2023-05-09T00:00:00"/>
    <x v="1"/>
    <x v="0"/>
    <n v="89"/>
    <s v="late Time"/>
  </r>
  <r>
    <n v="178"/>
    <s v="IN-2012-26113"/>
    <x v="1"/>
    <s v="DB-13210"/>
    <x v="134"/>
    <x v="0"/>
    <x v="76"/>
    <x v="19"/>
    <s v="India"/>
    <x v="3"/>
    <s v="OFF-FA-10002156"/>
    <x v="0"/>
    <x v="4"/>
    <x v="162"/>
    <n v="43.65"/>
    <n v="3"/>
    <n v="5.22"/>
    <x v="166"/>
    <x v="0"/>
    <n v="90"/>
    <x v="0"/>
    <x v="3"/>
    <x v="0"/>
    <x v="140"/>
    <d v="2024-07-20T00:00:00"/>
    <x v="0"/>
    <x v="2"/>
    <n v="3"/>
    <s v="On time"/>
  </r>
  <r>
    <n v="179"/>
    <s v="IN-2012-65915"/>
    <x v="1"/>
    <s v="CC-12145"/>
    <x v="135"/>
    <x v="0"/>
    <x v="87"/>
    <x v="5"/>
    <s v="India"/>
    <x v="0"/>
    <s v="OFF-AR-10004651"/>
    <x v="0"/>
    <x v="7"/>
    <x v="163"/>
    <n v="46.44"/>
    <n v="3"/>
    <n v="6.48"/>
    <x v="167"/>
    <x v="1"/>
    <n v="316"/>
    <x v="0"/>
    <x v="0"/>
    <x v="1"/>
    <x v="141"/>
    <d v="2023-10-25T00:00:00"/>
    <x v="1"/>
    <x v="3"/>
    <n v="1"/>
    <s v="On time"/>
  </r>
  <r>
    <n v="180"/>
    <s v="IN-2012-52314"/>
    <x v="3"/>
    <s v="TB-21055"/>
    <x v="136"/>
    <x v="0"/>
    <x v="76"/>
    <x v="12"/>
    <s v="India"/>
    <x v="3"/>
    <s v="OFF-BI-10003779"/>
    <x v="0"/>
    <x v="0"/>
    <x v="164"/>
    <n v="90.9"/>
    <n v="3"/>
    <n v="36.36"/>
    <x v="168"/>
    <x v="1"/>
    <n v="656"/>
    <x v="0"/>
    <x v="1"/>
    <x v="0"/>
    <x v="142"/>
    <d v="2022-12-05T00:00:00"/>
    <x v="3"/>
    <x v="1"/>
    <n v="61"/>
    <s v="late Time"/>
  </r>
  <r>
    <n v="181"/>
    <s v="IN-2011-29935"/>
    <x v="3"/>
    <s v="JM-16195"/>
    <x v="137"/>
    <x v="0"/>
    <x v="71"/>
    <x v="3"/>
    <s v="India"/>
    <x v="2"/>
    <s v="OFF-BI-10000006"/>
    <x v="0"/>
    <x v="0"/>
    <x v="165"/>
    <n v="50.94"/>
    <n v="3"/>
    <n v="10.62"/>
    <x v="169"/>
    <x v="1"/>
    <n v="658"/>
    <x v="0"/>
    <x v="3"/>
    <x v="1"/>
    <x v="143"/>
    <d v="2022-03-24T00:00:00"/>
    <x v="3"/>
    <x v="8"/>
    <n v="3"/>
    <s v="On time"/>
  </r>
  <r>
    <n v="182"/>
    <s v="IN-2013-29018"/>
    <x v="2"/>
    <s v="JE-15715"/>
    <x v="138"/>
    <x v="0"/>
    <x v="88"/>
    <x v="7"/>
    <s v="India"/>
    <x v="3"/>
    <s v="OFF-BI-10002287"/>
    <x v="0"/>
    <x v="0"/>
    <x v="1"/>
    <n v="24.12"/>
    <n v="3"/>
    <n v="8.64"/>
    <x v="170"/>
    <x v="1"/>
    <n v="384"/>
    <x v="0"/>
    <x v="0"/>
    <x v="1"/>
    <x v="144"/>
    <d v="2022-03-09T00:00:00"/>
    <x v="3"/>
    <x v="8"/>
    <n v="-175"/>
    <s v="not Appropriate"/>
  </r>
  <r>
    <n v="183"/>
    <s v="IN-2014-14003"/>
    <x v="2"/>
    <s v="GH-14425"/>
    <x v="139"/>
    <x v="0"/>
    <x v="89"/>
    <x v="4"/>
    <s v="India"/>
    <x v="0"/>
    <s v="OFF-AP-10002326"/>
    <x v="0"/>
    <x v="8"/>
    <x v="166"/>
    <n v="280.64999999999998"/>
    <n v="1"/>
    <n v="0"/>
    <x v="171"/>
    <x v="3"/>
    <n v="766"/>
    <x v="0"/>
    <x v="2"/>
    <x v="0"/>
    <x v="145"/>
    <d v="2025-05-01T00:00:00"/>
    <x v="4"/>
    <x v="0"/>
    <n v="121"/>
    <s v="late Time"/>
  </r>
  <r>
    <n v="184"/>
    <s v="IN-2012-44943"/>
    <x v="2"/>
    <s v="BE-11410"/>
    <x v="140"/>
    <x v="0"/>
    <x v="38"/>
    <x v="10"/>
    <s v="India"/>
    <x v="3"/>
    <s v="OFF-BI-10000854"/>
    <x v="0"/>
    <x v="0"/>
    <x v="89"/>
    <n v="13.32"/>
    <n v="1"/>
    <n v="1.98"/>
    <x v="172"/>
    <x v="1"/>
    <n v="148"/>
    <x v="0"/>
    <x v="3"/>
    <x v="0"/>
    <x v="145"/>
    <d v="2025-05-01T00:00:00"/>
    <x v="4"/>
    <x v="0"/>
    <n v="121"/>
    <s v="late Time"/>
  </r>
  <r>
    <n v="185"/>
    <s v="IN-2014-72838"/>
    <x v="2"/>
    <s v="RF-19840"/>
    <x v="120"/>
    <x v="0"/>
    <x v="79"/>
    <x v="20"/>
    <s v="India"/>
    <x v="1"/>
    <s v="OFF-BI-10002712"/>
    <x v="0"/>
    <x v="0"/>
    <x v="167"/>
    <n v="8.16"/>
    <n v="1"/>
    <n v="1.95"/>
    <x v="173"/>
    <x v="1"/>
    <n v="752"/>
    <x v="0"/>
    <x v="0"/>
    <x v="0"/>
    <x v="146"/>
    <d v="2024-02-11T00:00:00"/>
    <x v="0"/>
    <x v="11"/>
    <n v="-263"/>
    <s v="not Appropriate"/>
  </r>
  <r>
    <n v="186"/>
    <s v="IN-2011-60826"/>
    <x v="1"/>
    <s v="KM-16660"/>
    <x v="141"/>
    <x v="0"/>
    <x v="60"/>
    <x v="17"/>
    <s v="India"/>
    <x v="1"/>
    <s v="OFF-ST-10004228"/>
    <x v="0"/>
    <x v="1"/>
    <x v="168"/>
    <n v="55.14"/>
    <n v="1"/>
    <n v="17.07"/>
    <x v="174"/>
    <x v="3"/>
    <n v="766"/>
    <x v="0"/>
    <x v="2"/>
    <x v="0"/>
    <x v="147"/>
    <d v="2021-10-18T00:00:00"/>
    <x v="2"/>
    <x v="3"/>
    <n v="4"/>
    <s v="On time"/>
  </r>
  <r>
    <n v="187"/>
    <s v="IN-2013-62723"/>
    <x v="3"/>
    <s v="SJ-20500"/>
    <x v="142"/>
    <x v="0"/>
    <x v="60"/>
    <x v="5"/>
    <s v="India"/>
    <x v="0"/>
    <s v="OFF-BI-10004483"/>
    <x v="0"/>
    <x v="0"/>
    <x v="35"/>
    <n v="16.739999999999998"/>
    <n v="2"/>
    <n v="0.66"/>
    <x v="175"/>
    <x v="1"/>
    <n v="475"/>
    <x v="0"/>
    <x v="3"/>
    <x v="1"/>
    <x v="148"/>
    <d v="2024-09-28T00:00:00"/>
    <x v="0"/>
    <x v="9"/>
    <n v="2"/>
    <s v="On time"/>
  </r>
  <r>
    <n v="188"/>
    <s v="IN-2013-10811"/>
    <x v="2"/>
    <s v="LR-16915"/>
    <x v="25"/>
    <x v="0"/>
    <x v="24"/>
    <x v="10"/>
    <s v="India"/>
    <x v="3"/>
    <s v="OFF-FA-10004684"/>
    <x v="0"/>
    <x v="4"/>
    <x v="169"/>
    <n v="27.42"/>
    <n v="2"/>
    <n v="3.54"/>
    <x v="176"/>
    <x v="1"/>
    <n v="750"/>
    <x v="0"/>
    <x v="0"/>
    <x v="0"/>
    <x v="149"/>
    <d v="2024-11-25T00:00:00"/>
    <x v="0"/>
    <x v="6"/>
    <n v="4"/>
    <s v="On time"/>
  </r>
  <r>
    <n v="189"/>
    <s v="IN-2014-28192"/>
    <x v="2"/>
    <s v="JW-16075"/>
    <x v="143"/>
    <x v="0"/>
    <x v="19"/>
    <x v="8"/>
    <s v="India"/>
    <x v="0"/>
    <s v="OFF-EN-10002425"/>
    <x v="0"/>
    <x v="2"/>
    <x v="170"/>
    <n v="37.380000000000003"/>
    <n v="2"/>
    <n v="1.08"/>
    <x v="177"/>
    <x v="1"/>
    <n v="106"/>
    <x v="0"/>
    <x v="1"/>
    <x v="0"/>
    <x v="150"/>
    <d v="2022-02-11T00:00:00"/>
    <x v="3"/>
    <x v="11"/>
    <n v="-260"/>
    <s v="not Appropriate"/>
  </r>
  <r>
    <n v="190"/>
    <s v="IN-2014-76576"/>
    <x v="2"/>
    <s v="NW-18400"/>
    <x v="144"/>
    <x v="0"/>
    <x v="90"/>
    <x v="15"/>
    <s v="India"/>
    <x v="1"/>
    <s v="OFF-BI-10004098"/>
    <x v="0"/>
    <x v="0"/>
    <x v="171"/>
    <n v="63.24"/>
    <n v="2"/>
    <n v="0.6"/>
    <x v="178"/>
    <x v="1"/>
    <n v="10"/>
    <x v="0"/>
    <x v="2"/>
    <x v="0"/>
    <x v="151"/>
    <d v="2022-12-20T00:00:00"/>
    <x v="3"/>
    <x v="1"/>
    <n v="3"/>
    <s v="On time"/>
  </r>
  <r>
    <n v="191"/>
    <s v="IN-2013-61841"/>
    <x v="1"/>
    <s v="CM-12385"/>
    <x v="145"/>
    <x v="0"/>
    <x v="29"/>
    <x v="2"/>
    <s v="India"/>
    <x v="2"/>
    <s v="OFF-ST-10001357"/>
    <x v="0"/>
    <x v="1"/>
    <x v="172"/>
    <n v="395.88"/>
    <n v="2"/>
    <n v="71.22"/>
    <x v="179"/>
    <x v="1"/>
    <n v="460"/>
    <x v="0"/>
    <x v="3"/>
    <x v="1"/>
    <x v="152"/>
    <d v="2022-11-08T00:00:00"/>
    <x v="3"/>
    <x v="6"/>
    <n v="61"/>
    <s v="late Time"/>
  </r>
  <r>
    <n v="192"/>
    <s v="IN-2012-55282"/>
    <x v="1"/>
    <s v="AS-10240"/>
    <x v="115"/>
    <x v="0"/>
    <x v="75"/>
    <x v="7"/>
    <s v="India"/>
    <x v="3"/>
    <s v="OFF-SU-10003537"/>
    <x v="0"/>
    <x v="5"/>
    <x v="109"/>
    <n v="43.38"/>
    <n v="2"/>
    <n v="12.12"/>
    <x v="180"/>
    <x v="0"/>
    <n v="196"/>
    <x v="0"/>
    <x v="0"/>
    <x v="0"/>
    <x v="153"/>
    <d v="2024-01-16T00:00:00"/>
    <x v="0"/>
    <x v="4"/>
    <n v="2"/>
    <s v="On time"/>
  </r>
  <r>
    <n v="193"/>
    <s v="IN-2013-78809"/>
    <x v="1"/>
    <s v="AG-10900"/>
    <x v="146"/>
    <x v="0"/>
    <x v="44"/>
    <x v="5"/>
    <s v="India"/>
    <x v="0"/>
    <s v="OFF-PA-10004335"/>
    <x v="0"/>
    <x v="6"/>
    <x v="173"/>
    <n v="59.34"/>
    <n v="2"/>
    <n v="16.559999999999999"/>
    <x v="181"/>
    <x v="1"/>
    <n v="424"/>
    <x v="0"/>
    <x v="1"/>
    <x v="0"/>
    <x v="149"/>
    <d v="2024-11-25T00:00:00"/>
    <x v="0"/>
    <x v="6"/>
    <n v="4"/>
    <s v="On time"/>
  </r>
  <r>
    <n v="194"/>
    <s v="IN-2012-62765"/>
    <x v="1"/>
    <s v="RM-19750"/>
    <x v="147"/>
    <x v="0"/>
    <x v="76"/>
    <x v="19"/>
    <s v="India"/>
    <x v="3"/>
    <s v="OFF-FA-10003745"/>
    <x v="0"/>
    <x v="4"/>
    <x v="174"/>
    <n v="33.6"/>
    <n v="2"/>
    <n v="10.74"/>
    <x v="182"/>
    <x v="1"/>
    <n v="100"/>
    <x v="0"/>
    <x v="3"/>
    <x v="1"/>
    <x v="154"/>
    <d v="2023-02-15T00:00:00"/>
    <x v="1"/>
    <x v="11"/>
    <n v="-260"/>
    <s v="not Appropriate"/>
  </r>
  <r>
    <n v="195"/>
    <s v="IN-2011-17594"/>
    <x v="1"/>
    <s v="DP-13165"/>
    <x v="148"/>
    <x v="0"/>
    <x v="66"/>
    <x v="5"/>
    <s v="India"/>
    <x v="0"/>
    <s v="OFF-FA-10001526"/>
    <x v="0"/>
    <x v="4"/>
    <x v="175"/>
    <n v="31.92"/>
    <n v="2"/>
    <n v="10.199999999999999"/>
    <x v="183"/>
    <x v="1"/>
    <n v="532"/>
    <x v="0"/>
    <x v="0"/>
    <x v="0"/>
    <x v="155"/>
    <d v="2024-10-13T00:00:00"/>
    <x v="0"/>
    <x v="3"/>
    <n v="-28"/>
    <s v="not Appropriate"/>
  </r>
  <r>
    <n v="196"/>
    <s v="IN-2013-78809"/>
    <x v="1"/>
    <s v="AG-10900"/>
    <x v="146"/>
    <x v="0"/>
    <x v="44"/>
    <x v="5"/>
    <s v="India"/>
    <x v="0"/>
    <s v="OFF-FA-10000549"/>
    <x v="0"/>
    <x v="4"/>
    <x v="176"/>
    <n v="21.96"/>
    <n v="2"/>
    <n v="2.58"/>
    <x v="184"/>
    <x v="1"/>
    <n v="509"/>
    <x v="0"/>
    <x v="1"/>
    <x v="1"/>
    <x v="156"/>
    <d v="2023-09-06T00:00:00"/>
    <x v="1"/>
    <x v="9"/>
    <n v="153"/>
    <s v="late Time"/>
  </r>
  <r>
    <n v="197"/>
    <s v="IN-2013-79306"/>
    <x v="1"/>
    <s v="JF-15190"/>
    <x v="12"/>
    <x v="0"/>
    <x v="10"/>
    <x v="1"/>
    <s v="India"/>
    <x v="1"/>
    <s v="OFF-BI-10003874"/>
    <x v="0"/>
    <x v="0"/>
    <x v="177"/>
    <n v="11.58"/>
    <n v="2"/>
    <n v="2.04"/>
    <x v="185"/>
    <x v="0"/>
    <n v="203"/>
    <x v="0"/>
    <x v="2"/>
    <x v="1"/>
    <x v="157"/>
    <d v="2023-01-07T00:00:00"/>
    <x v="1"/>
    <x v="4"/>
    <n v="-171"/>
    <s v="not Appropriate"/>
  </r>
  <r>
    <n v="198"/>
    <s v="IN-2013-53819"/>
    <x v="1"/>
    <s v="TB-21595"/>
    <x v="149"/>
    <x v="0"/>
    <x v="48"/>
    <x v="17"/>
    <s v="India"/>
    <x v="1"/>
    <s v="OFF-AR-10004148"/>
    <x v="0"/>
    <x v="7"/>
    <x v="143"/>
    <n v="22.74"/>
    <n v="2"/>
    <n v="4.32"/>
    <x v="186"/>
    <x v="1"/>
    <n v="383"/>
    <x v="0"/>
    <x v="3"/>
    <x v="0"/>
    <x v="158"/>
    <d v="2022-05-16T00:00:00"/>
    <x v="3"/>
    <x v="0"/>
    <n v="-173"/>
    <s v="not Appropriate"/>
  </r>
  <r>
    <n v="199"/>
    <s v="IN-2014-52412"/>
    <x v="1"/>
    <s v="SC-20020"/>
    <x v="150"/>
    <x v="0"/>
    <x v="91"/>
    <x v="12"/>
    <s v="India"/>
    <x v="3"/>
    <s v="TEC-MA-10000776"/>
    <x v="1"/>
    <x v="9"/>
    <x v="178"/>
    <n v="156.87"/>
    <n v="3"/>
    <n v="39.15"/>
    <x v="187"/>
    <x v="0"/>
    <n v="313"/>
    <x v="0"/>
    <x v="0"/>
    <x v="0"/>
    <x v="103"/>
    <d v="2022-04-11T00:00:00"/>
    <x v="3"/>
    <x v="10"/>
    <n v="59"/>
    <s v="late Time"/>
  </r>
  <r>
    <n v="200"/>
    <s v="IN-2012-75904"/>
    <x v="2"/>
    <s v="BW-11110"/>
    <x v="106"/>
    <x v="1"/>
    <x v="67"/>
    <x v="7"/>
    <s v="India"/>
    <x v="3"/>
    <s v="TEC-MA-10001752"/>
    <x v="1"/>
    <x v="9"/>
    <x v="179"/>
    <n v="1607.76"/>
    <n v="6"/>
    <n v="482.22"/>
    <x v="188"/>
    <x v="1"/>
    <n v="174"/>
    <x v="0"/>
    <x v="1"/>
    <x v="0"/>
    <x v="159"/>
    <d v="2022-01-27T00:00:00"/>
    <x v="3"/>
    <x v="4"/>
    <n v="4"/>
    <s v="On time"/>
  </r>
  <r>
    <n v="201"/>
    <s v="IN-2011-45993"/>
    <x v="1"/>
    <s v="LR-17035"/>
    <x v="109"/>
    <x v="1"/>
    <x v="70"/>
    <x v="7"/>
    <s v="India"/>
    <x v="3"/>
    <s v="TEC-MA-10002468"/>
    <x v="1"/>
    <x v="9"/>
    <x v="180"/>
    <n v="2173.5"/>
    <n v="7"/>
    <n v="260.82"/>
    <x v="189"/>
    <x v="1"/>
    <n v="569"/>
    <x v="0"/>
    <x v="2"/>
    <x v="0"/>
    <x v="160"/>
    <d v="2023-09-06T00:00:00"/>
    <x v="1"/>
    <x v="9"/>
    <n v="62"/>
    <s v="late Time"/>
  </r>
  <r>
    <n v="202"/>
    <s v="IN-2012-64221"/>
    <x v="2"/>
    <s v="AO-10810"/>
    <x v="151"/>
    <x v="1"/>
    <x v="25"/>
    <x v="11"/>
    <s v="India"/>
    <x v="3"/>
    <s v="TEC-MA-10004423"/>
    <x v="1"/>
    <x v="9"/>
    <x v="181"/>
    <n v="485.73"/>
    <n v="3"/>
    <n v="189.36"/>
    <x v="190"/>
    <x v="0"/>
    <n v="702"/>
    <x v="0"/>
    <x v="3"/>
    <x v="0"/>
    <x v="161"/>
    <d v="2024-03-10T00:00:00"/>
    <x v="0"/>
    <x v="8"/>
    <n v="60"/>
    <s v="late Time"/>
  </r>
  <r>
    <n v="203"/>
    <s v="IN-2014-77689"/>
    <x v="2"/>
    <s v="SC-20050"/>
    <x v="152"/>
    <x v="2"/>
    <x v="92"/>
    <x v="15"/>
    <s v="India"/>
    <x v="1"/>
    <s v="TEC-CO-10000791"/>
    <x v="1"/>
    <x v="10"/>
    <x v="182"/>
    <n v="240"/>
    <n v="2"/>
    <n v="88.8"/>
    <x v="191"/>
    <x v="3"/>
    <n v="667"/>
    <x v="0"/>
    <x v="0"/>
    <x v="1"/>
    <x v="162"/>
    <d v="2024-02-06T00:00:00"/>
    <x v="0"/>
    <x v="11"/>
    <n v="-113"/>
    <s v="not Appropriate"/>
  </r>
  <r>
    <n v="204"/>
    <s v="IN-2011-73335"/>
    <x v="2"/>
    <s v="EH-14125"/>
    <x v="153"/>
    <x v="2"/>
    <x v="17"/>
    <x v="7"/>
    <s v="India"/>
    <x v="3"/>
    <s v="TEC-CO-10001531"/>
    <x v="1"/>
    <x v="10"/>
    <x v="183"/>
    <n v="194.31"/>
    <n v="1"/>
    <n v="91.32"/>
    <x v="192"/>
    <x v="1"/>
    <n v="626"/>
    <x v="0"/>
    <x v="1"/>
    <x v="1"/>
    <x v="163"/>
    <d v="2024-08-24T00:00:00"/>
    <x v="0"/>
    <x v="7"/>
    <n v="2"/>
    <s v="On time"/>
  </r>
  <r>
    <n v="205"/>
    <s v="IN-2012-44278"/>
    <x v="1"/>
    <s v="NZ-18565"/>
    <x v="91"/>
    <x v="2"/>
    <x v="57"/>
    <x v="8"/>
    <s v="India"/>
    <x v="0"/>
    <s v="TEC-CO-10003102"/>
    <x v="1"/>
    <x v="10"/>
    <x v="184"/>
    <n v="2372.2199999999998"/>
    <n v="9"/>
    <n v="0"/>
    <x v="193"/>
    <x v="1"/>
    <n v="268"/>
    <x v="0"/>
    <x v="2"/>
    <x v="0"/>
    <x v="164"/>
    <d v="2024-09-19T00:00:00"/>
    <x v="0"/>
    <x v="9"/>
    <n v="2"/>
    <s v="On time"/>
  </r>
  <r>
    <n v="206"/>
    <s v="IN-2013-30663"/>
    <x v="2"/>
    <s v="SV-20815"/>
    <x v="100"/>
    <x v="1"/>
    <x v="50"/>
    <x v="0"/>
    <s v="India"/>
    <x v="0"/>
    <s v="TEC-CO-10004535"/>
    <x v="1"/>
    <x v="10"/>
    <x v="185"/>
    <n v="1590.6"/>
    <n v="5"/>
    <n v="572.54999999999995"/>
    <x v="194"/>
    <x v="3"/>
    <n v="412"/>
    <x v="0"/>
    <x v="3"/>
    <x v="1"/>
    <x v="148"/>
    <d v="2024-09-28T00:00:00"/>
    <x v="0"/>
    <x v="9"/>
    <n v="2"/>
    <s v="On time"/>
  </r>
  <r>
    <n v="207"/>
    <s v="IN-2011-46728"/>
    <x v="1"/>
    <s v="KB-16600"/>
    <x v="154"/>
    <x v="1"/>
    <x v="93"/>
    <x v="5"/>
    <s v="India"/>
    <x v="0"/>
    <s v="TEC-CO-10003777"/>
    <x v="1"/>
    <x v="10"/>
    <x v="186"/>
    <n v="785.61"/>
    <n v="3"/>
    <n v="157.05000000000001"/>
    <x v="195"/>
    <x v="1"/>
    <n v="472"/>
    <x v="0"/>
    <x v="1"/>
    <x v="1"/>
    <x v="165"/>
    <d v="2024-10-10T00:00:00"/>
    <x v="0"/>
    <x v="3"/>
    <n v="61"/>
    <s v="late Time"/>
  </r>
  <r>
    <n v="208"/>
    <s v="IN-2014-16887"/>
    <x v="1"/>
    <s v="CC-12475"/>
    <x v="155"/>
    <x v="0"/>
    <x v="82"/>
    <x v="0"/>
    <s v="India"/>
    <x v="0"/>
    <s v="TEC-CO-10002040"/>
    <x v="1"/>
    <x v="10"/>
    <x v="187"/>
    <n v="1272.72"/>
    <n v="4"/>
    <n v="534.48"/>
    <x v="196"/>
    <x v="1"/>
    <n v="48"/>
    <x v="0"/>
    <x v="2"/>
    <x v="0"/>
    <x v="150"/>
    <d v="2022-10-31T00:00:00"/>
    <x v="3"/>
    <x v="3"/>
    <n v="2"/>
    <s v="On time"/>
  </r>
  <r>
    <n v="209"/>
    <s v="IN-2012-40211"/>
    <x v="1"/>
    <s v="DP-13165"/>
    <x v="148"/>
    <x v="0"/>
    <x v="28"/>
    <x v="4"/>
    <s v="India"/>
    <x v="0"/>
    <s v="TEC-CO-10004897"/>
    <x v="1"/>
    <x v="10"/>
    <x v="188"/>
    <n v="1469.25"/>
    <n v="5"/>
    <n v="616.95000000000005"/>
    <x v="197"/>
    <x v="1"/>
    <n v="615"/>
    <x v="0"/>
    <x v="3"/>
    <x v="1"/>
    <x v="166"/>
    <d v="2023-12-20T00:00:00"/>
    <x v="1"/>
    <x v="1"/>
    <n v="0"/>
    <e v="#N/A"/>
  </r>
  <r>
    <n v="210"/>
    <s v="IN-2014-57984"/>
    <x v="1"/>
    <s v="CS-12505"/>
    <x v="156"/>
    <x v="0"/>
    <x v="24"/>
    <x v="10"/>
    <s v="India"/>
    <x v="3"/>
    <s v="TEC-CO-10001204"/>
    <x v="1"/>
    <x v="10"/>
    <x v="189"/>
    <n v="963.36"/>
    <n v="4"/>
    <n v="154.08000000000001"/>
    <x v="198"/>
    <x v="0"/>
    <n v="103"/>
    <x v="0"/>
    <x v="0"/>
    <x v="0"/>
    <x v="167"/>
    <d v="2021-07-08T00:00:00"/>
    <x v="2"/>
    <x v="2"/>
    <n v="91"/>
    <s v="late Time"/>
  </r>
  <r>
    <n v="211"/>
    <s v="IN-2014-14003"/>
    <x v="2"/>
    <s v="GH-14425"/>
    <x v="139"/>
    <x v="0"/>
    <x v="89"/>
    <x v="4"/>
    <s v="India"/>
    <x v="0"/>
    <s v="TEC-CO-10004929"/>
    <x v="1"/>
    <x v="10"/>
    <x v="190"/>
    <n v="144.18"/>
    <n v="1"/>
    <n v="18.72"/>
    <x v="199"/>
    <x v="3"/>
    <n v="651"/>
    <x v="0"/>
    <x v="1"/>
    <x v="1"/>
    <x v="168"/>
    <d v="2024-06-09T00:00:00"/>
    <x v="0"/>
    <x v="5"/>
    <n v="92"/>
    <s v="late Time"/>
  </r>
  <r>
    <n v="212"/>
    <s v="IN-2014-28192"/>
    <x v="2"/>
    <s v="JW-16075"/>
    <x v="143"/>
    <x v="0"/>
    <x v="19"/>
    <x v="8"/>
    <s v="India"/>
    <x v="0"/>
    <s v="TEC-CO-10003448"/>
    <x v="1"/>
    <x v="10"/>
    <x v="191"/>
    <n v="294.3"/>
    <n v="2"/>
    <n v="135.36000000000001"/>
    <x v="200"/>
    <x v="1"/>
    <n v="544"/>
    <x v="0"/>
    <x v="3"/>
    <x v="0"/>
    <x v="161"/>
    <d v="2024-03-10T00:00:00"/>
    <x v="0"/>
    <x v="8"/>
    <n v="60"/>
    <s v="late Time"/>
  </r>
  <r>
    <n v="213"/>
    <s v="IN-2011-53203"/>
    <x v="2"/>
    <s v="AH-10195"/>
    <x v="157"/>
    <x v="1"/>
    <x v="30"/>
    <x v="14"/>
    <s v="India"/>
    <x v="3"/>
    <s v="TEC-AC-10000111"/>
    <x v="1"/>
    <x v="11"/>
    <x v="192"/>
    <n v="77.040000000000006"/>
    <n v="2"/>
    <n v="0"/>
    <x v="201"/>
    <x v="3"/>
    <n v="77"/>
    <x v="0"/>
    <x v="0"/>
    <x v="1"/>
    <x v="169"/>
    <d v="2022-09-06T00:00:00"/>
    <x v="3"/>
    <x v="9"/>
    <n v="92"/>
    <s v="late Time"/>
  </r>
  <r>
    <n v="214"/>
    <s v="IN-2014-76016"/>
    <x v="1"/>
    <s v="VG-21805"/>
    <x v="46"/>
    <x v="1"/>
    <x v="71"/>
    <x v="3"/>
    <s v="India"/>
    <x v="2"/>
    <s v="TEC-AC-10000639"/>
    <x v="1"/>
    <x v="11"/>
    <x v="193"/>
    <n v="258.75"/>
    <n v="1"/>
    <n v="75.03"/>
    <x v="202"/>
    <x v="0"/>
    <n v="110"/>
    <x v="0"/>
    <x v="2"/>
    <x v="0"/>
    <x v="161"/>
    <d v="2024-03-10T00:00:00"/>
    <x v="0"/>
    <x v="8"/>
    <n v="60"/>
    <s v="late Time"/>
  </r>
  <r>
    <n v="215"/>
    <s v="IN-2014-75603"/>
    <x v="1"/>
    <s v="BS-11365"/>
    <x v="108"/>
    <x v="1"/>
    <x v="69"/>
    <x v="16"/>
    <s v="India"/>
    <x v="2"/>
    <s v="TEC-AC-10002255"/>
    <x v="1"/>
    <x v="11"/>
    <x v="194"/>
    <n v="276.60000000000002"/>
    <n v="4"/>
    <n v="105"/>
    <x v="203"/>
    <x v="0"/>
    <n v="491"/>
    <x v="0"/>
    <x v="3"/>
    <x v="0"/>
    <x v="155"/>
    <d v="2024-10-14T00:00:00"/>
    <x v="0"/>
    <x v="3"/>
    <n v="-27"/>
    <s v="not Appropriate"/>
  </r>
  <r>
    <n v="216"/>
    <s v="IN-2012-52111"/>
    <x v="3"/>
    <s v="JH-16180"/>
    <x v="158"/>
    <x v="0"/>
    <x v="94"/>
    <x v="18"/>
    <s v="India"/>
    <x v="2"/>
    <s v="TEC-AC-10003734"/>
    <x v="1"/>
    <x v="11"/>
    <x v="195"/>
    <n v="280.26"/>
    <n v="6"/>
    <n v="128.88"/>
    <x v="204"/>
    <x v="3"/>
    <n v="368"/>
    <x v="0"/>
    <x v="1"/>
    <x v="1"/>
    <x v="166"/>
    <d v="2023-12-25T00:00:00"/>
    <x v="1"/>
    <x v="1"/>
    <n v="5"/>
    <s v="On time"/>
  </r>
  <r>
    <n v="217"/>
    <s v="IN-2011-75218"/>
    <x v="3"/>
    <s v="AH-10465"/>
    <x v="159"/>
    <x v="0"/>
    <x v="95"/>
    <x v="2"/>
    <s v="India"/>
    <x v="2"/>
    <s v="TEC-AC-10001463"/>
    <x v="1"/>
    <x v="11"/>
    <x v="196"/>
    <n v="382.56"/>
    <n v="8"/>
    <n v="68.64"/>
    <x v="205"/>
    <x v="0"/>
    <n v="177"/>
    <x v="0"/>
    <x v="2"/>
    <x v="0"/>
    <x v="170"/>
    <d v="2023-12-03T00:00:00"/>
    <x v="1"/>
    <x v="1"/>
    <n v="0"/>
    <e v="#N/A"/>
  </r>
  <r>
    <n v="218"/>
    <s v="IN-2011-51964"/>
    <x v="2"/>
    <s v="AB-10105"/>
    <x v="160"/>
    <x v="0"/>
    <x v="96"/>
    <x v="3"/>
    <s v="India"/>
    <x v="2"/>
    <s v="TEC-AC-10000642"/>
    <x v="1"/>
    <x v="11"/>
    <x v="197"/>
    <n v="61.02"/>
    <n v="2"/>
    <n v="23.76"/>
    <x v="206"/>
    <x v="3"/>
    <n v="79"/>
    <x v="0"/>
    <x v="3"/>
    <x v="0"/>
    <x v="47"/>
    <d v="2024-09-09T00:00:00"/>
    <x v="0"/>
    <x v="9"/>
    <n v="0"/>
    <e v="#N/A"/>
  </r>
  <r>
    <n v="219"/>
    <s v="IN-2014-16852"/>
    <x v="2"/>
    <s v="GW-14605"/>
    <x v="161"/>
    <x v="0"/>
    <x v="18"/>
    <x v="9"/>
    <s v="India"/>
    <x v="2"/>
    <s v="TEC-AC-10002533"/>
    <x v="1"/>
    <x v="11"/>
    <x v="198"/>
    <n v="458.4"/>
    <n v="4"/>
    <n v="73.319999999999993"/>
    <x v="207"/>
    <x v="1"/>
    <n v="728"/>
    <x v="0"/>
    <x v="0"/>
    <x v="0"/>
    <x v="171"/>
    <d v="2021-11-11T00:00:00"/>
    <x v="2"/>
    <x v="6"/>
    <n v="92"/>
    <s v="late Time"/>
  </r>
  <r>
    <n v="220"/>
    <s v="IN-2012-70836"/>
    <x v="1"/>
    <s v="AR-10540"/>
    <x v="162"/>
    <x v="0"/>
    <x v="97"/>
    <x v="15"/>
    <s v="India"/>
    <x v="1"/>
    <s v="TEC-AC-10004562"/>
    <x v="1"/>
    <x v="11"/>
    <x v="199"/>
    <n v="172.08"/>
    <n v="4"/>
    <n v="6.84"/>
    <x v="208"/>
    <x v="1"/>
    <n v="347"/>
    <x v="0"/>
    <x v="1"/>
    <x v="0"/>
    <x v="172"/>
    <d v="2023-06-26T00:00:00"/>
    <x v="1"/>
    <x v="5"/>
    <n v="2"/>
    <s v="On time"/>
  </r>
  <r>
    <n v="221"/>
    <s v="IN-2014-65194"/>
    <x v="1"/>
    <s v="AF-10870"/>
    <x v="163"/>
    <x v="0"/>
    <x v="60"/>
    <x v="17"/>
    <s v="India"/>
    <x v="1"/>
    <s v="TEC-AC-10003640"/>
    <x v="1"/>
    <x v="11"/>
    <x v="200"/>
    <n v="318.48"/>
    <n v="8"/>
    <n v="6.24"/>
    <x v="209"/>
    <x v="0"/>
    <n v="46"/>
    <x v="0"/>
    <x v="2"/>
    <x v="0"/>
    <x v="173"/>
    <d v="2024-05-22T00:00:00"/>
    <x v="0"/>
    <x v="0"/>
    <n v="5"/>
    <s v="On time"/>
  </r>
  <r>
    <n v="222"/>
    <s v="IN-2014-19120"/>
    <x v="1"/>
    <s v="AW-10840"/>
    <x v="164"/>
    <x v="0"/>
    <x v="98"/>
    <x v="8"/>
    <s v="India"/>
    <x v="0"/>
    <s v="TEC-AC-10001600"/>
    <x v="1"/>
    <x v="11"/>
    <x v="201"/>
    <n v="115.5"/>
    <n v="2"/>
    <n v="49.62"/>
    <x v="210"/>
    <x v="0"/>
    <n v="471"/>
    <x v="0"/>
    <x v="3"/>
    <x v="1"/>
    <x v="174"/>
    <d v="2022-11-20T00:00:00"/>
    <x v="3"/>
    <x v="6"/>
    <n v="5"/>
    <s v="On time"/>
  </r>
  <r>
    <n v="223"/>
    <s v="IN-2013-10811"/>
    <x v="2"/>
    <s v="LR-16915"/>
    <x v="25"/>
    <x v="0"/>
    <x v="24"/>
    <x v="10"/>
    <s v="India"/>
    <x v="3"/>
    <s v="TEC-PH-10003713"/>
    <x v="1"/>
    <x v="12"/>
    <x v="202"/>
    <n v="1908.45"/>
    <n v="3"/>
    <n v="534.33000000000004"/>
    <x v="211"/>
    <x v="1"/>
    <n v="324"/>
    <x v="0"/>
    <x v="0"/>
    <x v="1"/>
    <x v="175"/>
    <d v="2024-09-17T00:00:00"/>
    <x v="0"/>
    <x v="9"/>
    <n v="2"/>
    <s v="On time"/>
  </r>
  <r>
    <n v="224"/>
    <s v="IN-2011-55268"/>
    <x v="2"/>
    <s v="GT-14710"/>
    <x v="165"/>
    <x v="0"/>
    <x v="50"/>
    <x v="0"/>
    <s v="India"/>
    <x v="0"/>
    <s v="TEC-PH-10001354"/>
    <x v="1"/>
    <x v="12"/>
    <x v="203"/>
    <n v="524.28"/>
    <n v="4"/>
    <n v="146.76"/>
    <x v="212"/>
    <x v="1"/>
    <n v="160"/>
    <x v="0"/>
    <x v="1"/>
    <x v="1"/>
    <x v="176"/>
    <d v="2021-02-21T00:00:00"/>
    <x v="2"/>
    <x v="11"/>
    <n v="2"/>
    <s v="On time"/>
  </r>
  <r>
    <n v="225"/>
    <s v="IN-2012-38132"/>
    <x v="2"/>
    <s v="NC-18340"/>
    <x v="166"/>
    <x v="0"/>
    <x v="70"/>
    <x v="7"/>
    <s v="India"/>
    <x v="3"/>
    <s v="TEC-PH-10004350"/>
    <x v="1"/>
    <x v="12"/>
    <x v="204"/>
    <n v="228.15"/>
    <n v="3"/>
    <n v="86.67"/>
    <x v="213"/>
    <x v="1"/>
    <n v="715"/>
    <x v="0"/>
    <x v="3"/>
    <x v="0"/>
    <x v="177"/>
    <d v="2023-09-13T00:00:00"/>
    <x v="1"/>
    <x v="9"/>
    <n v="-57"/>
    <s v="not Appropriate"/>
  </r>
  <r>
    <n v="226"/>
    <s v="IN-2013-40806"/>
    <x v="2"/>
    <s v="AC-10450"/>
    <x v="130"/>
    <x v="0"/>
    <x v="84"/>
    <x v="21"/>
    <s v="India"/>
    <x v="1"/>
    <s v="TEC-PH-10001990"/>
    <x v="1"/>
    <x v="12"/>
    <x v="205"/>
    <n v="3916.08"/>
    <n v="6"/>
    <n v="1252.98"/>
    <x v="214"/>
    <x v="3"/>
    <n v="653"/>
    <x v="0"/>
    <x v="0"/>
    <x v="1"/>
    <x v="178"/>
    <d v="2022-02-18T00:00:00"/>
    <x v="3"/>
    <x v="11"/>
    <n v="3"/>
    <s v="On time"/>
  </r>
  <r>
    <n v="227"/>
    <s v="IN-2012-79012"/>
    <x v="2"/>
    <s v="JF-15490"/>
    <x v="167"/>
    <x v="0"/>
    <x v="52"/>
    <x v="18"/>
    <s v="India"/>
    <x v="2"/>
    <s v="TEC-PH-10003752"/>
    <x v="1"/>
    <x v="12"/>
    <x v="206"/>
    <n v="130.44"/>
    <n v="2"/>
    <n v="45.6"/>
    <x v="215"/>
    <x v="1"/>
    <n v="357"/>
    <x v="0"/>
    <x v="1"/>
    <x v="1"/>
    <x v="104"/>
    <d v="2023-11-15T00:00:00"/>
    <x v="1"/>
    <x v="6"/>
    <n v="4"/>
    <s v="On time"/>
  </r>
  <r>
    <n v="228"/>
    <s v="IN-2014-40526"/>
    <x v="2"/>
    <s v="PF-19165"/>
    <x v="168"/>
    <x v="0"/>
    <x v="45"/>
    <x v="5"/>
    <s v="India"/>
    <x v="0"/>
    <s v="TEC-PH-10000297"/>
    <x v="1"/>
    <x v="12"/>
    <x v="207"/>
    <n v="130.56"/>
    <n v="2"/>
    <n v="50.88"/>
    <x v="216"/>
    <x v="1"/>
    <n v="721"/>
    <x v="0"/>
    <x v="2"/>
    <x v="0"/>
    <x v="178"/>
    <d v="2022-02-18T00:00:00"/>
    <x v="3"/>
    <x v="11"/>
    <n v="3"/>
    <s v="On time"/>
  </r>
  <r>
    <n v="229"/>
    <s v="IN-2014-71837"/>
    <x v="3"/>
    <s v="AJ-10795"/>
    <x v="65"/>
    <x v="1"/>
    <x v="96"/>
    <x v="3"/>
    <s v="India"/>
    <x v="2"/>
    <s v="TEC-PH-10002428"/>
    <x v="1"/>
    <x v="12"/>
    <x v="208"/>
    <n v="293.39999999999998"/>
    <n v="4"/>
    <n v="8.76"/>
    <x v="217"/>
    <x v="1"/>
    <n v="736"/>
    <x v="0"/>
    <x v="3"/>
    <x v="1"/>
    <x v="179"/>
    <d v="2022-06-06T00:00:00"/>
    <x v="3"/>
    <x v="5"/>
    <n v="61"/>
    <s v="late Time"/>
  </r>
  <r>
    <n v="230"/>
    <s v="IN-2012-46448"/>
    <x v="3"/>
    <s v="SW-20245"/>
    <x v="169"/>
    <x v="0"/>
    <x v="99"/>
    <x v="8"/>
    <s v="India"/>
    <x v="0"/>
    <s v="TEC-PH-10000358"/>
    <x v="1"/>
    <x v="12"/>
    <x v="209"/>
    <n v="951.6"/>
    <n v="13"/>
    <n v="66.3"/>
    <x v="218"/>
    <x v="1"/>
    <n v="643"/>
    <x v="0"/>
    <x v="0"/>
    <x v="0"/>
    <x v="180"/>
    <d v="2022-10-19T00:00:00"/>
    <x v="3"/>
    <x v="3"/>
    <n v="1"/>
    <s v="On time"/>
  </r>
  <r>
    <n v="231"/>
    <s v="IN-2013-20933"/>
    <x v="1"/>
    <s v="NL-18310"/>
    <x v="170"/>
    <x v="2"/>
    <x v="44"/>
    <x v="5"/>
    <s v="India"/>
    <x v="0"/>
    <s v="TEC-PH-10002683"/>
    <x v="1"/>
    <x v="12"/>
    <x v="210"/>
    <n v="636.29999999999995"/>
    <n v="1"/>
    <n v="235.41"/>
    <x v="219"/>
    <x v="1"/>
    <n v="503"/>
    <x v="0"/>
    <x v="1"/>
    <x v="0"/>
    <x v="74"/>
    <d v="2021-03-12T00:00:00"/>
    <x v="2"/>
    <x v="8"/>
    <n v="-261"/>
    <s v="not Appropriate"/>
  </r>
  <r>
    <n v="232"/>
    <s v="IN-2014-34576"/>
    <x v="1"/>
    <s v="CC-12100"/>
    <x v="171"/>
    <x v="2"/>
    <x v="74"/>
    <x v="20"/>
    <s v="India"/>
    <x v="1"/>
    <s v="TEC-PH-10003927"/>
    <x v="1"/>
    <x v="12"/>
    <x v="211"/>
    <n v="833.7"/>
    <n v="5"/>
    <n v="316.8"/>
    <x v="220"/>
    <x v="1"/>
    <n v="114"/>
    <x v="0"/>
    <x v="2"/>
    <x v="1"/>
    <x v="181"/>
    <d v="2021-10-06T00:00:00"/>
    <x v="2"/>
    <x v="3"/>
    <n v="0"/>
    <e v="#N/A"/>
  </r>
  <r>
    <n v="233"/>
    <s v="IN-2012-48240"/>
    <x v="1"/>
    <s v="GP-14740"/>
    <x v="172"/>
    <x v="1"/>
    <x v="30"/>
    <x v="14"/>
    <s v="India"/>
    <x v="3"/>
    <s v="TEC-PH-10004664"/>
    <x v="1"/>
    <x v="12"/>
    <x v="212"/>
    <n v="1916.73"/>
    <n v="3"/>
    <n v="498.33"/>
    <x v="221"/>
    <x v="3"/>
    <n v="116"/>
    <x v="0"/>
    <x v="3"/>
    <x v="1"/>
    <x v="182"/>
    <d v="2023-10-30T00:00:00"/>
    <x v="1"/>
    <x v="3"/>
    <n v="1"/>
    <s v="On time"/>
  </r>
  <r>
    <n v="234"/>
    <s v="IN-2012-40638"/>
    <x v="1"/>
    <s v="FH-14275"/>
    <x v="173"/>
    <x v="1"/>
    <x v="21"/>
    <x v="5"/>
    <s v="India"/>
    <x v="0"/>
    <s v="TEC-PH-10004675"/>
    <x v="1"/>
    <x v="12"/>
    <x v="213"/>
    <n v="333.66"/>
    <n v="2"/>
    <n v="103.38"/>
    <x v="222"/>
    <x v="0"/>
    <n v="591"/>
    <x v="0"/>
    <x v="0"/>
    <x v="1"/>
    <x v="74"/>
    <d v="2021-03-12T00:00:00"/>
    <x v="2"/>
    <x v="8"/>
    <n v="-261"/>
    <s v="not Appropriate"/>
  </r>
  <r>
    <n v="235"/>
    <s v="IN-2013-61841"/>
    <x v="1"/>
    <s v="CM-12385"/>
    <x v="145"/>
    <x v="0"/>
    <x v="29"/>
    <x v="2"/>
    <s v="India"/>
    <x v="2"/>
    <s v="TEC-PH-10003430"/>
    <x v="1"/>
    <x v="12"/>
    <x v="214"/>
    <n v="277.14"/>
    <n v="2"/>
    <n v="38.76"/>
    <x v="31"/>
    <x v="1"/>
    <n v="639"/>
    <x v="0"/>
    <x v="1"/>
    <x v="1"/>
    <x v="183"/>
    <d v="2024-05-28T00:00:00"/>
    <x v="0"/>
    <x v="0"/>
    <n v="2"/>
    <s v="On time"/>
  </r>
  <r>
    <n v="236"/>
    <s v="IN-2011-17594"/>
    <x v="1"/>
    <s v="DP-13165"/>
    <x v="148"/>
    <x v="0"/>
    <x v="66"/>
    <x v="5"/>
    <s v="India"/>
    <x v="0"/>
    <s v="TEC-PH-10002601"/>
    <x v="1"/>
    <x v="12"/>
    <x v="215"/>
    <n v="642.78"/>
    <n v="1"/>
    <n v="25.71"/>
    <x v="223"/>
    <x v="1"/>
    <n v="571"/>
    <x v="0"/>
    <x v="2"/>
    <x v="1"/>
    <x v="184"/>
    <d v="2022-09-29T00:00:00"/>
    <x v="3"/>
    <x v="9"/>
    <n v="2"/>
    <s v="On time"/>
  </r>
  <r>
    <n v="237"/>
    <s v="ID-2012-32623"/>
    <x v="1"/>
    <s v="NP-18700"/>
    <x v="129"/>
    <x v="0"/>
    <x v="49"/>
    <x v="5"/>
    <s v="India"/>
    <x v="0"/>
    <s v="TEC-PH-10000922"/>
    <x v="1"/>
    <x v="12"/>
    <x v="216"/>
    <n v="109.66500000000001"/>
    <n v="3"/>
    <n v="-30.734999999999999"/>
    <x v="224"/>
    <x v="0"/>
    <n v="96"/>
    <x v="0"/>
    <x v="3"/>
    <x v="1"/>
    <x v="148"/>
    <d v="2024-09-28T00:00:00"/>
    <x v="0"/>
    <x v="9"/>
    <n v="2"/>
    <s v="On time"/>
  </r>
  <r>
    <n v="238"/>
    <s v="IN-2012-44810"/>
    <x v="3"/>
    <s v="BP-11230"/>
    <x v="174"/>
    <x v="0"/>
    <x v="16"/>
    <x v="0"/>
    <s v="India"/>
    <x v="0"/>
    <s v="FUR-CH-10001415"/>
    <x v="2"/>
    <x v="13"/>
    <x v="217"/>
    <n v="1878.72"/>
    <n v="4"/>
    <n v="582.36"/>
    <x v="225"/>
    <x v="3"/>
    <n v="208"/>
    <x v="0"/>
    <x v="0"/>
    <x v="1"/>
    <x v="185"/>
    <d v="2024-03-14T00:00:00"/>
    <x v="0"/>
    <x v="8"/>
    <n v="-264"/>
    <s v="not Appropriate"/>
  </r>
  <r>
    <n v="239"/>
    <s v="IN-2011-23530"/>
    <x v="2"/>
    <s v="AS-10285"/>
    <x v="107"/>
    <x v="1"/>
    <x v="8"/>
    <x v="7"/>
    <s v="India"/>
    <x v="3"/>
    <s v="FUR-CH-10004694"/>
    <x v="2"/>
    <x v="13"/>
    <x v="218"/>
    <n v="969.36"/>
    <n v="7"/>
    <n v="348.81"/>
    <x v="226"/>
    <x v="3"/>
    <n v="52"/>
    <x v="0"/>
    <x v="1"/>
    <x v="1"/>
    <x v="186"/>
    <d v="2021-09-19T00:00:00"/>
    <x v="2"/>
    <x v="9"/>
    <n v="2"/>
    <s v="On time"/>
  </r>
  <r>
    <n v="240"/>
    <s v="IN-2013-37761"/>
    <x v="2"/>
    <s v="KB-16240"/>
    <x v="175"/>
    <x v="1"/>
    <x v="77"/>
    <x v="5"/>
    <s v="India"/>
    <x v="0"/>
    <s v="FUR-CH-10002944"/>
    <x v="2"/>
    <x v="13"/>
    <x v="219"/>
    <n v="803.52"/>
    <n v="9"/>
    <n v="48.06"/>
    <x v="227"/>
    <x v="0"/>
    <n v="669"/>
    <x v="0"/>
    <x v="2"/>
    <x v="1"/>
    <x v="187"/>
    <d v="2023-09-15T00:00:00"/>
    <x v="1"/>
    <x v="9"/>
    <n v="0"/>
    <e v="#N/A"/>
  </r>
  <r>
    <n v="241"/>
    <s v="IN-2014-65194"/>
    <x v="1"/>
    <s v="AF-10870"/>
    <x v="163"/>
    <x v="0"/>
    <x v="60"/>
    <x v="17"/>
    <s v="India"/>
    <x v="1"/>
    <s v="FUR-CH-10003950"/>
    <x v="2"/>
    <x v="13"/>
    <x v="220"/>
    <n v="2289.75"/>
    <n v="5"/>
    <n v="68.55"/>
    <x v="228"/>
    <x v="0"/>
    <n v="133"/>
    <x v="0"/>
    <x v="3"/>
    <x v="0"/>
    <x v="188"/>
    <d v="2023-09-20T00:00:00"/>
    <x v="1"/>
    <x v="9"/>
    <n v="3"/>
    <s v="On time"/>
  </r>
  <r>
    <n v="242"/>
    <s v="IN-2013-12183"/>
    <x v="2"/>
    <s v="HH-15010"/>
    <x v="176"/>
    <x v="1"/>
    <x v="45"/>
    <x v="5"/>
    <s v="India"/>
    <x v="0"/>
    <s v="FUR-CH-10002573"/>
    <x v="2"/>
    <x v="13"/>
    <x v="221"/>
    <n v="1395"/>
    <n v="3"/>
    <n v="237.15"/>
    <x v="229"/>
    <x v="0"/>
    <n v="110"/>
    <x v="0"/>
    <x v="0"/>
    <x v="0"/>
    <x v="189"/>
    <d v="2024-12-01T00:00:00"/>
    <x v="0"/>
    <x v="1"/>
    <n v="91"/>
    <s v="late Time"/>
  </r>
  <r>
    <n v="243"/>
    <s v="IN-2012-15137"/>
    <x v="2"/>
    <s v="CS-12175"/>
    <x v="177"/>
    <x v="1"/>
    <x v="78"/>
    <x v="7"/>
    <s v="India"/>
    <x v="3"/>
    <s v="FUR-CH-10000351"/>
    <x v="2"/>
    <x v="13"/>
    <x v="222"/>
    <n v="527.30999999999995"/>
    <n v="9"/>
    <n v="194.94"/>
    <x v="230"/>
    <x v="1"/>
    <n v="270"/>
    <x v="0"/>
    <x v="1"/>
    <x v="1"/>
    <x v="190"/>
    <d v="2024-12-05T00:00:00"/>
    <x v="0"/>
    <x v="1"/>
    <n v="61"/>
    <s v="late Time"/>
  </r>
  <r>
    <n v="244"/>
    <s v="IN-2014-72838"/>
    <x v="2"/>
    <s v="RF-19840"/>
    <x v="120"/>
    <x v="0"/>
    <x v="79"/>
    <x v="20"/>
    <s v="India"/>
    <x v="1"/>
    <s v="FUR-CH-10004196"/>
    <x v="2"/>
    <x v="13"/>
    <x v="223"/>
    <n v="1315.68"/>
    <n v="8"/>
    <n v="328.8"/>
    <x v="231"/>
    <x v="1"/>
    <n v="535"/>
    <x v="0"/>
    <x v="2"/>
    <x v="1"/>
    <x v="191"/>
    <d v="2023-04-28T00:00:00"/>
    <x v="1"/>
    <x v="10"/>
    <n v="2"/>
    <s v="On time"/>
  </r>
  <r>
    <n v="245"/>
    <s v="IN-2014-10657"/>
    <x v="1"/>
    <s v="DB-13615"/>
    <x v="178"/>
    <x v="0"/>
    <x v="52"/>
    <x v="18"/>
    <s v="India"/>
    <x v="2"/>
    <s v="FUR-CH-10001415"/>
    <x v="2"/>
    <x v="13"/>
    <x v="217"/>
    <n v="1409.04"/>
    <n v="3"/>
    <n v="436.77"/>
    <x v="232"/>
    <x v="0"/>
    <n v="729"/>
    <x v="0"/>
    <x v="3"/>
    <x v="1"/>
    <x v="103"/>
    <d v="2022-04-11T00:00:00"/>
    <x v="3"/>
    <x v="10"/>
    <n v="59"/>
    <s v="late Time"/>
  </r>
  <r>
    <n v="246"/>
    <s v="IN-2014-14003"/>
    <x v="2"/>
    <s v="GH-14425"/>
    <x v="139"/>
    <x v="0"/>
    <x v="89"/>
    <x v="4"/>
    <s v="India"/>
    <x v="0"/>
    <s v="FUR-CH-10002890"/>
    <x v="2"/>
    <x v="13"/>
    <x v="224"/>
    <n v="341.55"/>
    <n v="5"/>
    <n v="30.6"/>
    <x v="233"/>
    <x v="3"/>
    <n v="349"/>
    <x v="0"/>
    <x v="1"/>
    <x v="1"/>
    <x v="192"/>
    <d v="2023-01-24T00:00:00"/>
    <x v="1"/>
    <x v="4"/>
    <n v="2"/>
    <s v="On time"/>
  </r>
  <r>
    <n v="247"/>
    <s v="IN-2011-53203"/>
    <x v="2"/>
    <s v="AH-10195"/>
    <x v="157"/>
    <x v="1"/>
    <x v="30"/>
    <x v="14"/>
    <s v="India"/>
    <x v="3"/>
    <s v="FUR-CH-10000391"/>
    <x v="2"/>
    <x v="13"/>
    <x v="225"/>
    <n v="183.84"/>
    <n v="4"/>
    <n v="14.64"/>
    <x v="234"/>
    <x v="3"/>
    <n v="226"/>
    <x v="0"/>
    <x v="2"/>
    <x v="0"/>
    <x v="193"/>
    <d v="2024-01-05T00:00:00"/>
    <x v="0"/>
    <x v="4"/>
    <n v="-114"/>
    <s v="not Appropriate"/>
  </r>
  <r>
    <n v="248"/>
    <s v="IN-2012-11749"/>
    <x v="2"/>
    <s v="SM-20905"/>
    <x v="179"/>
    <x v="0"/>
    <x v="52"/>
    <x v="18"/>
    <s v="India"/>
    <x v="2"/>
    <s v="FUR-CH-10001415"/>
    <x v="2"/>
    <x v="13"/>
    <x v="217"/>
    <n v="1409.04"/>
    <n v="3"/>
    <n v="436.77"/>
    <x v="235"/>
    <x v="1"/>
    <n v="599"/>
    <x v="0"/>
    <x v="3"/>
    <x v="0"/>
    <x v="194"/>
    <d v="2022-06-21T00:00:00"/>
    <x v="3"/>
    <x v="5"/>
    <n v="2"/>
    <s v="On time"/>
  </r>
  <r>
    <n v="249"/>
    <s v="IN-2014-65243"/>
    <x v="1"/>
    <s v="BE-11455"/>
    <x v="180"/>
    <x v="2"/>
    <x v="100"/>
    <x v="7"/>
    <s v="India"/>
    <x v="3"/>
    <s v="FUR-CH-10002224"/>
    <x v="2"/>
    <x v="13"/>
    <x v="226"/>
    <n v="398.61"/>
    <n v="3"/>
    <n v="15.93"/>
    <x v="236"/>
    <x v="1"/>
    <n v="511"/>
    <x v="0"/>
    <x v="0"/>
    <x v="1"/>
    <x v="195"/>
    <d v="2021-09-27T00:00:00"/>
    <x v="2"/>
    <x v="9"/>
    <n v="5"/>
    <s v="On time"/>
  </r>
  <r>
    <n v="250"/>
    <s v="IN-2014-42276"/>
    <x v="1"/>
    <s v="EH-13990"/>
    <x v="181"/>
    <x v="0"/>
    <x v="68"/>
    <x v="19"/>
    <s v="India"/>
    <x v="3"/>
    <s v="FUR-CH-10004065"/>
    <x v="2"/>
    <x v="13"/>
    <x v="227"/>
    <n v="415.44"/>
    <n v="8"/>
    <n v="66.239999999999995"/>
    <x v="237"/>
    <x v="0"/>
    <n v="543"/>
    <x v="0"/>
    <x v="1"/>
    <x v="0"/>
    <x v="192"/>
    <d v="2023-01-24T00:00:00"/>
    <x v="1"/>
    <x v="4"/>
    <n v="2"/>
    <s v="On time"/>
  </r>
  <r>
    <n v="251"/>
    <s v="IN-2013-30663"/>
    <x v="2"/>
    <s v="SV-20815"/>
    <x v="100"/>
    <x v="1"/>
    <x v="50"/>
    <x v="0"/>
    <s v="India"/>
    <x v="0"/>
    <s v="FUR-CH-10004584"/>
    <x v="2"/>
    <x v="13"/>
    <x v="228"/>
    <n v="281.88"/>
    <n v="3"/>
    <n v="121.14"/>
    <x v="238"/>
    <x v="3"/>
    <n v="522"/>
    <x v="0"/>
    <x v="2"/>
    <x v="0"/>
    <x v="196"/>
    <d v="2023-05-11T00:00:00"/>
    <x v="1"/>
    <x v="0"/>
    <n v="120"/>
    <s v="late Time"/>
  </r>
  <r>
    <n v="252"/>
    <s v="IN-2014-18532"/>
    <x v="1"/>
    <s v="AP-10915"/>
    <x v="182"/>
    <x v="0"/>
    <x v="27"/>
    <x v="13"/>
    <s v="India"/>
    <x v="1"/>
    <s v="FUR-CH-10000026"/>
    <x v="2"/>
    <x v="13"/>
    <x v="229"/>
    <n v="264.95999999999998"/>
    <n v="2"/>
    <n v="10.56"/>
    <x v="239"/>
    <x v="1"/>
    <n v="297"/>
    <x v="0"/>
    <x v="3"/>
    <x v="1"/>
    <x v="136"/>
    <d v="2023-11-29T00:00:00"/>
    <x v="1"/>
    <x v="6"/>
    <n v="4"/>
    <s v="On time"/>
  </r>
  <r>
    <n v="253"/>
    <s v="IN-2014-76555"/>
    <x v="1"/>
    <s v="HG-14845"/>
    <x v="0"/>
    <x v="0"/>
    <x v="19"/>
    <x v="8"/>
    <s v="India"/>
    <x v="0"/>
    <s v="FUR-CH-10001397"/>
    <x v="2"/>
    <x v="13"/>
    <x v="230"/>
    <n v="310.35000000000002"/>
    <n v="5"/>
    <n v="108.6"/>
    <x v="240"/>
    <x v="1"/>
    <n v="621"/>
    <x v="0"/>
    <x v="1"/>
    <x v="0"/>
    <x v="197"/>
    <d v="2024-06-10T00:00:00"/>
    <x v="0"/>
    <x v="5"/>
    <n v="121"/>
    <s v="late Time"/>
  </r>
  <r>
    <n v="254"/>
    <s v="IN-2013-71333"/>
    <x v="3"/>
    <s v="JE-15610"/>
    <x v="96"/>
    <x v="1"/>
    <x v="65"/>
    <x v="5"/>
    <s v="India"/>
    <x v="0"/>
    <s v="FUR-CH-10002510"/>
    <x v="2"/>
    <x v="13"/>
    <x v="231"/>
    <n v="282.60000000000002"/>
    <n v="3"/>
    <n v="129.96"/>
    <x v="241"/>
    <x v="3"/>
    <n v="204"/>
    <x v="0"/>
    <x v="2"/>
    <x v="1"/>
    <x v="142"/>
    <d v="2022-12-05T00:00:00"/>
    <x v="3"/>
    <x v="1"/>
    <n v="61"/>
    <s v="late Time"/>
  </r>
  <r>
    <n v="255"/>
    <s v="IN-2013-53742"/>
    <x v="1"/>
    <s v="AH-10030"/>
    <x v="183"/>
    <x v="1"/>
    <x v="85"/>
    <x v="18"/>
    <s v="India"/>
    <x v="2"/>
    <s v="FUR-CH-10002966"/>
    <x v="2"/>
    <x v="13"/>
    <x v="232"/>
    <n v="360.24"/>
    <n v="2"/>
    <n v="10.8"/>
    <x v="242"/>
    <x v="0"/>
    <n v="769"/>
    <x v="0"/>
    <x v="3"/>
    <x v="0"/>
    <x v="147"/>
    <d v="2021-10-18T00:00:00"/>
    <x v="2"/>
    <x v="3"/>
    <n v="4"/>
    <s v="On time"/>
  </r>
  <r>
    <n v="256"/>
    <s v="IN-2014-16320"/>
    <x v="2"/>
    <s v="DW-13480"/>
    <x v="184"/>
    <x v="2"/>
    <x v="101"/>
    <x v="7"/>
    <s v="India"/>
    <x v="3"/>
    <s v="FUR-CH-10002468"/>
    <x v="2"/>
    <x v="13"/>
    <x v="233"/>
    <n v="266.22000000000003"/>
    <n v="2"/>
    <n v="69.180000000000007"/>
    <x v="243"/>
    <x v="3"/>
    <n v="568"/>
    <x v="0"/>
    <x v="0"/>
    <x v="1"/>
    <x v="198"/>
    <d v="2022-07-07T00:00:00"/>
    <x v="3"/>
    <x v="2"/>
    <n v="61"/>
    <s v="late Time"/>
  </r>
  <r>
    <n v="257"/>
    <s v="IN-2013-12729"/>
    <x v="1"/>
    <s v="KT-16480"/>
    <x v="185"/>
    <x v="0"/>
    <x v="2"/>
    <x v="2"/>
    <s v="India"/>
    <x v="2"/>
    <s v="FUR-CH-10004609"/>
    <x v="2"/>
    <x v="13"/>
    <x v="234"/>
    <n v="200.76"/>
    <n v="2"/>
    <n v="86.28"/>
    <x v="244"/>
    <x v="0"/>
    <n v="338"/>
    <x v="0"/>
    <x v="1"/>
    <x v="0"/>
    <x v="199"/>
    <d v="2024-06-29T00:00:00"/>
    <x v="0"/>
    <x v="5"/>
    <n v="1"/>
    <s v="On time"/>
  </r>
  <r>
    <n v="258"/>
    <s v="IN-2014-65243"/>
    <x v="1"/>
    <s v="BE-11455"/>
    <x v="180"/>
    <x v="2"/>
    <x v="100"/>
    <x v="7"/>
    <s v="India"/>
    <x v="3"/>
    <s v="FUR-CH-10001695"/>
    <x v="2"/>
    <x v="13"/>
    <x v="235"/>
    <n v="148.5"/>
    <n v="2"/>
    <n v="1.44"/>
    <x v="245"/>
    <x v="1"/>
    <n v="193"/>
    <x v="0"/>
    <x v="2"/>
    <x v="0"/>
    <x v="200"/>
    <d v="2021-10-06T00:00:00"/>
    <x v="2"/>
    <x v="3"/>
    <n v="92"/>
    <s v="late Time"/>
  </r>
  <r>
    <n v="259"/>
    <s v="IN-2014-71907"/>
    <x v="1"/>
    <s v="BT-11485"/>
    <x v="86"/>
    <x v="2"/>
    <x v="43"/>
    <x v="15"/>
    <s v="India"/>
    <x v="1"/>
    <s v="FUR-CH-10002412"/>
    <x v="2"/>
    <x v="13"/>
    <x v="236"/>
    <n v="85.44"/>
    <n v="2"/>
    <n v="0.84"/>
    <x v="246"/>
    <x v="1"/>
    <n v="780"/>
    <x v="0"/>
    <x v="3"/>
    <x v="1"/>
    <x v="130"/>
    <d v="2022-06-05T00:00:00"/>
    <x v="3"/>
    <x v="5"/>
    <n v="61"/>
    <s v="late Time"/>
  </r>
  <r>
    <n v="260"/>
    <s v="IN-2014-76555"/>
    <x v="1"/>
    <s v="HG-14845"/>
    <x v="0"/>
    <x v="0"/>
    <x v="19"/>
    <x v="8"/>
    <s v="India"/>
    <x v="0"/>
    <s v="FUR-CH-10003354"/>
    <x v="2"/>
    <x v="13"/>
    <x v="237"/>
    <n v="87.06"/>
    <n v="2"/>
    <n v="0.84"/>
    <x v="247"/>
    <x v="1"/>
    <n v="456"/>
    <x v="0"/>
    <x v="0"/>
    <x v="1"/>
    <x v="136"/>
    <d v="2023-11-27T00:00:00"/>
    <x v="1"/>
    <x v="6"/>
    <n v="2"/>
    <s v="On time"/>
  </r>
  <r>
    <n v="261"/>
    <s v="IN-2013-49857"/>
    <x v="1"/>
    <s v="SF-20200"/>
    <x v="186"/>
    <x v="0"/>
    <x v="8"/>
    <x v="7"/>
    <s v="India"/>
    <x v="3"/>
    <s v="FUR-CH-10000351"/>
    <x v="2"/>
    <x v="13"/>
    <x v="222"/>
    <n v="175.77"/>
    <n v="3"/>
    <n v="64.98"/>
    <x v="248"/>
    <x v="0"/>
    <n v="81"/>
    <x v="0"/>
    <x v="1"/>
    <x v="0"/>
    <x v="201"/>
    <d v="2022-04-14T00:00:00"/>
    <x v="3"/>
    <x v="10"/>
    <n v="-234"/>
    <s v="not Appropriate"/>
  </r>
  <r>
    <n v="262"/>
    <s v="IN-2013-59027"/>
    <x v="3"/>
    <s v="SS-20875"/>
    <x v="187"/>
    <x v="0"/>
    <x v="61"/>
    <x v="7"/>
    <s v="India"/>
    <x v="3"/>
    <s v="FUR-CH-10004306"/>
    <x v="2"/>
    <x v="13"/>
    <x v="238"/>
    <n v="148.32"/>
    <n v="3"/>
    <n v="32.58"/>
    <x v="120"/>
    <x v="0"/>
    <n v="484"/>
    <x v="0"/>
    <x v="3"/>
    <x v="1"/>
    <x v="87"/>
    <d v="2021-05-20T00:00:00"/>
    <x v="2"/>
    <x v="0"/>
    <n v="2"/>
    <s v="On time"/>
  </r>
  <r>
    <n v="263"/>
    <s v="IN-2014-76016"/>
    <x v="1"/>
    <s v="VG-21805"/>
    <x v="46"/>
    <x v="1"/>
    <x v="71"/>
    <x v="3"/>
    <s v="India"/>
    <x v="2"/>
    <s v="FUR-BO-10004043"/>
    <x v="2"/>
    <x v="14"/>
    <x v="239"/>
    <n v="2871.54"/>
    <n v="7"/>
    <n v="57.33"/>
    <x v="249"/>
    <x v="0"/>
    <n v="612"/>
    <x v="0"/>
    <x v="2"/>
    <x v="1"/>
    <x v="122"/>
    <d v="2024-07-05T00:00:00"/>
    <x v="0"/>
    <x v="2"/>
    <n v="61"/>
    <s v="late Time"/>
  </r>
  <r>
    <n v="264"/>
    <s v="IN-2014-62156"/>
    <x v="1"/>
    <s v="GM-14455"/>
    <x v="188"/>
    <x v="2"/>
    <x v="80"/>
    <x v="21"/>
    <s v="India"/>
    <x v="1"/>
    <s v="FUR-BO-10001598"/>
    <x v="2"/>
    <x v="14"/>
    <x v="240"/>
    <n v="877.38"/>
    <n v="7"/>
    <n v="394.8"/>
    <x v="250"/>
    <x v="0"/>
    <n v="621"/>
    <x v="0"/>
    <x v="3"/>
    <x v="0"/>
    <x v="202"/>
    <d v="2022-12-19T00:00:00"/>
    <x v="3"/>
    <x v="1"/>
    <n v="4"/>
    <s v="On time"/>
  </r>
  <r>
    <n v="265"/>
    <s v="IN-2011-44901"/>
    <x v="2"/>
    <s v="MG-18205"/>
    <x v="189"/>
    <x v="1"/>
    <x v="66"/>
    <x v="5"/>
    <s v="India"/>
    <x v="0"/>
    <s v="FUR-BO-10002462"/>
    <x v="2"/>
    <x v="14"/>
    <x v="241"/>
    <n v="2065.5"/>
    <n v="5"/>
    <n v="41.25"/>
    <x v="251"/>
    <x v="1"/>
    <n v="65"/>
    <x v="0"/>
    <x v="1"/>
    <x v="0"/>
    <x v="203"/>
    <d v="2024-06-23T00:00:00"/>
    <x v="0"/>
    <x v="5"/>
    <n v="5"/>
    <s v="On time"/>
  </r>
  <r>
    <n v="266"/>
    <s v="IN-2013-29578"/>
    <x v="2"/>
    <s v="JO-15280"/>
    <x v="190"/>
    <x v="0"/>
    <x v="52"/>
    <x v="18"/>
    <s v="India"/>
    <x v="2"/>
    <s v="FUR-BO-10002277"/>
    <x v="2"/>
    <x v="14"/>
    <x v="242"/>
    <n v="868.95"/>
    <n v="5"/>
    <n v="43.35"/>
    <x v="252"/>
    <x v="1"/>
    <n v="89"/>
    <x v="0"/>
    <x v="2"/>
    <x v="1"/>
    <x v="183"/>
    <d v="2024-05-28T00:00:00"/>
    <x v="0"/>
    <x v="0"/>
    <n v="2"/>
    <s v="On time"/>
  </r>
  <r>
    <n v="267"/>
    <s v="IN-2014-11231"/>
    <x v="2"/>
    <s v="CS-11845"/>
    <x v="191"/>
    <x v="1"/>
    <x v="10"/>
    <x v="12"/>
    <s v="India"/>
    <x v="3"/>
    <s v="FUR-BO-10000676"/>
    <x v="2"/>
    <x v="14"/>
    <x v="243"/>
    <n v="630.15"/>
    <n v="5"/>
    <n v="31.5"/>
    <x v="253"/>
    <x v="3"/>
    <n v="557"/>
    <x v="0"/>
    <x v="3"/>
    <x v="1"/>
    <x v="193"/>
    <d v="2024-01-05T00:00:00"/>
    <x v="0"/>
    <x v="4"/>
    <n v="-114"/>
    <s v="not Appropriate"/>
  </r>
  <r>
    <n v="268"/>
    <s v="IN-2013-78809"/>
    <x v="1"/>
    <s v="AG-10900"/>
    <x v="146"/>
    <x v="0"/>
    <x v="44"/>
    <x v="5"/>
    <s v="India"/>
    <x v="0"/>
    <s v="FUR-BO-10001155"/>
    <x v="2"/>
    <x v="14"/>
    <x v="244"/>
    <n v="424.35"/>
    <n v="3"/>
    <n v="25.38"/>
    <x v="254"/>
    <x v="1"/>
    <n v="434"/>
    <x v="0"/>
    <x v="0"/>
    <x v="0"/>
    <x v="189"/>
    <d v="2024-12-01T00:00:00"/>
    <x v="0"/>
    <x v="1"/>
    <n v="91"/>
    <s v="late Time"/>
  </r>
  <r>
    <n v="269"/>
    <s v="IN-2012-13345"/>
    <x v="3"/>
    <s v="BN-11470"/>
    <x v="192"/>
    <x v="1"/>
    <x v="9"/>
    <x v="7"/>
    <s v="India"/>
    <x v="3"/>
    <s v="FUR-BO-10002390"/>
    <x v="2"/>
    <x v="14"/>
    <x v="245"/>
    <n v="725.7"/>
    <n v="2"/>
    <n v="65.28"/>
    <x v="255"/>
    <x v="1"/>
    <n v="250"/>
    <x v="0"/>
    <x v="1"/>
    <x v="1"/>
    <x v="114"/>
    <d v="2021-12-23T00:00:00"/>
    <x v="2"/>
    <x v="1"/>
    <n v="2"/>
    <s v="On time"/>
  </r>
  <r>
    <n v="270"/>
    <s v="IN-2012-65915"/>
    <x v="1"/>
    <s v="CC-12145"/>
    <x v="135"/>
    <x v="0"/>
    <x v="87"/>
    <x v="5"/>
    <s v="India"/>
    <x v="0"/>
    <s v="FUR-BO-10000087"/>
    <x v="2"/>
    <x v="14"/>
    <x v="246"/>
    <n v="826.56"/>
    <n v="2"/>
    <n v="41.28"/>
    <x v="256"/>
    <x v="1"/>
    <n v="191"/>
    <x v="0"/>
    <x v="2"/>
    <x v="1"/>
    <x v="150"/>
    <d v="2022-02-11T00:00:00"/>
    <x v="3"/>
    <x v="11"/>
    <n v="-260"/>
    <s v="not Appropriate"/>
  </r>
  <r>
    <n v="271"/>
    <s v="IN-2014-76114"/>
    <x v="3"/>
    <s v="DB-13615"/>
    <x v="178"/>
    <x v="0"/>
    <x v="70"/>
    <x v="7"/>
    <s v="India"/>
    <x v="3"/>
    <s v="FUR-BO-10004699"/>
    <x v="2"/>
    <x v="14"/>
    <x v="247"/>
    <n v="287.94"/>
    <n v="2"/>
    <n v="0"/>
    <x v="257"/>
    <x v="1"/>
    <n v="525"/>
    <x v="0"/>
    <x v="3"/>
    <x v="1"/>
    <x v="148"/>
    <d v="2024-09-28T00:00:00"/>
    <x v="0"/>
    <x v="9"/>
    <n v="2"/>
    <s v="On time"/>
  </r>
  <r>
    <n v="272"/>
    <s v="IN-2014-14150"/>
    <x v="2"/>
    <s v="LD-17005"/>
    <x v="193"/>
    <x v="0"/>
    <x v="80"/>
    <x v="21"/>
    <s v="India"/>
    <x v="1"/>
    <s v="FUR-BO-10002032"/>
    <x v="2"/>
    <x v="14"/>
    <x v="248"/>
    <n v="247.86"/>
    <n v="2"/>
    <n v="59.46"/>
    <x v="258"/>
    <x v="1"/>
    <n v="217"/>
    <x v="0"/>
    <x v="0"/>
    <x v="1"/>
    <x v="145"/>
    <d v="2025-05-01T00:00:00"/>
    <x v="4"/>
    <x v="0"/>
    <n v="121"/>
    <s v="late Time"/>
  </r>
  <r>
    <n v="273"/>
    <s v="IN-2013-72355"/>
    <x v="3"/>
    <s v="ML-17755"/>
    <x v="194"/>
    <x v="2"/>
    <x v="45"/>
    <x v="5"/>
    <s v="India"/>
    <x v="0"/>
    <s v="FUR-FU-10004730"/>
    <x v="2"/>
    <x v="15"/>
    <x v="249"/>
    <n v="17.46"/>
    <n v="1"/>
    <n v="0.51"/>
    <x v="259"/>
    <x v="0"/>
    <n v="47"/>
    <x v="0"/>
    <x v="1"/>
    <x v="1"/>
    <x v="204"/>
    <d v="2021-08-14T00:00:00"/>
    <x v="2"/>
    <x v="7"/>
    <n v="-116"/>
    <s v="not Appropriate"/>
  </r>
  <r>
    <n v="274"/>
    <s v="IN-2014-42402"/>
    <x v="3"/>
    <s v="TM-21010"/>
    <x v="195"/>
    <x v="0"/>
    <x v="90"/>
    <x v="15"/>
    <s v="India"/>
    <x v="1"/>
    <s v="FUR-FU-10002699"/>
    <x v="2"/>
    <x v="15"/>
    <x v="250"/>
    <n v="113.46"/>
    <n v="2"/>
    <n v="28.32"/>
    <x v="260"/>
    <x v="0"/>
    <n v="206"/>
    <x v="0"/>
    <x v="2"/>
    <x v="1"/>
    <x v="205"/>
    <d v="2022-11-30T00:00:00"/>
    <x v="3"/>
    <x v="6"/>
    <n v="0"/>
    <e v="#N/A"/>
  </r>
  <r>
    <n v="275"/>
    <s v="IN-2013-26029"/>
    <x v="3"/>
    <s v="KH-16510"/>
    <x v="123"/>
    <x v="0"/>
    <x v="25"/>
    <x v="11"/>
    <s v="India"/>
    <x v="3"/>
    <s v="FUR-FU-10004464"/>
    <x v="2"/>
    <x v="15"/>
    <x v="251"/>
    <n v="142.02000000000001"/>
    <n v="3"/>
    <n v="2.79"/>
    <x v="261"/>
    <x v="0"/>
    <n v="791"/>
    <x v="0"/>
    <x v="3"/>
    <x v="1"/>
    <x v="206"/>
    <d v="2021-05-31T00:00:00"/>
    <x v="2"/>
    <x v="0"/>
    <n v="0"/>
    <e v="#N/A"/>
  </r>
  <r>
    <n v="276"/>
    <s v="IN-2011-53203"/>
    <x v="2"/>
    <s v="AH-10195"/>
    <x v="157"/>
    <x v="1"/>
    <x v="30"/>
    <x v="14"/>
    <s v="India"/>
    <x v="3"/>
    <s v="FUR-FU-10000921"/>
    <x v="2"/>
    <x v="15"/>
    <x v="252"/>
    <n v="43.65"/>
    <n v="1"/>
    <n v="3.9"/>
    <x v="158"/>
    <x v="3"/>
    <n v="45"/>
    <x v="0"/>
    <x v="0"/>
    <x v="0"/>
    <x v="207"/>
    <d v="2021-12-29T00:00:00"/>
    <x v="2"/>
    <x v="1"/>
    <n v="1"/>
    <s v="On time"/>
  </r>
  <r>
    <n v="277"/>
    <s v="IN-2014-58957"/>
    <x v="2"/>
    <s v="MM-17920"/>
    <x v="3"/>
    <x v="0"/>
    <x v="89"/>
    <x v="4"/>
    <s v="India"/>
    <x v="0"/>
    <s v="FUR-FU-10004509"/>
    <x v="2"/>
    <x v="15"/>
    <x v="253"/>
    <n v="90.18"/>
    <n v="2"/>
    <n v="26.1"/>
    <x v="262"/>
    <x v="3"/>
    <n v="352"/>
    <x v="0"/>
    <x v="1"/>
    <x v="0"/>
    <x v="203"/>
    <d v="2024-06-21T00:00:00"/>
    <x v="0"/>
    <x v="5"/>
    <n v="3"/>
    <s v="On time"/>
  </r>
  <r>
    <n v="278"/>
    <s v="IN-2012-69695"/>
    <x v="2"/>
    <s v="DK-13225"/>
    <x v="196"/>
    <x v="1"/>
    <x v="53"/>
    <x v="4"/>
    <s v="India"/>
    <x v="0"/>
    <s v="FUR-FU-10004619"/>
    <x v="2"/>
    <x v="15"/>
    <x v="254"/>
    <n v="47.7"/>
    <n v="2"/>
    <n v="19.98"/>
    <x v="263"/>
    <x v="3"/>
    <n v="148"/>
    <x v="0"/>
    <x v="2"/>
    <x v="1"/>
    <x v="208"/>
    <d v="2022-08-10T00:00:00"/>
    <x v="3"/>
    <x v="7"/>
    <n v="153"/>
    <s v="late Time"/>
  </r>
  <r>
    <n v="279"/>
    <s v="IN-2013-74231"/>
    <x v="2"/>
    <s v="KT-16465"/>
    <x v="197"/>
    <x v="0"/>
    <x v="95"/>
    <x v="2"/>
    <s v="India"/>
    <x v="2"/>
    <s v="FUR-FU-10000889"/>
    <x v="2"/>
    <x v="15"/>
    <x v="255"/>
    <n v="250.8"/>
    <n v="5"/>
    <n v="85.2"/>
    <x v="264"/>
    <x v="1"/>
    <n v="768"/>
    <x v="0"/>
    <x v="3"/>
    <x v="1"/>
    <x v="209"/>
    <d v="2024-03-30T00:00:00"/>
    <x v="0"/>
    <x v="8"/>
    <n v="3"/>
    <s v="On time"/>
  </r>
  <r>
    <n v="280"/>
    <s v="IN-2012-64221"/>
    <x v="2"/>
    <s v="AO-10810"/>
    <x v="151"/>
    <x v="1"/>
    <x v="25"/>
    <x v="11"/>
    <s v="India"/>
    <x v="3"/>
    <s v="FUR-FU-10000921"/>
    <x v="2"/>
    <x v="15"/>
    <x v="252"/>
    <n v="130.94999999999999"/>
    <n v="3"/>
    <n v="11.7"/>
    <x v="15"/>
    <x v="0"/>
    <n v="29"/>
    <x v="0"/>
    <x v="0"/>
    <x v="1"/>
    <x v="40"/>
    <d v="2024-03-23T00:00:00"/>
    <x v="0"/>
    <x v="8"/>
    <n v="3"/>
    <s v="On time"/>
  </r>
  <r>
    <n v="281"/>
    <s v="IN-2013-73342"/>
    <x v="1"/>
    <s v="MH-17290"/>
    <x v="198"/>
    <x v="2"/>
    <x v="54"/>
    <x v="9"/>
    <s v="India"/>
    <x v="2"/>
    <s v="FUR-FU-10000394"/>
    <x v="2"/>
    <x v="15"/>
    <x v="256"/>
    <n v="536.58000000000004"/>
    <n v="11"/>
    <n v="252.12"/>
    <x v="265"/>
    <x v="0"/>
    <n v="541"/>
    <x v="0"/>
    <x v="2"/>
    <x v="0"/>
    <x v="188"/>
    <d v="2023-09-20T00:00:00"/>
    <x v="1"/>
    <x v="9"/>
    <n v="3"/>
    <s v="On time"/>
  </r>
  <r>
    <n v="282"/>
    <s v="IN-2011-77479"/>
    <x v="1"/>
    <s v="CW-11905"/>
    <x v="95"/>
    <x v="2"/>
    <x v="102"/>
    <x v="16"/>
    <s v="India"/>
    <x v="2"/>
    <s v="FUR-FU-10000815"/>
    <x v="2"/>
    <x v="15"/>
    <x v="257"/>
    <n v="150.47999999999999"/>
    <n v="3"/>
    <n v="28.53"/>
    <x v="266"/>
    <x v="1"/>
    <n v="715"/>
    <x v="0"/>
    <x v="3"/>
    <x v="1"/>
    <x v="210"/>
    <d v="2021-08-09T00:00:00"/>
    <x v="2"/>
    <x v="7"/>
    <n v="31"/>
    <s v="late Time"/>
  </r>
  <r>
    <n v="283"/>
    <s v="IN-2012-24783"/>
    <x v="1"/>
    <s v="GZ-14545"/>
    <x v="111"/>
    <x v="1"/>
    <x v="73"/>
    <x v="7"/>
    <s v="India"/>
    <x v="3"/>
    <s v="FUR-FU-10001343"/>
    <x v="2"/>
    <x v="15"/>
    <x v="258"/>
    <n v="120.48"/>
    <n v="4"/>
    <n v="25.2"/>
    <x v="97"/>
    <x v="0"/>
    <n v="716"/>
    <x v="0"/>
    <x v="0"/>
    <x v="0"/>
    <x v="177"/>
    <d v="2023-09-14T00:00:00"/>
    <x v="1"/>
    <x v="9"/>
    <n v="-56"/>
    <s v="not Appropriate"/>
  </r>
  <r>
    <n v="284"/>
    <s v="IN-2013-53819"/>
    <x v="1"/>
    <s v="TB-21595"/>
    <x v="149"/>
    <x v="0"/>
    <x v="48"/>
    <x v="17"/>
    <s v="India"/>
    <x v="1"/>
    <s v="FUR-FU-10004509"/>
    <x v="2"/>
    <x v="15"/>
    <x v="253"/>
    <n v="180.36"/>
    <n v="4"/>
    <n v="52.2"/>
    <x v="267"/>
    <x v="1"/>
    <n v="759"/>
    <x v="0"/>
    <x v="1"/>
    <x v="1"/>
    <x v="211"/>
    <d v="2022-04-24T00:00:00"/>
    <x v="3"/>
    <x v="10"/>
    <n v="3"/>
    <s v="On time"/>
  </r>
  <r>
    <n v="285"/>
    <s v="IN-2014-11231"/>
    <x v="2"/>
    <s v="CS-11845"/>
    <x v="191"/>
    <x v="1"/>
    <x v="10"/>
    <x v="12"/>
    <s v="India"/>
    <x v="3"/>
    <s v="FUR-TA-10001205"/>
    <x v="2"/>
    <x v="16"/>
    <x v="259"/>
    <n v="1920.36"/>
    <n v="4"/>
    <n v="652.91999999999996"/>
    <x v="268"/>
    <x v="3"/>
    <n v="200"/>
    <x v="0"/>
    <x v="2"/>
    <x v="1"/>
    <x v="172"/>
    <d v="2023-06-26T00:00:00"/>
    <x v="1"/>
    <x v="5"/>
    <n v="2"/>
    <s v="On time"/>
  </r>
  <r>
    <n v="286"/>
    <s v="IN-2013-60700"/>
    <x v="1"/>
    <s v="MC-17845"/>
    <x v="199"/>
    <x v="0"/>
    <x v="103"/>
    <x v="4"/>
    <s v="India"/>
    <x v="0"/>
    <s v="FUR-TA-10001889"/>
    <x v="2"/>
    <x v="16"/>
    <x v="260"/>
    <n v="1850.46"/>
    <n v="2"/>
    <n v="259.02"/>
    <x v="269"/>
    <x v="1"/>
    <n v="634"/>
    <x v="0"/>
    <x v="3"/>
    <x v="0"/>
    <x v="212"/>
    <d v="2022-03-30T00:00:00"/>
    <x v="3"/>
    <x v="8"/>
    <n v="3"/>
    <s v="On time"/>
  </r>
  <r>
    <n v="287"/>
    <s v="IN-2012-33218"/>
    <x v="1"/>
    <s v="HP-14815"/>
    <x v="88"/>
    <x v="2"/>
    <x v="44"/>
    <x v="5"/>
    <s v="India"/>
    <x v="0"/>
    <s v="FUR-TA-10001359"/>
    <x v="2"/>
    <x v="16"/>
    <x v="261"/>
    <n v="851.67"/>
    <n v="3"/>
    <n v="76.59"/>
    <x v="270"/>
    <x v="0"/>
    <n v="344"/>
    <x v="0"/>
    <x v="0"/>
    <x v="1"/>
    <x v="213"/>
    <d v="2024-03-31T00:00:00"/>
    <x v="0"/>
    <x v="8"/>
    <n v="1"/>
    <s v="On time"/>
  </r>
  <r>
    <n v="288"/>
    <s v="IN-2012-47008"/>
    <x v="0"/>
    <s v="FG-14260"/>
    <x v="84"/>
    <x v="2"/>
    <x v="59"/>
    <x v="4"/>
    <s v="India"/>
    <x v="0"/>
    <s v="TEC-PH-10002070"/>
    <x v="1"/>
    <x v="12"/>
    <x v="262"/>
    <n v="439.56"/>
    <n v="6"/>
    <n v="61.38"/>
    <x v="271"/>
    <x v="2"/>
    <n v="438"/>
    <x v="0"/>
    <x v="3"/>
    <x v="0"/>
    <x v="88"/>
    <d v="2024-10-30T00:00:00"/>
    <x v="0"/>
    <x v="3"/>
    <n v="0"/>
    <e v="#N/A"/>
  </r>
  <r>
    <n v="289"/>
    <s v="IN-2013-26659"/>
    <x v="0"/>
    <s v="AB-10600"/>
    <x v="200"/>
    <x v="1"/>
    <x v="61"/>
    <x v="7"/>
    <s v="India"/>
    <x v="3"/>
    <s v="TEC-MA-10003773"/>
    <x v="1"/>
    <x v="9"/>
    <x v="263"/>
    <n v="869.1"/>
    <n v="5"/>
    <n v="252"/>
    <x v="272"/>
    <x v="2"/>
    <n v="204"/>
    <x v="0"/>
    <x v="0"/>
    <x v="1"/>
    <x v="214"/>
    <d v="2022-05-31T00:00:00"/>
    <x v="3"/>
    <x v="0"/>
    <n v="0"/>
    <e v="#N/A"/>
  </r>
  <r>
    <n v="290"/>
    <s v="IN-2014-14458"/>
    <x v="0"/>
    <s v="GT-14755"/>
    <x v="18"/>
    <x v="0"/>
    <x v="104"/>
    <x v="20"/>
    <s v="India"/>
    <x v="1"/>
    <s v="FUR-BO-10003706"/>
    <x v="2"/>
    <x v="14"/>
    <x v="264"/>
    <n v="296.33999999999997"/>
    <n v="2"/>
    <n v="142.19999999999999"/>
    <x v="273"/>
    <x v="2"/>
    <n v="639"/>
    <x v="0"/>
    <x v="2"/>
    <x v="1"/>
    <x v="215"/>
    <d v="2023-10-17T00:00:00"/>
    <x v="1"/>
    <x v="3"/>
    <n v="2"/>
    <s v="On time"/>
  </r>
  <r>
    <n v="291"/>
    <s v="IN-2014-17426"/>
    <x v="0"/>
    <s v="DS-13030"/>
    <x v="201"/>
    <x v="2"/>
    <x v="105"/>
    <x v="22"/>
    <s v="India"/>
    <x v="1"/>
    <s v="FUR-BO-10004699"/>
    <x v="2"/>
    <x v="14"/>
    <x v="247"/>
    <n v="863.82"/>
    <n v="6"/>
    <n v="0"/>
    <x v="274"/>
    <x v="1"/>
    <n v="634"/>
    <x v="0"/>
    <x v="3"/>
    <x v="0"/>
    <x v="216"/>
    <d v="2024-08-23T00:00:00"/>
    <x v="0"/>
    <x v="7"/>
    <n v="2"/>
    <s v="On time"/>
  </r>
  <r>
    <n v="292"/>
    <s v="IN-2013-70297"/>
    <x v="0"/>
    <s v="LS-16975"/>
    <x v="202"/>
    <x v="2"/>
    <x v="41"/>
    <x v="4"/>
    <s v="India"/>
    <x v="0"/>
    <s v="FUR-BO-10001860"/>
    <x v="2"/>
    <x v="14"/>
    <x v="265"/>
    <n v="589.20000000000005"/>
    <n v="4"/>
    <n v="212.04"/>
    <x v="275"/>
    <x v="1"/>
    <n v="473"/>
    <x v="0"/>
    <x v="0"/>
    <x v="0"/>
    <x v="217"/>
    <d v="2022-05-28T00:00:00"/>
    <x v="3"/>
    <x v="0"/>
    <n v="3"/>
    <s v="On time"/>
  </r>
  <r>
    <n v="293"/>
    <s v="IN-2014-32770"/>
    <x v="0"/>
    <s v="AP-10720"/>
    <x v="203"/>
    <x v="2"/>
    <x v="59"/>
    <x v="4"/>
    <s v="India"/>
    <x v="0"/>
    <s v="FUR-FU-10003605"/>
    <x v="2"/>
    <x v="15"/>
    <x v="266"/>
    <n v="66.69"/>
    <n v="3"/>
    <n v="29.97"/>
    <x v="276"/>
    <x v="1"/>
    <n v="379"/>
    <x v="0"/>
    <x v="1"/>
    <x v="1"/>
    <x v="218"/>
    <d v="2022-10-21T00:00:00"/>
    <x v="3"/>
    <x v="3"/>
    <n v="2"/>
    <s v="On time"/>
  </r>
  <r>
    <n v="294"/>
    <s v="IN-2014-32665"/>
    <x v="0"/>
    <s v="SL-20155"/>
    <x v="69"/>
    <x v="2"/>
    <x v="49"/>
    <x v="5"/>
    <s v="India"/>
    <x v="0"/>
    <s v="FUR-BO-10003706"/>
    <x v="2"/>
    <x v="14"/>
    <x v="264"/>
    <n v="148.16999999999999"/>
    <n v="2"/>
    <n v="-5.97"/>
    <x v="277"/>
    <x v="1"/>
    <n v="605"/>
    <x v="0"/>
    <x v="2"/>
    <x v="1"/>
    <x v="191"/>
    <d v="2023-04-28T00:00:00"/>
    <x v="1"/>
    <x v="10"/>
    <n v="2"/>
    <s v="On time"/>
  </r>
  <r>
    <n v="295"/>
    <s v="IN-2012-33813"/>
    <x v="0"/>
    <s v="CA-12055"/>
    <x v="204"/>
    <x v="2"/>
    <x v="11"/>
    <x v="4"/>
    <s v="India"/>
    <x v="0"/>
    <s v="FUR-CH-10000026"/>
    <x v="2"/>
    <x v="13"/>
    <x v="229"/>
    <n v="529.91999999999996"/>
    <n v="4"/>
    <n v="21.12"/>
    <x v="278"/>
    <x v="1"/>
    <n v="20"/>
    <x v="0"/>
    <x v="3"/>
    <x v="0"/>
    <x v="195"/>
    <d v="2021-09-27T00:00:00"/>
    <x v="2"/>
    <x v="9"/>
    <n v="5"/>
    <s v="On time"/>
  </r>
  <r>
    <n v="296"/>
    <s v="IN-2014-46616"/>
    <x v="0"/>
    <s v="VP-21730"/>
    <x v="87"/>
    <x v="2"/>
    <x v="38"/>
    <x v="10"/>
    <s v="India"/>
    <x v="3"/>
    <s v="FUR-CH-10002091"/>
    <x v="2"/>
    <x v="13"/>
    <x v="267"/>
    <n v="364.74"/>
    <n v="2"/>
    <n v="123.96"/>
    <x v="279"/>
    <x v="1"/>
    <n v="9"/>
    <x v="0"/>
    <x v="0"/>
    <x v="0"/>
    <x v="174"/>
    <d v="2022-11-20T00:00:00"/>
    <x v="3"/>
    <x v="6"/>
    <n v="5"/>
    <s v="On time"/>
  </r>
  <r>
    <n v="297"/>
    <s v="IN-2014-32770"/>
    <x v="0"/>
    <s v="AP-10720"/>
    <x v="203"/>
    <x v="2"/>
    <x v="59"/>
    <x v="4"/>
    <s v="India"/>
    <x v="0"/>
    <s v="TEC-PH-10003856"/>
    <x v="1"/>
    <x v="12"/>
    <x v="268"/>
    <n v="2582.16"/>
    <n v="4"/>
    <n v="361.44"/>
    <x v="280"/>
    <x v="1"/>
    <n v="115"/>
    <x v="0"/>
    <x v="1"/>
    <x v="0"/>
    <x v="219"/>
    <d v="2022-02-25T00:00:00"/>
    <x v="3"/>
    <x v="11"/>
    <n v="0"/>
    <e v="#N/A"/>
  </r>
  <r>
    <n v="298"/>
    <s v="IN-2014-46616"/>
    <x v="0"/>
    <s v="VP-21730"/>
    <x v="87"/>
    <x v="2"/>
    <x v="38"/>
    <x v="10"/>
    <s v="India"/>
    <x v="3"/>
    <s v="TEC-PH-10002104"/>
    <x v="1"/>
    <x v="12"/>
    <x v="269"/>
    <n v="706.65"/>
    <n v="5"/>
    <n v="204.9"/>
    <x v="281"/>
    <x v="1"/>
    <n v="506"/>
    <x v="0"/>
    <x v="2"/>
    <x v="0"/>
    <x v="220"/>
    <d v="2021-11-11T00:00:00"/>
    <x v="2"/>
    <x v="6"/>
    <n v="61"/>
    <s v="late Time"/>
  </r>
  <r>
    <n v="299"/>
    <s v="IN-2012-64494"/>
    <x v="0"/>
    <s v="MA-17560"/>
    <x v="205"/>
    <x v="2"/>
    <x v="106"/>
    <x v="2"/>
    <s v="India"/>
    <x v="2"/>
    <s v="TEC-AC-10003570"/>
    <x v="1"/>
    <x v="11"/>
    <x v="270"/>
    <n v="244.89"/>
    <n v="9"/>
    <n v="65.88"/>
    <x v="282"/>
    <x v="1"/>
    <n v="768"/>
    <x v="0"/>
    <x v="1"/>
    <x v="1"/>
    <x v="14"/>
    <d v="2023-04-05T00:00:00"/>
    <x v="1"/>
    <x v="10"/>
    <n v="90"/>
    <s v="late Time"/>
  </r>
  <r>
    <n v="300"/>
    <s v="IN-2012-55653"/>
    <x v="0"/>
    <s v="DW-13585"/>
    <x v="206"/>
    <x v="1"/>
    <x v="8"/>
    <x v="7"/>
    <s v="India"/>
    <x v="3"/>
    <s v="TEC-AC-10003969"/>
    <x v="1"/>
    <x v="11"/>
    <x v="271"/>
    <n v="225.24"/>
    <n v="2"/>
    <n v="110.34"/>
    <x v="283"/>
    <x v="1"/>
    <n v="451"/>
    <x v="0"/>
    <x v="0"/>
    <x v="0"/>
    <x v="209"/>
    <d v="2024-03-30T00:00:00"/>
    <x v="0"/>
    <x v="8"/>
    <n v="3"/>
    <s v="On time"/>
  </r>
  <r>
    <n v="301"/>
    <s v="IN-2012-21206"/>
    <x v="0"/>
    <s v="SC-20800"/>
    <x v="207"/>
    <x v="0"/>
    <x v="26"/>
    <x v="1"/>
    <s v="India"/>
    <x v="1"/>
    <s v="FUR-BO-10000035"/>
    <x v="2"/>
    <x v="14"/>
    <x v="272"/>
    <n v="1236.33"/>
    <n v="3"/>
    <n v="519.21"/>
    <x v="284"/>
    <x v="1"/>
    <n v="410"/>
    <x v="0"/>
    <x v="1"/>
    <x v="1"/>
    <x v="6"/>
    <d v="2023-05-17T00:00:00"/>
    <x v="1"/>
    <x v="0"/>
    <n v="3"/>
    <s v="On time"/>
  </r>
  <r>
    <n v="302"/>
    <s v="IN-2012-68358"/>
    <x v="0"/>
    <s v="ML-18265"/>
    <x v="208"/>
    <x v="0"/>
    <x v="55"/>
    <x v="16"/>
    <s v="India"/>
    <x v="2"/>
    <s v="FUR-BO-10000402"/>
    <x v="2"/>
    <x v="14"/>
    <x v="273"/>
    <n v="438.84"/>
    <n v="3"/>
    <n v="65.790000000000006"/>
    <x v="285"/>
    <x v="1"/>
    <n v="721"/>
    <x v="0"/>
    <x v="2"/>
    <x v="0"/>
    <x v="221"/>
    <d v="2022-12-04T00:00:00"/>
    <x v="3"/>
    <x v="1"/>
    <n v="61"/>
    <s v="late Time"/>
  </r>
  <r>
    <n v="303"/>
    <s v="IN-2012-18518"/>
    <x v="0"/>
    <s v="TT-21070"/>
    <x v="209"/>
    <x v="0"/>
    <x v="70"/>
    <x v="7"/>
    <s v="India"/>
    <x v="3"/>
    <s v="FUR-CH-10001207"/>
    <x v="2"/>
    <x v="13"/>
    <x v="274"/>
    <n v="2756.34"/>
    <n v="6"/>
    <n v="413.28"/>
    <x v="286"/>
    <x v="1"/>
    <n v="795"/>
    <x v="0"/>
    <x v="0"/>
    <x v="1"/>
    <x v="148"/>
    <d v="2024-09-28T00:00:00"/>
    <x v="0"/>
    <x v="9"/>
    <n v="2"/>
    <s v="On time"/>
  </r>
  <r>
    <n v="304"/>
    <s v="IN-2011-30341"/>
    <x v="0"/>
    <s v="BD-11635"/>
    <x v="210"/>
    <x v="0"/>
    <x v="25"/>
    <x v="11"/>
    <s v="India"/>
    <x v="3"/>
    <s v="FUR-CH-10001477"/>
    <x v="2"/>
    <x v="13"/>
    <x v="275"/>
    <n v="323.45999999999998"/>
    <n v="6"/>
    <n v="138.96"/>
    <x v="287"/>
    <x v="1"/>
    <n v="619"/>
    <x v="0"/>
    <x v="1"/>
    <x v="0"/>
    <x v="222"/>
    <d v="2024-11-30T00:00:00"/>
    <x v="0"/>
    <x v="6"/>
    <n v="5"/>
    <s v="On time"/>
  </r>
  <r>
    <n v="305"/>
    <s v="ID-2012-41520"/>
    <x v="0"/>
    <s v="MC-18100"/>
    <x v="79"/>
    <x v="0"/>
    <x v="49"/>
    <x v="5"/>
    <s v="India"/>
    <x v="0"/>
    <s v="FUR-CH-10002061"/>
    <x v="2"/>
    <x v="13"/>
    <x v="276"/>
    <n v="951.72"/>
    <n v="4"/>
    <n v="-495"/>
    <x v="288"/>
    <x v="1"/>
    <n v="770"/>
    <x v="0"/>
    <x v="2"/>
    <x v="1"/>
    <x v="223"/>
    <d v="2023-03-04T00:00:00"/>
    <x v="1"/>
    <x v="8"/>
    <n v="-25"/>
    <s v="not Appropriate"/>
  </r>
  <r>
    <n v="306"/>
    <s v="IN-2011-51271"/>
    <x v="0"/>
    <s v="EH-13990"/>
    <x v="181"/>
    <x v="0"/>
    <x v="44"/>
    <x v="5"/>
    <s v="India"/>
    <x v="0"/>
    <s v="FUR-FU-10004503"/>
    <x v="2"/>
    <x v="15"/>
    <x v="277"/>
    <n v="207.36"/>
    <n v="4"/>
    <n v="78.72"/>
    <x v="289"/>
    <x v="1"/>
    <n v="677"/>
    <x v="0"/>
    <x v="3"/>
    <x v="0"/>
    <x v="183"/>
    <d v="2024-05-28T00:00:00"/>
    <x v="0"/>
    <x v="0"/>
    <n v="2"/>
    <s v="On time"/>
  </r>
  <r>
    <n v="307"/>
    <s v="IN-2014-54197"/>
    <x v="0"/>
    <s v="DB-13405"/>
    <x v="211"/>
    <x v="0"/>
    <x v="57"/>
    <x v="8"/>
    <s v="India"/>
    <x v="0"/>
    <s v="FUR-FU-10004619"/>
    <x v="2"/>
    <x v="15"/>
    <x v="254"/>
    <n v="47.7"/>
    <n v="2"/>
    <n v="19.98"/>
    <x v="14"/>
    <x v="1"/>
    <n v="302"/>
    <x v="0"/>
    <x v="0"/>
    <x v="0"/>
    <x v="114"/>
    <d v="2021-12-23T00:00:00"/>
    <x v="2"/>
    <x v="1"/>
    <n v="2"/>
    <s v="On time"/>
  </r>
  <r>
    <n v="308"/>
    <s v="IN-2013-79530"/>
    <x v="0"/>
    <s v="AA-10645"/>
    <x v="212"/>
    <x v="0"/>
    <x v="18"/>
    <x v="9"/>
    <s v="India"/>
    <x v="2"/>
    <s v="TEC-CO-10001382"/>
    <x v="1"/>
    <x v="10"/>
    <x v="278"/>
    <n v="621.45000000000005"/>
    <n v="5"/>
    <n v="192.6"/>
    <x v="290"/>
    <x v="1"/>
    <n v="211"/>
    <x v="0"/>
    <x v="3"/>
    <x v="0"/>
    <x v="224"/>
    <d v="2022-05-12T00:00:00"/>
    <x v="3"/>
    <x v="0"/>
    <n v="61"/>
    <s v="late Time"/>
  </r>
  <r>
    <n v="309"/>
    <s v="ID-2013-69345"/>
    <x v="0"/>
    <s v="EM-13960"/>
    <x v="213"/>
    <x v="0"/>
    <x v="45"/>
    <x v="5"/>
    <s v="India"/>
    <x v="0"/>
    <s v="TEC-CO-10002283"/>
    <x v="1"/>
    <x v="10"/>
    <x v="279"/>
    <n v="781.47"/>
    <n v="3"/>
    <n v="281.25"/>
    <x v="291"/>
    <x v="1"/>
    <n v="197"/>
    <x v="0"/>
    <x v="0"/>
    <x v="1"/>
    <x v="225"/>
    <d v="2024-06-12T00:00:00"/>
    <x v="0"/>
    <x v="5"/>
    <n v="61"/>
    <s v="late Time"/>
  </r>
  <r>
    <n v="310"/>
    <s v="IN-2014-54197"/>
    <x v="0"/>
    <s v="DB-13405"/>
    <x v="211"/>
    <x v="0"/>
    <x v="57"/>
    <x v="8"/>
    <s v="India"/>
    <x v="0"/>
    <s v="TEC-CO-10002197"/>
    <x v="1"/>
    <x v="10"/>
    <x v="280"/>
    <n v="382.14"/>
    <n v="2"/>
    <n v="145.19999999999999"/>
    <x v="292"/>
    <x v="1"/>
    <n v="216"/>
    <x v="0"/>
    <x v="1"/>
    <x v="1"/>
    <x v="75"/>
    <d v="2024-11-22T00:00:00"/>
    <x v="0"/>
    <x v="6"/>
    <n v="5"/>
    <s v="On time"/>
  </r>
  <r>
    <n v="311"/>
    <s v="IN-2014-26981"/>
    <x v="0"/>
    <s v="JM-15865"/>
    <x v="214"/>
    <x v="0"/>
    <x v="66"/>
    <x v="5"/>
    <s v="India"/>
    <x v="0"/>
    <s v="TEC-CO-10001410"/>
    <x v="1"/>
    <x v="10"/>
    <x v="281"/>
    <n v="140.94"/>
    <n v="1"/>
    <n v="4.2"/>
    <x v="293"/>
    <x v="1"/>
    <n v="376"/>
    <x v="0"/>
    <x v="2"/>
    <x v="0"/>
    <x v="136"/>
    <d v="2023-11-27T00:00:00"/>
    <x v="1"/>
    <x v="6"/>
    <n v="2"/>
    <s v="On time"/>
  </r>
  <r>
    <n v="312"/>
    <s v="IN-2012-33820"/>
    <x v="0"/>
    <s v="CC-12685"/>
    <x v="77"/>
    <x v="0"/>
    <x v="69"/>
    <x v="16"/>
    <s v="India"/>
    <x v="2"/>
    <s v="TEC-PH-10002652"/>
    <x v="1"/>
    <x v="12"/>
    <x v="282"/>
    <n v="1302.96"/>
    <n v="2"/>
    <n v="182.4"/>
    <x v="294"/>
    <x v="1"/>
    <n v="736"/>
    <x v="0"/>
    <x v="3"/>
    <x v="1"/>
    <x v="226"/>
    <d v="2024-10-19T00:00:00"/>
    <x v="0"/>
    <x v="3"/>
    <n v="3"/>
    <s v="On time"/>
  </r>
  <r>
    <n v="313"/>
    <s v="IN-2011-51271"/>
    <x v="0"/>
    <s v="EH-13990"/>
    <x v="181"/>
    <x v="0"/>
    <x v="44"/>
    <x v="5"/>
    <s v="India"/>
    <x v="0"/>
    <s v="TEC-PH-10001002"/>
    <x v="1"/>
    <x v="12"/>
    <x v="283"/>
    <n v="965.58"/>
    <n v="7"/>
    <n v="376.53"/>
    <x v="295"/>
    <x v="1"/>
    <n v="46"/>
    <x v="0"/>
    <x v="0"/>
    <x v="1"/>
    <x v="227"/>
    <d v="2024-07-13T00:00:00"/>
    <x v="0"/>
    <x v="2"/>
    <n v="-147"/>
    <s v="not Appropriate"/>
  </r>
  <r>
    <n v="314"/>
    <s v="IN-2011-51271"/>
    <x v="0"/>
    <s v="EH-13990"/>
    <x v="181"/>
    <x v="0"/>
    <x v="44"/>
    <x v="5"/>
    <s v="India"/>
    <x v="0"/>
    <s v="TEC-PH-10002806"/>
    <x v="1"/>
    <x v="12"/>
    <x v="284"/>
    <n v="667.92"/>
    <n v="4"/>
    <n v="153.6"/>
    <x v="296"/>
    <x v="1"/>
    <n v="147"/>
    <x v="0"/>
    <x v="1"/>
    <x v="1"/>
    <x v="164"/>
    <d v="2024-09-19T00:00:00"/>
    <x v="0"/>
    <x v="9"/>
    <n v="2"/>
    <s v="On time"/>
  </r>
  <r>
    <n v="315"/>
    <s v="IN-2013-31601"/>
    <x v="0"/>
    <s v="KB-16405"/>
    <x v="215"/>
    <x v="2"/>
    <x v="44"/>
    <x v="5"/>
    <s v="India"/>
    <x v="0"/>
    <s v="FUR-CH-10002940"/>
    <x v="2"/>
    <x v="13"/>
    <x v="285"/>
    <n v="417.42"/>
    <n v="6"/>
    <n v="45.9"/>
    <x v="297"/>
    <x v="0"/>
    <n v="560"/>
    <x v="0"/>
    <x v="0"/>
    <x v="1"/>
    <x v="133"/>
    <d v="2023-09-13T00:00:00"/>
    <x v="1"/>
    <x v="9"/>
    <n v="0"/>
    <e v="#N/A"/>
  </r>
  <r>
    <n v="316"/>
    <s v="IN-2014-42808"/>
    <x v="0"/>
    <s v="PB-18805"/>
    <x v="216"/>
    <x v="2"/>
    <x v="67"/>
    <x v="7"/>
    <s v="India"/>
    <x v="3"/>
    <s v="FUR-CH-10002743"/>
    <x v="2"/>
    <x v="13"/>
    <x v="286"/>
    <n v="235.32"/>
    <n v="4"/>
    <n v="0"/>
    <x v="298"/>
    <x v="0"/>
    <n v="126"/>
    <x v="0"/>
    <x v="1"/>
    <x v="0"/>
    <x v="228"/>
    <d v="2023-03-29T00:00:00"/>
    <x v="1"/>
    <x v="8"/>
    <n v="4"/>
    <s v="On time"/>
  </r>
  <r>
    <n v="317"/>
    <s v="IN-2013-63829"/>
    <x v="0"/>
    <s v="DW-13480"/>
    <x v="184"/>
    <x v="2"/>
    <x v="107"/>
    <x v="5"/>
    <s v="India"/>
    <x v="0"/>
    <s v="FUR-CH-10000391"/>
    <x v="2"/>
    <x v="13"/>
    <x v="225"/>
    <n v="137.88"/>
    <n v="3"/>
    <n v="10.98"/>
    <x v="299"/>
    <x v="0"/>
    <n v="745"/>
    <x v="0"/>
    <x v="2"/>
    <x v="1"/>
    <x v="229"/>
    <d v="2024-10-30T00:00:00"/>
    <x v="0"/>
    <x v="3"/>
    <n v="3"/>
    <s v="On time"/>
  </r>
  <r>
    <n v="318"/>
    <s v="IN-2011-78263"/>
    <x v="0"/>
    <s v="BF-11215"/>
    <x v="58"/>
    <x v="2"/>
    <x v="8"/>
    <x v="7"/>
    <s v="India"/>
    <x v="3"/>
    <s v="FUR-FU-10001619"/>
    <x v="2"/>
    <x v="15"/>
    <x v="287"/>
    <n v="150.03"/>
    <n v="3"/>
    <n v="58.5"/>
    <x v="300"/>
    <x v="0"/>
    <n v="418"/>
    <x v="0"/>
    <x v="3"/>
    <x v="1"/>
    <x v="230"/>
    <d v="2023-07-05T00:00:00"/>
    <x v="1"/>
    <x v="2"/>
    <n v="122"/>
    <s v="late Time"/>
  </r>
  <r>
    <n v="319"/>
    <s v="IN-2014-37166"/>
    <x v="0"/>
    <s v="Dp-13240"/>
    <x v="217"/>
    <x v="2"/>
    <x v="58"/>
    <x v="9"/>
    <s v="India"/>
    <x v="2"/>
    <s v="FUR-BO-10001541"/>
    <x v="2"/>
    <x v="14"/>
    <x v="288"/>
    <n v="860.79"/>
    <n v="7"/>
    <n v="68.67"/>
    <x v="301"/>
    <x v="0"/>
    <n v="686"/>
    <x v="0"/>
    <x v="0"/>
    <x v="0"/>
    <x v="225"/>
    <d v="2024-06-12T00:00:00"/>
    <x v="0"/>
    <x v="5"/>
    <n v="61"/>
    <s v="late Time"/>
  </r>
  <r>
    <n v="320"/>
    <s v="IN-2011-78263"/>
    <x v="0"/>
    <s v="BF-11215"/>
    <x v="58"/>
    <x v="2"/>
    <x v="8"/>
    <x v="7"/>
    <s v="India"/>
    <x v="3"/>
    <s v="FUR-BO-10004230"/>
    <x v="2"/>
    <x v="14"/>
    <x v="289"/>
    <n v="123.45"/>
    <n v="1"/>
    <n v="50.61"/>
    <x v="302"/>
    <x v="0"/>
    <n v="689"/>
    <x v="0"/>
    <x v="1"/>
    <x v="1"/>
    <x v="122"/>
    <d v="2024-07-05T00:00:00"/>
    <x v="0"/>
    <x v="2"/>
    <n v="61"/>
    <s v="late Time"/>
  </r>
  <r>
    <n v="321"/>
    <s v="IN-2011-78263"/>
    <x v="0"/>
    <s v="BF-11215"/>
    <x v="58"/>
    <x v="2"/>
    <x v="8"/>
    <x v="7"/>
    <s v="India"/>
    <x v="3"/>
    <s v="TEC-MA-10002941"/>
    <x v="1"/>
    <x v="9"/>
    <x v="290"/>
    <n v="1210.8599999999999"/>
    <n v="7"/>
    <n v="423.78"/>
    <x v="303"/>
    <x v="0"/>
    <n v="143"/>
    <x v="0"/>
    <x v="3"/>
    <x v="0"/>
    <x v="164"/>
    <d v="2024-09-19T00:00:00"/>
    <x v="0"/>
    <x v="9"/>
    <n v="2"/>
    <s v="On time"/>
  </r>
  <r>
    <n v="322"/>
    <s v="IN-2014-42808"/>
    <x v="0"/>
    <s v="PB-18805"/>
    <x v="216"/>
    <x v="2"/>
    <x v="67"/>
    <x v="7"/>
    <s v="India"/>
    <x v="3"/>
    <s v="TEC-MA-10003351"/>
    <x v="1"/>
    <x v="9"/>
    <x v="291"/>
    <n v="348.48"/>
    <n v="2"/>
    <n v="142.86000000000001"/>
    <x v="304"/>
    <x v="0"/>
    <n v="297"/>
    <x v="0"/>
    <x v="0"/>
    <x v="1"/>
    <x v="231"/>
    <d v="2023-12-10T00:00:00"/>
    <x v="1"/>
    <x v="1"/>
    <n v="153"/>
    <s v="late Time"/>
  </r>
  <r>
    <n v="323"/>
    <s v="IN-2012-68918"/>
    <x v="0"/>
    <s v="MA-17995"/>
    <x v="218"/>
    <x v="2"/>
    <x v="87"/>
    <x v="5"/>
    <s v="India"/>
    <x v="0"/>
    <s v="TEC-MA-10004421"/>
    <x v="1"/>
    <x v="9"/>
    <x v="292"/>
    <n v="313.56"/>
    <n v="1"/>
    <n v="147.36000000000001"/>
    <x v="305"/>
    <x v="0"/>
    <n v="256"/>
    <x v="0"/>
    <x v="1"/>
    <x v="0"/>
    <x v="232"/>
    <d v="2022-04-08T00:00:00"/>
    <x v="3"/>
    <x v="10"/>
    <n v="-114"/>
    <s v="not Appropriate"/>
  </r>
  <r>
    <n v="324"/>
    <s v="IN-2014-23173"/>
    <x v="0"/>
    <s v="HD-14785"/>
    <x v="219"/>
    <x v="2"/>
    <x v="38"/>
    <x v="10"/>
    <s v="India"/>
    <x v="3"/>
    <s v="TEC-CO-10001726"/>
    <x v="1"/>
    <x v="10"/>
    <x v="293"/>
    <n v="342.18"/>
    <n v="2"/>
    <n v="82.08"/>
    <x v="306"/>
    <x v="0"/>
    <n v="706"/>
    <x v="0"/>
    <x v="2"/>
    <x v="1"/>
    <x v="233"/>
    <d v="2023-04-12T00:00:00"/>
    <x v="1"/>
    <x v="10"/>
    <n v="0"/>
    <e v="#N/A"/>
  </r>
  <r>
    <n v="325"/>
    <s v="ID-2012-61659"/>
    <x v="0"/>
    <s v="VF-21715"/>
    <x v="220"/>
    <x v="2"/>
    <x v="49"/>
    <x v="5"/>
    <s v="India"/>
    <x v="0"/>
    <s v="TEC-CO-10002350"/>
    <x v="1"/>
    <x v="10"/>
    <x v="294"/>
    <n v="567.45000000000005"/>
    <n v="3"/>
    <n v="-522.09"/>
    <x v="307"/>
    <x v="0"/>
    <n v="104"/>
    <x v="0"/>
    <x v="3"/>
    <x v="1"/>
    <x v="146"/>
    <d v="2024-02-11T00:00:00"/>
    <x v="0"/>
    <x v="11"/>
    <n v="-263"/>
    <s v="not Appropriate"/>
  </r>
  <r>
    <n v="326"/>
    <s v="IN-2011-40155"/>
    <x v="0"/>
    <s v="CL-12700"/>
    <x v="57"/>
    <x v="2"/>
    <x v="43"/>
    <x v="15"/>
    <s v="India"/>
    <x v="1"/>
    <s v="TEC-AC-10003408"/>
    <x v="1"/>
    <x v="11"/>
    <x v="295"/>
    <n v="84.96"/>
    <n v="1"/>
    <n v="25.47"/>
    <x v="308"/>
    <x v="0"/>
    <n v="66"/>
    <x v="0"/>
    <x v="0"/>
    <x v="0"/>
    <x v="234"/>
    <d v="2022-11-17T00:00:00"/>
    <x v="3"/>
    <x v="6"/>
    <n v="-24"/>
    <s v="not Appropriate"/>
  </r>
  <r>
    <n v="327"/>
    <s v="IN-2011-16362"/>
    <x v="0"/>
    <s v="RH-19510"/>
    <x v="221"/>
    <x v="2"/>
    <x v="13"/>
    <x v="8"/>
    <s v="India"/>
    <x v="0"/>
    <s v="TEC-AC-10000051"/>
    <x v="1"/>
    <x v="11"/>
    <x v="296"/>
    <n v="207.18"/>
    <n v="2"/>
    <n v="43.5"/>
    <x v="309"/>
    <x v="0"/>
    <n v="253"/>
    <x v="0"/>
    <x v="1"/>
    <x v="0"/>
    <x v="148"/>
    <d v="2024-09-28T00:00:00"/>
    <x v="0"/>
    <x v="9"/>
    <n v="2"/>
    <s v="On time"/>
  </r>
  <r>
    <n v="328"/>
    <s v="IN-2013-22760"/>
    <x v="0"/>
    <s v="VT-21700"/>
    <x v="63"/>
    <x v="2"/>
    <x v="19"/>
    <x v="8"/>
    <s v="India"/>
    <x v="0"/>
    <s v="TEC-AC-10002795"/>
    <x v="1"/>
    <x v="11"/>
    <x v="297"/>
    <n v="59.34"/>
    <n v="2"/>
    <n v="14.22"/>
    <x v="310"/>
    <x v="0"/>
    <n v="168"/>
    <x v="0"/>
    <x v="2"/>
    <x v="0"/>
    <x v="148"/>
    <d v="2024-09-30T00:00:00"/>
    <x v="0"/>
    <x v="9"/>
    <n v="4"/>
    <s v="On time"/>
  </r>
  <r>
    <n v="329"/>
    <s v="IN-2014-70738"/>
    <x v="0"/>
    <s v="RB-19465"/>
    <x v="222"/>
    <x v="2"/>
    <x v="54"/>
    <x v="9"/>
    <s v="India"/>
    <x v="2"/>
    <s v="TEC-PH-10001917"/>
    <x v="1"/>
    <x v="12"/>
    <x v="298"/>
    <n v="1813.5"/>
    <n v="13"/>
    <n v="145.08000000000001"/>
    <x v="311"/>
    <x v="0"/>
    <n v="669"/>
    <x v="0"/>
    <x v="3"/>
    <x v="1"/>
    <x v="227"/>
    <d v="2024-07-13T00:00:00"/>
    <x v="0"/>
    <x v="2"/>
    <n v="-147"/>
    <s v="not Appropriate"/>
  </r>
  <r>
    <n v="330"/>
    <s v="IN-2013-63829"/>
    <x v="0"/>
    <s v="DW-13480"/>
    <x v="184"/>
    <x v="2"/>
    <x v="107"/>
    <x v="5"/>
    <s v="India"/>
    <x v="0"/>
    <s v="TEC-PH-10003556"/>
    <x v="1"/>
    <x v="12"/>
    <x v="299"/>
    <n v="863.31"/>
    <n v="7"/>
    <n v="301.98"/>
    <x v="312"/>
    <x v="0"/>
    <n v="43"/>
    <x v="0"/>
    <x v="0"/>
    <x v="0"/>
    <x v="235"/>
    <d v="2021-02-26T00:00:00"/>
    <x v="2"/>
    <x v="11"/>
    <n v="3"/>
    <s v="On time"/>
  </r>
  <r>
    <n v="331"/>
    <s v="IN-2012-68918"/>
    <x v="0"/>
    <s v="MA-17995"/>
    <x v="218"/>
    <x v="2"/>
    <x v="87"/>
    <x v="5"/>
    <s v="India"/>
    <x v="0"/>
    <s v="TEC-PH-10000720"/>
    <x v="1"/>
    <x v="12"/>
    <x v="300"/>
    <n v="504.36"/>
    <n v="3"/>
    <n v="191.61"/>
    <x v="313"/>
    <x v="0"/>
    <n v="590"/>
    <x v="0"/>
    <x v="1"/>
    <x v="0"/>
    <x v="236"/>
    <d v="2023-08-25T00:00:00"/>
    <x v="1"/>
    <x v="7"/>
    <n v="1"/>
    <s v="On time"/>
  </r>
  <r>
    <n v="332"/>
    <s v="IN-2014-19463"/>
    <x v="0"/>
    <s v="LW-16825"/>
    <x v="51"/>
    <x v="1"/>
    <x v="32"/>
    <x v="2"/>
    <s v="India"/>
    <x v="2"/>
    <s v="FUR-FU-10003939"/>
    <x v="2"/>
    <x v="15"/>
    <x v="301"/>
    <n v="155.69999999999999"/>
    <n v="3"/>
    <n v="55.98"/>
    <x v="314"/>
    <x v="0"/>
    <n v="606"/>
    <x v="0"/>
    <x v="2"/>
    <x v="1"/>
    <x v="237"/>
    <d v="2024-12-19T00:00:00"/>
    <x v="0"/>
    <x v="1"/>
    <n v="3"/>
    <s v="On time"/>
  </r>
  <r>
    <n v="333"/>
    <s v="IN-2013-50753"/>
    <x v="0"/>
    <s v="TS-21430"/>
    <x v="223"/>
    <x v="1"/>
    <x v="69"/>
    <x v="16"/>
    <s v="India"/>
    <x v="2"/>
    <s v="FUR-FU-10000714"/>
    <x v="2"/>
    <x v="15"/>
    <x v="302"/>
    <n v="56.79"/>
    <n v="3"/>
    <n v="8.4600000000000009"/>
    <x v="315"/>
    <x v="0"/>
    <n v="330"/>
    <x v="0"/>
    <x v="3"/>
    <x v="0"/>
    <x v="192"/>
    <d v="2023-01-24T00:00:00"/>
    <x v="1"/>
    <x v="4"/>
    <n v="2"/>
    <s v="On time"/>
  </r>
  <r>
    <n v="334"/>
    <s v="IN-2012-29459"/>
    <x v="0"/>
    <s v="DW-13195"/>
    <x v="48"/>
    <x v="1"/>
    <x v="108"/>
    <x v="5"/>
    <s v="India"/>
    <x v="0"/>
    <s v="FUR-BO-10002031"/>
    <x v="2"/>
    <x v="14"/>
    <x v="303"/>
    <n v="2186.6999999999998"/>
    <n v="5"/>
    <n v="481.05"/>
    <x v="316"/>
    <x v="0"/>
    <n v="145"/>
    <x v="0"/>
    <x v="0"/>
    <x v="1"/>
    <x v="238"/>
    <d v="2022-06-28T00:00:00"/>
    <x v="3"/>
    <x v="5"/>
    <n v="0"/>
    <e v="#N/A"/>
  </r>
  <r>
    <n v="335"/>
    <s v="IN-2012-64424"/>
    <x v="0"/>
    <s v="TH-21115"/>
    <x v="224"/>
    <x v="1"/>
    <x v="107"/>
    <x v="5"/>
    <s v="India"/>
    <x v="0"/>
    <s v="FUR-BO-10001580"/>
    <x v="2"/>
    <x v="14"/>
    <x v="304"/>
    <n v="1106.46"/>
    <n v="9"/>
    <n v="187.92"/>
    <x v="317"/>
    <x v="0"/>
    <n v="509"/>
    <x v="0"/>
    <x v="1"/>
    <x v="1"/>
    <x v="179"/>
    <d v="2022-06-06T00:00:00"/>
    <x v="3"/>
    <x v="5"/>
    <n v="61"/>
    <s v="late Time"/>
  </r>
  <r>
    <n v="336"/>
    <s v="IN-2012-53357"/>
    <x v="0"/>
    <s v="RA-19885"/>
    <x v="225"/>
    <x v="1"/>
    <x v="87"/>
    <x v="5"/>
    <s v="India"/>
    <x v="0"/>
    <s v="FUR-BO-10001326"/>
    <x v="2"/>
    <x v="14"/>
    <x v="305"/>
    <n v="434.16"/>
    <n v="3"/>
    <n v="73.8"/>
    <x v="318"/>
    <x v="0"/>
    <n v="419"/>
    <x v="0"/>
    <x v="2"/>
    <x v="1"/>
    <x v="239"/>
    <d v="2024-08-08T00:00:00"/>
    <x v="0"/>
    <x v="7"/>
    <n v="0"/>
    <e v="#N/A"/>
  </r>
  <r>
    <n v="337"/>
    <s v="ID-2013-38776"/>
    <x v="0"/>
    <s v="DR-12880"/>
    <x v="226"/>
    <x v="1"/>
    <x v="49"/>
    <x v="5"/>
    <s v="India"/>
    <x v="0"/>
    <s v="FUR-BO-10000676"/>
    <x v="2"/>
    <x v="14"/>
    <x v="243"/>
    <n v="567.13499999999999"/>
    <n v="9"/>
    <n v="-510.435"/>
    <x v="319"/>
    <x v="0"/>
    <n v="48"/>
    <x v="0"/>
    <x v="3"/>
    <x v="0"/>
    <x v="165"/>
    <d v="2024-10-10T00:00:00"/>
    <x v="0"/>
    <x v="3"/>
    <n v="61"/>
    <s v="late Time"/>
  </r>
  <r>
    <n v="338"/>
    <s v="IN-2013-41037"/>
    <x v="0"/>
    <s v="SP-20545"/>
    <x v="227"/>
    <x v="1"/>
    <x v="16"/>
    <x v="0"/>
    <s v="India"/>
    <x v="0"/>
    <s v="FUR-CH-10002117"/>
    <x v="2"/>
    <x v="13"/>
    <x v="306"/>
    <n v="732.78"/>
    <n v="9"/>
    <n v="278.37"/>
    <x v="320"/>
    <x v="0"/>
    <n v="230"/>
    <x v="0"/>
    <x v="2"/>
    <x v="1"/>
    <x v="33"/>
    <d v="2023-05-31T00:00:00"/>
    <x v="1"/>
    <x v="0"/>
    <n v="0"/>
    <e v="#N/A"/>
  </r>
  <r>
    <n v="339"/>
    <s v="IN-2011-51117"/>
    <x v="0"/>
    <s v="DM-13525"/>
    <x v="228"/>
    <x v="1"/>
    <x v="69"/>
    <x v="16"/>
    <s v="India"/>
    <x v="2"/>
    <s v="FUR-CH-10000294"/>
    <x v="2"/>
    <x v="13"/>
    <x v="307"/>
    <n v="869.7"/>
    <n v="5"/>
    <n v="191.25"/>
    <x v="321"/>
    <x v="0"/>
    <n v="141"/>
    <x v="0"/>
    <x v="0"/>
    <x v="1"/>
    <x v="240"/>
    <d v="2024-04-21T00:00:00"/>
    <x v="0"/>
    <x v="10"/>
    <n v="0"/>
    <e v="#N/A"/>
  </r>
  <r>
    <n v="340"/>
    <s v="IN-2011-26176"/>
    <x v="0"/>
    <s v="KB-16600"/>
    <x v="154"/>
    <x v="1"/>
    <x v="61"/>
    <x v="7"/>
    <s v="India"/>
    <x v="3"/>
    <s v="FUR-CH-10002966"/>
    <x v="2"/>
    <x v="13"/>
    <x v="232"/>
    <n v="180.12"/>
    <n v="1"/>
    <n v="5.4"/>
    <x v="322"/>
    <x v="0"/>
    <n v="492"/>
    <x v="0"/>
    <x v="1"/>
    <x v="0"/>
    <x v="166"/>
    <d v="2023-12-20T00:00:00"/>
    <x v="1"/>
    <x v="1"/>
    <n v="0"/>
    <e v="#N/A"/>
  </r>
  <r>
    <n v="341"/>
    <s v="IN-2014-44264"/>
    <x v="0"/>
    <s v="SW-20755"/>
    <x v="229"/>
    <x v="1"/>
    <x v="29"/>
    <x v="2"/>
    <s v="India"/>
    <x v="2"/>
    <s v="FUR-CH-10001465"/>
    <x v="2"/>
    <x v="13"/>
    <x v="308"/>
    <n v="163.65"/>
    <n v="1"/>
    <n v="75.27"/>
    <x v="323"/>
    <x v="0"/>
    <n v="128"/>
    <x v="0"/>
    <x v="2"/>
    <x v="1"/>
    <x v="114"/>
    <d v="2021-12-23T00:00:00"/>
    <x v="2"/>
    <x v="1"/>
    <n v="2"/>
    <s v="On time"/>
  </r>
  <r>
    <n v="342"/>
    <s v="IN-2014-28038"/>
    <x v="0"/>
    <s v="DH-13075"/>
    <x v="230"/>
    <x v="1"/>
    <x v="2"/>
    <x v="2"/>
    <s v="India"/>
    <x v="2"/>
    <s v="FUR-CH-10004365"/>
    <x v="2"/>
    <x v="13"/>
    <x v="309"/>
    <n v="129"/>
    <n v="1"/>
    <n v="20.64"/>
    <x v="324"/>
    <x v="0"/>
    <n v="100"/>
    <x v="0"/>
    <x v="3"/>
    <x v="1"/>
    <x v="75"/>
    <d v="2024-11-20T00:00:00"/>
    <x v="0"/>
    <x v="6"/>
    <n v="3"/>
    <s v="On time"/>
  </r>
  <r>
    <n v="343"/>
    <s v="IN-2013-34471"/>
    <x v="0"/>
    <s v="FA-14230"/>
    <x v="231"/>
    <x v="1"/>
    <x v="18"/>
    <x v="9"/>
    <s v="India"/>
    <x v="2"/>
    <s v="FUR-CH-10001895"/>
    <x v="2"/>
    <x v="13"/>
    <x v="310"/>
    <n v="58.02"/>
    <n v="1"/>
    <n v="29.01"/>
    <x v="325"/>
    <x v="0"/>
    <n v="210"/>
    <x v="0"/>
    <x v="0"/>
    <x v="0"/>
    <x v="241"/>
    <d v="2022-07-16T00:00:00"/>
    <x v="3"/>
    <x v="2"/>
    <n v="2"/>
    <s v="On time"/>
  </r>
  <r>
    <n v="344"/>
    <s v="IN-2013-44432"/>
    <x v="0"/>
    <s v="DW-13195"/>
    <x v="48"/>
    <x v="1"/>
    <x v="36"/>
    <x v="9"/>
    <s v="India"/>
    <x v="2"/>
    <s v="TEC-AC-10000866"/>
    <x v="1"/>
    <x v="11"/>
    <x v="311"/>
    <n v="769.68"/>
    <n v="3"/>
    <n v="130.77000000000001"/>
    <x v="326"/>
    <x v="0"/>
    <n v="664"/>
    <x v="0"/>
    <x v="1"/>
    <x v="1"/>
    <x v="242"/>
    <d v="2023-09-22T00:00:00"/>
    <x v="1"/>
    <x v="9"/>
    <n v="2"/>
    <s v="On time"/>
  </r>
  <r>
    <n v="345"/>
    <s v="IN-2012-43081"/>
    <x v="0"/>
    <s v="JS-15685"/>
    <x v="36"/>
    <x v="1"/>
    <x v="30"/>
    <x v="14"/>
    <s v="India"/>
    <x v="3"/>
    <s v="TEC-CO-10000565"/>
    <x v="1"/>
    <x v="10"/>
    <x v="312"/>
    <n v="192.78"/>
    <n v="1"/>
    <n v="92.52"/>
    <x v="327"/>
    <x v="0"/>
    <n v="61"/>
    <x v="0"/>
    <x v="3"/>
    <x v="0"/>
    <x v="198"/>
    <d v="2022-07-07T00:00:00"/>
    <x v="3"/>
    <x v="2"/>
    <n v="61"/>
    <s v="late Time"/>
  </r>
  <r>
    <n v="346"/>
    <s v="IN-2014-71928"/>
    <x v="0"/>
    <s v="AC-10615"/>
    <x v="38"/>
    <x v="1"/>
    <x v="19"/>
    <x v="8"/>
    <s v="India"/>
    <x v="0"/>
    <s v="TEC-PH-10003556"/>
    <x v="1"/>
    <x v="12"/>
    <x v="299"/>
    <n v="493.32"/>
    <n v="4"/>
    <n v="172.56"/>
    <x v="328"/>
    <x v="0"/>
    <n v="338"/>
    <x v="0"/>
    <x v="3"/>
    <x v="1"/>
    <x v="243"/>
    <d v="2024-01-02T00:00:00"/>
    <x v="0"/>
    <x v="4"/>
    <n v="-27"/>
    <s v="not Appropriate"/>
  </r>
  <r>
    <n v="347"/>
    <s v="IN-2012-43081"/>
    <x v="0"/>
    <s v="JS-15685"/>
    <x v="36"/>
    <x v="1"/>
    <x v="30"/>
    <x v="14"/>
    <s v="India"/>
    <x v="3"/>
    <s v="TEC-PH-10001699"/>
    <x v="1"/>
    <x v="12"/>
    <x v="313"/>
    <n v="637.44000000000005"/>
    <n v="1"/>
    <n v="108.36"/>
    <x v="329"/>
    <x v="0"/>
    <n v="311"/>
    <x v="0"/>
    <x v="0"/>
    <x v="1"/>
    <x v="244"/>
    <d v="2023-11-15T00:00:00"/>
    <x v="1"/>
    <x v="6"/>
    <n v="2"/>
    <s v="On time"/>
  </r>
  <r>
    <n v="348"/>
    <s v="IN-2013-32945"/>
    <x v="0"/>
    <s v="PW-19030"/>
    <x v="232"/>
    <x v="1"/>
    <x v="109"/>
    <x v="2"/>
    <s v="India"/>
    <x v="2"/>
    <s v="TEC-AC-10000332"/>
    <x v="1"/>
    <x v="11"/>
    <x v="314"/>
    <n v="145.32"/>
    <n v="2"/>
    <n v="45"/>
    <x v="330"/>
    <x v="0"/>
    <n v="195"/>
    <x v="0"/>
    <x v="1"/>
    <x v="0"/>
    <x v="245"/>
    <d v="2021-08-27T00:00:00"/>
    <x v="2"/>
    <x v="7"/>
    <n v="2"/>
    <s v="On time"/>
  </r>
  <r>
    <n v="349"/>
    <s v="IN-2011-43599"/>
    <x v="0"/>
    <s v="JG-15805"/>
    <x v="233"/>
    <x v="1"/>
    <x v="70"/>
    <x v="7"/>
    <s v="India"/>
    <x v="3"/>
    <s v="TEC-AC-10004938"/>
    <x v="1"/>
    <x v="11"/>
    <x v="315"/>
    <n v="81.42"/>
    <n v="2"/>
    <n v="11.34"/>
    <x v="331"/>
    <x v="0"/>
    <n v="5"/>
    <x v="0"/>
    <x v="3"/>
    <x v="1"/>
    <x v="151"/>
    <d v="2022-12-20T00:00:00"/>
    <x v="3"/>
    <x v="1"/>
    <n v="3"/>
    <s v="On time"/>
  </r>
  <r>
    <n v="350"/>
    <s v="IN-2013-34471"/>
    <x v="0"/>
    <s v="FA-14230"/>
    <x v="231"/>
    <x v="1"/>
    <x v="18"/>
    <x v="9"/>
    <s v="India"/>
    <x v="2"/>
    <s v="TEC-PH-10001321"/>
    <x v="1"/>
    <x v="12"/>
    <x v="316"/>
    <n v="279.54000000000002"/>
    <n v="2"/>
    <n v="58.68"/>
    <x v="332"/>
    <x v="0"/>
    <n v="426"/>
    <x v="0"/>
    <x v="0"/>
    <x v="0"/>
    <x v="136"/>
    <d v="2023-11-29T00:00:00"/>
    <x v="1"/>
    <x v="6"/>
    <n v="4"/>
    <s v="On time"/>
  </r>
  <r>
    <n v="351"/>
    <s v="IN-2014-78368"/>
    <x v="0"/>
    <s v="DW-13585"/>
    <x v="206"/>
    <x v="1"/>
    <x v="16"/>
    <x v="0"/>
    <s v="India"/>
    <x v="0"/>
    <s v="TEC-PH-10003946"/>
    <x v="1"/>
    <x v="12"/>
    <x v="317"/>
    <n v="161.1"/>
    <n v="2"/>
    <n v="14.46"/>
    <x v="333"/>
    <x v="0"/>
    <n v="373"/>
    <x v="0"/>
    <x v="2"/>
    <x v="0"/>
    <x v="237"/>
    <d v="2024-12-19T00:00:00"/>
    <x v="0"/>
    <x v="1"/>
    <n v="3"/>
    <s v="On time"/>
  </r>
  <r>
    <n v="352"/>
    <s v="IN-2012-40799"/>
    <x v="0"/>
    <s v="AR-10345"/>
    <x v="234"/>
    <x v="1"/>
    <x v="13"/>
    <x v="1"/>
    <s v="India"/>
    <x v="1"/>
    <s v="TEC-MA-10002780"/>
    <x v="1"/>
    <x v="9"/>
    <x v="318"/>
    <n v="628.44000000000005"/>
    <n v="2"/>
    <n v="276.48"/>
    <x v="334"/>
    <x v="0"/>
    <n v="739"/>
    <x v="0"/>
    <x v="3"/>
    <x v="0"/>
    <x v="246"/>
    <d v="2023-11-30T00:00:00"/>
    <x v="1"/>
    <x v="6"/>
    <n v="2"/>
    <s v="On time"/>
  </r>
  <r>
    <n v="353"/>
    <s v="IN-2014-71928"/>
    <x v="0"/>
    <s v="AC-10615"/>
    <x v="38"/>
    <x v="1"/>
    <x v="19"/>
    <x v="8"/>
    <s v="India"/>
    <x v="0"/>
    <s v="TEC-MA-10001372"/>
    <x v="1"/>
    <x v="9"/>
    <x v="319"/>
    <n v="347.16"/>
    <n v="2"/>
    <n v="138.84"/>
    <x v="335"/>
    <x v="0"/>
    <n v="162"/>
    <x v="0"/>
    <x v="0"/>
    <x v="1"/>
    <x v="125"/>
    <d v="2022-04-03T00:00:00"/>
    <x v="3"/>
    <x v="10"/>
    <n v="59"/>
    <s v="late Time"/>
  </r>
  <r>
    <n v="354"/>
    <s v="IN-2012-61918"/>
    <x v="0"/>
    <s v="ON-18715"/>
    <x v="50"/>
    <x v="1"/>
    <x v="29"/>
    <x v="2"/>
    <s v="India"/>
    <x v="2"/>
    <s v="TEC-MA-10004428"/>
    <x v="1"/>
    <x v="9"/>
    <x v="320"/>
    <n v="347.88"/>
    <n v="2"/>
    <n v="163.5"/>
    <x v="336"/>
    <x v="0"/>
    <n v="542"/>
    <x v="0"/>
    <x v="1"/>
    <x v="0"/>
    <x v="247"/>
    <d v="2024-06-16T00:00:00"/>
    <x v="0"/>
    <x v="5"/>
    <n v="-82"/>
    <s v="not Appropriate"/>
  </r>
  <r>
    <n v="355"/>
    <s v="IN-2013-50753"/>
    <x v="0"/>
    <s v="TS-21430"/>
    <x v="223"/>
    <x v="1"/>
    <x v="69"/>
    <x v="16"/>
    <s v="India"/>
    <x v="2"/>
    <s v="FUR-TA-10004826"/>
    <x v="2"/>
    <x v="16"/>
    <x v="321"/>
    <n v="665.1"/>
    <n v="2"/>
    <n v="212.82"/>
    <x v="337"/>
    <x v="0"/>
    <n v="156"/>
    <x v="0"/>
    <x v="3"/>
    <x v="0"/>
    <x v="119"/>
    <d v="2024-05-15T00:00:00"/>
    <x v="0"/>
    <x v="0"/>
    <n v="-113"/>
    <s v="not Appropriate"/>
  </r>
  <r>
    <n v="356"/>
    <s v="IN-2014-35479"/>
    <x v="0"/>
    <s v="DJ-13420"/>
    <x v="235"/>
    <x v="1"/>
    <x v="9"/>
    <x v="7"/>
    <s v="India"/>
    <x v="3"/>
    <s v="FUR-FU-10000921"/>
    <x v="2"/>
    <x v="15"/>
    <x v="252"/>
    <n v="87.3"/>
    <n v="2"/>
    <n v="7.8"/>
    <x v="338"/>
    <x v="0"/>
    <n v="303"/>
    <x v="0"/>
    <x v="1"/>
    <x v="0"/>
    <x v="116"/>
    <d v="2022-08-29T00:00:00"/>
    <x v="3"/>
    <x v="7"/>
    <n v="6"/>
    <s v="On time"/>
  </r>
  <r>
    <n v="357"/>
    <s v="IN-2014-63766"/>
    <x v="0"/>
    <s v="MK-18160"/>
    <x v="10"/>
    <x v="0"/>
    <x v="2"/>
    <x v="2"/>
    <s v="India"/>
    <x v="2"/>
    <s v="FUR-BO-10003029"/>
    <x v="2"/>
    <x v="14"/>
    <x v="322"/>
    <n v="1162.8900000000001"/>
    <n v="3"/>
    <n v="81.36"/>
    <x v="339"/>
    <x v="0"/>
    <n v="753"/>
    <x v="0"/>
    <x v="2"/>
    <x v="0"/>
    <x v="248"/>
    <d v="2023-08-14T00:00:00"/>
    <x v="1"/>
    <x v="7"/>
    <n v="37"/>
    <s v="late Time"/>
  </r>
  <r>
    <n v="358"/>
    <s v="IN-2012-40848"/>
    <x v="0"/>
    <s v="LR-16915"/>
    <x v="25"/>
    <x v="0"/>
    <x v="19"/>
    <x v="8"/>
    <s v="India"/>
    <x v="0"/>
    <s v="FUR-TA-10003893"/>
    <x v="2"/>
    <x v="16"/>
    <x v="323"/>
    <n v="1402.29"/>
    <n v="3"/>
    <n v="0"/>
    <x v="340"/>
    <x v="0"/>
    <n v="795"/>
    <x v="0"/>
    <x v="1"/>
    <x v="1"/>
    <x v="249"/>
    <d v="2021-07-19T00:00:00"/>
    <x v="2"/>
    <x v="2"/>
    <n v="-141"/>
    <s v="not Appropriate"/>
  </r>
  <r>
    <n v="359"/>
    <s v="IN-2014-69205"/>
    <x v="0"/>
    <s v="LC-16885"/>
    <x v="29"/>
    <x v="0"/>
    <x v="27"/>
    <x v="13"/>
    <s v="India"/>
    <x v="1"/>
    <s v="FUR-TA-10002571"/>
    <x v="2"/>
    <x v="16"/>
    <x v="324"/>
    <n v="807.84"/>
    <n v="3"/>
    <n v="250.38"/>
    <x v="341"/>
    <x v="0"/>
    <n v="538"/>
    <x v="0"/>
    <x v="2"/>
    <x v="1"/>
    <x v="250"/>
    <d v="2024-01-31T00:00:00"/>
    <x v="0"/>
    <x v="4"/>
    <n v="7"/>
    <s v="On time"/>
  </r>
  <r>
    <n v="360"/>
    <s v="IN-2014-69205"/>
    <x v="0"/>
    <s v="LC-16885"/>
    <x v="29"/>
    <x v="0"/>
    <x v="27"/>
    <x v="13"/>
    <s v="India"/>
    <x v="1"/>
    <s v="FUR-CH-10002932"/>
    <x v="2"/>
    <x v="13"/>
    <x v="325"/>
    <n v="448.74"/>
    <n v="3"/>
    <n v="44.82"/>
    <x v="342"/>
    <x v="0"/>
    <n v="382"/>
    <x v="0"/>
    <x v="3"/>
    <x v="1"/>
    <x v="203"/>
    <d v="2024-06-22T00:00:00"/>
    <x v="0"/>
    <x v="5"/>
    <n v="4"/>
    <s v="On time"/>
  </r>
  <r>
    <n v="361"/>
    <s v="IN-2013-11357"/>
    <x v="0"/>
    <s v="JH-15910"/>
    <x v="236"/>
    <x v="0"/>
    <x v="110"/>
    <x v="17"/>
    <s v="India"/>
    <x v="1"/>
    <s v="FUR-CH-10001138"/>
    <x v="2"/>
    <x v="13"/>
    <x v="326"/>
    <n v="514.53"/>
    <n v="3"/>
    <n v="210.87"/>
    <x v="343"/>
    <x v="0"/>
    <n v="519"/>
    <x v="0"/>
    <x v="0"/>
    <x v="1"/>
    <x v="251"/>
    <d v="2023-12-20T00:00:00"/>
    <x v="1"/>
    <x v="1"/>
    <n v="4"/>
    <s v="On time"/>
  </r>
  <r>
    <n v="362"/>
    <s v="IN-2014-54694"/>
    <x v="0"/>
    <s v="HG-14845"/>
    <x v="0"/>
    <x v="0"/>
    <x v="0"/>
    <x v="0"/>
    <s v="India"/>
    <x v="0"/>
    <s v="TEC-PH-10003927"/>
    <x v="1"/>
    <x v="12"/>
    <x v="211"/>
    <n v="500.22"/>
    <n v="3"/>
    <n v="190.08"/>
    <x v="344"/>
    <x v="0"/>
    <n v="707"/>
    <x v="0"/>
    <x v="0"/>
    <x v="1"/>
    <x v="252"/>
    <d v="2024-11-10T00:00:00"/>
    <x v="0"/>
    <x v="6"/>
    <n v="123"/>
    <s v="late Time"/>
  </r>
  <r>
    <n v="363"/>
    <s v="IN-2014-17244"/>
    <x v="0"/>
    <s v="TM-21490"/>
    <x v="21"/>
    <x v="0"/>
    <x v="21"/>
    <x v="5"/>
    <s v="India"/>
    <x v="0"/>
    <s v="TEC-AC-10002324"/>
    <x v="1"/>
    <x v="11"/>
    <x v="327"/>
    <n v="171.99"/>
    <n v="3"/>
    <n v="6.84"/>
    <x v="345"/>
    <x v="0"/>
    <n v="405"/>
    <x v="0"/>
    <x v="2"/>
    <x v="0"/>
    <x v="94"/>
    <d v="2024-10-08T00:00:00"/>
    <x v="0"/>
    <x v="3"/>
    <n v="122"/>
    <s v="late Time"/>
  </r>
  <r>
    <n v="364"/>
    <s v="IN-2011-59685"/>
    <x v="0"/>
    <s v="BM-11785"/>
    <x v="237"/>
    <x v="0"/>
    <x v="111"/>
    <x v="9"/>
    <s v="India"/>
    <x v="2"/>
    <s v="FUR-BO-10001934"/>
    <x v="2"/>
    <x v="14"/>
    <x v="328"/>
    <n v="1455.12"/>
    <n v="4"/>
    <n v="116.4"/>
    <x v="346"/>
    <x v="0"/>
    <n v="229"/>
    <x v="0"/>
    <x v="3"/>
    <x v="1"/>
    <x v="194"/>
    <d v="2022-06-23T00:00:00"/>
    <x v="3"/>
    <x v="5"/>
    <n v="4"/>
    <s v="On time"/>
  </r>
  <r>
    <n v="365"/>
    <s v="IN-2011-59510"/>
    <x v="0"/>
    <s v="DK-12985"/>
    <x v="9"/>
    <x v="0"/>
    <x v="9"/>
    <x v="7"/>
    <s v="India"/>
    <x v="3"/>
    <s v="FUR-BO-10001342"/>
    <x v="2"/>
    <x v="14"/>
    <x v="329"/>
    <n v="595.67999999999995"/>
    <n v="4"/>
    <n v="0"/>
    <x v="347"/>
    <x v="0"/>
    <n v="167"/>
    <x v="0"/>
    <x v="0"/>
    <x v="1"/>
    <x v="253"/>
    <d v="2024-03-26T00:00:00"/>
    <x v="0"/>
    <x v="8"/>
    <n v="4"/>
    <s v="On time"/>
  </r>
  <r>
    <n v="366"/>
    <s v="IN-2013-34268"/>
    <x v="0"/>
    <s v="LC-16870"/>
    <x v="238"/>
    <x v="0"/>
    <x v="42"/>
    <x v="8"/>
    <s v="India"/>
    <x v="0"/>
    <s v="FUR-CH-10001271"/>
    <x v="2"/>
    <x v="13"/>
    <x v="330"/>
    <n v="1845.72"/>
    <n v="4"/>
    <n v="535.20000000000005"/>
    <x v="348"/>
    <x v="0"/>
    <n v="32"/>
    <x v="0"/>
    <x v="1"/>
    <x v="1"/>
    <x v="252"/>
    <d v="2024-11-10T00:00:00"/>
    <x v="0"/>
    <x v="6"/>
    <n v="123"/>
    <s v="late Time"/>
  </r>
  <r>
    <n v="367"/>
    <s v="IN-2014-49472"/>
    <x v="0"/>
    <s v="RF-19840"/>
    <x v="120"/>
    <x v="0"/>
    <x v="77"/>
    <x v="5"/>
    <s v="India"/>
    <x v="0"/>
    <s v="FUR-CH-10002224"/>
    <x v="2"/>
    <x v="13"/>
    <x v="226"/>
    <n v="531.48"/>
    <n v="4"/>
    <n v="21.24"/>
    <x v="349"/>
    <x v="0"/>
    <n v="693"/>
    <x v="0"/>
    <x v="2"/>
    <x v="0"/>
    <x v="253"/>
    <d v="2024-03-26T00:00:00"/>
    <x v="0"/>
    <x v="8"/>
    <n v="4"/>
    <s v="On time"/>
  </r>
  <r>
    <n v="368"/>
    <s v="IN-2014-69856"/>
    <x v="0"/>
    <s v="AG-10900"/>
    <x v="146"/>
    <x v="0"/>
    <x v="61"/>
    <x v="7"/>
    <s v="India"/>
    <x v="3"/>
    <s v="TEC-AC-10002335"/>
    <x v="1"/>
    <x v="11"/>
    <x v="331"/>
    <n v="460.08"/>
    <n v="4"/>
    <n v="13.8"/>
    <x v="350"/>
    <x v="0"/>
    <n v="199"/>
    <x v="0"/>
    <x v="3"/>
    <x v="0"/>
    <x v="254"/>
    <d v="2024-08-17T00:00:00"/>
    <x v="0"/>
    <x v="7"/>
    <n v="-113"/>
    <s v="not Appropriate"/>
  </r>
  <r>
    <n v="369"/>
    <s v="IN-2014-45426"/>
    <x v="0"/>
    <s v="LD-17005"/>
    <x v="193"/>
    <x v="0"/>
    <x v="112"/>
    <x v="18"/>
    <s v="India"/>
    <x v="2"/>
    <s v="TEC-AC-10000111"/>
    <x v="1"/>
    <x v="11"/>
    <x v="192"/>
    <n v="154.08000000000001"/>
    <n v="4"/>
    <n v="0"/>
    <x v="351"/>
    <x v="0"/>
    <n v="134"/>
    <x v="0"/>
    <x v="0"/>
    <x v="1"/>
    <x v="91"/>
    <d v="2023-01-16T00:00:00"/>
    <x v="1"/>
    <x v="4"/>
    <n v="-319"/>
    <s v="not Appropriate"/>
  </r>
  <r>
    <n v="370"/>
    <s v="IN-2014-16082"/>
    <x v="0"/>
    <s v="SC-20305"/>
    <x v="15"/>
    <x v="0"/>
    <x v="14"/>
    <x v="5"/>
    <s v="India"/>
    <x v="0"/>
    <s v="TEC-PH-10001362"/>
    <x v="1"/>
    <x v="12"/>
    <x v="332"/>
    <n v="333.24"/>
    <n v="4"/>
    <n v="79.92"/>
    <x v="352"/>
    <x v="0"/>
    <n v="591"/>
    <x v="0"/>
    <x v="1"/>
    <x v="0"/>
    <x v="255"/>
    <d v="2022-07-01T00:00:00"/>
    <x v="3"/>
    <x v="2"/>
    <n v="150"/>
    <s v="late Time"/>
  </r>
  <r>
    <n v="371"/>
    <s v="IN-2013-73748"/>
    <x v="0"/>
    <s v="SG-20470"/>
    <x v="239"/>
    <x v="0"/>
    <x v="58"/>
    <x v="9"/>
    <s v="India"/>
    <x v="2"/>
    <s v="FUR-CH-10002207"/>
    <x v="2"/>
    <x v="13"/>
    <x v="333"/>
    <n v="288.89999999999998"/>
    <n v="5"/>
    <n v="127.05"/>
    <x v="353"/>
    <x v="0"/>
    <n v="512"/>
    <x v="0"/>
    <x v="2"/>
    <x v="0"/>
    <x v="256"/>
    <d v="2022-03-12T00:00:00"/>
    <x v="3"/>
    <x v="8"/>
    <n v="-262"/>
    <s v="not Appropriate"/>
  </r>
  <r>
    <n v="372"/>
    <s v="IN-2012-27583"/>
    <x v="0"/>
    <s v="DL-13330"/>
    <x v="240"/>
    <x v="0"/>
    <x v="45"/>
    <x v="5"/>
    <s v="India"/>
    <x v="0"/>
    <s v="TEC-PH-10001699"/>
    <x v="1"/>
    <x v="12"/>
    <x v="313"/>
    <n v="3187.2"/>
    <n v="5"/>
    <n v="541.79999999999995"/>
    <x v="354"/>
    <x v="0"/>
    <n v="115"/>
    <x v="0"/>
    <x v="3"/>
    <x v="0"/>
    <x v="257"/>
    <d v="2021-02-09T00:00:00"/>
    <x v="2"/>
    <x v="11"/>
    <n v="-201"/>
    <s v="not Appropriate"/>
  </r>
  <r>
    <n v="373"/>
    <s v="IN-2014-12365"/>
    <x v="0"/>
    <s v="BG-11035"/>
    <x v="241"/>
    <x v="0"/>
    <x v="66"/>
    <x v="5"/>
    <s v="India"/>
    <x v="0"/>
    <s v="TEC-PH-10003946"/>
    <x v="1"/>
    <x v="12"/>
    <x v="317"/>
    <n v="402.75"/>
    <n v="5"/>
    <n v="36.15"/>
    <x v="355"/>
    <x v="0"/>
    <n v="399"/>
    <x v="0"/>
    <x v="1"/>
    <x v="1"/>
    <x v="258"/>
    <d v="2022-09-19T00:00:00"/>
    <x v="3"/>
    <x v="9"/>
    <n v="4"/>
    <s v="On time"/>
  </r>
  <r>
    <n v="374"/>
    <s v="IN-2014-63766"/>
    <x v="0"/>
    <s v="MK-18160"/>
    <x v="10"/>
    <x v="0"/>
    <x v="2"/>
    <x v="2"/>
    <s v="India"/>
    <x v="2"/>
    <s v="TEC-CO-10003496"/>
    <x v="1"/>
    <x v="10"/>
    <x v="334"/>
    <n v="1892.25"/>
    <n v="5"/>
    <n v="927.15"/>
    <x v="356"/>
    <x v="0"/>
    <n v="730"/>
    <x v="0"/>
    <x v="2"/>
    <x v="1"/>
    <x v="259"/>
    <d v="2022-11-02T00:00:00"/>
    <x v="3"/>
    <x v="6"/>
    <n v="153"/>
    <s v="late Time"/>
  </r>
  <r>
    <n v="375"/>
    <s v="IN-2012-77234"/>
    <x v="0"/>
    <s v="MC-17275"/>
    <x v="242"/>
    <x v="0"/>
    <x v="14"/>
    <x v="5"/>
    <s v="India"/>
    <x v="0"/>
    <s v="TEC-MA-10003631"/>
    <x v="1"/>
    <x v="9"/>
    <x v="335"/>
    <n v="879.15"/>
    <n v="5"/>
    <n v="35.1"/>
    <x v="357"/>
    <x v="0"/>
    <n v="748"/>
    <x v="0"/>
    <x v="3"/>
    <x v="1"/>
    <x v="260"/>
    <d v="2022-11-06T00:00:00"/>
    <x v="3"/>
    <x v="6"/>
    <n v="123"/>
    <s v="late Time"/>
  </r>
  <r>
    <n v="376"/>
    <s v="IN-2013-66776"/>
    <x v="0"/>
    <s v="NG-18430"/>
    <x v="243"/>
    <x v="0"/>
    <x v="113"/>
    <x v="7"/>
    <s v="India"/>
    <x v="3"/>
    <s v="TEC-AC-10004108"/>
    <x v="1"/>
    <x v="11"/>
    <x v="336"/>
    <n v="1232.0999999999999"/>
    <n v="5"/>
    <n v="431.1"/>
    <x v="358"/>
    <x v="0"/>
    <n v="593"/>
    <x v="0"/>
    <x v="0"/>
    <x v="1"/>
    <x v="110"/>
    <d v="2022-02-07T00:00:00"/>
    <x v="3"/>
    <x v="11"/>
    <n v="-140"/>
    <s v="not Appropriate"/>
  </r>
  <r>
    <n v="377"/>
    <s v="IN-2011-59685"/>
    <x v="0"/>
    <s v="BM-11785"/>
    <x v="237"/>
    <x v="0"/>
    <x v="111"/>
    <x v="9"/>
    <s v="India"/>
    <x v="2"/>
    <s v="TEC-AC-10002883"/>
    <x v="1"/>
    <x v="11"/>
    <x v="337"/>
    <n v="351.3"/>
    <n v="5"/>
    <n v="144"/>
    <x v="359"/>
    <x v="0"/>
    <n v="428"/>
    <x v="0"/>
    <x v="1"/>
    <x v="1"/>
    <x v="261"/>
    <d v="2022-09-10T00:00:00"/>
    <x v="3"/>
    <x v="9"/>
    <n v="153"/>
    <s v="late Time"/>
  </r>
  <r>
    <n v="378"/>
    <s v="IN-2014-65992"/>
    <x v="0"/>
    <s v="Co-12640"/>
    <x v="32"/>
    <x v="0"/>
    <x v="29"/>
    <x v="2"/>
    <s v="India"/>
    <x v="2"/>
    <s v="TEC-AC-10004012"/>
    <x v="1"/>
    <x v="11"/>
    <x v="338"/>
    <n v="196.65"/>
    <n v="5"/>
    <n v="82.5"/>
    <x v="360"/>
    <x v="0"/>
    <n v="155"/>
    <x v="0"/>
    <x v="2"/>
    <x v="0"/>
    <x v="262"/>
    <d v="2021-06-11T00:00:00"/>
    <x v="2"/>
    <x v="5"/>
    <n v="151"/>
    <s v="late Time"/>
  </r>
  <r>
    <n v="379"/>
    <s v="IN-2012-24209"/>
    <x v="0"/>
    <s v="AR-10570"/>
    <x v="244"/>
    <x v="0"/>
    <x v="12"/>
    <x v="9"/>
    <s v="India"/>
    <x v="2"/>
    <s v="TEC-PH-10000896"/>
    <x v="1"/>
    <x v="12"/>
    <x v="339"/>
    <n v="911.52"/>
    <n v="6"/>
    <n v="309.77999999999997"/>
    <x v="361"/>
    <x v="0"/>
    <n v="171"/>
    <x v="0"/>
    <x v="3"/>
    <x v="1"/>
    <x v="111"/>
    <d v="2022-11-18T00:00:00"/>
    <x v="3"/>
    <x v="6"/>
    <n v="5"/>
    <s v="On time"/>
  </r>
  <r>
    <n v="380"/>
    <s v="IN-2013-42080"/>
    <x v="0"/>
    <s v="TB-21625"/>
    <x v="245"/>
    <x v="0"/>
    <x v="114"/>
    <x v="16"/>
    <s v="India"/>
    <x v="2"/>
    <s v="FUR-FU-10000918"/>
    <x v="2"/>
    <x v="15"/>
    <x v="340"/>
    <n v="311.76"/>
    <n v="6"/>
    <n v="105.84"/>
    <x v="362"/>
    <x v="0"/>
    <n v="749"/>
    <x v="0"/>
    <x v="0"/>
    <x v="1"/>
    <x v="58"/>
    <d v="2021-10-10T00:00:00"/>
    <x v="2"/>
    <x v="3"/>
    <n v="122"/>
    <s v="late Time"/>
  </r>
  <r>
    <n v="381"/>
    <s v="IN-2013-24300"/>
    <x v="0"/>
    <s v="VG-21790"/>
    <x v="246"/>
    <x v="0"/>
    <x v="30"/>
    <x v="14"/>
    <s v="India"/>
    <x v="3"/>
    <s v="FUR-FU-10001477"/>
    <x v="2"/>
    <x v="15"/>
    <x v="341"/>
    <n v="151.19999999999999"/>
    <n v="6"/>
    <n v="33.119999999999997"/>
    <x v="363"/>
    <x v="0"/>
    <n v="696"/>
    <x v="0"/>
    <x v="1"/>
    <x v="0"/>
    <x v="263"/>
    <d v="2024-04-04T00:00:00"/>
    <x v="0"/>
    <x v="10"/>
    <n v="4"/>
    <s v="On time"/>
  </r>
  <r>
    <n v="382"/>
    <s v="IN-2013-46252"/>
    <x v="0"/>
    <s v="ZC-21910"/>
    <x v="13"/>
    <x v="0"/>
    <x v="12"/>
    <x v="9"/>
    <s v="India"/>
    <x v="2"/>
    <s v="TEC-CO-10000447"/>
    <x v="1"/>
    <x v="10"/>
    <x v="342"/>
    <n v="3040.8"/>
    <n v="8"/>
    <n v="1155.3599999999999"/>
    <x v="364"/>
    <x v="0"/>
    <n v="120"/>
    <x v="0"/>
    <x v="1"/>
    <x v="1"/>
    <x v="144"/>
    <d v="2022-04-09T00:00:00"/>
    <x v="3"/>
    <x v="10"/>
    <n v="-144"/>
    <s v="not Appropriate"/>
  </r>
  <r>
    <n v="383"/>
    <s v="IN-2012-56395"/>
    <x v="0"/>
    <s v="LP-17095"/>
    <x v="247"/>
    <x v="0"/>
    <x v="48"/>
    <x v="17"/>
    <s v="India"/>
    <x v="1"/>
    <s v="TEC-AC-10004562"/>
    <x v="1"/>
    <x v="11"/>
    <x v="199"/>
    <n v="344.16"/>
    <n v="8"/>
    <n v="13.68"/>
    <x v="365"/>
    <x v="0"/>
    <n v="261"/>
    <x v="0"/>
    <x v="2"/>
    <x v="1"/>
    <x v="264"/>
    <d v="2023-08-16T00:00:00"/>
    <x v="1"/>
    <x v="7"/>
    <n v="-114"/>
    <s v="not Appropriate"/>
  </r>
  <r>
    <n v="384"/>
    <s v="ID-2013-62177"/>
    <x v="0"/>
    <s v="JW-16075"/>
    <x v="143"/>
    <x v="0"/>
    <x v="49"/>
    <x v="5"/>
    <s v="India"/>
    <x v="0"/>
    <s v="FUR-BO-10000670"/>
    <x v="2"/>
    <x v="14"/>
    <x v="343"/>
    <n v="486.12"/>
    <n v="8"/>
    <n v="-77.88"/>
    <x v="366"/>
    <x v="0"/>
    <n v="28"/>
    <x v="0"/>
    <x v="3"/>
    <x v="1"/>
    <x v="265"/>
    <d v="2023-05-24T00:00:00"/>
    <x v="1"/>
    <x v="0"/>
    <n v="4"/>
    <s v="On time"/>
  </r>
  <r>
    <n v="385"/>
    <s v="IN-2011-69177"/>
    <x v="0"/>
    <s v="SG-20080"/>
    <x v="248"/>
    <x v="0"/>
    <x v="24"/>
    <x v="10"/>
    <s v="India"/>
    <x v="3"/>
    <s v="FUR-BO-10003793"/>
    <x v="2"/>
    <x v="14"/>
    <x v="344"/>
    <n v="1285.47"/>
    <n v="9"/>
    <n v="565.38"/>
    <x v="367"/>
    <x v="0"/>
    <n v="450"/>
    <x v="0"/>
    <x v="0"/>
    <x v="1"/>
    <x v="266"/>
    <d v="2023-09-23T00:00:00"/>
    <x v="1"/>
    <x v="9"/>
    <n v="4"/>
    <s v="On time"/>
  </r>
  <r>
    <n v="386"/>
    <s v="IN-2012-40148"/>
    <x v="0"/>
    <s v="TB-21625"/>
    <x v="245"/>
    <x v="0"/>
    <x v="115"/>
    <x v="1"/>
    <s v="India"/>
    <x v="1"/>
    <s v="FUR-CH-10000110"/>
    <x v="2"/>
    <x v="13"/>
    <x v="345"/>
    <n v="45.15"/>
    <n v="1"/>
    <n v="19.41"/>
    <x v="368"/>
    <x v="0"/>
    <n v="11"/>
    <x v="0"/>
    <x v="2"/>
    <x v="1"/>
    <x v="263"/>
    <d v="2024-04-04T00:00:00"/>
    <x v="0"/>
    <x v="10"/>
    <n v="4"/>
    <s v="On time"/>
  </r>
  <r>
    <n v="387"/>
    <s v="IN-2014-54694"/>
    <x v="0"/>
    <s v="HG-14845"/>
    <x v="0"/>
    <x v="0"/>
    <x v="0"/>
    <x v="0"/>
    <s v="India"/>
    <x v="0"/>
    <s v="FUR-FU-10004704"/>
    <x v="2"/>
    <x v="15"/>
    <x v="346"/>
    <n v="43.95"/>
    <n v="1"/>
    <n v="10.98"/>
    <x v="82"/>
    <x v="0"/>
    <n v="429"/>
    <x v="0"/>
    <x v="3"/>
    <x v="0"/>
    <x v="267"/>
    <d v="2024-10-28T00:00:00"/>
    <x v="0"/>
    <x v="3"/>
    <n v="4"/>
    <s v="On time"/>
  </r>
  <r>
    <n v="388"/>
    <s v="IN-2014-54967"/>
    <x v="0"/>
    <s v="KW-16570"/>
    <x v="30"/>
    <x v="0"/>
    <x v="18"/>
    <x v="9"/>
    <s v="India"/>
    <x v="2"/>
    <s v="FUR-FU-10000918"/>
    <x v="2"/>
    <x v="15"/>
    <x v="340"/>
    <n v="51.96"/>
    <n v="1"/>
    <n v="17.64"/>
    <x v="369"/>
    <x v="0"/>
    <n v="154"/>
    <x v="0"/>
    <x v="0"/>
    <x v="0"/>
    <x v="268"/>
    <d v="2022-12-15T00:00:00"/>
    <x v="3"/>
    <x v="1"/>
    <n v="33"/>
    <s v="late Time"/>
  </r>
  <r>
    <n v="389"/>
    <s v="IN-2014-65992"/>
    <x v="0"/>
    <s v="Co-12640"/>
    <x v="32"/>
    <x v="0"/>
    <x v="29"/>
    <x v="2"/>
    <s v="India"/>
    <x v="2"/>
    <s v="TEC-PH-10000780"/>
    <x v="1"/>
    <x v="12"/>
    <x v="347"/>
    <n v="654.24"/>
    <n v="1"/>
    <n v="268.23"/>
    <x v="370"/>
    <x v="0"/>
    <n v="303"/>
    <x v="0"/>
    <x v="1"/>
    <x v="0"/>
    <x v="58"/>
    <d v="2021-10-10T00:00:00"/>
    <x v="2"/>
    <x v="3"/>
    <n v="122"/>
    <s v="late Time"/>
  </r>
  <r>
    <n v="390"/>
    <s v="IN-2014-31622"/>
    <x v="0"/>
    <s v="SS-20590"/>
    <x v="249"/>
    <x v="0"/>
    <x v="24"/>
    <x v="7"/>
    <s v="India"/>
    <x v="3"/>
    <s v="TEC-MA-10004116"/>
    <x v="1"/>
    <x v="9"/>
    <x v="348"/>
    <n v="301.89"/>
    <n v="1"/>
    <n v="3"/>
    <x v="371"/>
    <x v="0"/>
    <n v="430"/>
    <x v="0"/>
    <x v="2"/>
    <x v="0"/>
    <x v="58"/>
    <d v="2021-10-10T00:00:00"/>
    <x v="2"/>
    <x v="3"/>
    <n v="122"/>
    <s v="late Time"/>
  </r>
  <r>
    <n v="391"/>
    <s v="IN-2014-24622"/>
    <x v="0"/>
    <s v="MM-17920"/>
    <x v="3"/>
    <x v="0"/>
    <x v="3"/>
    <x v="2"/>
    <s v="India"/>
    <x v="2"/>
    <s v="FUR-BO-10003022"/>
    <x v="2"/>
    <x v="14"/>
    <x v="349"/>
    <n v="281.82"/>
    <n v="2"/>
    <n v="98.58"/>
    <x v="372"/>
    <x v="0"/>
    <n v="127"/>
    <x v="0"/>
    <x v="0"/>
    <x v="1"/>
    <x v="99"/>
    <d v="2024-11-16T00:00:00"/>
    <x v="0"/>
    <x v="6"/>
    <n v="-25"/>
    <s v="not Appropriate"/>
  </r>
  <r>
    <n v="392"/>
    <s v="IN-2013-51621"/>
    <x v="0"/>
    <s v="SG-20080"/>
    <x v="248"/>
    <x v="0"/>
    <x v="54"/>
    <x v="9"/>
    <s v="India"/>
    <x v="2"/>
    <s v="FUR-BO-10003887"/>
    <x v="2"/>
    <x v="14"/>
    <x v="350"/>
    <n v="340.68"/>
    <n v="2"/>
    <n v="13.62"/>
    <x v="373"/>
    <x v="0"/>
    <n v="536"/>
    <x v="0"/>
    <x v="1"/>
    <x v="1"/>
    <x v="269"/>
    <d v="2021-09-14T00:00:00"/>
    <x v="2"/>
    <x v="9"/>
    <n v="-25"/>
    <s v="not Appropriate"/>
  </r>
  <r>
    <n v="393"/>
    <s v="IN-2013-34268"/>
    <x v="0"/>
    <s v="LC-16870"/>
    <x v="238"/>
    <x v="0"/>
    <x v="42"/>
    <x v="8"/>
    <s v="India"/>
    <x v="0"/>
    <s v="FUR-BO-10002510"/>
    <x v="2"/>
    <x v="14"/>
    <x v="351"/>
    <n v="291.77999999999997"/>
    <n v="2"/>
    <n v="37.92"/>
    <x v="374"/>
    <x v="0"/>
    <n v="794"/>
    <x v="0"/>
    <x v="2"/>
    <x v="0"/>
    <x v="270"/>
    <d v="2023-06-24T00:00:00"/>
    <x v="1"/>
    <x v="5"/>
    <n v="7"/>
    <s v="On time"/>
  </r>
  <r>
    <n v="394"/>
    <s v="IN-2012-34324"/>
    <x v="0"/>
    <s v="RL-19615"/>
    <x v="250"/>
    <x v="0"/>
    <x v="24"/>
    <x v="10"/>
    <s v="India"/>
    <x v="3"/>
    <s v="FUR-FU-10004820"/>
    <x v="2"/>
    <x v="15"/>
    <x v="352"/>
    <n v="103.2"/>
    <n v="2"/>
    <n v="44.34"/>
    <x v="375"/>
    <x v="0"/>
    <n v="532"/>
    <x v="0"/>
    <x v="3"/>
    <x v="1"/>
    <x v="271"/>
    <d v="2024-11-11T00:00:00"/>
    <x v="0"/>
    <x v="6"/>
    <n v="153"/>
    <s v="late Time"/>
  </r>
  <r>
    <n v="395"/>
    <s v="IN-2013-46252"/>
    <x v="0"/>
    <s v="ZC-21910"/>
    <x v="13"/>
    <x v="0"/>
    <x v="12"/>
    <x v="9"/>
    <s v="India"/>
    <x v="2"/>
    <s v="FUR-FU-10002459"/>
    <x v="2"/>
    <x v="15"/>
    <x v="353"/>
    <n v="87.72"/>
    <n v="2"/>
    <n v="10.5"/>
    <x v="376"/>
    <x v="0"/>
    <n v="237"/>
    <x v="0"/>
    <x v="0"/>
    <x v="0"/>
    <x v="272"/>
    <d v="2023-05-08T00:00:00"/>
    <x v="1"/>
    <x v="0"/>
    <n v="120"/>
    <s v="late Time"/>
  </r>
  <r>
    <n v="396"/>
    <s v="IN-2013-63927"/>
    <x v="0"/>
    <s v="EG-13900"/>
    <x v="251"/>
    <x v="0"/>
    <x v="82"/>
    <x v="0"/>
    <s v="India"/>
    <x v="0"/>
    <s v="FUR-CH-10002250"/>
    <x v="2"/>
    <x v="13"/>
    <x v="354"/>
    <n v="934.86"/>
    <n v="2"/>
    <n v="439.38"/>
    <x v="377"/>
    <x v="0"/>
    <n v="446"/>
    <x v="0"/>
    <x v="1"/>
    <x v="1"/>
    <x v="81"/>
    <d v="2021-02-21T00:00:00"/>
    <x v="2"/>
    <x v="11"/>
    <n v="5"/>
    <s v="On time"/>
  </r>
  <r>
    <n v="397"/>
    <s v="IN-2014-36627"/>
    <x v="0"/>
    <s v="JK-16090"/>
    <x v="252"/>
    <x v="0"/>
    <x v="19"/>
    <x v="8"/>
    <s v="India"/>
    <x v="0"/>
    <s v="FUR-CH-10001797"/>
    <x v="2"/>
    <x v="13"/>
    <x v="355"/>
    <n v="128.22"/>
    <n v="2"/>
    <n v="48.72"/>
    <x v="378"/>
    <x v="0"/>
    <n v="635"/>
    <x v="0"/>
    <x v="2"/>
    <x v="1"/>
    <x v="273"/>
    <d v="2024-04-28T00:00:00"/>
    <x v="0"/>
    <x v="10"/>
    <n v="4"/>
    <s v="On time"/>
  </r>
  <r>
    <n v="398"/>
    <s v="IN-2013-49577"/>
    <x v="0"/>
    <s v="SC-20020"/>
    <x v="150"/>
    <x v="0"/>
    <x v="30"/>
    <x v="14"/>
    <s v="India"/>
    <x v="3"/>
    <s v="TEC-AC-10001616"/>
    <x v="1"/>
    <x v="11"/>
    <x v="356"/>
    <n v="113.7"/>
    <n v="2"/>
    <n v="11.34"/>
    <x v="379"/>
    <x v="0"/>
    <n v="386"/>
    <x v="0"/>
    <x v="1"/>
    <x v="1"/>
    <x v="81"/>
    <d v="2021-02-21T00:00:00"/>
    <x v="2"/>
    <x v="11"/>
    <n v="5"/>
    <s v="On time"/>
  </r>
  <r>
    <n v="399"/>
    <s v="IN-2014-28675"/>
    <x v="0"/>
    <s v="AF-10870"/>
    <x v="163"/>
    <x v="0"/>
    <x v="73"/>
    <x v="7"/>
    <s v="India"/>
    <x v="3"/>
    <s v="TEC-AC-10004016"/>
    <x v="1"/>
    <x v="11"/>
    <x v="357"/>
    <n v="61.8"/>
    <n v="2"/>
    <n v="14.82"/>
    <x v="380"/>
    <x v="0"/>
    <n v="191"/>
    <x v="0"/>
    <x v="2"/>
    <x v="1"/>
    <x v="157"/>
    <d v="2023-03-07T00:00:00"/>
    <x v="1"/>
    <x v="8"/>
    <n v="-112"/>
    <s v="not Appropriate"/>
  </r>
  <r>
    <n v="400"/>
    <s v="IN-2013-65075"/>
    <x v="0"/>
    <s v="GZ-14470"/>
    <x v="26"/>
    <x v="0"/>
    <x v="25"/>
    <x v="11"/>
    <s v="India"/>
    <x v="3"/>
    <s v="TEC-AC-10003734"/>
    <x v="1"/>
    <x v="11"/>
    <x v="195"/>
    <n v="93.42"/>
    <n v="2"/>
    <n v="42.96"/>
    <x v="139"/>
    <x v="0"/>
    <n v="381"/>
    <x v="0"/>
    <x v="3"/>
    <x v="1"/>
    <x v="81"/>
    <d v="2021-02-21T00:00:00"/>
    <x v="2"/>
    <x v="11"/>
    <n v="5"/>
    <s v="On time"/>
  </r>
  <r>
    <n v="401"/>
    <s v="IN-2012-27583"/>
    <x v="0"/>
    <s v="DL-13330"/>
    <x v="240"/>
    <x v="0"/>
    <x v="45"/>
    <x v="5"/>
    <s v="India"/>
    <x v="0"/>
    <s v="TEC-PH-10001433"/>
    <x v="1"/>
    <x v="12"/>
    <x v="358"/>
    <n v="162.06"/>
    <n v="2"/>
    <n v="66.42"/>
    <x v="381"/>
    <x v="0"/>
    <n v="90"/>
    <x v="0"/>
    <x v="0"/>
    <x v="0"/>
    <x v="271"/>
    <d v="2024-11-11T00:00:00"/>
    <x v="0"/>
    <x v="6"/>
    <n v="153"/>
    <s v="late Time"/>
  </r>
  <r>
    <n v="402"/>
    <s v="IN-2014-50179"/>
    <x v="0"/>
    <s v="JR-15700"/>
    <x v="4"/>
    <x v="0"/>
    <x v="58"/>
    <x v="9"/>
    <s v="India"/>
    <x v="2"/>
    <s v="TEC-CO-10000778"/>
    <x v="1"/>
    <x v="10"/>
    <x v="359"/>
    <n v="340.08"/>
    <n v="2"/>
    <n v="33.96"/>
    <x v="382"/>
    <x v="0"/>
    <n v="138"/>
    <x v="0"/>
    <x v="1"/>
    <x v="1"/>
    <x v="180"/>
    <d v="2022-10-24T00:00:00"/>
    <x v="3"/>
    <x v="3"/>
    <n v="6"/>
    <s v="On time"/>
  </r>
  <r>
    <n v="403"/>
    <s v="IN-2014-45426"/>
    <x v="0"/>
    <s v="LD-17005"/>
    <x v="193"/>
    <x v="0"/>
    <x v="112"/>
    <x v="18"/>
    <s v="India"/>
    <x v="2"/>
    <s v="TEC-CO-10000129"/>
    <x v="1"/>
    <x v="10"/>
    <x v="360"/>
    <n v="385.86"/>
    <n v="2"/>
    <n v="84.84"/>
    <x v="383"/>
    <x v="0"/>
    <n v="542"/>
    <x v="0"/>
    <x v="2"/>
    <x v="0"/>
    <x v="39"/>
    <d v="2024-08-18T00:00:00"/>
    <x v="0"/>
    <x v="7"/>
    <n v="5"/>
    <s v="On time"/>
  </r>
  <r>
    <n v="404"/>
    <s v="IN-2013-21024"/>
    <x v="0"/>
    <s v="SC-20020"/>
    <x v="150"/>
    <x v="0"/>
    <x v="87"/>
    <x v="5"/>
    <s v="India"/>
    <x v="0"/>
    <s v="OFF-BI-10004651"/>
    <x v="0"/>
    <x v="0"/>
    <x v="31"/>
    <n v="98.46"/>
    <n v="2"/>
    <n v="45.24"/>
    <x v="384"/>
    <x v="0"/>
    <n v="777"/>
    <x v="1"/>
    <x v="4"/>
    <x v="0"/>
    <x v="218"/>
    <d v="2022-10-25T00:00:00"/>
    <x v="3"/>
    <x v="3"/>
    <n v="6"/>
    <s v="On time"/>
  </r>
  <r>
    <n v="405"/>
    <s v="IN-2014-21143"/>
    <x v="0"/>
    <s v="DC-12850"/>
    <x v="23"/>
    <x v="0"/>
    <x v="8"/>
    <x v="7"/>
    <s v="India"/>
    <x v="3"/>
    <s v="OFF-BI-10004105"/>
    <x v="0"/>
    <x v="0"/>
    <x v="361"/>
    <n v="60.96"/>
    <n v="2"/>
    <n v="17.04"/>
    <x v="137"/>
    <x v="0"/>
    <n v="391"/>
    <x v="1"/>
    <x v="5"/>
    <x v="1"/>
    <x v="80"/>
    <d v="2021-11-20T00:00:00"/>
    <x v="2"/>
    <x v="6"/>
    <n v="6"/>
    <s v="On time"/>
  </r>
  <r>
    <n v="406"/>
    <s v="IN-2013-64956"/>
    <x v="0"/>
    <s v="RB-19435"/>
    <x v="253"/>
    <x v="0"/>
    <x v="57"/>
    <x v="8"/>
    <s v="India"/>
    <x v="0"/>
    <s v="OFF-BI-10002682"/>
    <x v="0"/>
    <x v="0"/>
    <x v="362"/>
    <n v="99.54"/>
    <n v="2"/>
    <n v="33.840000000000003"/>
    <x v="385"/>
    <x v="0"/>
    <n v="50"/>
    <x v="1"/>
    <x v="6"/>
    <x v="1"/>
    <x v="274"/>
    <d v="2021-02-26T00:00:00"/>
    <x v="2"/>
    <x v="11"/>
    <n v="4"/>
    <s v="On time"/>
  </r>
  <r>
    <n v="407"/>
    <s v="IN-2011-24986"/>
    <x v="0"/>
    <s v="GW-14605"/>
    <x v="161"/>
    <x v="0"/>
    <x v="45"/>
    <x v="5"/>
    <s v="India"/>
    <x v="0"/>
    <s v="OFF-BI-10000871"/>
    <x v="0"/>
    <x v="0"/>
    <x v="363"/>
    <n v="23.1"/>
    <n v="2"/>
    <n v="7.14"/>
    <x v="386"/>
    <x v="0"/>
    <n v="86"/>
    <x v="1"/>
    <x v="7"/>
    <x v="1"/>
    <x v="44"/>
    <d v="2023-06-18T00:00:00"/>
    <x v="1"/>
    <x v="5"/>
    <n v="4"/>
    <s v="On time"/>
  </r>
  <r>
    <n v="408"/>
    <s v="IN-2013-11721"/>
    <x v="0"/>
    <s v="BG-11740"/>
    <x v="254"/>
    <x v="0"/>
    <x v="30"/>
    <x v="14"/>
    <s v="India"/>
    <x v="3"/>
    <s v="OFF-BI-10001096"/>
    <x v="0"/>
    <x v="0"/>
    <x v="364"/>
    <n v="30.3"/>
    <n v="2"/>
    <n v="10.56"/>
    <x v="387"/>
    <x v="0"/>
    <n v="209"/>
    <x v="1"/>
    <x v="4"/>
    <x v="0"/>
    <x v="275"/>
    <d v="2024-12-23T00:00:00"/>
    <x v="0"/>
    <x v="1"/>
    <n v="6"/>
    <s v="On time"/>
  </r>
  <r>
    <n v="409"/>
    <s v="IN-2012-36123"/>
    <x v="0"/>
    <s v="PJ-19015"/>
    <x v="255"/>
    <x v="0"/>
    <x v="52"/>
    <x v="18"/>
    <s v="India"/>
    <x v="2"/>
    <s v="OFF-BI-10003012"/>
    <x v="0"/>
    <x v="0"/>
    <x v="365"/>
    <n v="9.06"/>
    <n v="2"/>
    <n v="3.84"/>
    <x v="2"/>
    <x v="0"/>
    <n v="347"/>
    <x v="1"/>
    <x v="5"/>
    <x v="1"/>
    <x v="272"/>
    <d v="2023-05-08T00:00:00"/>
    <x v="1"/>
    <x v="0"/>
    <n v="120"/>
    <s v="late Time"/>
  </r>
  <r>
    <n v="410"/>
    <s v="IN-2012-43165"/>
    <x v="0"/>
    <s v="MM-17260"/>
    <x v="7"/>
    <x v="0"/>
    <x v="7"/>
    <x v="6"/>
    <s v="India"/>
    <x v="2"/>
    <s v="OFF-AR-10001329"/>
    <x v="0"/>
    <x v="7"/>
    <x v="366"/>
    <n v="31.08"/>
    <n v="2"/>
    <n v="9"/>
    <x v="388"/>
    <x v="0"/>
    <n v="590"/>
    <x v="1"/>
    <x v="6"/>
    <x v="0"/>
    <x v="180"/>
    <d v="2022-10-24T00:00:00"/>
    <x v="3"/>
    <x v="3"/>
    <n v="6"/>
    <s v="On time"/>
  </r>
  <r>
    <n v="411"/>
    <s v="IN-2013-22648"/>
    <x v="0"/>
    <s v="SF-20065"/>
    <x v="5"/>
    <x v="0"/>
    <x v="5"/>
    <x v="4"/>
    <s v="India"/>
    <x v="0"/>
    <s v="OFF-ST-10001719"/>
    <x v="0"/>
    <x v="1"/>
    <x v="367"/>
    <n v="109.38"/>
    <n v="2"/>
    <n v="3.24"/>
    <x v="389"/>
    <x v="0"/>
    <n v="756"/>
    <x v="1"/>
    <x v="7"/>
    <x v="1"/>
    <x v="47"/>
    <d v="2024-09-14T00:00:00"/>
    <x v="0"/>
    <x v="9"/>
    <n v="5"/>
    <s v="On time"/>
  </r>
  <r>
    <n v="412"/>
    <s v="IN-2014-41723"/>
    <x v="0"/>
    <s v="IL-15100"/>
    <x v="27"/>
    <x v="0"/>
    <x v="26"/>
    <x v="1"/>
    <s v="India"/>
    <x v="1"/>
    <s v="OFF-EN-10001162"/>
    <x v="0"/>
    <x v="2"/>
    <x v="368"/>
    <n v="77.099999999999994"/>
    <n v="2"/>
    <n v="33.119999999999997"/>
    <x v="390"/>
    <x v="0"/>
    <n v="389"/>
    <x v="1"/>
    <x v="5"/>
    <x v="1"/>
    <x v="73"/>
    <d v="2023-06-24T00:00:00"/>
    <x v="1"/>
    <x v="5"/>
    <n v="6"/>
    <s v="On time"/>
  </r>
  <r>
    <n v="413"/>
    <s v="IN-2014-12365"/>
    <x v="0"/>
    <s v="BG-11035"/>
    <x v="241"/>
    <x v="0"/>
    <x v="66"/>
    <x v="5"/>
    <s v="India"/>
    <x v="0"/>
    <s v="OFF-EN-10001975"/>
    <x v="0"/>
    <x v="2"/>
    <x v="369"/>
    <n v="32.880000000000003"/>
    <n v="2"/>
    <n v="4.26"/>
    <x v="391"/>
    <x v="0"/>
    <n v="670"/>
    <x v="1"/>
    <x v="6"/>
    <x v="1"/>
    <x v="276"/>
    <d v="2022-10-29T00:00:00"/>
    <x v="3"/>
    <x v="3"/>
    <n v="4"/>
    <s v="On time"/>
  </r>
  <r>
    <n v="414"/>
    <s v="IN-2014-28675"/>
    <x v="0"/>
    <s v="AF-10870"/>
    <x v="163"/>
    <x v="0"/>
    <x v="73"/>
    <x v="7"/>
    <s v="India"/>
    <x v="3"/>
    <s v="OFF-LA-10003435"/>
    <x v="0"/>
    <x v="3"/>
    <x v="370"/>
    <n v="17.46"/>
    <n v="2"/>
    <n v="6.06"/>
    <x v="392"/>
    <x v="0"/>
    <n v="507"/>
    <x v="1"/>
    <x v="7"/>
    <x v="1"/>
    <x v="277"/>
    <d v="2022-08-08T00:00:00"/>
    <x v="3"/>
    <x v="7"/>
    <n v="181"/>
    <s v="late Time"/>
  </r>
  <r>
    <n v="415"/>
    <s v="IN-2011-12890"/>
    <x v="0"/>
    <s v="CT-11995"/>
    <x v="24"/>
    <x v="0"/>
    <x v="23"/>
    <x v="8"/>
    <s v="India"/>
    <x v="0"/>
    <s v="OFF-LA-10001764"/>
    <x v="0"/>
    <x v="3"/>
    <x v="371"/>
    <n v="10.08"/>
    <n v="2"/>
    <n v="0.48"/>
    <x v="393"/>
    <x v="0"/>
    <n v="203"/>
    <x v="1"/>
    <x v="4"/>
    <x v="1"/>
    <x v="278"/>
    <d v="2022-07-06T00:00:00"/>
    <x v="3"/>
    <x v="2"/>
    <n v="150"/>
    <s v="late Time"/>
  </r>
  <r>
    <n v="416"/>
    <s v="IN-2013-11518"/>
    <x v="0"/>
    <s v="RR-19315"/>
    <x v="256"/>
    <x v="0"/>
    <x v="37"/>
    <x v="3"/>
    <s v="India"/>
    <x v="2"/>
    <s v="OFF-PA-10003969"/>
    <x v="0"/>
    <x v="6"/>
    <x v="372"/>
    <n v="59.4"/>
    <n v="2"/>
    <n v="26.1"/>
    <x v="394"/>
    <x v="0"/>
    <n v="240"/>
    <x v="1"/>
    <x v="5"/>
    <x v="0"/>
    <x v="279"/>
    <d v="2023-08-24T00:00:00"/>
    <x v="1"/>
    <x v="7"/>
    <n v="5"/>
    <s v="On time"/>
  </r>
  <r>
    <n v="417"/>
    <s v="IN-2014-52818"/>
    <x v="0"/>
    <s v="JF-15565"/>
    <x v="257"/>
    <x v="0"/>
    <x v="44"/>
    <x v="5"/>
    <s v="India"/>
    <x v="0"/>
    <s v="OFF-PA-10003938"/>
    <x v="0"/>
    <x v="6"/>
    <x v="373"/>
    <n v="90.36"/>
    <n v="2"/>
    <n v="19.86"/>
    <x v="395"/>
    <x v="0"/>
    <n v="537"/>
    <x v="1"/>
    <x v="6"/>
    <x v="1"/>
    <x v="280"/>
    <d v="2023-08-16T00:00:00"/>
    <x v="1"/>
    <x v="7"/>
    <n v="-53"/>
    <s v="not Appropriate"/>
  </r>
  <r>
    <n v="418"/>
    <s v="IN-2014-67959"/>
    <x v="0"/>
    <s v="SJ-20215"/>
    <x v="258"/>
    <x v="0"/>
    <x v="116"/>
    <x v="23"/>
    <s v="India"/>
    <x v="1"/>
    <s v="OFF-PA-10003744"/>
    <x v="0"/>
    <x v="6"/>
    <x v="374"/>
    <n v="36.18"/>
    <n v="2"/>
    <n v="11.52"/>
    <x v="396"/>
    <x v="0"/>
    <n v="534"/>
    <x v="1"/>
    <x v="5"/>
    <x v="0"/>
    <x v="72"/>
    <d v="2024-09-16T00:00:00"/>
    <x v="0"/>
    <x v="9"/>
    <n v="-84"/>
    <s v="not Appropriate"/>
  </r>
  <r>
    <n v="419"/>
    <s v="IN-2014-46777"/>
    <x v="0"/>
    <s v="KD-16345"/>
    <x v="17"/>
    <x v="0"/>
    <x v="16"/>
    <x v="0"/>
    <s v="India"/>
    <x v="0"/>
    <s v="OFF-BI-10001400"/>
    <x v="0"/>
    <x v="0"/>
    <x v="375"/>
    <n v="28.8"/>
    <n v="1"/>
    <n v="4.32"/>
    <x v="397"/>
    <x v="0"/>
    <n v="536"/>
    <x v="1"/>
    <x v="7"/>
    <x v="0"/>
    <x v="281"/>
    <d v="2024-04-01T00:00:00"/>
    <x v="0"/>
    <x v="10"/>
    <n v="93"/>
    <s v="late Time"/>
  </r>
  <r>
    <n v="420"/>
    <s v="IN-2014-46203"/>
    <x v="0"/>
    <s v="GZ-14470"/>
    <x v="26"/>
    <x v="0"/>
    <x v="41"/>
    <x v="4"/>
    <s v="India"/>
    <x v="0"/>
    <s v="OFF-AR-10001329"/>
    <x v="0"/>
    <x v="7"/>
    <x v="366"/>
    <n v="15.54"/>
    <n v="1"/>
    <n v="4.5"/>
    <x v="398"/>
    <x v="0"/>
    <n v="55"/>
    <x v="1"/>
    <x v="4"/>
    <x v="0"/>
    <x v="68"/>
    <d v="2023-05-16T00:00:00"/>
    <x v="1"/>
    <x v="0"/>
    <n v="-142"/>
    <s v="not Appropriate"/>
  </r>
  <r>
    <n v="421"/>
    <s v="IN-2013-65075"/>
    <x v="0"/>
    <s v="GZ-14470"/>
    <x v="26"/>
    <x v="0"/>
    <x v="25"/>
    <x v="11"/>
    <s v="India"/>
    <x v="3"/>
    <s v="OFF-ST-10000752"/>
    <x v="0"/>
    <x v="1"/>
    <x v="376"/>
    <n v="136.38"/>
    <n v="1"/>
    <n v="55.89"/>
    <x v="399"/>
    <x v="0"/>
    <n v="365"/>
    <x v="1"/>
    <x v="5"/>
    <x v="0"/>
    <x v="282"/>
    <d v="2021-12-20T00:00:00"/>
    <x v="2"/>
    <x v="1"/>
    <n v="5"/>
    <s v="On time"/>
  </r>
  <r>
    <n v="422"/>
    <s v="ID-2012-59041"/>
    <x v="0"/>
    <s v="CC-12370"/>
    <x v="28"/>
    <x v="0"/>
    <x v="49"/>
    <x v="5"/>
    <s v="India"/>
    <x v="0"/>
    <s v="OFF-ST-10003528"/>
    <x v="0"/>
    <x v="1"/>
    <x v="62"/>
    <n v="12.734999999999999"/>
    <n v="1"/>
    <n v="-11.744999999999999"/>
    <x v="18"/>
    <x v="0"/>
    <n v="203"/>
    <x v="1"/>
    <x v="6"/>
    <x v="1"/>
    <x v="283"/>
    <d v="2021-08-20T00:00:00"/>
    <x v="2"/>
    <x v="7"/>
    <n v="4"/>
    <s v="On time"/>
  </r>
  <r>
    <n v="423"/>
    <s v="IN-2011-48009"/>
    <x v="0"/>
    <s v="BD-11635"/>
    <x v="210"/>
    <x v="0"/>
    <x v="57"/>
    <x v="8"/>
    <s v="India"/>
    <x v="0"/>
    <s v="OFF-BI-10003367"/>
    <x v="0"/>
    <x v="0"/>
    <x v="377"/>
    <n v="40.14"/>
    <n v="3"/>
    <n v="17.64"/>
    <x v="400"/>
    <x v="0"/>
    <n v="714"/>
    <x v="1"/>
    <x v="7"/>
    <x v="1"/>
    <x v="284"/>
    <d v="2024-10-23T00:00:00"/>
    <x v="0"/>
    <x v="3"/>
    <n v="5"/>
    <s v="On time"/>
  </r>
  <r>
    <n v="424"/>
    <s v="IN-2013-12407"/>
    <x v="0"/>
    <s v="MS-17710"/>
    <x v="259"/>
    <x v="0"/>
    <x v="9"/>
    <x v="7"/>
    <s v="India"/>
    <x v="3"/>
    <s v="OFF-BI-10004140"/>
    <x v="0"/>
    <x v="0"/>
    <x v="154"/>
    <n v="20.16"/>
    <n v="3"/>
    <n v="9"/>
    <x v="401"/>
    <x v="0"/>
    <n v="45"/>
    <x v="1"/>
    <x v="4"/>
    <x v="1"/>
    <x v="285"/>
    <d v="2024-12-06T00:00:00"/>
    <x v="0"/>
    <x v="1"/>
    <n v="214"/>
    <s v="late Time"/>
  </r>
  <r>
    <n v="425"/>
    <s v="IN-2011-36879"/>
    <x v="0"/>
    <s v="RB-19435"/>
    <x v="253"/>
    <x v="0"/>
    <x v="2"/>
    <x v="2"/>
    <s v="India"/>
    <x v="2"/>
    <s v="OFF-BI-10003166"/>
    <x v="0"/>
    <x v="0"/>
    <x v="378"/>
    <n v="20.52"/>
    <n v="3"/>
    <n v="6.75"/>
    <x v="9"/>
    <x v="0"/>
    <n v="173"/>
    <x v="1"/>
    <x v="5"/>
    <x v="0"/>
    <x v="270"/>
    <d v="2023-06-21T00:00:00"/>
    <x v="1"/>
    <x v="5"/>
    <n v="4"/>
    <s v="On time"/>
  </r>
  <r>
    <n v="426"/>
    <s v="IN-2012-70731"/>
    <x v="0"/>
    <s v="JW-16075"/>
    <x v="143"/>
    <x v="0"/>
    <x v="99"/>
    <x v="8"/>
    <s v="India"/>
    <x v="0"/>
    <s v="OFF-BI-10004224"/>
    <x v="0"/>
    <x v="0"/>
    <x v="379"/>
    <n v="20.07"/>
    <n v="3"/>
    <n v="3.78"/>
    <x v="402"/>
    <x v="0"/>
    <n v="391"/>
    <x v="1"/>
    <x v="6"/>
    <x v="1"/>
    <x v="67"/>
    <d v="2023-08-13T00:00:00"/>
    <x v="1"/>
    <x v="7"/>
    <n v="66"/>
    <s v="late Time"/>
  </r>
  <r>
    <n v="427"/>
    <s v="IN-2014-17244"/>
    <x v="0"/>
    <s v="TM-21490"/>
    <x v="21"/>
    <x v="0"/>
    <x v="21"/>
    <x v="5"/>
    <s v="India"/>
    <x v="0"/>
    <s v="OFF-AR-10004009"/>
    <x v="0"/>
    <x v="7"/>
    <x v="380"/>
    <n v="57.42"/>
    <n v="3"/>
    <n v="11.43"/>
    <x v="403"/>
    <x v="0"/>
    <n v="63"/>
    <x v="1"/>
    <x v="4"/>
    <x v="0"/>
    <x v="286"/>
    <d v="2024-09-16T00:00:00"/>
    <x v="0"/>
    <x v="9"/>
    <n v="-54"/>
    <s v="not Appropriate"/>
  </r>
  <r>
    <n v="428"/>
    <s v="IN-2011-78823"/>
    <x v="0"/>
    <s v="ME-17725"/>
    <x v="11"/>
    <x v="0"/>
    <x v="10"/>
    <x v="8"/>
    <s v="India"/>
    <x v="0"/>
    <s v="OFF-ST-10000220"/>
    <x v="0"/>
    <x v="1"/>
    <x v="381"/>
    <n v="187.83"/>
    <n v="3"/>
    <n v="33.75"/>
    <x v="404"/>
    <x v="0"/>
    <n v="513"/>
    <x v="1"/>
    <x v="5"/>
    <x v="1"/>
    <x v="51"/>
    <d v="2022-12-04T00:00:00"/>
    <x v="3"/>
    <x v="1"/>
    <n v="153"/>
    <s v="late Time"/>
  </r>
  <r>
    <n v="429"/>
    <s v="IN-2012-55618"/>
    <x v="0"/>
    <s v="MG-17695"/>
    <x v="260"/>
    <x v="0"/>
    <x v="95"/>
    <x v="2"/>
    <s v="India"/>
    <x v="2"/>
    <s v="OFF-ST-10000007"/>
    <x v="0"/>
    <x v="1"/>
    <x v="382"/>
    <n v="412.02"/>
    <n v="3"/>
    <n v="206.01"/>
    <x v="405"/>
    <x v="0"/>
    <n v="421"/>
    <x v="1"/>
    <x v="6"/>
    <x v="1"/>
    <x v="158"/>
    <d v="2022-05-15T00:00:00"/>
    <x v="3"/>
    <x v="0"/>
    <n v="-174"/>
    <s v="not Appropriate"/>
  </r>
  <r>
    <n v="430"/>
    <s v="IN-2014-69205"/>
    <x v="0"/>
    <s v="LC-16885"/>
    <x v="29"/>
    <x v="0"/>
    <x v="27"/>
    <x v="13"/>
    <s v="India"/>
    <x v="1"/>
    <s v="OFF-EN-10003498"/>
    <x v="0"/>
    <x v="2"/>
    <x v="107"/>
    <n v="138.69"/>
    <n v="3"/>
    <n v="51.3"/>
    <x v="406"/>
    <x v="0"/>
    <n v="158"/>
    <x v="1"/>
    <x v="7"/>
    <x v="1"/>
    <x v="287"/>
    <d v="2023-06-17T00:00:00"/>
    <x v="1"/>
    <x v="5"/>
    <n v="-142"/>
    <s v="not Appropriate"/>
  </r>
  <r>
    <n v="431"/>
    <s v="IN-2011-36879"/>
    <x v="0"/>
    <s v="RB-19435"/>
    <x v="253"/>
    <x v="0"/>
    <x v="2"/>
    <x v="2"/>
    <s v="India"/>
    <x v="2"/>
    <s v="OFF-EN-10001109"/>
    <x v="0"/>
    <x v="2"/>
    <x v="383"/>
    <n v="131.76"/>
    <n v="3"/>
    <n v="0"/>
    <x v="407"/>
    <x v="0"/>
    <n v="91"/>
    <x v="1"/>
    <x v="4"/>
    <x v="1"/>
    <x v="184"/>
    <d v="2022-03-10T00:00:00"/>
    <x v="3"/>
    <x v="8"/>
    <n v="-201"/>
    <s v="not Appropriate"/>
  </r>
  <r>
    <n v="432"/>
    <s v="IN-2014-45426"/>
    <x v="0"/>
    <s v="LD-17005"/>
    <x v="193"/>
    <x v="0"/>
    <x v="112"/>
    <x v="18"/>
    <s v="India"/>
    <x v="2"/>
    <s v="OFF-LA-10002806"/>
    <x v="0"/>
    <x v="3"/>
    <x v="384"/>
    <n v="34.11"/>
    <n v="3"/>
    <n v="16.649999999999999"/>
    <x v="408"/>
    <x v="0"/>
    <n v="463"/>
    <x v="1"/>
    <x v="5"/>
    <x v="1"/>
    <x v="288"/>
    <d v="2024-09-03T00:00:00"/>
    <x v="0"/>
    <x v="9"/>
    <n v="153"/>
    <s v="late Time"/>
  </r>
  <r>
    <n v="433"/>
    <s v="IN-2011-78823"/>
    <x v="0"/>
    <s v="ME-17725"/>
    <x v="11"/>
    <x v="0"/>
    <x v="10"/>
    <x v="8"/>
    <s v="India"/>
    <x v="0"/>
    <s v="OFF-FA-10003218"/>
    <x v="0"/>
    <x v="4"/>
    <x v="385"/>
    <n v="35.64"/>
    <n v="3"/>
    <n v="14.58"/>
    <x v="409"/>
    <x v="0"/>
    <n v="236"/>
    <x v="1"/>
    <x v="7"/>
    <x v="0"/>
    <x v="51"/>
    <d v="2022-12-04T00:00:00"/>
    <x v="3"/>
    <x v="1"/>
    <n v="153"/>
    <s v="late Time"/>
  </r>
  <r>
    <n v="434"/>
    <s v="IN-2013-49577"/>
    <x v="0"/>
    <s v="SC-20020"/>
    <x v="150"/>
    <x v="0"/>
    <x v="30"/>
    <x v="14"/>
    <s v="India"/>
    <x v="3"/>
    <s v="OFF-FA-10004795"/>
    <x v="0"/>
    <x v="4"/>
    <x v="139"/>
    <n v="34.200000000000003"/>
    <n v="3"/>
    <n v="0.27"/>
    <x v="22"/>
    <x v="0"/>
    <n v="481"/>
    <x v="1"/>
    <x v="4"/>
    <x v="1"/>
    <x v="289"/>
    <d v="2023-12-30T00:00:00"/>
    <x v="1"/>
    <x v="1"/>
    <n v="4"/>
    <s v="On time"/>
  </r>
  <r>
    <n v="435"/>
    <s v="IN-2014-21143"/>
    <x v="0"/>
    <s v="DC-12850"/>
    <x v="23"/>
    <x v="0"/>
    <x v="8"/>
    <x v="7"/>
    <s v="India"/>
    <x v="3"/>
    <s v="OFF-SU-10000969"/>
    <x v="0"/>
    <x v="5"/>
    <x v="386"/>
    <n v="96.66"/>
    <n v="3"/>
    <n v="3.78"/>
    <x v="313"/>
    <x v="0"/>
    <n v="483"/>
    <x v="1"/>
    <x v="5"/>
    <x v="1"/>
    <x v="86"/>
    <d v="2023-03-08T00:00:00"/>
    <x v="1"/>
    <x v="8"/>
    <n v="-144"/>
    <s v="not Appropriate"/>
  </r>
  <r>
    <n v="436"/>
    <s v="IN-2014-65992"/>
    <x v="0"/>
    <s v="Co-12640"/>
    <x v="32"/>
    <x v="0"/>
    <x v="29"/>
    <x v="2"/>
    <s v="India"/>
    <x v="2"/>
    <s v="OFF-SU-10000062"/>
    <x v="0"/>
    <x v="5"/>
    <x v="387"/>
    <n v="70.83"/>
    <n v="3"/>
    <n v="1.35"/>
    <x v="410"/>
    <x v="0"/>
    <n v="100"/>
    <x v="1"/>
    <x v="7"/>
    <x v="0"/>
    <x v="290"/>
    <d v="2021-07-06T00:00:00"/>
    <x v="2"/>
    <x v="2"/>
    <n v="150"/>
    <s v="late Time"/>
  </r>
  <r>
    <n v="437"/>
    <s v="IN-2013-59006"/>
    <x v="0"/>
    <s v="SC-20845"/>
    <x v="261"/>
    <x v="0"/>
    <x v="90"/>
    <x v="15"/>
    <s v="India"/>
    <x v="1"/>
    <s v="OFF-AP-10001621"/>
    <x v="0"/>
    <x v="8"/>
    <x v="388"/>
    <n v="203.22"/>
    <n v="3"/>
    <n v="46.71"/>
    <x v="411"/>
    <x v="0"/>
    <n v="262"/>
    <x v="1"/>
    <x v="5"/>
    <x v="1"/>
    <x v="270"/>
    <d v="2023-06-21T00:00:00"/>
    <x v="1"/>
    <x v="5"/>
    <n v="4"/>
    <s v="On time"/>
  </r>
  <r>
    <n v="438"/>
    <s v="IN-2012-74168"/>
    <x v="0"/>
    <s v="JM-15535"/>
    <x v="6"/>
    <x v="0"/>
    <x v="66"/>
    <x v="5"/>
    <s v="India"/>
    <x v="0"/>
    <s v="OFF-AP-10004972"/>
    <x v="0"/>
    <x v="8"/>
    <x v="389"/>
    <n v="185.58"/>
    <n v="3"/>
    <n v="59.31"/>
    <x v="412"/>
    <x v="0"/>
    <n v="295"/>
    <x v="1"/>
    <x v="6"/>
    <x v="1"/>
    <x v="86"/>
    <d v="2023-03-08T00:00:00"/>
    <x v="1"/>
    <x v="8"/>
    <n v="-144"/>
    <s v="not Appropriate"/>
  </r>
  <r>
    <n v="439"/>
    <s v="IN-2012-28528"/>
    <x v="0"/>
    <s v="CA-12775"/>
    <x v="31"/>
    <x v="0"/>
    <x v="30"/>
    <x v="14"/>
    <s v="India"/>
    <x v="3"/>
    <s v="OFF-AP-10001254"/>
    <x v="0"/>
    <x v="8"/>
    <x v="390"/>
    <n v="211.41"/>
    <n v="3"/>
    <n v="82.44"/>
    <x v="413"/>
    <x v="0"/>
    <n v="100"/>
    <x v="1"/>
    <x v="7"/>
    <x v="1"/>
    <x v="267"/>
    <d v="2024-10-28T00:00:00"/>
    <x v="0"/>
    <x v="3"/>
    <n v="4"/>
    <s v="On time"/>
  </r>
  <r>
    <n v="440"/>
    <s v="ID-2013-11777"/>
    <x v="0"/>
    <s v="PF-19165"/>
    <x v="168"/>
    <x v="0"/>
    <x v="49"/>
    <x v="5"/>
    <s v="India"/>
    <x v="0"/>
    <s v="OFF-AR-10001770"/>
    <x v="0"/>
    <x v="7"/>
    <x v="391"/>
    <n v="40.905000000000001"/>
    <n v="3"/>
    <n v="-6.6150000000000002"/>
    <x v="414"/>
    <x v="0"/>
    <n v="117"/>
    <x v="1"/>
    <x v="4"/>
    <x v="1"/>
    <x v="291"/>
    <d v="2022-09-18T00:00:00"/>
    <x v="3"/>
    <x v="9"/>
    <n v="4"/>
    <s v="On time"/>
  </r>
  <r>
    <n v="441"/>
    <s v="IN-2012-57424"/>
    <x v="0"/>
    <s v="RW-19690"/>
    <x v="262"/>
    <x v="0"/>
    <x v="117"/>
    <x v="11"/>
    <s v="India"/>
    <x v="3"/>
    <s v="OFF-AP-10004295"/>
    <x v="0"/>
    <x v="8"/>
    <x v="392"/>
    <n v="1987.32"/>
    <n v="4"/>
    <n v="298.08"/>
    <x v="415"/>
    <x v="0"/>
    <n v="536"/>
    <x v="1"/>
    <x v="5"/>
    <x v="0"/>
    <x v="288"/>
    <d v="2024-09-03T00:00:00"/>
    <x v="0"/>
    <x v="9"/>
    <n v="153"/>
    <s v="late Time"/>
  </r>
  <r>
    <n v="442"/>
    <s v="IN-2014-64501"/>
    <x v="0"/>
    <s v="TB-21250"/>
    <x v="263"/>
    <x v="0"/>
    <x v="8"/>
    <x v="7"/>
    <s v="India"/>
    <x v="3"/>
    <s v="OFF-AP-10002057"/>
    <x v="0"/>
    <x v="8"/>
    <x v="393"/>
    <n v="245.16"/>
    <n v="4"/>
    <n v="73.44"/>
    <x v="416"/>
    <x v="0"/>
    <n v="153"/>
    <x v="1"/>
    <x v="6"/>
    <x v="1"/>
    <x v="66"/>
    <d v="2023-02-01T00:00:00"/>
    <x v="1"/>
    <x v="11"/>
    <n v="35"/>
    <s v="late Time"/>
  </r>
  <r>
    <n v="443"/>
    <s v="IN-2013-55604"/>
    <x v="0"/>
    <s v="AJ-10960"/>
    <x v="264"/>
    <x v="0"/>
    <x v="34"/>
    <x v="9"/>
    <s v="India"/>
    <x v="2"/>
    <s v="OFF-SU-10002909"/>
    <x v="0"/>
    <x v="5"/>
    <x v="394"/>
    <n v="64.2"/>
    <n v="4"/>
    <n v="5.04"/>
    <x v="417"/>
    <x v="0"/>
    <n v="282"/>
    <x v="1"/>
    <x v="7"/>
    <x v="1"/>
    <x v="264"/>
    <d v="2023-08-18T00:00:00"/>
    <x v="1"/>
    <x v="7"/>
    <n v="-112"/>
    <s v="not Appropriate"/>
  </r>
  <r>
    <n v="444"/>
    <s v="IN-2014-65992"/>
    <x v="0"/>
    <s v="Co-12640"/>
    <x v="32"/>
    <x v="0"/>
    <x v="29"/>
    <x v="2"/>
    <s v="India"/>
    <x v="2"/>
    <s v="OFF-BI-10000561"/>
    <x v="0"/>
    <x v="0"/>
    <x v="395"/>
    <n v="262.95"/>
    <n v="5"/>
    <n v="110.4"/>
    <x v="418"/>
    <x v="0"/>
    <n v="619"/>
    <x v="1"/>
    <x v="4"/>
    <x v="0"/>
    <x v="73"/>
    <d v="2023-06-24T00:00:00"/>
    <x v="1"/>
    <x v="5"/>
    <n v="6"/>
    <s v="On time"/>
  </r>
  <r>
    <n v="445"/>
    <s v="IN-2013-58747"/>
    <x v="0"/>
    <s v="LR-16915"/>
    <x v="25"/>
    <x v="0"/>
    <x v="24"/>
    <x v="10"/>
    <s v="India"/>
    <x v="3"/>
    <s v="OFF-BI-10001659"/>
    <x v="0"/>
    <x v="0"/>
    <x v="154"/>
    <n v="36.299999999999997"/>
    <n v="5"/>
    <n v="6.45"/>
    <x v="419"/>
    <x v="0"/>
    <n v="282"/>
    <x v="1"/>
    <x v="5"/>
    <x v="1"/>
    <x v="292"/>
    <d v="2022-02-04T00:00:00"/>
    <x v="3"/>
    <x v="11"/>
    <n v="-53"/>
    <s v="not Appropriate"/>
  </r>
  <r>
    <n v="446"/>
    <s v="IN-2014-45426"/>
    <x v="0"/>
    <s v="LD-17005"/>
    <x v="193"/>
    <x v="0"/>
    <x v="112"/>
    <x v="18"/>
    <s v="India"/>
    <x v="2"/>
    <s v="OFF-EN-10001975"/>
    <x v="0"/>
    <x v="2"/>
    <x v="369"/>
    <n v="82.2"/>
    <n v="5"/>
    <n v="10.65"/>
    <x v="263"/>
    <x v="0"/>
    <n v="459"/>
    <x v="1"/>
    <x v="4"/>
    <x v="0"/>
    <x v="293"/>
    <d v="2024-01-22T00:00:00"/>
    <x v="0"/>
    <x v="4"/>
    <n v="5"/>
    <s v="On time"/>
  </r>
  <r>
    <n v="447"/>
    <s v="IN-2012-74168"/>
    <x v="0"/>
    <s v="JM-15535"/>
    <x v="6"/>
    <x v="0"/>
    <x v="66"/>
    <x v="5"/>
    <s v="India"/>
    <x v="0"/>
    <s v="OFF-EN-10001975"/>
    <x v="0"/>
    <x v="2"/>
    <x v="369"/>
    <n v="82.2"/>
    <n v="5"/>
    <n v="10.65"/>
    <x v="420"/>
    <x v="0"/>
    <n v="714"/>
    <x v="1"/>
    <x v="5"/>
    <x v="0"/>
    <x v="11"/>
    <d v="2024-11-26T00:00:00"/>
    <x v="0"/>
    <x v="6"/>
    <n v="4"/>
    <s v="On time"/>
  </r>
  <r>
    <n v="448"/>
    <s v="IN-2012-55485"/>
    <x v="0"/>
    <s v="AR-10510"/>
    <x v="1"/>
    <x v="0"/>
    <x v="18"/>
    <x v="9"/>
    <s v="India"/>
    <x v="2"/>
    <s v="OFF-EN-10001977"/>
    <x v="0"/>
    <x v="2"/>
    <x v="396"/>
    <n v="78.75"/>
    <n v="5"/>
    <n v="17.25"/>
    <x v="421"/>
    <x v="0"/>
    <n v="437"/>
    <x v="1"/>
    <x v="6"/>
    <x v="0"/>
    <x v="4"/>
    <d v="2021-03-10T00:00:00"/>
    <x v="2"/>
    <x v="8"/>
    <n v="-201"/>
    <s v="not Appropriate"/>
  </r>
  <r>
    <n v="449"/>
    <s v="IN-2014-69856"/>
    <x v="0"/>
    <s v="AG-10900"/>
    <x v="146"/>
    <x v="0"/>
    <x v="61"/>
    <x v="7"/>
    <s v="India"/>
    <x v="3"/>
    <s v="OFF-LA-10002139"/>
    <x v="0"/>
    <x v="3"/>
    <x v="397"/>
    <n v="61.2"/>
    <n v="5"/>
    <n v="10.95"/>
    <x v="422"/>
    <x v="0"/>
    <n v="404"/>
    <x v="1"/>
    <x v="7"/>
    <x v="1"/>
    <x v="294"/>
    <d v="2024-03-14T00:00:00"/>
    <x v="0"/>
    <x v="8"/>
    <n v="-203"/>
    <s v="not Appropriate"/>
  </r>
  <r>
    <n v="450"/>
    <s v="IN-2012-22900"/>
    <x v="0"/>
    <s v="TS-21505"/>
    <x v="265"/>
    <x v="0"/>
    <x v="6"/>
    <x v="5"/>
    <s v="India"/>
    <x v="0"/>
    <s v="OFF-SU-10004696"/>
    <x v="0"/>
    <x v="5"/>
    <x v="398"/>
    <n v="257.7"/>
    <n v="5"/>
    <n v="25.65"/>
    <x v="423"/>
    <x v="0"/>
    <n v="728"/>
    <x v="1"/>
    <x v="4"/>
    <x v="0"/>
    <x v="295"/>
    <d v="2022-11-01T00:00:00"/>
    <x v="3"/>
    <x v="6"/>
    <n v="123"/>
    <s v="late Time"/>
  </r>
  <r>
    <n v="451"/>
    <s v="IN-2014-41891"/>
    <x v="0"/>
    <s v="TG-21310"/>
    <x v="266"/>
    <x v="0"/>
    <x v="118"/>
    <x v="15"/>
    <s v="India"/>
    <x v="1"/>
    <s v="OFF-PA-10001818"/>
    <x v="0"/>
    <x v="6"/>
    <x v="91"/>
    <n v="169.65"/>
    <n v="5"/>
    <n v="39"/>
    <x v="424"/>
    <x v="0"/>
    <n v="166"/>
    <x v="1"/>
    <x v="5"/>
    <x v="0"/>
    <x v="39"/>
    <d v="2024-08-19T00:00:00"/>
    <x v="0"/>
    <x v="7"/>
    <n v="6"/>
    <s v="On time"/>
  </r>
  <r>
    <n v="452"/>
    <s v="IN-2011-36879"/>
    <x v="0"/>
    <s v="RB-19435"/>
    <x v="253"/>
    <x v="0"/>
    <x v="2"/>
    <x v="2"/>
    <s v="India"/>
    <x v="2"/>
    <s v="OFF-PA-10000344"/>
    <x v="0"/>
    <x v="6"/>
    <x v="399"/>
    <n v="105.6"/>
    <n v="5"/>
    <n v="52.8"/>
    <x v="425"/>
    <x v="0"/>
    <n v="370"/>
    <x v="1"/>
    <x v="6"/>
    <x v="0"/>
    <x v="39"/>
    <d v="2024-08-19T00:00:00"/>
    <x v="0"/>
    <x v="7"/>
    <n v="6"/>
    <s v="On time"/>
  </r>
  <r>
    <n v="453"/>
    <s v="IN-2013-11357"/>
    <x v="0"/>
    <s v="JH-15910"/>
    <x v="236"/>
    <x v="0"/>
    <x v="110"/>
    <x v="17"/>
    <s v="India"/>
    <x v="1"/>
    <s v="OFF-ST-10004382"/>
    <x v="0"/>
    <x v="1"/>
    <x v="30"/>
    <n v="142.19999999999999"/>
    <n v="6"/>
    <n v="29.7"/>
    <x v="426"/>
    <x v="0"/>
    <n v="329"/>
    <x v="1"/>
    <x v="7"/>
    <x v="0"/>
    <x v="35"/>
    <d v="2023-11-02T00:00:00"/>
    <x v="1"/>
    <x v="6"/>
    <n v="123"/>
    <s v="late Time"/>
  </r>
  <r>
    <n v="454"/>
    <s v="IN-2014-21143"/>
    <x v="0"/>
    <s v="DC-12850"/>
    <x v="23"/>
    <x v="0"/>
    <x v="8"/>
    <x v="7"/>
    <s v="India"/>
    <x v="3"/>
    <s v="OFF-LA-10004614"/>
    <x v="0"/>
    <x v="3"/>
    <x v="400"/>
    <n v="43.74"/>
    <n v="6"/>
    <n v="11.34"/>
    <x v="403"/>
    <x v="0"/>
    <n v="291"/>
    <x v="1"/>
    <x v="4"/>
    <x v="0"/>
    <x v="4"/>
    <d v="2021-03-10T00:00:00"/>
    <x v="2"/>
    <x v="8"/>
    <n v="-201"/>
    <s v="not Appropriate"/>
  </r>
  <r>
    <n v="455"/>
    <s v="IN-2014-74224"/>
    <x v="0"/>
    <s v="CM-12115"/>
    <x v="267"/>
    <x v="0"/>
    <x v="39"/>
    <x v="15"/>
    <s v="India"/>
    <x v="1"/>
    <s v="OFF-SU-10001535"/>
    <x v="0"/>
    <x v="5"/>
    <x v="401"/>
    <n v="209.34"/>
    <n v="6"/>
    <n v="33.479999999999997"/>
    <x v="427"/>
    <x v="0"/>
    <n v="483"/>
    <x v="1"/>
    <x v="5"/>
    <x v="0"/>
    <x v="296"/>
    <d v="2022-08-16T00:00:00"/>
    <x v="3"/>
    <x v="7"/>
    <n v="-84"/>
    <s v="not Appropriate"/>
  </r>
  <r>
    <n v="456"/>
    <s v="IN-2013-65075"/>
    <x v="0"/>
    <s v="GZ-14470"/>
    <x v="26"/>
    <x v="0"/>
    <x v="25"/>
    <x v="11"/>
    <s v="India"/>
    <x v="3"/>
    <s v="OFF-AR-10004068"/>
    <x v="0"/>
    <x v="7"/>
    <x v="402"/>
    <n v="193.41"/>
    <n v="7"/>
    <n v="85.05"/>
    <x v="428"/>
    <x v="0"/>
    <n v="202"/>
    <x v="1"/>
    <x v="6"/>
    <x v="0"/>
    <x v="22"/>
    <d v="2024-08-13T00:00:00"/>
    <x v="0"/>
    <x v="7"/>
    <n v="-26"/>
    <s v="not Appropriate"/>
  </r>
  <r>
    <n v="457"/>
    <s v="IN-2012-63759"/>
    <x v="0"/>
    <s v="CS-12460"/>
    <x v="268"/>
    <x v="0"/>
    <x v="75"/>
    <x v="7"/>
    <s v="India"/>
    <x v="3"/>
    <s v="OFF-SU-10003834"/>
    <x v="0"/>
    <x v="5"/>
    <x v="403"/>
    <n v="336.63"/>
    <n v="7"/>
    <n v="127.89"/>
    <x v="429"/>
    <x v="0"/>
    <n v="613"/>
    <x v="1"/>
    <x v="7"/>
    <x v="0"/>
    <x v="0"/>
    <d v="2024-05-12T00:00:00"/>
    <x v="0"/>
    <x v="0"/>
    <n v="121"/>
    <s v="late Time"/>
  </r>
  <r>
    <n v="458"/>
    <s v="IN-2014-54694"/>
    <x v="0"/>
    <s v="HG-14845"/>
    <x v="0"/>
    <x v="0"/>
    <x v="0"/>
    <x v="0"/>
    <s v="India"/>
    <x v="0"/>
    <s v="OFF-PA-10004946"/>
    <x v="0"/>
    <x v="6"/>
    <x v="404"/>
    <n v="237.72"/>
    <n v="7"/>
    <n v="52.29"/>
    <x v="430"/>
    <x v="0"/>
    <n v="767"/>
    <x v="1"/>
    <x v="4"/>
    <x v="1"/>
    <x v="254"/>
    <d v="2024-08-16T00:00:00"/>
    <x v="0"/>
    <x v="7"/>
    <n v="-114"/>
    <s v="not Appropriate"/>
  </r>
  <r>
    <n v="459"/>
    <s v="IN-2012-22900"/>
    <x v="0"/>
    <s v="TS-21505"/>
    <x v="265"/>
    <x v="0"/>
    <x v="6"/>
    <x v="5"/>
    <s v="India"/>
    <x v="0"/>
    <s v="OFF-LA-10003132"/>
    <x v="0"/>
    <x v="3"/>
    <x v="405"/>
    <n v="52.32"/>
    <n v="8"/>
    <n v="14.64"/>
    <x v="431"/>
    <x v="0"/>
    <n v="415"/>
    <x v="1"/>
    <x v="5"/>
    <x v="1"/>
    <x v="29"/>
    <d v="2024-01-26T00:00:00"/>
    <x v="0"/>
    <x v="4"/>
    <n v="4"/>
    <s v="On time"/>
  </r>
  <r>
    <n v="460"/>
    <s v="IN-2014-31622"/>
    <x v="0"/>
    <s v="SS-20590"/>
    <x v="249"/>
    <x v="0"/>
    <x v="24"/>
    <x v="7"/>
    <s v="India"/>
    <x v="3"/>
    <s v="OFF-PA-10001835"/>
    <x v="0"/>
    <x v="6"/>
    <x v="67"/>
    <n v="271.44"/>
    <n v="8"/>
    <n v="0"/>
    <x v="432"/>
    <x v="0"/>
    <n v="451"/>
    <x v="1"/>
    <x v="6"/>
    <x v="1"/>
    <x v="167"/>
    <d v="2021-08-08T00:00:00"/>
    <x v="2"/>
    <x v="7"/>
    <n v="122"/>
    <s v="late Time"/>
  </r>
  <r>
    <n v="461"/>
    <s v="IN-2012-55618"/>
    <x v="0"/>
    <s v="MG-17695"/>
    <x v="260"/>
    <x v="0"/>
    <x v="95"/>
    <x v="2"/>
    <s v="India"/>
    <x v="2"/>
    <s v="OFF-PA-10004268"/>
    <x v="0"/>
    <x v="6"/>
    <x v="406"/>
    <n v="237.84"/>
    <n v="8"/>
    <n v="16.559999999999999"/>
    <x v="389"/>
    <x v="0"/>
    <n v="763"/>
    <x v="1"/>
    <x v="7"/>
    <x v="1"/>
    <x v="10"/>
    <d v="2021-03-23T00:00:00"/>
    <x v="2"/>
    <x v="8"/>
    <n v="5"/>
    <s v="On time"/>
  </r>
  <r>
    <n v="462"/>
    <s v="IN-2014-61211"/>
    <x v="0"/>
    <s v="GW-14605"/>
    <x v="161"/>
    <x v="0"/>
    <x v="119"/>
    <x v="2"/>
    <s v="India"/>
    <x v="2"/>
    <s v="OFF-EN-10002985"/>
    <x v="0"/>
    <x v="2"/>
    <x v="407"/>
    <n v="178.2"/>
    <n v="9"/>
    <n v="21.33"/>
    <x v="433"/>
    <x v="0"/>
    <n v="51"/>
    <x v="1"/>
    <x v="4"/>
    <x v="1"/>
    <x v="297"/>
    <d v="2023-09-03T00:00:00"/>
    <x v="1"/>
    <x v="9"/>
    <n v="153"/>
    <s v="late Time"/>
  </r>
  <r>
    <n v="463"/>
    <s v="IN-2011-68904"/>
    <x v="0"/>
    <s v="AH-10690"/>
    <x v="269"/>
    <x v="1"/>
    <x v="10"/>
    <x v="12"/>
    <s v="India"/>
    <x v="3"/>
    <s v="OFF-PA-10003418"/>
    <x v="0"/>
    <x v="6"/>
    <x v="98"/>
    <n v="102.42"/>
    <n v="6"/>
    <n v="34.74"/>
    <x v="434"/>
    <x v="0"/>
    <n v="746"/>
    <x v="1"/>
    <x v="4"/>
    <x v="1"/>
    <x v="148"/>
    <d v="2024-09-30T00:00:00"/>
    <x v="0"/>
    <x v="9"/>
    <n v="4"/>
    <s v="On time"/>
  </r>
  <r>
    <n v="464"/>
    <s v="IN-2013-62443"/>
    <x v="0"/>
    <s v="RF-19345"/>
    <x v="270"/>
    <x v="1"/>
    <x v="100"/>
    <x v="7"/>
    <s v="India"/>
    <x v="3"/>
    <s v="OFF-AR-10002340"/>
    <x v="0"/>
    <x v="7"/>
    <x v="408"/>
    <n v="152.28"/>
    <n v="6"/>
    <n v="28.8"/>
    <x v="435"/>
    <x v="0"/>
    <n v="478"/>
    <x v="1"/>
    <x v="5"/>
    <x v="1"/>
    <x v="298"/>
    <d v="2024-06-23T00:00:00"/>
    <x v="0"/>
    <x v="5"/>
    <n v="6"/>
    <s v="On time"/>
  </r>
  <r>
    <n v="465"/>
    <s v="IN-2013-79390"/>
    <x v="0"/>
    <s v="SC-20695"/>
    <x v="35"/>
    <x v="1"/>
    <x v="32"/>
    <x v="2"/>
    <s v="India"/>
    <x v="2"/>
    <s v="OFF-FA-10004447"/>
    <x v="0"/>
    <x v="4"/>
    <x v="409"/>
    <n v="83.55"/>
    <n v="5"/>
    <n v="27.45"/>
    <x v="42"/>
    <x v="0"/>
    <n v="49"/>
    <x v="1"/>
    <x v="6"/>
    <x v="0"/>
    <x v="299"/>
    <d v="2024-11-04T00:00:00"/>
    <x v="0"/>
    <x v="6"/>
    <n v="123"/>
    <s v="late Time"/>
  </r>
  <r>
    <n v="466"/>
    <s v="IN-2014-46343"/>
    <x v="0"/>
    <s v="JW-15220"/>
    <x v="271"/>
    <x v="1"/>
    <x v="120"/>
    <x v="15"/>
    <s v="India"/>
    <x v="1"/>
    <s v="OFF-LA-10003396"/>
    <x v="0"/>
    <x v="3"/>
    <x v="75"/>
    <n v="66.45"/>
    <n v="5"/>
    <n v="14.55"/>
    <x v="436"/>
    <x v="0"/>
    <n v="722"/>
    <x v="1"/>
    <x v="4"/>
    <x v="0"/>
    <x v="18"/>
    <d v="2024-10-10T00:00:00"/>
    <x v="0"/>
    <x v="3"/>
    <n v="122"/>
    <s v="late Time"/>
  </r>
  <r>
    <n v="467"/>
    <s v="IN-2011-71634"/>
    <x v="0"/>
    <s v="MC-17425"/>
    <x v="272"/>
    <x v="1"/>
    <x v="57"/>
    <x v="8"/>
    <s v="India"/>
    <x v="0"/>
    <s v="OFF-EN-10002007"/>
    <x v="0"/>
    <x v="2"/>
    <x v="7"/>
    <n v="62.7"/>
    <n v="5"/>
    <n v="9.9"/>
    <x v="437"/>
    <x v="0"/>
    <n v="775"/>
    <x v="1"/>
    <x v="5"/>
    <x v="1"/>
    <x v="300"/>
    <d v="2023-12-20T00:00:00"/>
    <x v="1"/>
    <x v="1"/>
    <n v="7"/>
    <s v="On time"/>
  </r>
  <r>
    <n v="468"/>
    <s v="IN-2013-18357"/>
    <x v="0"/>
    <s v="YS-21880"/>
    <x v="273"/>
    <x v="1"/>
    <x v="29"/>
    <x v="2"/>
    <s v="India"/>
    <x v="2"/>
    <s v="OFF-BI-10001904"/>
    <x v="0"/>
    <x v="0"/>
    <x v="410"/>
    <n v="67.5"/>
    <n v="5"/>
    <n v="33"/>
    <x v="438"/>
    <x v="0"/>
    <n v="494"/>
    <x v="1"/>
    <x v="6"/>
    <x v="0"/>
    <x v="301"/>
    <d v="2022-02-28T00:00:00"/>
    <x v="3"/>
    <x v="11"/>
    <n v="4"/>
    <s v="On time"/>
  </r>
  <r>
    <n v="469"/>
    <s v="IN-2011-29781"/>
    <x v="0"/>
    <s v="MC-18130"/>
    <x v="274"/>
    <x v="1"/>
    <x v="29"/>
    <x v="2"/>
    <s v="India"/>
    <x v="2"/>
    <s v="OFF-FA-10004527"/>
    <x v="0"/>
    <x v="4"/>
    <x v="411"/>
    <n v="54.36"/>
    <n v="4"/>
    <n v="9.7200000000000006"/>
    <x v="421"/>
    <x v="0"/>
    <n v="471"/>
    <x v="1"/>
    <x v="4"/>
    <x v="0"/>
    <x v="264"/>
    <d v="2023-08-17T00:00:00"/>
    <x v="1"/>
    <x v="7"/>
    <n v="-113"/>
    <s v="not Appropriate"/>
  </r>
  <r>
    <n v="470"/>
    <s v="IN-2013-50753"/>
    <x v="0"/>
    <s v="TS-21430"/>
    <x v="223"/>
    <x v="1"/>
    <x v="69"/>
    <x v="16"/>
    <s v="India"/>
    <x v="2"/>
    <s v="OFF-LA-10000195"/>
    <x v="0"/>
    <x v="3"/>
    <x v="412"/>
    <n v="33"/>
    <n v="4"/>
    <n v="0.24"/>
    <x v="439"/>
    <x v="0"/>
    <n v="102"/>
    <x v="1"/>
    <x v="6"/>
    <x v="0"/>
    <x v="302"/>
    <d v="2024-09-13T00:00:00"/>
    <x v="0"/>
    <x v="9"/>
    <n v="96"/>
    <s v="late Time"/>
  </r>
  <r>
    <n v="471"/>
    <s v="IN-2014-18238"/>
    <x v="0"/>
    <s v="KH-16690"/>
    <x v="275"/>
    <x v="1"/>
    <x v="29"/>
    <x v="2"/>
    <s v="India"/>
    <x v="2"/>
    <s v="OFF-EN-10004473"/>
    <x v="0"/>
    <x v="2"/>
    <x v="413"/>
    <n v="194.64"/>
    <n v="4"/>
    <n v="9.7200000000000006"/>
    <x v="440"/>
    <x v="0"/>
    <n v="482"/>
    <x v="1"/>
    <x v="7"/>
    <x v="0"/>
    <x v="11"/>
    <d v="2024-11-26T00:00:00"/>
    <x v="0"/>
    <x v="6"/>
    <n v="4"/>
    <s v="On time"/>
  </r>
  <r>
    <n v="472"/>
    <s v="IN-2013-28297"/>
    <x v="0"/>
    <s v="BO-11350"/>
    <x v="276"/>
    <x v="1"/>
    <x v="29"/>
    <x v="2"/>
    <s v="India"/>
    <x v="2"/>
    <s v="OFF-BI-10004483"/>
    <x v="0"/>
    <x v="0"/>
    <x v="35"/>
    <n v="33.479999999999997"/>
    <n v="4"/>
    <n v="1.32"/>
    <x v="441"/>
    <x v="0"/>
    <n v="666"/>
    <x v="1"/>
    <x v="4"/>
    <x v="0"/>
    <x v="224"/>
    <d v="2022-08-12T00:00:00"/>
    <x v="3"/>
    <x v="7"/>
    <n v="153"/>
    <s v="late Time"/>
  </r>
  <r>
    <n v="473"/>
    <s v="IN-2012-31867"/>
    <x v="0"/>
    <s v="KD-16495"/>
    <x v="277"/>
    <x v="1"/>
    <x v="121"/>
    <x v="5"/>
    <s v="India"/>
    <x v="0"/>
    <s v="OFF-AP-10000675"/>
    <x v="0"/>
    <x v="8"/>
    <x v="414"/>
    <n v="1621.44"/>
    <n v="3"/>
    <n v="210.78"/>
    <x v="442"/>
    <x v="0"/>
    <n v="736"/>
    <x v="1"/>
    <x v="5"/>
    <x v="1"/>
    <x v="303"/>
    <d v="2023-12-28T00:00:00"/>
    <x v="1"/>
    <x v="1"/>
    <n v="5"/>
    <s v="On time"/>
  </r>
  <r>
    <n v="474"/>
    <s v="IN-2013-18483"/>
    <x v="0"/>
    <s v="ND-18460"/>
    <x v="39"/>
    <x v="1"/>
    <x v="10"/>
    <x v="12"/>
    <s v="India"/>
    <x v="3"/>
    <s v="OFF-FA-10002481"/>
    <x v="0"/>
    <x v="4"/>
    <x v="415"/>
    <n v="49.5"/>
    <n v="3"/>
    <n v="1.44"/>
    <x v="443"/>
    <x v="0"/>
    <n v="639"/>
    <x v="1"/>
    <x v="6"/>
    <x v="1"/>
    <x v="167"/>
    <d v="2021-08-08T00:00:00"/>
    <x v="2"/>
    <x v="7"/>
    <n v="122"/>
    <s v="late Time"/>
  </r>
  <r>
    <n v="475"/>
    <s v="IN-2012-56857"/>
    <x v="0"/>
    <s v="GB-14530"/>
    <x v="42"/>
    <x v="1"/>
    <x v="34"/>
    <x v="9"/>
    <s v="India"/>
    <x v="2"/>
    <s v="OFF-FA-10004523"/>
    <x v="0"/>
    <x v="4"/>
    <x v="416"/>
    <n v="42.21"/>
    <n v="3"/>
    <n v="11.34"/>
    <x v="444"/>
    <x v="0"/>
    <n v="208"/>
    <x v="1"/>
    <x v="7"/>
    <x v="0"/>
    <x v="42"/>
    <d v="2024-11-22T00:00:00"/>
    <x v="0"/>
    <x v="6"/>
    <n v="4"/>
    <s v="On time"/>
  </r>
  <r>
    <n v="476"/>
    <s v="IN-2013-36081"/>
    <x v="0"/>
    <s v="RA-19885"/>
    <x v="225"/>
    <x v="1"/>
    <x v="60"/>
    <x v="17"/>
    <s v="India"/>
    <x v="1"/>
    <s v="OFF-FA-10001082"/>
    <x v="0"/>
    <x v="4"/>
    <x v="417"/>
    <n v="26.37"/>
    <n v="3"/>
    <n v="0.45"/>
    <x v="9"/>
    <x v="0"/>
    <n v="409"/>
    <x v="1"/>
    <x v="4"/>
    <x v="1"/>
    <x v="304"/>
    <d v="2022-12-28T00:00:00"/>
    <x v="3"/>
    <x v="1"/>
    <n v="4"/>
    <s v="On time"/>
  </r>
  <r>
    <n v="477"/>
    <s v="IN-2013-41240"/>
    <x v="0"/>
    <s v="CC-12610"/>
    <x v="278"/>
    <x v="1"/>
    <x v="69"/>
    <x v="16"/>
    <s v="India"/>
    <x v="2"/>
    <s v="OFF-PA-10000357"/>
    <x v="0"/>
    <x v="6"/>
    <x v="418"/>
    <n v="40.950000000000003"/>
    <n v="3"/>
    <n v="20.43"/>
    <x v="445"/>
    <x v="0"/>
    <n v="67"/>
    <x v="1"/>
    <x v="5"/>
    <x v="0"/>
    <x v="305"/>
    <d v="2023-03-31T00:00:00"/>
    <x v="1"/>
    <x v="8"/>
    <n v="5"/>
    <s v="On time"/>
  </r>
  <r>
    <n v="478"/>
    <s v="IN-2011-43599"/>
    <x v="0"/>
    <s v="JG-15805"/>
    <x v="233"/>
    <x v="1"/>
    <x v="70"/>
    <x v="7"/>
    <s v="India"/>
    <x v="3"/>
    <s v="OFF-LA-10002107"/>
    <x v="0"/>
    <x v="3"/>
    <x v="419"/>
    <n v="30.51"/>
    <n v="3"/>
    <n v="9.7200000000000006"/>
    <x v="446"/>
    <x v="0"/>
    <n v="270"/>
    <x v="1"/>
    <x v="6"/>
    <x v="0"/>
    <x v="306"/>
    <d v="2023-10-25T00:00:00"/>
    <x v="1"/>
    <x v="3"/>
    <n v="7"/>
    <s v="On time"/>
  </r>
  <r>
    <n v="479"/>
    <s v="IN-2011-68904"/>
    <x v="0"/>
    <s v="AH-10690"/>
    <x v="269"/>
    <x v="1"/>
    <x v="10"/>
    <x v="12"/>
    <s v="India"/>
    <x v="3"/>
    <s v="OFF-BI-10001326"/>
    <x v="0"/>
    <x v="0"/>
    <x v="420"/>
    <n v="42.57"/>
    <n v="3"/>
    <n v="10.62"/>
    <x v="75"/>
    <x v="0"/>
    <n v="583"/>
    <x v="1"/>
    <x v="4"/>
    <x v="1"/>
    <x v="209"/>
    <d v="2024-02-04T00:00:00"/>
    <x v="0"/>
    <x v="11"/>
    <n v="-52"/>
    <s v="not Appropriate"/>
  </r>
  <r>
    <n v="480"/>
    <s v="IN-2013-32945"/>
    <x v="0"/>
    <s v="PW-19030"/>
    <x v="232"/>
    <x v="1"/>
    <x v="109"/>
    <x v="2"/>
    <s v="India"/>
    <x v="2"/>
    <s v="OFF-PA-10000116"/>
    <x v="0"/>
    <x v="6"/>
    <x v="421"/>
    <n v="13.26"/>
    <n v="1"/>
    <n v="2.76"/>
    <x v="447"/>
    <x v="0"/>
    <n v="624"/>
    <x v="1"/>
    <x v="5"/>
    <x v="1"/>
    <x v="307"/>
    <d v="2023-05-08T00:00:00"/>
    <x v="1"/>
    <x v="0"/>
    <n v="-84"/>
    <s v="not Appropriate"/>
  </r>
  <r>
    <n v="481"/>
    <s v="IN-2012-10209"/>
    <x v="0"/>
    <s v="MF-18250"/>
    <x v="279"/>
    <x v="1"/>
    <x v="78"/>
    <x v="7"/>
    <s v="India"/>
    <x v="3"/>
    <s v="OFF-SU-10000932"/>
    <x v="0"/>
    <x v="5"/>
    <x v="422"/>
    <n v="46.41"/>
    <n v="1"/>
    <n v="1.83"/>
    <x v="10"/>
    <x v="0"/>
    <n v="444"/>
    <x v="1"/>
    <x v="6"/>
    <x v="0"/>
    <x v="55"/>
    <d v="2023-05-13T00:00:00"/>
    <x v="1"/>
    <x v="0"/>
    <n v="-53"/>
    <s v="not Appropriate"/>
  </r>
  <r>
    <n v="482"/>
    <s v="IN-2012-56857"/>
    <x v="0"/>
    <s v="GB-14530"/>
    <x v="42"/>
    <x v="1"/>
    <x v="34"/>
    <x v="9"/>
    <s v="India"/>
    <x v="2"/>
    <s v="OFF-ST-10004837"/>
    <x v="0"/>
    <x v="1"/>
    <x v="423"/>
    <n v="127.92"/>
    <n v="1"/>
    <n v="7.65"/>
    <x v="448"/>
    <x v="0"/>
    <n v="677"/>
    <x v="1"/>
    <x v="7"/>
    <x v="1"/>
    <x v="14"/>
    <d v="2023-05-05T00:00:00"/>
    <x v="1"/>
    <x v="0"/>
    <n v="120"/>
    <s v="late Time"/>
  </r>
  <r>
    <n v="483"/>
    <s v="IN-2012-31867"/>
    <x v="0"/>
    <s v="KD-16495"/>
    <x v="277"/>
    <x v="1"/>
    <x v="121"/>
    <x v="5"/>
    <s v="India"/>
    <x v="0"/>
    <s v="OFF-FA-10004659"/>
    <x v="0"/>
    <x v="4"/>
    <x v="424"/>
    <n v="25.92"/>
    <n v="2"/>
    <n v="8.2799999999999994"/>
    <x v="449"/>
    <x v="0"/>
    <n v="145"/>
    <x v="1"/>
    <x v="5"/>
    <x v="1"/>
    <x v="308"/>
    <d v="2022-07-12T00:00:00"/>
    <x v="3"/>
    <x v="2"/>
    <n v="181"/>
    <s v="late Time"/>
  </r>
  <r>
    <n v="484"/>
    <s v="IN-2014-18238"/>
    <x v="0"/>
    <s v="KH-16690"/>
    <x v="275"/>
    <x v="1"/>
    <x v="29"/>
    <x v="2"/>
    <s v="India"/>
    <x v="2"/>
    <s v="OFF-LA-10002939"/>
    <x v="0"/>
    <x v="3"/>
    <x v="425"/>
    <n v="22.68"/>
    <n v="2"/>
    <n v="4.9800000000000004"/>
    <x v="450"/>
    <x v="0"/>
    <n v="322"/>
    <x v="1"/>
    <x v="7"/>
    <x v="0"/>
    <x v="309"/>
    <d v="2023-10-21T00:00:00"/>
    <x v="1"/>
    <x v="3"/>
    <n v="4"/>
    <s v="On time"/>
  </r>
  <r>
    <n v="485"/>
    <s v="IN-2011-36620"/>
    <x v="0"/>
    <s v="SC-20770"/>
    <x v="53"/>
    <x v="1"/>
    <x v="53"/>
    <x v="4"/>
    <s v="India"/>
    <x v="0"/>
    <s v="OFF-LA-10000540"/>
    <x v="0"/>
    <x v="3"/>
    <x v="426"/>
    <n v="9.3000000000000007"/>
    <n v="2"/>
    <n v="2.46"/>
    <x v="451"/>
    <x v="0"/>
    <n v="130"/>
    <x v="1"/>
    <x v="4"/>
    <x v="1"/>
    <x v="310"/>
    <d v="2021-10-31T00:00:00"/>
    <x v="2"/>
    <x v="3"/>
    <n v="4"/>
    <s v="On time"/>
  </r>
  <r>
    <n v="486"/>
    <s v="IN-2013-77437"/>
    <x v="0"/>
    <s v="SV-20815"/>
    <x v="100"/>
    <x v="1"/>
    <x v="121"/>
    <x v="5"/>
    <s v="India"/>
    <x v="0"/>
    <s v="OFF-SU-10003834"/>
    <x v="0"/>
    <x v="5"/>
    <x v="403"/>
    <n v="96.18"/>
    <n v="2"/>
    <n v="36.54"/>
    <x v="452"/>
    <x v="0"/>
    <n v="457"/>
    <x v="1"/>
    <x v="5"/>
    <x v="1"/>
    <x v="209"/>
    <d v="2024-02-04T00:00:00"/>
    <x v="0"/>
    <x v="11"/>
    <n v="-52"/>
    <s v="not Appropriate"/>
  </r>
  <r>
    <n v="487"/>
    <s v="IN-2014-62716"/>
    <x v="0"/>
    <s v="RP-19270"/>
    <x v="280"/>
    <x v="1"/>
    <x v="80"/>
    <x v="21"/>
    <s v="India"/>
    <x v="1"/>
    <s v="OFF-AR-10002747"/>
    <x v="0"/>
    <x v="7"/>
    <x v="427"/>
    <n v="109.8"/>
    <n v="2"/>
    <n v="43.92"/>
    <x v="4"/>
    <x v="0"/>
    <n v="695"/>
    <x v="1"/>
    <x v="7"/>
    <x v="1"/>
    <x v="311"/>
    <d v="2022-11-29T00:00:00"/>
    <x v="3"/>
    <x v="6"/>
    <n v="6"/>
    <s v="On time"/>
  </r>
  <r>
    <n v="488"/>
    <s v="IN-2013-41240"/>
    <x v="0"/>
    <s v="CC-12610"/>
    <x v="278"/>
    <x v="1"/>
    <x v="69"/>
    <x v="16"/>
    <s v="India"/>
    <x v="2"/>
    <s v="OFF-AR-10003978"/>
    <x v="0"/>
    <x v="7"/>
    <x v="428"/>
    <n v="93.18"/>
    <n v="2"/>
    <n v="36.299999999999997"/>
    <x v="453"/>
    <x v="0"/>
    <n v="528"/>
    <x v="1"/>
    <x v="4"/>
    <x v="1"/>
    <x v="0"/>
    <d v="2024-05-12T00:00:00"/>
    <x v="0"/>
    <x v="0"/>
    <n v="121"/>
    <s v="late Time"/>
  </r>
  <r>
    <n v="489"/>
    <s v="IN-2014-18777"/>
    <x v="0"/>
    <s v="MZ-17515"/>
    <x v="281"/>
    <x v="1"/>
    <x v="104"/>
    <x v="20"/>
    <s v="India"/>
    <x v="1"/>
    <s v="OFF-BI-10003025"/>
    <x v="0"/>
    <x v="0"/>
    <x v="32"/>
    <n v="102.54"/>
    <n v="2"/>
    <n v="18.420000000000002"/>
    <x v="454"/>
    <x v="0"/>
    <n v="798"/>
    <x v="1"/>
    <x v="5"/>
    <x v="1"/>
    <x v="47"/>
    <d v="2024-09-16T00:00:00"/>
    <x v="0"/>
    <x v="9"/>
    <n v="7"/>
    <s v="On time"/>
  </r>
  <r>
    <n v="490"/>
    <s v="IN-2012-31762"/>
    <x v="0"/>
    <s v="JD-15895"/>
    <x v="282"/>
    <x v="1"/>
    <x v="57"/>
    <x v="8"/>
    <s v="India"/>
    <x v="0"/>
    <s v="OFF-BI-10000328"/>
    <x v="0"/>
    <x v="0"/>
    <x v="429"/>
    <n v="101.1"/>
    <n v="2"/>
    <n v="35.340000000000003"/>
    <x v="455"/>
    <x v="0"/>
    <n v="514"/>
    <x v="1"/>
    <x v="6"/>
    <x v="0"/>
    <x v="42"/>
    <d v="2024-11-22T00:00:00"/>
    <x v="0"/>
    <x v="6"/>
    <n v="4"/>
    <s v="On time"/>
  </r>
  <r>
    <n v="491"/>
    <s v="IN-2013-35969"/>
    <x v="0"/>
    <s v="SN-20560"/>
    <x v="283"/>
    <x v="2"/>
    <x v="10"/>
    <x v="1"/>
    <s v="India"/>
    <x v="1"/>
    <s v="OFF-BI-10001028"/>
    <x v="0"/>
    <x v="0"/>
    <x v="430"/>
    <n v="59.82"/>
    <n v="2"/>
    <n v="18.54"/>
    <x v="456"/>
    <x v="0"/>
    <n v="708"/>
    <x v="1"/>
    <x v="7"/>
    <x v="0"/>
    <x v="240"/>
    <d v="2024-04-25T00:00:00"/>
    <x v="0"/>
    <x v="10"/>
    <n v="4"/>
    <s v="On time"/>
  </r>
  <r>
    <n v="492"/>
    <s v="IN-2014-49675"/>
    <x v="0"/>
    <s v="LB-16795"/>
    <x v="284"/>
    <x v="2"/>
    <x v="5"/>
    <x v="4"/>
    <s v="India"/>
    <x v="0"/>
    <s v="OFF-BI-10001200"/>
    <x v="0"/>
    <x v="0"/>
    <x v="431"/>
    <n v="28.8"/>
    <n v="2"/>
    <n v="1.98"/>
    <x v="457"/>
    <x v="0"/>
    <n v="385"/>
    <x v="1"/>
    <x v="4"/>
    <x v="0"/>
    <x v="254"/>
    <d v="2024-08-18T00:00:00"/>
    <x v="0"/>
    <x v="7"/>
    <n v="-112"/>
    <s v="not Appropriate"/>
  </r>
  <r>
    <n v="493"/>
    <s v="IN-2014-21241"/>
    <x v="0"/>
    <s v="RB-19465"/>
    <x v="222"/>
    <x v="2"/>
    <x v="108"/>
    <x v="5"/>
    <s v="India"/>
    <x v="0"/>
    <s v="OFF-BI-10003713"/>
    <x v="0"/>
    <x v="0"/>
    <x v="145"/>
    <n v="12.9"/>
    <n v="2"/>
    <n v="4.74"/>
    <x v="458"/>
    <x v="0"/>
    <n v="689"/>
    <x v="1"/>
    <x v="5"/>
    <x v="1"/>
    <x v="3"/>
    <d v="2024-10-28T00:00:00"/>
    <x v="0"/>
    <x v="3"/>
    <n v="6"/>
    <s v="On time"/>
  </r>
  <r>
    <n v="494"/>
    <s v="IN-2011-14941"/>
    <x v="0"/>
    <s v="DA-13450"/>
    <x v="60"/>
    <x v="2"/>
    <x v="27"/>
    <x v="13"/>
    <s v="India"/>
    <x v="1"/>
    <s v="OFF-AP-10003032"/>
    <x v="0"/>
    <x v="8"/>
    <x v="432"/>
    <n v="1136.94"/>
    <n v="2"/>
    <n v="45.42"/>
    <x v="459"/>
    <x v="0"/>
    <n v="663"/>
    <x v="1"/>
    <x v="6"/>
    <x v="0"/>
    <x v="135"/>
    <d v="2023-12-29T00:00:00"/>
    <x v="1"/>
    <x v="1"/>
    <n v="5"/>
    <s v="On time"/>
  </r>
  <r>
    <n v="495"/>
    <s v="IN-2012-68918"/>
    <x v="0"/>
    <s v="MA-17995"/>
    <x v="218"/>
    <x v="2"/>
    <x v="87"/>
    <x v="5"/>
    <s v="India"/>
    <x v="0"/>
    <s v="OFF-EN-10001627"/>
    <x v="0"/>
    <x v="2"/>
    <x v="433"/>
    <n v="101.94"/>
    <n v="2"/>
    <n v="12.18"/>
    <x v="460"/>
    <x v="0"/>
    <n v="684"/>
    <x v="1"/>
    <x v="7"/>
    <x v="1"/>
    <x v="297"/>
    <d v="2023-09-03T00:00:00"/>
    <x v="1"/>
    <x v="9"/>
    <n v="153"/>
    <s v="late Time"/>
  </r>
  <r>
    <n v="496"/>
    <s v="IN-2013-63829"/>
    <x v="0"/>
    <s v="DW-13480"/>
    <x v="184"/>
    <x v="2"/>
    <x v="107"/>
    <x v="5"/>
    <s v="India"/>
    <x v="0"/>
    <s v="OFF-AR-10000054"/>
    <x v="0"/>
    <x v="7"/>
    <x v="434"/>
    <n v="52.2"/>
    <n v="2"/>
    <n v="18.78"/>
    <x v="461"/>
    <x v="0"/>
    <n v="383"/>
    <x v="1"/>
    <x v="5"/>
    <x v="0"/>
    <x v="208"/>
    <d v="2022-07-10T00:00:00"/>
    <x v="3"/>
    <x v="2"/>
    <n v="122"/>
    <s v="late Time"/>
  </r>
  <r>
    <n v="497"/>
    <s v="IN-2014-23236"/>
    <x v="0"/>
    <s v="EH-14005"/>
    <x v="285"/>
    <x v="2"/>
    <x v="37"/>
    <x v="3"/>
    <s v="India"/>
    <x v="2"/>
    <s v="OFF-LA-10002851"/>
    <x v="0"/>
    <x v="3"/>
    <x v="435"/>
    <n v="22.5"/>
    <n v="2"/>
    <n v="9"/>
    <x v="462"/>
    <x v="0"/>
    <n v="153"/>
    <x v="1"/>
    <x v="7"/>
    <x v="0"/>
    <x v="14"/>
    <d v="2023-05-05T00:00:00"/>
    <x v="1"/>
    <x v="0"/>
    <n v="120"/>
    <s v="late Time"/>
  </r>
  <r>
    <n v="498"/>
    <s v="IN-2011-49241"/>
    <x v="0"/>
    <s v="MT-18070"/>
    <x v="286"/>
    <x v="2"/>
    <x v="30"/>
    <x v="14"/>
    <s v="India"/>
    <x v="3"/>
    <s v="OFF-SU-10003789"/>
    <x v="0"/>
    <x v="5"/>
    <x v="436"/>
    <n v="34.92"/>
    <n v="1"/>
    <n v="13.95"/>
    <x v="463"/>
    <x v="0"/>
    <n v="408"/>
    <x v="1"/>
    <x v="4"/>
    <x v="1"/>
    <x v="312"/>
    <d v="2023-09-28T00:00:00"/>
    <x v="1"/>
    <x v="9"/>
    <n v="7"/>
    <s v="On time"/>
  </r>
  <r>
    <n v="499"/>
    <s v="IN-2011-53770"/>
    <x v="0"/>
    <s v="DS-13030"/>
    <x v="201"/>
    <x v="2"/>
    <x v="2"/>
    <x v="2"/>
    <s v="India"/>
    <x v="2"/>
    <s v="OFF-LA-10002703"/>
    <x v="0"/>
    <x v="3"/>
    <x v="437"/>
    <n v="10.26"/>
    <n v="1"/>
    <n v="3.99"/>
    <x v="464"/>
    <x v="0"/>
    <n v="195"/>
    <x v="1"/>
    <x v="5"/>
    <x v="1"/>
    <x v="163"/>
    <d v="2024-08-26T00:00:00"/>
    <x v="0"/>
    <x v="7"/>
    <n v="4"/>
    <s v="On time"/>
  </r>
  <r>
    <n v="500"/>
    <s v="IN-2012-36410"/>
    <x v="0"/>
    <s v="HR-14770"/>
    <x v="287"/>
    <x v="2"/>
    <x v="122"/>
    <x v="24"/>
    <s v="India"/>
    <x v="3"/>
    <s v="OFF-FA-10003779"/>
    <x v="0"/>
    <x v="4"/>
    <x v="438"/>
    <n v="41.67"/>
    <n v="3"/>
    <n v="17.010000000000002"/>
    <x v="465"/>
    <x v="0"/>
    <n v="460"/>
    <x v="1"/>
    <x v="7"/>
    <x v="0"/>
    <x v="209"/>
    <d v="2024-02-04T00:00:00"/>
    <x v="0"/>
    <x v="11"/>
    <n v="-52"/>
    <s v="not Appropriate"/>
  </r>
  <r>
    <n v="501"/>
    <s v="IN-2014-33792"/>
    <x v="0"/>
    <s v="HJ-14875"/>
    <x v="288"/>
    <x v="2"/>
    <x v="74"/>
    <x v="20"/>
    <s v="India"/>
    <x v="1"/>
    <s v="OFF-FA-10003437"/>
    <x v="0"/>
    <x v="4"/>
    <x v="439"/>
    <n v="58.14"/>
    <n v="3"/>
    <n v="15.66"/>
    <x v="466"/>
    <x v="0"/>
    <n v="626"/>
    <x v="1"/>
    <x v="4"/>
    <x v="0"/>
    <x v="313"/>
    <d v="2022-01-15T00:00:00"/>
    <x v="3"/>
    <x v="4"/>
    <n v="-290"/>
    <s v="not Appropriate"/>
  </r>
  <r>
    <n v="502"/>
    <s v="IN-2014-34842"/>
    <x v="0"/>
    <s v="DS-13030"/>
    <x v="201"/>
    <x v="2"/>
    <x v="123"/>
    <x v="7"/>
    <s v="India"/>
    <x v="3"/>
    <s v="OFF-AP-10002017"/>
    <x v="0"/>
    <x v="8"/>
    <x v="440"/>
    <n v="267.95999999999998"/>
    <n v="4"/>
    <n v="48.12"/>
    <x v="467"/>
    <x v="0"/>
    <n v="116"/>
    <x v="1"/>
    <x v="5"/>
    <x v="1"/>
    <x v="314"/>
    <d v="2023-07-26T00:00:00"/>
    <x v="1"/>
    <x v="2"/>
    <n v="4"/>
    <s v="On time"/>
  </r>
  <r>
    <n v="503"/>
    <s v="IN-2014-14059"/>
    <x v="0"/>
    <s v="SW-20350"/>
    <x v="289"/>
    <x v="2"/>
    <x v="1"/>
    <x v="1"/>
    <s v="India"/>
    <x v="1"/>
    <s v="OFF-FA-10002481"/>
    <x v="0"/>
    <x v="4"/>
    <x v="415"/>
    <n v="66"/>
    <n v="4"/>
    <n v="1.92"/>
    <x v="468"/>
    <x v="0"/>
    <n v="419"/>
    <x v="1"/>
    <x v="6"/>
    <x v="0"/>
    <x v="76"/>
    <d v="2024-04-22T00:00:00"/>
    <x v="0"/>
    <x v="10"/>
    <n v="5"/>
    <s v="On time"/>
  </r>
  <r>
    <n v="504"/>
    <s v="IN-2014-40428"/>
    <x v="0"/>
    <s v="AS-10135"/>
    <x v="290"/>
    <x v="2"/>
    <x v="17"/>
    <x v="7"/>
    <s v="India"/>
    <x v="3"/>
    <s v="OFF-SU-10002732"/>
    <x v="0"/>
    <x v="5"/>
    <x v="441"/>
    <n v="189"/>
    <n v="5"/>
    <n v="58.5"/>
    <x v="469"/>
    <x v="0"/>
    <n v="601"/>
    <x v="1"/>
    <x v="4"/>
    <x v="1"/>
    <x v="36"/>
    <d v="2023-03-27T00:00:00"/>
    <x v="1"/>
    <x v="8"/>
    <n v="4"/>
    <s v="On time"/>
  </r>
  <r>
    <n v="505"/>
    <s v="IN-2014-23173"/>
    <x v="0"/>
    <s v="HD-14785"/>
    <x v="219"/>
    <x v="2"/>
    <x v="38"/>
    <x v="10"/>
    <s v="India"/>
    <x v="3"/>
    <s v="OFF-PA-10001086"/>
    <x v="0"/>
    <x v="6"/>
    <x v="442"/>
    <n v="291.06"/>
    <n v="6"/>
    <n v="72.72"/>
    <x v="470"/>
    <x v="0"/>
    <n v="226"/>
    <x v="1"/>
    <x v="5"/>
    <x v="0"/>
    <x v="301"/>
    <d v="2022-02-28T00:00:00"/>
    <x v="3"/>
    <x v="11"/>
    <n v="4"/>
    <s v="On time"/>
  </r>
  <r>
    <n v="506"/>
    <s v="IN-2012-45909"/>
    <x v="0"/>
    <s v="TB-21190"/>
    <x v="291"/>
    <x v="2"/>
    <x v="78"/>
    <x v="7"/>
    <s v="India"/>
    <x v="3"/>
    <s v="OFF-ST-10003206"/>
    <x v="0"/>
    <x v="1"/>
    <x v="443"/>
    <n v="290.52"/>
    <n v="6"/>
    <n v="136.44"/>
    <x v="471"/>
    <x v="0"/>
    <n v="780"/>
    <x v="1"/>
    <x v="6"/>
    <x v="1"/>
    <x v="315"/>
    <d v="2024-10-17T00:00:00"/>
    <x v="0"/>
    <x v="3"/>
    <n v="4"/>
    <s v="On time"/>
  </r>
  <r>
    <n v="507"/>
    <s v="IN-2013-22760"/>
    <x v="0"/>
    <s v="VT-21700"/>
    <x v="63"/>
    <x v="2"/>
    <x v="19"/>
    <x v="8"/>
    <s v="India"/>
    <x v="0"/>
    <s v="OFF-EN-10002258"/>
    <x v="0"/>
    <x v="2"/>
    <x v="444"/>
    <n v="244.26"/>
    <n v="6"/>
    <n v="95.22"/>
    <x v="472"/>
    <x v="0"/>
    <n v="786"/>
    <x v="1"/>
    <x v="7"/>
    <x v="1"/>
    <x v="299"/>
    <d v="2024-11-04T00:00:00"/>
    <x v="0"/>
    <x v="6"/>
    <n v="123"/>
    <s v="late Time"/>
  </r>
  <r>
    <n v="508"/>
    <s v="IN-2014-29893"/>
    <x v="0"/>
    <s v="SC-20680"/>
    <x v="292"/>
    <x v="2"/>
    <x v="119"/>
    <x v="2"/>
    <s v="India"/>
    <x v="2"/>
    <s v="OFF-LA-10000861"/>
    <x v="0"/>
    <x v="3"/>
    <x v="445"/>
    <n v="78.66"/>
    <n v="6"/>
    <n v="34.56"/>
    <x v="473"/>
    <x v="0"/>
    <n v="697"/>
    <x v="1"/>
    <x v="4"/>
    <x v="0"/>
    <x v="19"/>
    <d v="2023-11-02T00:00:00"/>
    <x v="1"/>
    <x v="6"/>
    <n v="153"/>
    <s v="late Time"/>
  </r>
  <r>
    <n v="509"/>
    <s v="IN-2013-63829"/>
    <x v="0"/>
    <s v="DW-13480"/>
    <x v="184"/>
    <x v="2"/>
    <x v="107"/>
    <x v="5"/>
    <s v="India"/>
    <x v="0"/>
    <s v="OFF-PA-10002047"/>
    <x v="0"/>
    <x v="6"/>
    <x v="84"/>
    <n v="367.71"/>
    <n v="7"/>
    <n v="44.1"/>
    <x v="474"/>
    <x v="0"/>
    <n v="278"/>
    <x v="1"/>
    <x v="6"/>
    <x v="0"/>
    <x v="32"/>
    <d v="2024-09-29T00:00:00"/>
    <x v="0"/>
    <x v="9"/>
    <n v="4"/>
    <s v="On time"/>
  </r>
  <r>
    <n v="510"/>
    <s v="IN-2013-53861"/>
    <x v="0"/>
    <s v="SP-20620"/>
    <x v="293"/>
    <x v="1"/>
    <x v="18"/>
    <x v="9"/>
    <s v="India"/>
    <x v="2"/>
    <s v="OFF-FA-10001057"/>
    <x v="0"/>
    <x v="4"/>
    <x v="105"/>
    <n v="67.319999999999993"/>
    <n v="4"/>
    <n v="11.4"/>
    <x v="475"/>
    <x v="1"/>
    <n v="674"/>
    <x v="1"/>
    <x v="4"/>
    <x v="0"/>
    <x v="316"/>
    <d v="2023-07-29T00:00:00"/>
    <x v="1"/>
    <x v="2"/>
    <n v="6"/>
    <s v="On time"/>
  </r>
  <r>
    <n v="511"/>
    <s v="IN-2011-62450"/>
    <x v="0"/>
    <s v="AY-10555"/>
    <x v="66"/>
    <x v="1"/>
    <x v="47"/>
    <x v="7"/>
    <s v="India"/>
    <x v="3"/>
    <s v="OFF-ST-10000007"/>
    <x v="0"/>
    <x v="1"/>
    <x v="382"/>
    <n v="274.68"/>
    <n v="2"/>
    <n v="137.34"/>
    <x v="476"/>
    <x v="1"/>
    <n v="676"/>
    <x v="1"/>
    <x v="4"/>
    <x v="0"/>
    <x v="317"/>
    <d v="2021-06-26T00:00:00"/>
    <x v="2"/>
    <x v="5"/>
    <n v="4"/>
    <s v="On time"/>
  </r>
  <r>
    <n v="512"/>
    <s v="IN-2014-32665"/>
    <x v="0"/>
    <s v="SL-20155"/>
    <x v="69"/>
    <x v="2"/>
    <x v="49"/>
    <x v="5"/>
    <s v="India"/>
    <x v="0"/>
    <s v="OFF-BI-10003367"/>
    <x v="0"/>
    <x v="0"/>
    <x v="377"/>
    <n v="13.38"/>
    <n v="2"/>
    <n v="-1.62"/>
    <x v="78"/>
    <x v="1"/>
    <n v="516"/>
    <x v="1"/>
    <x v="5"/>
    <x v="1"/>
    <x v="318"/>
    <d v="2023-04-26T00:00:00"/>
    <x v="1"/>
    <x v="10"/>
    <n v="4"/>
    <s v="On time"/>
  </r>
  <r>
    <n v="513"/>
    <s v="IN-2014-32665"/>
    <x v="0"/>
    <s v="SL-20155"/>
    <x v="69"/>
    <x v="2"/>
    <x v="49"/>
    <x v="5"/>
    <s v="India"/>
    <x v="0"/>
    <s v="OFF-ST-10001357"/>
    <x v="0"/>
    <x v="1"/>
    <x v="172"/>
    <n v="197.94"/>
    <n v="2"/>
    <n v="-126.72"/>
    <x v="477"/>
    <x v="1"/>
    <n v="210"/>
    <x v="1"/>
    <x v="6"/>
    <x v="0"/>
    <x v="319"/>
    <d v="2022-10-31T00:00:00"/>
    <x v="3"/>
    <x v="3"/>
    <n v="5"/>
    <s v="On time"/>
  </r>
  <r>
    <n v="514"/>
    <s v="IN-2013-70297"/>
    <x v="0"/>
    <s v="LS-16975"/>
    <x v="202"/>
    <x v="2"/>
    <x v="41"/>
    <x v="4"/>
    <s v="India"/>
    <x v="0"/>
    <s v="OFF-ST-10004060"/>
    <x v="0"/>
    <x v="1"/>
    <x v="446"/>
    <n v="621.99"/>
    <n v="3"/>
    <n v="267.39"/>
    <x v="478"/>
    <x v="1"/>
    <n v="714"/>
    <x v="1"/>
    <x v="7"/>
    <x v="1"/>
    <x v="8"/>
    <d v="2022-01-30T00:00:00"/>
    <x v="3"/>
    <x v="4"/>
    <n v="6"/>
    <s v="On time"/>
  </r>
  <r>
    <n v="515"/>
    <s v="IN-2014-14780"/>
    <x v="0"/>
    <s v="CR-12820"/>
    <x v="68"/>
    <x v="2"/>
    <x v="48"/>
    <x v="17"/>
    <s v="India"/>
    <x v="1"/>
    <s v="OFF-EN-10004784"/>
    <x v="0"/>
    <x v="2"/>
    <x v="447"/>
    <n v="56.52"/>
    <n v="3"/>
    <n v="5.58"/>
    <x v="479"/>
    <x v="1"/>
    <n v="365"/>
    <x v="1"/>
    <x v="4"/>
    <x v="0"/>
    <x v="6"/>
    <d v="2023-05-20T00:00:00"/>
    <x v="1"/>
    <x v="0"/>
    <n v="6"/>
    <s v="On time"/>
  </r>
  <r>
    <n v="516"/>
    <s v="IN-2013-31055"/>
    <x v="0"/>
    <s v="AD-10180"/>
    <x v="294"/>
    <x v="2"/>
    <x v="30"/>
    <x v="14"/>
    <s v="India"/>
    <x v="3"/>
    <s v="OFF-SU-10001848"/>
    <x v="0"/>
    <x v="5"/>
    <x v="448"/>
    <n v="45.54"/>
    <n v="3"/>
    <n v="10.89"/>
    <x v="480"/>
    <x v="1"/>
    <n v="469"/>
    <x v="1"/>
    <x v="5"/>
    <x v="1"/>
    <x v="21"/>
    <d v="2023-06-16T00:00:00"/>
    <x v="1"/>
    <x v="5"/>
    <n v="-173"/>
    <s v="not Appropriate"/>
  </r>
  <r>
    <n v="517"/>
    <s v="IN-2014-37320"/>
    <x v="0"/>
    <s v="BF-11005"/>
    <x v="295"/>
    <x v="2"/>
    <x v="24"/>
    <x v="10"/>
    <s v="India"/>
    <x v="3"/>
    <s v="OFF-LA-10003381"/>
    <x v="0"/>
    <x v="3"/>
    <x v="449"/>
    <n v="29.07"/>
    <n v="3"/>
    <n v="14.49"/>
    <x v="481"/>
    <x v="1"/>
    <n v="520"/>
    <x v="1"/>
    <x v="6"/>
    <x v="1"/>
    <x v="37"/>
    <d v="2024-12-08T00:00:00"/>
    <x v="0"/>
    <x v="1"/>
    <n v="153"/>
    <s v="late Time"/>
  </r>
  <r>
    <n v="518"/>
    <s v="IN-2014-37320"/>
    <x v="0"/>
    <s v="BF-11005"/>
    <x v="295"/>
    <x v="2"/>
    <x v="24"/>
    <x v="10"/>
    <s v="India"/>
    <x v="3"/>
    <s v="OFF-AP-10002244"/>
    <x v="0"/>
    <x v="8"/>
    <x v="450"/>
    <n v="3622.29"/>
    <n v="7"/>
    <n v="1267.77"/>
    <x v="482"/>
    <x v="1"/>
    <n v="167"/>
    <x v="1"/>
    <x v="4"/>
    <x v="0"/>
    <x v="302"/>
    <d v="2024-09-13T00:00:00"/>
    <x v="0"/>
    <x v="9"/>
    <n v="96"/>
    <s v="late Time"/>
  </r>
  <r>
    <n v="519"/>
    <s v="IN-2013-33372"/>
    <x v="0"/>
    <s v="NF-18475"/>
    <x v="296"/>
    <x v="2"/>
    <x v="16"/>
    <x v="0"/>
    <s v="India"/>
    <x v="0"/>
    <s v="OFF-PA-10000215"/>
    <x v="0"/>
    <x v="6"/>
    <x v="120"/>
    <n v="121.23"/>
    <n v="9"/>
    <n v="8.3699999999999992"/>
    <x v="483"/>
    <x v="1"/>
    <n v="315"/>
    <x v="1"/>
    <x v="6"/>
    <x v="0"/>
    <x v="76"/>
    <d v="2024-04-22T00:00:00"/>
    <x v="0"/>
    <x v="10"/>
    <n v="5"/>
    <s v="On time"/>
  </r>
  <r>
    <n v="520"/>
    <s v="ID-2013-69345"/>
    <x v="0"/>
    <s v="EM-13960"/>
    <x v="213"/>
    <x v="0"/>
    <x v="45"/>
    <x v="5"/>
    <s v="India"/>
    <x v="0"/>
    <s v="OFF-AP-10001824"/>
    <x v="0"/>
    <x v="8"/>
    <x v="451"/>
    <n v="2249.16"/>
    <n v="4"/>
    <n v="224.88"/>
    <x v="484"/>
    <x v="1"/>
    <n v="679"/>
    <x v="1"/>
    <x v="5"/>
    <x v="1"/>
    <x v="34"/>
    <d v="2021-06-25T00:00:00"/>
    <x v="2"/>
    <x v="5"/>
    <n v="4"/>
    <s v="On time"/>
  </r>
  <r>
    <n v="521"/>
    <s v="IN-2014-29291"/>
    <x v="0"/>
    <s v="HG-14845"/>
    <x v="0"/>
    <x v="0"/>
    <x v="57"/>
    <x v="8"/>
    <s v="India"/>
    <x v="0"/>
    <s v="OFF-LA-10002180"/>
    <x v="0"/>
    <x v="3"/>
    <x v="127"/>
    <n v="39.6"/>
    <n v="3"/>
    <n v="12.6"/>
    <x v="485"/>
    <x v="1"/>
    <n v="562"/>
    <x v="1"/>
    <x v="6"/>
    <x v="1"/>
    <x v="49"/>
    <d v="2024-04-01T00:00:00"/>
    <x v="0"/>
    <x v="10"/>
    <n v="92"/>
    <s v="late Time"/>
  </r>
  <r>
    <n v="522"/>
    <s v="IN-2011-49129"/>
    <x v="0"/>
    <s v="MV-18190"/>
    <x v="78"/>
    <x v="0"/>
    <x v="55"/>
    <x v="16"/>
    <s v="India"/>
    <x v="2"/>
    <s v="OFF-EN-10004550"/>
    <x v="0"/>
    <x v="2"/>
    <x v="452"/>
    <n v="93.24"/>
    <n v="2"/>
    <n v="29.82"/>
    <x v="486"/>
    <x v="1"/>
    <n v="327"/>
    <x v="1"/>
    <x v="7"/>
    <x v="1"/>
    <x v="320"/>
    <d v="2024-12-18T00:00:00"/>
    <x v="0"/>
    <x v="1"/>
    <n v="5"/>
    <s v="On time"/>
  </r>
  <r>
    <n v="523"/>
    <s v="IN-2013-79530"/>
    <x v="0"/>
    <s v="AA-10645"/>
    <x v="212"/>
    <x v="0"/>
    <x v="18"/>
    <x v="9"/>
    <s v="India"/>
    <x v="2"/>
    <s v="OFF-PA-10003455"/>
    <x v="0"/>
    <x v="6"/>
    <x v="453"/>
    <n v="33.72"/>
    <n v="2"/>
    <n v="10.74"/>
    <x v="487"/>
    <x v="1"/>
    <n v="571"/>
    <x v="1"/>
    <x v="4"/>
    <x v="0"/>
    <x v="21"/>
    <d v="2023-06-16T00:00:00"/>
    <x v="1"/>
    <x v="5"/>
    <n v="-173"/>
    <s v="not Appropriate"/>
  </r>
  <r>
    <n v="524"/>
    <s v="IN-2014-40932"/>
    <x v="0"/>
    <s v="TG-21640"/>
    <x v="297"/>
    <x v="0"/>
    <x v="108"/>
    <x v="5"/>
    <s v="India"/>
    <x v="0"/>
    <s v="OFF-EN-10001975"/>
    <x v="0"/>
    <x v="2"/>
    <x v="369"/>
    <n v="32.880000000000003"/>
    <n v="2"/>
    <n v="4.26"/>
    <x v="105"/>
    <x v="1"/>
    <n v="31"/>
    <x v="1"/>
    <x v="5"/>
    <x v="1"/>
    <x v="321"/>
    <d v="2023-05-16T00:00:00"/>
    <x v="1"/>
    <x v="0"/>
    <n v="-112"/>
    <s v="not Appropriate"/>
  </r>
  <r>
    <n v="525"/>
    <s v="IN-2013-59496"/>
    <x v="0"/>
    <s v="LL-16840"/>
    <x v="298"/>
    <x v="0"/>
    <x v="76"/>
    <x v="19"/>
    <s v="India"/>
    <x v="3"/>
    <s v="OFF-AR-10001405"/>
    <x v="0"/>
    <x v="7"/>
    <x v="454"/>
    <n v="35.700000000000003"/>
    <n v="2"/>
    <n v="4.62"/>
    <x v="14"/>
    <x v="1"/>
    <n v="682"/>
    <x v="1"/>
    <x v="4"/>
    <x v="0"/>
    <x v="322"/>
    <d v="2024-05-22T00:00:00"/>
    <x v="0"/>
    <x v="0"/>
    <n v="6"/>
    <s v="On time"/>
  </r>
  <r>
    <n v="526"/>
    <s v="IN-2014-64753"/>
    <x v="0"/>
    <s v="EB-13870"/>
    <x v="299"/>
    <x v="0"/>
    <x v="16"/>
    <x v="0"/>
    <s v="India"/>
    <x v="0"/>
    <s v="OFF-AR-10000387"/>
    <x v="0"/>
    <x v="7"/>
    <x v="455"/>
    <n v="37.86"/>
    <n v="2"/>
    <n v="16.98"/>
    <x v="488"/>
    <x v="1"/>
    <n v="96"/>
    <x v="1"/>
    <x v="5"/>
    <x v="0"/>
    <x v="323"/>
    <d v="2021-02-08T00:00:00"/>
    <x v="2"/>
    <x v="11"/>
    <n v="-170"/>
    <s v="not Appropriate"/>
  </r>
  <r>
    <n v="527"/>
    <s v="IN-2014-17349"/>
    <x v="0"/>
    <s v="RB-19570"/>
    <x v="300"/>
    <x v="0"/>
    <x v="0"/>
    <x v="0"/>
    <s v="India"/>
    <x v="0"/>
    <s v="OFF-ST-10001357"/>
    <x v="0"/>
    <x v="1"/>
    <x v="172"/>
    <n v="1187.6400000000001"/>
    <n v="6"/>
    <n v="213.66"/>
    <x v="489"/>
    <x v="1"/>
    <n v="703"/>
    <x v="1"/>
    <x v="6"/>
    <x v="1"/>
    <x v="20"/>
    <d v="2024-01-29T00:00:00"/>
    <x v="0"/>
    <x v="4"/>
    <n v="4"/>
    <s v="On time"/>
  </r>
  <r>
    <n v="528"/>
    <s v="IN-2013-55933"/>
    <x v="0"/>
    <s v="AB-10015"/>
    <x v="128"/>
    <x v="0"/>
    <x v="52"/>
    <x v="18"/>
    <s v="India"/>
    <x v="2"/>
    <s v="OFF-ST-10003445"/>
    <x v="0"/>
    <x v="1"/>
    <x v="456"/>
    <n v="93.51"/>
    <n v="3"/>
    <n v="2.79"/>
    <x v="490"/>
    <x v="1"/>
    <n v="571"/>
    <x v="1"/>
    <x v="7"/>
    <x v="0"/>
    <x v="324"/>
    <d v="2024-12-08T00:00:00"/>
    <x v="0"/>
    <x v="1"/>
    <n v="214"/>
    <s v="late Time"/>
  </r>
  <r>
    <n v="529"/>
    <s v="IN-2012-69765"/>
    <x v="0"/>
    <s v="SV-20935"/>
    <x v="301"/>
    <x v="0"/>
    <x v="82"/>
    <x v="0"/>
    <s v="India"/>
    <x v="0"/>
    <s v="OFF-ST-10003017"/>
    <x v="0"/>
    <x v="1"/>
    <x v="457"/>
    <n v="33.96"/>
    <n v="2"/>
    <n v="5.04"/>
    <x v="491"/>
    <x v="1"/>
    <n v="717"/>
    <x v="1"/>
    <x v="4"/>
    <x v="1"/>
    <x v="36"/>
    <d v="2023-03-27T00:00:00"/>
    <x v="1"/>
    <x v="8"/>
    <n v="4"/>
    <s v="On time"/>
  </r>
  <r>
    <n v="530"/>
    <s v="IN-2011-30341"/>
    <x v="0"/>
    <s v="BD-11635"/>
    <x v="210"/>
    <x v="0"/>
    <x v="25"/>
    <x v="11"/>
    <s v="India"/>
    <x v="3"/>
    <s v="OFF-BI-10001744"/>
    <x v="0"/>
    <x v="0"/>
    <x v="458"/>
    <n v="255.45"/>
    <n v="5"/>
    <n v="28.05"/>
    <x v="492"/>
    <x v="1"/>
    <n v="446"/>
    <x v="1"/>
    <x v="5"/>
    <x v="1"/>
    <x v="261"/>
    <d v="2022-09-10T00:00:00"/>
    <x v="3"/>
    <x v="9"/>
    <n v="153"/>
    <s v="late Time"/>
  </r>
  <r>
    <n v="531"/>
    <s v="IN-2012-78914"/>
    <x v="0"/>
    <s v="AR-10570"/>
    <x v="244"/>
    <x v="0"/>
    <x v="29"/>
    <x v="2"/>
    <s v="India"/>
    <x v="2"/>
    <s v="OFF-BI-10002684"/>
    <x v="0"/>
    <x v="0"/>
    <x v="22"/>
    <n v="15.48"/>
    <n v="4"/>
    <n v="7.32"/>
    <x v="392"/>
    <x v="1"/>
    <n v="256"/>
    <x v="1"/>
    <x v="4"/>
    <x v="0"/>
    <x v="325"/>
    <d v="2021-12-21T00:00:00"/>
    <x v="2"/>
    <x v="1"/>
    <n v="4"/>
    <s v="On time"/>
  </r>
  <r>
    <n v="532"/>
    <s v="IN-2013-17524"/>
    <x v="0"/>
    <s v="GM-14440"/>
    <x v="302"/>
    <x v="0"/>
    <x v="30"/>
    <x v="14"/>
    <s v="India"/>
    <x v="3"/>
    <s v="OFF-ST-10001186"/>
    <x v="0"/>
    <x v="1"/>
    <x v="459"/>
    <n v="248.64"/>
    <n v="4"/>
    <n v="84.48"/>
    <x v="493"/>
    <x v="2"/>
    <n v="91"/>
    <x v="1"/>
    <x v="5"/>
    <x v="0"/>
    <x v="326"/>
    <d v="2023-03-22T00:00:00"/>
    <x v="1"/>
    <x v="8"/>
    <n v="4"/>
    <s v="On time"/>
  </r>
  <r>
    <n v="533"/>
    <s v="IN-2014-14458"/>
    <x v="0"/>
    <s v="GT-14755"/>
    <x v="18"/>
    <x v="0"/>
    <x v="104"/>
    <x v="20"/>
    <s v="India"/>
    <x v="1"/>
    <s v="OFF-LA-10002123"/>
    <x v="0"/>
    <x v="3"/>
    <x v="460"/>
    <n v="54.6"/>
    <n v="5"/>
    <n v="18.45"/>
    <x v="494"/>
    <x v="2"/>
    <n v="719"/>
    <x v="1"/>
    <x v="6"/>
    <x v="0"/>
    <x v="327"/>
    <d v="2021-07-09T00:00:00"/>
    <x v="2"/>
    <x v="2"/>
    <n v="150"/>
    <s v="late Time"/>
  </r>
  <r>
    <n v="534"/>
    <s v="IN-2013-26659"/>
    <x v="0"/>
    <s v="AB-10600"/>
    <x v="200"/>
    <x v="1"/>
    <x v="61"/>
    <x v="7"/>
    <s v="India"/>
    <x v="3"/>
    <s v="OFF-LA-10002939"/>
    <x v="0"/>
    <x v="3"/>
    <x v="425"/>
    <n v="56.7"/>
    <n v="5"/>
    <n v="12.45"/>
    <x v="495"/>
    <x v="2"/>
    <n v="274"/>
    <x v="1"/>
    <x v="7"/>
    <x v="1"/>
    <x v="194"/>
    <d v="2022-06-25T00:00:00"/>
    <x v="3"/>
    <x v="5"/>
    <n v="6"/>
    <s v="On time"/>
  </r>
  <r>
    <n v="535"/>
    <s v="IN-2014-14458"/>
    <x v="0"/>
    <s v="GT-14755"/>
    <x v="18"/>
    <x v="0"/>
    <x v="104"/>
    <x v="20"/>
    <s v="India"/>
    <x v="1"/>
    <s v="OFF-EN-10004784"/>
    <x v="0"/>
    <x v="2"/>
    <x v="447"/>
    <n v="56.52"/>
    <n v="3"/>
    <n v="5.58"/>
    <x v="379"/>
    <x v="2"/>
    <n v="603"/>
    <x v="1"/>
    <x v="7"/>
    <x v="0"/>
    <x v="48"/>
    <d v="2023-05-09T00:00:00"/>
    <x v="1"/>
    <x v="0"/>
    <n v="-113"/>
    <s v="not Appropriate"/>
  </r>
  <r>
    <n v="536"/>
    <s v="IN-2011-45489"/>
    <x v="0"/>
    <s v="GH-14425"/>
    <x v="139"/>
    <x v="0"/>
    <x v="46"/>
    <x v="11"/>
    <s v="India"/>
    <x v="3"/>
    <s v="OFF-FA-10004698"/>
    <x v="0"/>
    <x v="4"/>
    <x v="461"/>
    <n v="31.59"/>
    <n v="3"/>
    <n v="0.9"/>
    <x v="386"/>
    <x v="2"/>
    <n v="798"/>
    <x v="1"/>
    <x v="5"/>
    <x v="0"/>
    <x v="29"/>
    <d v="2024-01-26T00:00:00"/>
    <x v="0"/>
    <x v="4"/>
    <n v="4"/>
    <s v="On time"/>
  </r>
  <r>
    <n v="537"/>
    <s v="IN-2014-50480"/>
    <x v="0"/>
    <s v="JW-15955"/>
    <x v="303"/>
    <x v="0"/>
    <x v="124"/>
    <x v="5"/>
    <s v="India"/>
    <x v="0"/>
    <s v="OFF-EN-10004424"/>
    <x v="0"/>
    <x v="2"/>
    <x v="462"/>
    <n v="95.64"/>
    <n v="2"/>
    <n v="14.34"/>
    <x v="496"/>
    <x v="2"/>
    <n v="127"/>
    <x v="1"/>
    <x v="7"/>
    <x v="1"/>
    <x v="12"/>
    <d v="2021-09-20T00:00:00"/>
    <x v="2"/>
    <x v="9"/>
    <n v="5"/>
    <s v="On time"/>
  </r>
  <r>
    <n v="538"/>
    <s v="IN-2012-13919"/>
    <x v="1"/>
    <s v="CW-11905"/>
    <x v="95"/>
    <x v="2"/>
    <x v="64"/>
    <x v="5"/>
    <s v="India"/>
    <x v="0"/>
    <s v="OFF-AR-10004218"/>
    <x v="0"/>
    <x v="7"/>
    <x v="434"/>
    <n v="232.08"/>
    <n v="8"/>
    <n v="48.72"/>
    <x v="497"/>
    <x v="0"/>
    <n v="73"/>
    <x v="1"/>
    <x v="6"/>
    <x v="0"/>
    <x v="328"/>
    <d v="2022-12-18T00:00:00"/>
    <x v="3"/>
    <x v="1"/>
    <n v="6"/>
    <s v="On time"/>
  </r>
  <r>
    <n v="539"/>
    <s v="IN-2014-74644"/>
    <x v="1"/>
    <s v="PS-18970"/>
    <x v="304"/>
    <x v="2"/>
    <x v="125"/>
    <x v="5"/>
    <s v="India"/>
    <x v="0"/>
    <s v="OFF-ST-10001824"/>
    <x v="0"/>
    <x v="1"/>
    <x v="129"/>
    <n v="120"/>
    <n v="5"/>
    <n v="7.2"/>
    <x v="373"/>
    <x v="1"/>
    <n v="281"/>
    <x v="1"/>
    <x v="7"/>
    <x v="1"/>
    <x v="39"/>
    <d v="2024-08-19T00:00:00"/>
    <x v="0"/>
    <x v="7"/>
    <n v="6"/>
    <s v="On time"/>
  </r>
  <r>
    <n v="540"/>
    <s v="IN-2011-15165"/>
    <x v="1"/>
    <s v="MG-17680"/>
    <x v="305"/>
    <x v="2"/>
    <x v="104"/>
    <x v="20"/>
    <s v="India"/>
    <x v="1"/>
    <s v="OFF-SU-10001618"/>
    <x v="0"/>
    <x v="5"/>
    <x v="463"/>
    <n v="143.4"/>
    <n v="5"/>
    <n v="51.6"/>
    <x v="498"/>
    <x v="3"/>
    <n v="540"/>
    <x v="1"/>
    <x v="4"/>
    <x v="0"/>
    <x v="327"/>
    <d v="2021-07-09T00:00:00"/>
    <x v="2"/>
    <x v="2"/>
    <n v="150"/>
    <s v="late Time"/>
  </r>
  <r>
    <n v="541"/>
    <s v="IN-2014-45188"/>
    <x v="2"/>
    <s v="DR-12940"/>
    <x v="93"/>
    <x v="2"/>
    <x v="15"/>
    <x v="2"/>
    <s v="India"/>
    <x v="2"/>
    <s v="OFF-FA-10002459"/>
    <x v="0"/>
    <x v="4"/>
    <x v="464"/>
    <n v="96.45"/>
    <n v="5"/>
    <n v="38.549999999999997"/>
    <x v="499"/>
    <x v="1"/>
    <n v="207"/>
    <x v="1"/>
    <x v="5"/>
    <x v="0"/>
    <x v="299"/>
    <d v="2024-11-04T00:00:00"/>
    <x v="0"/>
    <x v="6"/>
    <n v="123"/>
    <s v="late Time"/>
  </r>
  <r>
    <n v="542"/>
    <s v="IN-2014-71256"/>
    <x v="1"/>
    <s v="NM-18445"/>
    <x v="89"/>
    <x v="2"/>
    <x v="27"/>
    <x v="13"/>
    <s v="India"/>
    <x v="1"/>
    <s v="OFF-EN-10004473"/>
    <x v="0"/>
    <x v="2"/>
    <x v="413"/>
    <n v="194.64"/>
    <n v="4"/>
    <n v="9.7200000000000006"/>
    <x v="500"/>
    <x v="0"/>
    <n v="677"/>
    <x v="1"/>
    <x v="6"/>
    <x v="0"/>
    <x v="329"/>
    <d v="2021-02-10T00:00:00"/>
    <x v="2"/>
    <x v="11"/>
    <n v="-230"/>
    <s v="not Appropriate"/>
  </r>
  <r>
    <n v="543"/>
    <s v="IN-2014-44012"/>
    <x v="1"/>
    <s v="PS-19045"/>
    <x v="92"/>
    <x v="2"/>
    <x v="63"/>
    <x v="16"/>
    <s v="India"/>
    <x v="2"/>
    <s v="OFF-ST-10000103"/>
    <x v="0"/>
    <x v="1"/>
    <x v="465"/>
    <n v="596.70000000000005"/>
    <n v="3"/>
    <n v="83.52"/>
    <x v="501"/>
    <x v="3"/>
    <n v="560"/>
    <x v="1"/>
    <x v="7"/>
    <x v="0"/>
    <x v="12"/>
    <d v="2021-09-20T00:00:00"/>
    <x v="2"/>
    <x v="9"/>
    <n v="5"/>
    <s v="On time"/>
  </r>
  <r>
    <n v="544"/>
    <s v="IN-2014-71256"/>
    <x v="1"/>
    <s v="NM-18445"/>
    <x v="89"/>
    <x v="2"/>
    <x v="27"/>
    <x v="13"/>
    <s v="India"/>
    <x v="1"/>
    <s v="OFF-ST-10004365"/>
    <x v="0"/>
    <x v="1"/>
    <x v="466"/>
    <n v="170.73"/>
    <n v="3"/>
    <n v="80.19"/>
    <x v="502"/>
    <x v="0"/>
    <n v="485"/>
    <x v="1"/>
    <x v="4"/>
    <x v="0"/>
    <x v="314"/>
    <d v="2023-07-26T00:00:00"/>
    <x v="1"/>
    <x v="2"/>
    <n v="4"/>
    <s v="On time"/>
  </r>
  <r>
    <n v="545"/>
    <s v="IN-2014-45188"/>
    <x v="2"/>
    <s v="DR-12940"/>
    <x v="93"/>
    <x v="2"/>
    <x v="15"/>
    <x v="2"/>
    <s v="India"/>
    <x v="2"/>
    <s v="OFF-PA-10003407"/>
    <x v="0"/>
    <x v="6"/>
    <x v="467"/>
    <n v="46.71"/>
    <n v="3"/>
    <n v="19.53"/>
    <x v="503"/>
    <x v="1"/>
    <n v="191"/>
    <x v="1"/>
    <x v="6"/>
    <x v="1"/>
    <x v="32"/>
    <d v="2024-09-29T00:00:00"/>
    <x v="0"/>
    <x v="9"/>
    <n v="4"/>
    <s v="On time"/>
  </r>
  <r>
    <n v="546"/>
    <s v="IN-2014-73762"/>
    <x v="3"/>
    <s v="BF-11005"/>
    <x v="295"/>
    <x v="2"/>
    <x v="122"/>
    <x v="24"/>
    <s v="India"/>
    <x v="3"/>
    <s v="OFF-LA-10002596"/>
    <x v="0"/>
    <x v="3"/>
    <x v="468"/>
    <n v="20.25"/>
    <n v="3"/>
    <n v="5.67"/>
    <x v="504"/>
    <x v="1"/>
    <n v="749"/>
    <x v="1"/>
    <x v="7"/>
    <x v="0"/>
    <x v="209"/>
    <d v="2024-02-04T00:00:00"/>
    <x v="0"/>
    <x v="11"/>
    <n v="-52"/>
    <s v="not Appropriate"/>
  </r>
  <r>
    <n v="547"/>
    <s v="IN-2013-72355"/>
    <x v="3"/>
    <s v="ML-17755"/>
    <x v="194"/>
    <x v="2"/>
    <x v="45"/>
    <x v="5"/>
    <s v="India"/>
    <x v="0"/>
    <s v="OFF-PA-10001006"/>
    <x v="0"/>
    <x v="6"/>
    <x v="469"/>
    <n v="40.98"/>
    <n v="2"/>
    <n v="17.16"/>
    <x v="505"/>
    <x v="0"/>
    <n v="373"/>
    <x v="1"/>
    <x v="4"/>
    <x v="0"/>
    <x v="42"/>
    <d v="2024-11-22T00:00:00"/>
    <x v="0"/>
    <x v="6"/>
    <n v="4"/>
    <s v="On time"/>
  </r>
  <r>
    <n v="548"/>
    <s v="IN-2012-33708"/>
    <x v="3"/>
    <s v="JS-15940"/>
    <x v="306"/>
    <x v="2"/>
    <x v="41"/>
    <x v="4"/>
    <s v="India"/>
    <x v="0"/>
    <s v="OFF-LA-10000668"/>
    <x v="0"/>
    <x v="3"/>
    <x v="470"/>
    <n v="21.78"/>
    <n v="2"/>
    <n v="10.86"/>
    <x v="506"/>
    <x v="3"/>
    <n v="225"/>
    <x v="1"/>
    <x v="5"/>
    <x v="1"/>
    <x v="48"/>
    <d v="2023-05-09T00:00:00"/>
    <x v="1"/>
    <x v="0"/>
    <n v="-113"/>
    <s v="not Appropriate"/>
  </r>
  <r>
    <n v="549"/>
    <s v="IN-2014-11427"/>
    <x v="1"/>
    <s v="ED-13885"/>
    <x v="307"/>
    <x v="2"/>
    <x v="11"/>
    <x v="4"/>
    <s v="India"/>
    <x v="0"/>
    <s v="OFF-ST-10004703"/>
    <x v="0"/>
    <x v="1"/>
    <x v="471"/>
    <n v="46.5"/>
    <n v="2"/>
    <n v="9.3000000000000007"/>
    <x v="507"/>
    <x v="0"/>
    <n v="370"/>
    <x v="1"/>
    <x v="6"/>
    <x v="1"/>
    <x v="330"/>
    <d v="2023-05-20T00:00:00"/>
    <x v="1"/>
    <x v="0"/>
    <n v="5"/>
    <s v="On time"/>
  </r>
  <r>
    <n v="550"/>
    <s v="IN-2014-15543"/>
    <x v="3"/>
    <s v="LO-17170"/>
    <x v="308"/>
    <x v="1"/>
    <x v="30"/>
    <x v="14"/>
    <s v="India"/>
    <x v="3"/>
    <s v="OFF-AR-10001208"/>
    <x v="0"/>
    <x v="7"/>
    <x v="472"/>
    <n v="163.62"/>
    <n v="3"/>
    <n v="78.48"/>
    <x v="508"/>
    <x v="1"/>
    <n v="510"/>
    <x v="1"/>
    <x v="7"/>
    <x v="0"/>
    <x v="331"/>
    <d v="2022-10-24T00:00:00"/>
    <x v="3"/>
    <x v="3"/>
    <n v="4"/>
    <s v="On time"/>
  </r>
  <r>
    <n v="551"/>
    <s v="IN-2014-48940"/>
    <x v="3"/>
    <s v="JK-15325"/>
    <x v="309"/>
    <x v="1"/>
    <x v="74"/>
    <x v="20"/>
    <s v="India"/>
    <x v="1"/>
    <s v="OFF-BI-10001645"/>
    <x v="0"/>
    <x v="0"/>
    <x v="473"/>
    <n v="362.46"/>
    <n v="7"/>
    <n v="36.119999999999997"/>
    <x v="509"/>
    <x v="0"/>
    <n v="184"/>
    <x v="1"/>
    <x v="4"/>
    <x v="0"/>
    <x v="43"/>
    <d v="2022-07-10T00:00:00"/>
    <x v="3"/>
    <x v="2"/>
    <n v="181"/>
    <s v="late Time"/>
  </r>
  <r>
    <n v="552"/>
    <s v="IN-2011-23530"/>
    <x v="2"/>
    <s v="AS-10285"/>
    <x v="107"/>
    <x v="1"/>
    <x v="8"/>
    <x v="7"/>
    <s v="India"/>
    <x v="3"/>
    <s v="OFF-PA-10000579"/>
    <x v="0"/>
    <x v="6"/>
    <x v="153"/>
    <n v="183.75"/>
    <n v="7"/>
    <n v="64.260000000000005"/>
    <x v="510"/>
    <x v="3"/>
    <n v="212"/>
    <x v="1"/>
    <x v="5"/>
    <x v="1"/>
    <x v="332"/>
    <d v="2023-12-26T00:00:00"/>
    <x v="1"/>
    <x v="1"/>
    <n v="7"/>
    <s v="On time"/>
  </r>
  <r>
    <n v="553"/>
    <s v="IN-2014-77339"/>
    <x v="2"/>
    <s v="JC-16105"/>
    <x v="102"/>
    <x v="1"/>
    <x v="66"/>
    <x v="5"/>
    <s v="India"/>
    <x v="0"/>
    <s v="OFF-LA-10002765"/>
    <x v="0"/>
    <x v="3"/>
    <x v="474"/>
    <n v="61.95"/>
    <n v="7"/>
    <n v="7.35"/>
    <x v="511"/>
    <x v="0"/>
    <n v="484"/>
    <x v="1"/>
    <x v="6"/>
    <x v="1"/>
    <x v="202"/>
    <d v="2022-12-19T00:00:00"/>
    <x v="3"/>
    <x v="1"/>
    <n v="4"/>
    <s v="On time"/>
  </r>
  <r>
    <n v="554"/>
    <s v="IN-2014-65488"/>
    <x v="2"/>
    <s v="CP-12340"/>
    <x v="104"/>
    <x v="1"/>
    <x v="60"/>
    <x v="17"/>
    <s v="India"/>
    <x v="1"/>
    <s v="OFF-AP-10002090"/>
    <x v="0"/>
    <x v="8"/>
    <x v="475"/>
    <n v="4001.04"/>
    <n v="8"/>
    <n v="1440.24"/>
    <x v="512"/>
    <x v="0"/>
    <n v="725"/>
    <x v="1"/>
    <x v="7"/>
    <x v="0"/>
    <x v="333"/>
    <d v="2025-02-01T00:00:00"/>
    <x v="4"/>
    <x v="11"/>
    <n v="34"/>
    <s v="late Time"/>
  </r>
  <r>
    <n v="555"/>
    <s v="IN-2012-13828"/>
    <x v="2"/>
    <s v="LS-17200"/>
    <x v="310"/>
    <x v="1"/>
    <x v="70"/>
    <x v="7"/>
    <s v="India"/>
    <x v="3"/>
    <s v="OFF-PA-10003654"/>
    <x v="0"/>
    <x v="6"/>
    <x v="28"/>
    <n v="84.45"/>
    <n v="5"/>
    <n v="17.7"/>
    <x v="513"/>
    <x v="1"/>
    <n v="200"/>
    <x v="1"/>
    <x v="5"/>
    <x v="1"/>
    <x v="334"/>
    <d v="2023-09-08T00:00:00"/>
    <x v="1"/>
    <x v="9"/>
    <n v="123"/>
    <s v="late Time"/>
  </r>
  <r>
    <n v="556"/>
    <s v="IN-2013-22179"/>
    <x v="2"/>
    <s v="SP-20620"/>
    <x v="293"/>
    <x v="1"/>
    <x v="25"/>
    <x v="11"/>
    <s v="India"/>
    <x v="3"/>
    <s v="OFF-PA-10001968"/>
    <x v="0"/>
    <x v="6"/>
    <x v="476"/>
    <n v="122.76"/>
    <n v="4"/>
    <n v="42.96"/>
    <x v="514"/>
    <x v="3"/>
    <n v="300"/>
    <x v="1"/>
    <x v="6"/>
    <x v="0"/>
    <x v="42"/>
    <d v="2024-11-22T00:00:00"/>
    <x v="0"/>
    <x v="6"/>
    <n v="4"/>
    <s v="On time"/>
  </r>
  <r>
    <n v="557"/>
    <s v="IN-2011-44901"/>
    <x v="2"/>
    <s v="MG-18205"/>
    <x v="189"/>
    <x v="1"/>
    <x v="66"/>
    <x v="5"/>
    <s v="India"/>
    <x v="0"/>
    <s v="OFF-SU-10002566"/>
    <x v="0"/>
    <x v="5"/>
    <x v="477"/>
    <n v="168.6"/>
    <n v="4"/>
    <n v="70.8"/>
    <x v="515"/>
    <x v="1"/>
    <n v="198"/>
    <x v="1"/>
    <x v="7"/>
    <x v="0"/>
    <x v="35"/>
    <d v="2023-11-02T00:00:00"/>
    <x v="1"/>
    <x v="6"/>
    <n v="123"/>
    <s v="late Time"/>
  </r>
  <r>
    <n v="558"/>
    <s v="IN-2013-12183"/>
    <x v="2"/>
    <s v="HH-15010"/>
    <x v="176"/>
    <x v="1"/>
    <x v="45"/>
    <x v="5"/>
    <s v="India"/>
    <x v="0"/>
    <s v="OFF-BI-10000389"/>
    <x v="0"/>
    <x v="0"/>
    <x v="478"/>
    <n v="152.63999999999999"/>
    <n v="3"/>
    <n v="0"/>
    <x v="516"/>
    <x v="0"/>
    <n v="443"/>
    <x v="1"/>
    <x v="4"/>
    <x v="0"/>
    <x v="254"/>
    <d v="2024-08-16T00:00:00"/>
    <x v="0"/>
    <x v="7"/>
    <n v="-114"/>
    <s v="not Appropriate"/>
  </r>
  <r>
    <n v="559"/>
    <s v="IN-2012-22431"/>
    <x v="2"/>
    <s v="AS-10285"/>
    <x v="107"/>
    <x v="1"/>
    <x v="68"/>
    <x v="19"/>
    <s v="India"/>
    <x v="3"/>
    <s v="OFF-LA-10003273"/>
    <x v="0"/>
    <x v="3"/>
    <x v="8"/>
    <n v="10.8"/>
    <n v="1"/>
    <n v="0.63"/>
    <x v="517"/>
    <x v="0"/>
    <n v="163"/>
    <x v="1"/>
    <x v="5"/>
    <x v="0"/>
    <x v="55"/>
    <d v="2023-05-13T00:00:00"/>
    <x v="1"/>
    <x v="0"/>
    <n v="-53"/>
    <s v="not Appropriate"/>
  </r>
  <r>
    <n v="560"/>
    <s v="IN-2013-22179"/>
    <x v="2"/>
    <s v="SP-20620"/>
    <x v="293"/>
    <x v="1"/>
    <x v="25"/>
    <x v="11"/>
    <s v="India"/>
    <x v="3"/>
    <s v="OFF-EN-10000383"/>
    <x v="0"/>
    <x v="2"/>
    <x v="479"/>
    <n v="6"/>
    <n v="1"/>
    <n v="1.26"/>
    <x v="518"/>
    <x v="3"/>
    <n v="407"/>
    <x v="1"/>
    <x v="6"/>
    <x v="1"/>
    <x v="299"/>
    <d v="2024-11-04T00:00:00"/>
    <x v="0"/>
    <x v="6"/>
    <n v="123"/>
    <s v="late Time"/>
  </r>
  <r>
    <n v="561"/>
    <s v="IN-2011-53203"/>
    <x v="2"/>
    <s v="AH-10195"/>
    <x v="157"/>
    <x v="1"/>
    <x v="30"/>
    <x v="14"/>
    <s v="India"/>
    <x v="3"/>
    <s v="OFF-AR-10004656"/>
    <x v="0"/>
    <x v="7"/>
    <x v="480"/>
    <n v="97.74"/>
    <n v="2"/>
    <n v="21.48"/>
    <x v="519"/>
    <x v="3"/>
    <n v="627"/>
    <x v="1"/>
    <x v="7"/>
    <x v="1"/>
    <x v="331"/>
    <d v="2022-10-24T00:00:00"/>
    <x v="3"/>
    <x v="3"/>
    <n v="4"/>
    <s v="On time"/>
  </r>
  <r>
    <n v="562"/>
    <s v="IN-2014-65488"/>
    <x v="2"/>
    <s v="CP-12340"/>
    <x v="104"/>
    <x v="1"/>
    <x v="60"/>
    <x v="17"/>
    <s v="India"/>
    <x v="1"/>
    <s v="OFF-BI-10002335"/>
    <x v="0"/>
    <x v="0"/>
    <x v="481"/>
    <n v="25.14"/>
    <n v="2"/>
    <n v="0.48"/>
    <x v="520"/>
    <x v="0"/>
    <n v="441"/>
    <x v="1"/>
    <x v="5"/>
    <x v="1"/>
    <x v="335"/>
    <d v="2022-09-05T00:00:00"/>
    <x v="3"/>
    <x v="9"/>
    <n v="184"/>
    <s v="late Time"/>
  </r>
  <r>
    <n v="563"/>
    <s v="IN-2013-26785"/>
    <x v="2"/>
    <s v="RA-19885"/>
    <x v="225"/>
    <x v="1"/>
    <x v="50"/>
    <x v="0"/>
    <s v="India"/>
    <x v="0"/>
    <s v="OFF-SU-10000970"/>
    <x v="0"/>
    <x v="5"/>
    <x v="13"/>
    <n v="73.02"/>
    <n v="2"/>
    <n v="9.48"/>
    <x v="521"/>
    <x v="1"/>
    <n v="7"/>
    <x v="1"/>
    <x v="6"/>
    <x v="0"/>
    <x v="298"/>
    <d v="2024-06-23T00:00:00"/>
    <x v="0"/>
    <x v="5"/>
    <n v="6"/>
    <s v="On time"/>
  </r>
  <r>
    <n v="564"/>
    <s v="IN-2013-74350"/>
    <x v="1"/>
    <s v="MS-17980"/>
    <x v="311"/>
    <x v="1"/>
    <x v="45"/>
    <x v="5"/>
    <s v="India"/>
    <x v="0"/>
    <s v="OFF-LA-10002575"/>
    <x v="0"/>
    <x v="3"/>
    <x v="482"/>
    <n v="34.47"/>
    <n v="3"/>
    <n v="1.35"/>
    <x v="522"/>
    <x v="3"/>
    <n v="254"/>
    <x v="1"/>
    <x v="4"/>
    <x v="0"/>
    <x v="336"/>
    <d v="2022-08-19T00:00:00"/>
    <x v="3"/>
    <x v="7"/>
    <n v="5"/>
    <s v="On time"/>
  </r>
  <r>
    <n v="565"/>
    <s v="IN-2014-19673"/>
    <x v="1"/>
    <s v="NH-18610"/>
    <x v="312"/>
    <x v="1"/>
    <x v="71"/>
    <x v="3"/>
    <s v="India"/>
    <x v="2"/>
    <s v="OFF-LA-10004114"/>
    <x v="0"/>
    <x v="3"/>
    <x v="483"/>
    <n v="26.82"/>
    <n v="3"/>
    <n v="7.74"/>
    <x v="523"/>
    <x v="1"/>
    <n v="555"/>
    <x v="1"/>
    <x v="5"/>
    <x v="0"/>
    <x v="337"/>
    <d v="2024-11-03T00:00:00"/>
    <x v="0"/>
    <x v="6"/>
    <n v="123"/>
    <s v="late Time"/>
  </r>
  <r>
    <n v="566"/>
    <s v="IN-2013-31825"/>
    <x v="1"/>
    <s v="JK-15325"/>
    <x v="309"/>
    <x v="1"/>
    <x v="29"/>
    <x v="2"/>
    <s v="India"/>
    <x v="2"/>
    <s v="OFF-AR-10003446"/>
    <x v="0"/>
    <x v="7"/>
    <x v="484"/>
    <n v="66.33"/>
    <n v="3"/>
    <n v="0"/>
    <x v="115"/>
    <x v="0"/>
    <n v="698"/>
    <x v="1"/>
    <x v="6"/>
    <x v="0"/>
    <x v="327"/>
    <d v="2021-07-09T00:00:00"/>
    <x v="2"/>
    <x v="2"/>
    <n v="150"/>
    <s v="late Time"/>
  </r>
  <r>
    <n v="567"/>
    <s v="IN-2012-46903"/>
    <x v="1"/>
    <s v="JG-15310"/>
    <x v="313"/>
    <x v="1"/>
    <x v="110"/>
    <x v="17"/>
    <s v="India"/>
    <x v="1"/>
    <s v="OFF-SU-10004705"/>
    <x v="0"/>
    <x v="5"/>
    <x v="485"/>
    <n v="33.39"/>
    <n v="3"/>
    <n v="4.32"/>
    <x v="1"/>
    <x v="0"/>
    <n v="166"/>
    <x v="1"/>
    <x v="7"/>
    <x v="0"/>
    <x v="35"/>
    <d v="2023-11-02T00:00:00"/>
    <x v="1"/>
    <x v="6"/>
    <n v="123"/>
    <s v="late Time"/>
  </r>
  <r>
    <n v="568"/>
    <s v="IN-2011-69450"/>
    <x v="1"/>
    <s v="GP-14740"/>
    <x v="172"/>
    <x v="1"/>
    <x v="123"/>
    <x v="7"/>
    <s v="India"/>
    <x v="3"/>
    <s v="OFF-SU-10001762"/>
    <x v="0"/>
    <x v="5"/>
    <x v="122"/>
    <n v="198.84"/>
    <n v="4"/>
    <n v="63.6"/>
    <x v="524"/>
    <x v="0"/>
    <n v="330"/>
    <x v="1"/>
    <x v="5"/>
    <x v="1"/>
    <x v="32"/>
    <d v="2024-09-29T00:00:00"/>
    <x v="0"/>
    <x v="9"/>
    <n v="4"/>
    <s v="On time"/>
  </r>
  <r>
    <n v="569"/>
    <s v="IN-2013-76667"/>
    <x v="1"/>
    <s v="LW-16990"/>
    <x v="114"/>
    <x v="1"/>
    <x v="16"/>
    <x v="0"/>
    <s v="India"/>
    <x v="0"/>
    <s v="OFF-SU-10000970"/>
    <x v="0"/>
    <x v="5"/>
    <x v="13"/>
    <n v="146.04"/>
    <n v="4"/>
    <n v="18.96"/>
    <x v="525"/>
    <x v="0"/>
    <n v="323"/>
    <x v="1"/>
    <x v="6"/>
    <x v="1"/>
    <x v="338"/>
    <d v="2024-10-06T00:00:00"/>
    <x v="0"/>
    <x v="3"/>
    <n v="183"/>
    <s v="late Time"/>
  </r>
  <r>
    <n v="570"/>
    <s v="IN-2013-76667"/>
    <x v="1"/>
    <s v="LW-16990"/>
    <x v="114"/>
    <x v="1"/>
    <x v="16"/>
    <x v="0"/>
    <s v="India"/>
    <x v="0"/>
    <s v="OFF-LA-10000271"/>
    <x v="0"/>
    <x v="3"/>
    <x v="486"/>
    <n v="45.12"/>
    <n v="4"/>
    <n v="21.12"/>
    <x v="526"/>
    <x v="0"/>
    <n v="495"/>
    <x v="1"/>
    <x v="7"/>
    <x v="1"/>
    <x v="36"/>
    <d v="2023-03-27T00:00:00"/>
    <x v="1"/>
    <x v="8"/>
    <n v="4"/>
    <s v="On time"/>
  </r>
  <r>
    <n v="571"/>
    <s v="IN-2012-40638"/>
    <x v="1"/>
    <s v="FH-14275"/>
    <x v="173"/>
    <x v="1"/>
    <x v="21"/>
    <x v="5"/>
    <s v="India"/>
    <x v="0"/>
    <s v="OFF-ST-10003203"/>
    <x v="0"/>
    <x v="1"/>
    <x v="56"/>
    <n v="984.9"/>
    <n v="5"/>
    <n v="423.45"/>
    <x v="527"/>
    <x v="0"/>
    <n v="566"/>
    <x v="1"/>
    <x v="4"/>
    <x v="1"/>
    <x v="308"/>
    <d v="2022-07-12T00:00:00"/>
    <x v="3"/>
    <x v="2"/>
    <n v="181"/>
    <s v="late Time"/>
  </r>
  <r>
    <n v="572"/>
    <s v="IN-2012-48240"/>
    <x v="1"/>
    <s v="GP-14740"/>
    <x v="172"/>
    <x v="1"/>
    <x v="30"/>
    <x v="14"/>
    <s v="India"/>
    <x v="3"/>
    <s v="OFF-LA-10002992"/>
    <x v="0"/>
    <x v="3"/>
    <x v="487"/>
    <n v="49.35"/>
    <n v="5"/>
    <n v="0.45"/>
    <x v="528"/>
    <x v="3"/>
    <n v="609"/>
    <x v="1"/>
    <x v="5"/>
    <x v="0"/>
    <x v="0"/>
    <d v="2024-05-12T00:00:00"/>
    <x v="0"/>
    <x v="0"/>
    <n v="121"/>
    <s v="late Time"/>
  </r>
  <r>
    <n v="573"/>
    <s v="IN-2011-61176"/>
    <x v="1"/>
    <s v="SC-20770"/>
    <x v="53"/>
    <x v="1"/>
    <x v="13"/>
    <x v="1"/>
    <s v="India"/>
    <x v="1"/>
    <s v="OFF-EN-10000383"/>
    <x v="0"/>
    <x v="2"/>
    <x v="479"/>
    <n v="30"/>
    <n v="5"/>
    <n v="6.3"/>
    <x v="175"/>
    <x v="1"/>
    <n v="304"/>
    <x v="1"/>
    <x v="6"/>
    <x v="1"/>
    <x v="336"/>
    <d v="2022-08-19T00:00:00"/>
    <x v="3"/>
    <x v="7"/>
    <n v="5"/>
    <s v="On time"/>
  </r>
  <r>
    <n v="574"/>
    <s v="IN-2014-68463"/>
    <x v="1"/>
    <s v="DM-13345"/>
    <x v="314"/>
    <x v="1"/>
    <x v="126"/>
    <x v="21"/>
    <s v="India"/>
    <x v="1"/>
    <s v="OFF-ST-10004060"/>
    <x v="0"/>
    <x v="1"/>
    <x v="446"/>
    <n v="1865.97"/>
    <n v="9"/>
    <n v="802.17"/>
    <x v="529"/>
    <x v="3"/>
    <n v="516"/>
    <x v="1"/>
    <x v="7"/>
    <x v="1"/>
    <x v="240"/>
    <d v="2024-04-25T00:00:00"/>
    <x v="0"/>
    <x v="10"/>
    <n v="4"/>
    <s v="On time"/>
  </r>
  <r>
    <n v="575"/>
    <s v="IN-2014-50151"/>
    <x v="1"/>
    <s v="CS-12175"/>
    <x v="177"/>
    <x v="1"/>
    <x v="50"/>
    <x v="0"/>
    <s v="India"/>
    <x v="0"/>
    <s v="OFF-AP-10002938"/>
    <x v="0"/>
    <x v="8"/>
    <x v="488"/>
    <n v="169.5"/>
    <n v="2"/>
    <n v="15.24"/>
    <x v="530"/>
    <x v="3"/>
    <n v="730"/>
    <x v="1"/>
    <x v="5"/>
    <x v="1"/>
    <x v="328"/>
    <d v="2022-12-18T00:00:00"/>
    <x v="3"/>
    <x v="1"/>
    <n v="6"/>
    <s v="On time"/>
  </r>
  <r>
    <n v="576"/>
    <s v="IN-2012-48240"/>
    <x v="1"/>
    <s v="GP-14740"/>
    <x v="172"/>
    <x v="1"/>
    <x v="30"/>
    <x v="14"/>
    <s v="India"/>
    <x v="3"/>
    <s v="OFF-BI-10004589"/>
    <x v="0"/>
    <x v="0"/>
    <x v="144"/>
    <n v="97.68"/>
    <n v="2"/>
    <n v="13.62"/>
    <x v="531"/>
    <x v="3"/>
    <n v="42"/>
    <x v="1"/>
    <x v="6"/>
    <x v="1"/>
    <x v="339"/>
    <d v="2024-08-23T00:00:00"/>
    <x v="0"/>
    <x v="7"/>
    <n v="5"/>
    <s v="On time"/>
  </r>
  <r>
    <n v="577"/>
    <s v="IN-2012-49500"/>
    <x v="1"/>
    <s v="KN-16390"/>
    <x v="315"/>
    <x v="1"/>
    <x v="127"/>
    <x v="4"/>
    <s v="India"/>
    <x v="0"/>
    <s v="OFF-PA-10003784"/>
    <x v="0"/>
    <x v="6"/>
    <x v="489"/>
    <n v="55.98"/>
    <n v="2"/>
    <n v="27.96"/>
    <x v="128"/>
    <x v="3"/>
    <n v="712"/>
    <x v="1"/>
    <x v="7"/>
    <x v="0"/>
    <x v="340"/>
    <d v="2023-05-13T00:00:00"/>
    <x v="1"/>
    <x v="0"/>
    <n v="-84"/>
    <s v="not Appropriate"/>
  </r>
  <r>
    <n v="578"/>
    <s v="IN-2014-19673"/>
    <x v="1"/>
    <s v="NH-18610"/>
    <x v="312"/>
    <x v="1"/>
    <x v="71"/>
    <x v="3"/>
    <s v="India"/>
    <x v="2"/>
    <s v="OFF-BI-10004666"/>
    <x v="0"/>
    <x v="0"/>
    <x v="490"/>
    <n v="100.92"/>
    <n v="2"/>
    <n v="45.36"/>
    <x v="532"/>
    <x v="1"/>
    <n v="283"/>
    <x v="1"/>
    <x v="4"/>
    <x v="1"/>
    <x v="72"/>
    <d v="2024-09-16T00:00:00"/>
    <x v="0"/>
    <x v="9"/>
    <n v="-84"/>
    <s v="not Appropriate"/>
  </r>
  <r>
    <n v="579"/>
    <s v="IN-2013-32063"/>
    <x v="1"/>
    <s v="AC-10615"/>
    <x v="38"/>
    <x v="1"/>
    <x v="29"/>
    <x v="2"/>
    <s v="India"/>
    <x v="2"/>
    <s v="OFF-AR-10002747"/>
    <x v="0"/>
    <x v="7"/>
    <x v="427"/>
    <n v="109.8"/>
    <n v="2"/>
    <n v="43.92"/>
    <x v="313"/>
    <x v="0"/>
    <n v="139"/>
    <x v="1"/>
    <x v="5"/>
    <x v="0"/>
    <x v="88"/>
    <d v="2024-04-11T00:00:00"/>
    <x v="0"/>
    <x v="10"/>
    <n v="-202"/>
    <s v="not Appropriate"/>
  </r>
  <r>
    <n v="580"/>
    <s v="IN-2012-52314"/>
    <x v="3"/>
    <s v="TB-21055"/>
    <x v="136"/>
    <x v="0"/>
    <x v="76"/>
    <x v="12"/>
    <s v="India"/>
    <x v="3"/>
    <s v="OFF-EN-10001528"/>
    <x v="0"/>
    <x v="2"/>
    <x v="447"/>
    <n v="76.2"/>
    <n v="5"/>
    <n v="10.65"/>
    <x v="85"/>
    <x v="1"/>
    <n v="66"/>
    <x v="1"/>
    <x v="7"/>
    <x v="0"/>
    <x v="341"/>
    <d v="2021-09-30T00:00:00"/>
    <x v="2"/>
    <x v="9"/>
    <n v="4"/>
    <s v="On time"/>
  </r>
  <r>
    <n v="581"/>
    <s v="IN-2011-46322"/>
    <x v="2"/>
    <s v="JD-16015"/>
    <x v="316"/>
    <x v="0"/>
    <x v="58"/>
    <x v="9"/>
    <s v="India"/>
    <x v="2"/>
    <s v="OFF-SU-10001731"/>
    <x v="0"/>
    <x v="5"/>
    <x v="491"/>
    <n v="133.5"/>
    <n v="5"/>
    <n v="65.400000000000006"/>
    <x v="533"/>
    <x v="0"/>
    <n v="756"/>
    <x v="1"/>
    <x v="5"/>
    <x v="1"/>
    <x v="279"/>
    <d v="2023-08-25T00:00:00"/>
    <x v="1"/>
    <x v="7"/>
    <n v="6"/>
    <s v="On time"/>
  </r>
  <r>
    <n v="582"/>
    <s v="IN-2012-44943"/>
    <x v="2"/>
    <s v="BE-11410"/>
    <x v="140"/>
    <x v="0"/>
    <x v="38"/>
    <x v="10"/>
    <s v="India"/>
    <x v="3"/>
    <s v="OFF-LA-10000540"/>
    <x v="0"/>
    <x v="3"/>
    <x v="426"/>
    <n v="23.25"/>
    <n v="5"/>
    <n v="6.15"/>
    <x v="534"/>
    <x v="1"/>
    <n v="53"/>
    <x v="1"/>
    <x v="6"/>
    <x v="0"/>
    <x v="55"/>
    <d v="2023-12-05T00:00:00"/>
    <x v="1"/>
    <x v="1"/>
    <n v="153"/>
    <s v="late Time"/>
  </r>
  <r>
    <n v="583"/>
    <s v="IN-2014-51187"/>
    <x v="1"/>
    <s v="MN-17935"/>
    <x v="317"/>
    <x v="0"/>
    <x v="4"/>
    <x v="3"/>
    <s v="India"/>
    <x v="2"/>
    <s v="OFF-EN-10000296"/>
    <x v="0"/>
    <x v="2"/>
    <x v="492"/>
    <n v="84.75"/>
    <n v="5"/>
    <n v="6.75"/>
    <x v="535"/>
    <x v="3"/>
    <n v="85"/>
    <x v="1"/>
    <x v="7"/>
    <x v="0"/>
    <x v="158"/>
    <d v="2022-05-15T00:00:00"/>
    <x v="3"/>
    <x v="0"/>
    <n v="-174"/>
    <s v="not Appropriate"/>
  </r>
  <r>
    <n v="584"/>
    <s v="IN-2014-38531"/>
    <x v="1"/>
    <s v="MV-18190"/>
    <x v="78"/>
    <x v="0"/>
    <x v="30"/>
    <x v="14"/>
    <s v="India"/>
    <x v="3"/>
    <s v="OFF-ST-10003445"/>
    <x v="0"/>
    <x v="1"/>
    <x v="456"/>
    <n v="155.85"/>
    <n v="5"/>
    <n v="4.6500000000000004"/>
    <x v="536"/>
    <x v="0"/>
    <n v="95"/>
    <x v="1"/>
    <x v="4"/>
    <x v="1"/>
    <x v="342"/>
    <d v="2024-09-27T00:00:00"/>
    <x v="0"/>
    <x v="9"/>
    <n v="4"/>
    <s v="On time"/>
  </r>
  <r>
    <n v="585"/>
    <s v="IN-2012-40897"/>
    <x v="1"/>
    <s v="BO-11425"/>
    <x v="318"/>
    <x v="0"/>
    <x v="57"/>
    <x v="8"/>
    <s v="India"/>
    <x v="0"/>
    <s v="OFF-AR-10000851"/>
    <x v="0"/>
    <x v="7"/>
    <x v="493"/>
    <n v="227.4"/>
    <n v="5"/>
    <n v="49.95"/>
    <x v="537"/>
    <x v="0"/>
    <n v="438"/>
    <x v="1"/>
    <x v="6"/>
    <x v="1"/>
    <x v="343"/>
    <d v="2021-06-06T00:00:00"/>
    <x v="2"/>
    <x v="5"/>
    <n v="151"/>
    <s v="late Time"/>
  </r>
  <r>
    <n v="586"/>
    <s v="IN-2011-44593"/>
    <x v="3"/>
    <s v="LR-16915"/>
    <x v="25"/>
    <x v="0"/>
    <x v="44"/>
    <x v="5"/>
    <s v="India"/>
    <x v="0"/>
    <s v="OFF-AP-10000304"/>
    <x v="0"/>
    <x v="8"/>
    <x v="494"/>
    <n v="1840.68"/>
    <n v="6"/>
    <n v="846.54"/>
    <x v="69"/>
    <x v="0"/>
    <n v="128"/>
    <x v="1"/>
    <x v="7"/>
    <x v="0"/>
    <x v="54"/>
    <d v="2023-05-30T00:00:00"/>
    <x v="1"/>
    <x v="0"/>
    <n v="6"/>
    <s v="On time"/>
  </r>
  <r>
    <n v="587"/>
    <s v="IN-2012-41415"/>
    <x v="2"/>
    <s v="HG-14845"/>
    <x v="0"/>
    <x v="0"/>
    <x v="9"/>
    <x v="7"/>
    <s v="India"/>
    <x v="3"/>
    <s v="OFF-EN-10002556"/>
    <x v="0"/>
    <x v="2"/>
    <x v="495"/>
    <n v="102.24"/>
    <n v="6"/>
    <n v="43.92"/>
    <x v="538"/>
    <x v="3"/>
    <n v="70"/>
    <x v="1"/>
    <x v="4"/>
    <x v="0"/>
    <x v="110"/>
    <d v="2022-02-07T00:00:00"/>
    <x v="3"/>
    <x v="11"/>
    <n v="-140"/>
    <s v="not Appropriate"/>
  </r>
  <r>
    <n v="588"/>
    <s v="IN-2012-28171"/>
    <x v="2"/>
    <s v="KH-16510"/>
    <x v="123"/>
    <x v="0"/>
    <x v="16"/>
    <x v="0"/>
    <s v="India"/>
    <x v="0"/>
    <s v="OFF-BI-10001326"/>
    <x v="0"/>
    <x v="0"/>
    <x v="420"/>
    <n v="85.14"/>
    <n v="6"/>
    <n v="21.24"/>
    <x v="62"/>
    <x v="0"/>
    <n v="361"/>
    <x v="1"/>
    <x v="5"/>
    <x v="1"/>
    <x v="344"/>
    <d v="2021-09-10T00:00:00"/>
    <x v="2"/>
    <x v="9"/>
    <n v="184"/>
    <s v="late Time"/>
  </r>
  <r>
    <n v="589"/>
    <s v="IN-2013-51103"/>
    <x v="1"/>
    <s v="JG-15160"/>
    <x v="83"/>
    <x v="0"/>
    <x v="122"/>
    <x v="24"/>
    <s v="India"/>
    <x v="3"/>
    <s v="OFF-BI-10003582"/>
    <x v="0"/>
    <x v="0"/>
    <x v="496"/>
    <n v="52.56"/>
    <n v="6"/>
    <n v="18.899999999999999"/>
    <x v="539"/>
    <x v="3"/>
    <n v="467"/>
    <x v="1"/>
    <x v="6"/>
    <x v="1"/>
    <x v="287"/>
    <d v="2023-06-17T00:00:00"/>
    <x v="1"/>
    <x v="5"/>
    <n v="-142"/>
    <s v="not Appropriate"/>
  </r>
  <r>
    <n v="590"/>
    <s v="IN-2012-40918"/>
    <x v="2"/>
    <s v="LH-17155"/>
    <x v="319"/>
    <x v="0"/>
    <x v="123"/>
    <x v="7"/>
    <s v="India"/>
    <x v="3"/>
    <s v="OFF-EN-10002581"/>
    <x v="0"/>
    <x v="2"/>
    <x v="497"/>
    <n v="149.72999999999999"/>
    <n v="7"/>
    <n v="40.32"/>
    <x v="507"/>
    <x v="1"/>
    <n v="630"/>
    <x v="1"/>
    <x v="7"/>
    <x v="1"/>
    <x v="73"/>
    <d v="2023-06-24T00:00:00"/>
    <x v="1"/>
    <x v="5"/>
    <n v="6"/>
    <s v="On time"/>
  </r>
  <r>
    <n v="591"/>
    <s v="IN-2012-31958"/>
    <x v="1"/>
    <s v="JC-15775"/>
    <x v="320"/>
    <x v="0"/>
    <x v="28"/>
    <x v="4"/>
    <s v="India"/>
    <x v="0"/>
    <s v="OFF-ST-10000078"/>
    <x v="0"/>
    <x v="1"/>
    <x v="498"/>
    <n v="336"/>
    <n v="7"/>
    <n v="23.52"/>
    <x v="540"/>
    <x v="1"/>
    <n v="133"/>
    <x v="1"/>
    <x v="4"/>
    <x v="0"/>
    <x v="345"/>
    <d v="2024-06-05T00:00:00"/>
    <x v="0"/>
    <x v="5"/>
    <n v="121"/>
    <s v="late Time"/>
  </r>
  <r>
    <n v="592"/>
    <s v="IN-2014-58957"/>
    <x v="2"/>
    <s v="MM-17920"/>
    <x v="3"/>
    <x v="0"/>
    <x v="89"/>
    <x v="4"/>
    <s v="India"/>
    <x v="0"/>
    <s v="OFF-AR-10001266"/>
    <x v="0"/>
    <x v="7"/>
    <x v="499"/>
    <n v="482.76"/>
    <n v="9"/>
    <n v="183.33"/>
    <x v="541"/>
    <x v="3"/>
    <n v="702"/>
    <x v="1"/>
    <x v="5"/>
    <x v="0"/>
    <x v="54"/>
    <d v="2023-05-30T00:00:00"/>
    <x v="1"/>
    <x v="0"/>
    <n v="6"/>
    <s v="On time"/>
  </r>
  <r>
    <n v="593"/>
    <s v="IN-2012-40946"/>
    <x v="1"/>
    <s v="PG-18895"/>
    <x v="321"/>
    <x v="0"/>
    <x v="82"/>
    <x v="0"/>
    <s v="India"/>
    <x v="0"/>
    <s v="OFF-BI-10000721"/>
    <x v="0"/>
    <x v="0"/>
    <x v="101"/>
    <n v="140.1"/>
    <n v="10"/>
    <n v="5.4"/>
    <x v="542"/>
    <x v="0"/>
    <n v="586"/>
    <x v="1"/>
    <x v="6"/>
    <x v="1"/>
    <x v="346"/>
    <d v="2022-06-08T00:00:00"/>
    <x v="3"/>
    <x v="5"/>
    <n v="151"/>
    <s v="late Time"/>
  </r>
  <r>
    <n v="594"/>
    <s v="IN-2014-51187"/>
    <x v="1"/>
    <s v="MN-17935"/>
    <x v="317"/>
    <x v="0"/>
    <x v="4"/>
    <x v="3"/>
    <s v="India"/>
    <x v="2"/>
    <s v="OFF-BI-10004868"/>
    <x v="0"/>
    <x v="0"/>
    <x v="500"/>
    <n v="60.3"/>
    <n v="10"/>
    <n v="1.8"/>
    <x v="543"/>
    <x v="3"/>
    <n v="743"/>
    <x v="1"/>
    <x v="7"/>
    <x v="1"/>
    <x v="54"/>
    <d v="2023-05-29T00:00:00"/>
    <x v="1"/>
    <x v="0"/>
    <n v="5"/>
    <s v="On time"/>
  </r>
  <r>
    <n v="595"/>
    <s v="ID-2011-11392"/>
    <x v="1"/>
    <s v="TB-21055"/>
    <x v="136"/>
    <x v="0"/>
    <x v="49"/>
    <x v="5"/>
    <s v="India"/>
    <x v="0"/>
    <s v="OFF-LA-10002575"/>
    <x v="0"/>
    <x v="3"/>
    <x v="482"/>
    <n v="68.94"/>
    <n v="12"/>
    <n v="-63.54"/>
    <x v="544"/>
    <x v="3"/>
    <n v="501"/>
    <x v="1"/>
    <x v="4"/>
    <x v="0"/>
    <x v="60"/>
    <d v="2022-10-13T00:00:00"/>
    <x v="3"/>
    <x v="3"/>
    <n v="64"/>
    <s v="late Time"/>
  </r>
  <r>
    <n v="596"/>
    <s v="IN-2011-44593"/>
    <x v="3"/>
    <s v="LR-16915"/>
    <x v="25"/>
    <x v="0"/>
    <x v="44"/>
    <x v="5"/>
    <s v="India"/>
    <x v="0"/>
    <s v="OFF-ST-10003243"/>
    <x v="0"/>
    <x v="1"/>
    <x v="501"/>
    <n v="105.6"/>
    <n v="4"/>
    <n v="39"/>
    <x v="545"/>
    <x v="0"/>
    <n v="199"/>
    <x v="1"/>
    <x v="5"/>
    <x v="1"/>
    <x v="347"/>
    <d v="2023-11-23T00:00:00"/>
    <x v="1"/>
    <x v="6"/>
    <n v="5"/>
    <s v="On time"/>
  </r>
  <r>
    <n v="597"/>
    <s v="IN-2014-70724"/>
    <x v="1"/>
    <s v="CC-12370"/>
    <x v="28"/>
    <x v="0"/>
    <x v="6"/>
    <x v="5"/>
    <s v="India"/>
    <x v="0"/>
    <s v="OFF-SU-10002709"/>
    <x v="0"/>
    <x v="5"/>
    <x v="502"/>
    <n v="118.2"/>
    <n v="4"/>
    <n v="48.36"/>
    <x v="546"/>
    <x v="0"/>
    <n v="503"/>
    <x v="1"/>
    <x v="6"/>
    <x v="1"/>
    <x v="348"/>
    <d v="2023-09-28T00:00:00"/>
    <x v="1"/>
    <x v="9"/>
    <n v="6"/>
    <s v="On time"/>
  </r>
  <r>
    <n v="598"/>
    <s v="IN-2012-65915"/>
    <x v="1"/>
    <s v="CC-12145"/>
    <x v="135"/>
    <x v="0"/>
    <x v="87"/>
    <x v="5"/>
    <s v="India"/>
    <x v="0"/>
    <s v="OFF-FA-10003161"/>
    <x v="0"/>
    <x v="4"/>
    <x v="136"/>
    <n v="47.52"/>
    <n v="4"/>
    <n v="19.440000000000001"/>
    <x v="547"/>
    <x v="1"/>
    <n v="716"/>
    <x v="1"/>
    <x v="7"/>
    <x v="0"/>
    <x v="290"/>
    <d v="2021-07-06T00:00:00"/>
    <x v="2"/>
    <x v="2"/>
    <n v="150"/>
    <s v="late Time"/>
  </r>
  <r>
    <n v="599"/>
    <s v="IN-2014-32028"/>
    <x v="1"/>
    <s v="JH-16180"/>
    <x v="158"/>
    <x v="0"/>
    <x v="33"/>
    <x v="16"/>
    <s v="India"/>
    <x v="2"/>
    <s v="OFF-FA-10004659"/>
    <x v="0"/>
    <x v="4"/>
    <x v="424"/>
    <n v="51.84"/>
    <n v="4"/>
    <n v="16.559999999999999"/>
    <x v="548"/>
    <x v="0"/>
    <n v="311"/>
    <x v="1"/>
    <x v="4"/>
    <x v="0"/>
    <x v="88"/>
    <d v="2024-04-11T00:00:00"/>
    <x v="0"/>
    <x v="10"/>
    <n v="-202"/>
    <s v="not Appropriate"/>
  </r>
  <r>
    <n v="600"/>
    <s v="IN-2012-74854"/>
    <x v="1"/>
    <s v="CG-12520"/>
    <x v="322"/>
    <x v="0"/>
    <x v="60"/>
    <x v="5"/>
    <s v="India"/>
    <x v="0"/>
    <s v="OFF-ST-10002240"/>
    <x v="0"/>
    <x v="1"/>
    <x v="503"/>
    <n v="231.36"/>
    <n v="4"/>
    <n v="64.680000000000007"/>
    <x v="549"/>
    <x v="3"/>
    <n v="510"/>
    <x v="1"/>
    <x v="6"/>
    <x v="0"/>
    <x v="341"/>
    <d v="2021-09-30T00:00:00"/>
    <x v="2"/>
    <x v="9"/>
    <n v="4"/>
    <s v="On time"/>
  </r>
  <r>
    <n v="601"/>
    <s v="IN-2014-70724"/>
    <x v="1"/>
    <s v="CC-12370"/>
    <x v="28"/>
    <x v="0"/>
    <x v="6"/>
    <x v="5"/>
    <s v="India"/>
    <x v="0"/>
    <s v="OFF-BI-10004483"/>
    <x v="0"/>
    <x v="0"/>
    <x v="35"/>
    <n v="33.479999999999997"/>
    <n v="4"/>
    <n v="1.32"/>
    <x v="550"/>
    <x v="0"/>
    <n v="80"/>
    <x v="1"/>
    <x v="7"/>
    <x v="0"/>
    <x v="289"/>
    <d v="2023-12-30T00:00:00"/>
    <x v="1"/>
    <x v="1"/>
    <n v="4"/>
    <s v="On time"/>
  </r>
  <r>
    <n v="602"/>
    <s v="IN-2011-75218"/>
    <x v="3"/>
    <s v="AH-10465"/>
    <x v="159"/>
    <x v="0"/>
    <x v="95"/>
    <x v="2"/>
    <s v="India"/>
    <x v="2"/>
    <s v="OFF-EN-10003498"/>
    <x v="0"/>
    <x v="2"/>
    <x v="107"/>
    <n v="138.69"/>
    <n v="3"/>
    <n v="51.3"/>
    <x v="551"/>
    <x v="0"/>
    <n v="504"/>
    <x v="1"/>
    <x v="4"/>
    <x v="0"/>
    <x v="198"/>
    <d v="2022-12-07T00:00:00"/>
    <x v="3"/>
    <x v="1"/>
    <n v="214"/>
    <s v="late Time"/>
  </r>
  <r>
    <n v="603"/>
    <s v="IN-2014-76114"/>
    <x v="3"/>
    <s v="DB-13615"/>
    <x v="178"/>
    <x v="0"/>
    <x v="70"/>
    <x v="7"/>
    <s v="India"/>
    <x v="3"/>
    <s v="OFF-PA-10003744"/>
    <x v="0"/>
    <x v="6"/>
    <x v="374"/>
    <n v="54.27"/>
    <n v="3"/>
    <n v="17.28"/>
    <x v="552"/>
    <x v="1"/>
    <n v="545"/>
    <x v="1"/>
    <x v="5"/>
    <x v="0"/>
    <x v="60"/>
    <d v="2022-10-13T00:00:00"/>
    <x v="3"/>
    <x v="3"/>
    <n v="64"/>
    <s v="late Time"/>
  </r>
  <r>
    <n v="604"/>
    <s v="IN-2012-71340"/>
    <x v="2"/>
    <s v="GT-14710"/>
    <x v="165"/>
    <x v="0"/>
    <x v="48"/>
    <x v="17"/>
    <s v="India"/>
    <x v="1"/>
    <s v="OFF-FA-10004659"/>
    <x v="0"/>
    <x v="4"/>
    <x v="424"/>
    <n v="38.880000000000003"/>
    <n v="3"/>
    <n v="12.42"/>
    <x v="553"/>
    <x v="1"/>
    <n v="710"/>
    <x v="1"/>
    <x v="6"/>
    <x v="0"/>
    <x v="349"/>
    <d v="2024-01-09T00:00:00"/>
    <x v="0"/>
    <x v="4"/>
    <n v="-232"/>
    <s v="not Appropriate"/>
  </r>
  <r>
    <n v="605"/>
    <s v="IN-2012-19078"/>
    <x v="2"/>
    <s v="BG-11740"/>
    <x v="254"/>
    <x v="0"/>
    <x v="36"/>
    <x v="9"/>
    <s v="India"/>
    <x v="2"/>
    <s v="OFF-FA-10004298"/>
    <x v="0"/>
    <x v="4"/>
    <x v="504"/>
    <n v="32.4"/>
    <n v="3"/>
    <n v="11.97"/>
    <x v="554"/>
    <x v="3"/>
    <n v="58"/>
    <x v="1"/>
    <x v="7"/>
    <x v="0"/>
    <x v="346"/>
    <d v="2022-06-08T00:00:00"/>
    <x v="3"/>
    <x v="5"/>
    <n v="151"/>
    <s v="late Time"/>
  </r>
  <r>
    <n v="606"/>
    <s v="IN-2014-19120"/>
    <x v="1"/>
    <s v="AW-10840"/>
    <x v="164"/>
    <x v="0"/>
    <x v="98"/>
    <x v="8"/>
    <s v="India"/>
    <x v="0"/>
    <s v="OFF-SU-10004705"/>
    <x v="0"/>
    <x v="5"/>
    <x v="485"/>
    <n v="33.39"/>
    <n v="3"/>
    <n v="4.32"/>
    <x v="555"/>
    <x v="0"/>
    <n v="647"/>
    <x v="1"/>
    <x v="4"/>
    <x v="1"/>
    <x v="65"/>
    <d v="2023-01-13T00:00:00"/>
    <x v="1"/>
    <x v="4"/>
    <n v="-169"/>
    <s v="not Appropriate"/>
  </r>
  <r>
    <n v="607"/>
    <s v="IN-2011-59286"/>
    <x v="1"/>
    <s v="TD-20995"/>
    <x v="323"/>
    <x v="0"/>
    <x v="121"/>
    <x v="5"/>
    <s v="India"/>
    <x v="0"/>
    <s v="OFF-PA-10002974"/>
    <x v="0"/>
    <x v="6"/>
    <x v="505"/>
    <n v="85.23"/>
    <n v="3"/>
    <n v="16.11"/>
    <x v="556"/>
    <x v="3"/>
    <n v="124"/>
    <x v="1"/>
    <x v="5"/>
    <x v="0"/>
    <x v="345"/>
    <d v="2024-06-05T00:00:00"/>
    <x v="0"/>
    <x v="5"/>
    <n v="121"/>
    <s v="late Time"/>
  </r>
  <r>
    <n v="608"/>
    <s v="IN-2013-78809"/>
    <x v="1"/>
    <s v="AG-10900"/>
    <x v="146"/>
    <x v="0"/>
    <x v="44"/>
    <x v="5"/>
    <s v="India"/>
    <x v="0"/>
    <s v="OFF-PA-10001327"/>
    <x v="0"/>
    <x v="6"/>
    <x v="506"/>
    <n v="144.99"/>
    <n v="3"/>
    <n v="12.96"/>
    <x v="557"/>
    <x v="1"/>
    <n v="414"/>
    <x v="1"/>
    <x v="6"/>
    <x v="0"/>
    <x v="327"/>
    <d v="2021-06-09T00:00:00"/>
    <x v="2"/>
    <x v="5"/>
    <n v="120"/>
    <s v="late Time"/>
  </r>
  <r>
    <n v="609"/>
    <s v="IN-2013-60007"/>
    <x v="1"/>
    <s v="HG-15025"/>
    <x v="324"/>
    <x v="0"/>
    <x v="78"/>
    <x v="7"/>
    <s v="India"/>
    <x v="3"/>
    <s v="OFF-LA-10002493"/>
    <x v="0"/>
    <x v="3"/>
    <x v="507"/>
    <n v="32.130000000000003"/>
    <n v="3"/>
    <n v="3.78"/>
    <x v="403"/>
    <x v="0"/>
    <n v="565"/>
    <x v="1"/>
    <x v="7"/>
    <x v="0"/>
    <x v="350"/>
    <d v="2023-03-19T00:00:00"/>
    <x v="1"/>
    <x v="8"/>
    <n v="4"/>
    <s v="On time"/>
  </r>
  <r>
    <n v="610"/>
    <s v="IN-2013-78809"/>
    <x v="1"/>
    <s v="AG-10900"/>
    <x v="146"/>
    <x v="0"/>
    <x v="44"/>
    <x v="5"/>
    <s v="India"/>
    <x v="0"/>
    <s v="OFF-LA-10004114"/>
    <x v="0"/>
    <x v="3"/>
    <x v="483"/>
    <n v="26.82"/>
    <n v="3"/>
    <n v="7.74"/>
    <x v="11"/>
    <x v="1"/>
    <n v="49"/>
    <x v="1"/>
    <x v="4"/>
    <x v="0"/>
    <x v="351"/>
    <d v="2024-02-12T00:00:00"/>
    <x v="0"/>
    <x v="11"/>
    <n v="-288"/>
    <s v="not Appropriate"/>
  </r>
  <r>
    <n v="611"/>
    <s v="IN-2013-53819"/>
    <x v="1"/>
    <s v="TB-21595"/>
    <x v="149"/>
    <x v="0"/>
    <x v="48"/>
    <x v="17"/>
    <s v="India"/>
    <x v="1"/>
    <s v="OFF-EN-10004755"/>
    <x v="0"/>
    <x v="2"/>
    <x v="508"/>
    <n v="61.47"/>
    <n v="3"/>
    <n v="16.559999999999999"/>
    <x v="45"/>
    <x v="1"/>
    <n v="542"/>
    <x v="1"/>
    <x v="5"/>
    <x v="0"/>
    <x v="352"/>
    <d v="2024-10-24T00:00:00"/>
    <x v="0"/>
    <x v="3"/>
    <n v="5"/>
    <s v="On time"/>
  </r>
  <r>
    <n v="612"/>
    <s v="IN-2014-32084"/>
    <x v="1"/>
    <s v="AF-10885"/>
    <x v="72"/>
    <x v="0"/>
    <x v="128"/>
    <x v="9"/>
    <s v="India"/>
    <x v="2"/>
    <s v="OFF-EN-10001528"/>
    <x v="0"/>
    <x v="2"/>
    <x v="447"/>
    <n v="45.72"/>
    <n v="3"/>
    <n v="6.39"/>
    <x v="558"/>
    <x v="1"/>
    <n v="319"/>
    <x v="1"/>
    <x v="6"/>
    <x v="1"/>
    <x v="348"/>
    <d v="2023-09-28T00:00:00"/>
    <x v="1"/>
    <x v="9"/>
    <n v="6"/>
    <s v="On time"/>
  </r>
  <r>
    <n v="613"/>
    <s v="IN-2013-15732"/>
    <x v="2"/>
    <s v="RK-19300"/>
    <x v="325"/>
    <x v="0"/>
    <x v="30"/>
    <x v="14"/>
    <s v="India"/>
    <x v="3"/>
    <s v="OFF-ST-10003141"/>
    <x v="0"/>
    <x v="1"/>
    <x v="509"/>
    <n v="173.61"/>
    <n v="3"/>
    <n v="32.94"/>
    <x v="559"/>
    <x v="1"/>
    <n v="533"/>
    <x v="1"/>
    <x v="7"/>
    <x v="1"/>
    <x v="353"/>
    <d v="2024-08-09T00:00:00"/>
    <x v="0"/>
    <x v="7"/>
    <n v="122"/>
    <s v="late Time"/>
  </r>
  <r>
    <n v="614"/>
    <s v="IN-2014-35619"/>
    <x v="2"/>
    <s v="PO-18850"/>
    <x v="80"/>
    <x v="0"/>
    <x v="18"/>
    <x v="9"/>
    <s v="India"/>
    <x v="2"/>
    <s v="OFF-ST-10000327"/>
    <x v="0"/>
    <x v="1"/>
    <x v="5"/>
    <n v="49.68"/>
    <n v="3"/>
    <n v="6.93"/>
    <x v="560"/>
    <x v="1"/>
    <n v="602"/>
    <x v="1"/>
    <x v="4"/>
    <x v="0"/>
    <x v="354"/>
    <d v="2022-10-12T00:00:00"/>
    <x v="3"/>
    <x v="3"/>
    <n v="153"/>
    <s v="late Time"/>
  </r>
  <r>
    <n v="615"/>
    <s v="IN-2012-35143"/>
    <x v="1"/>
    <s v="RO-19780"/>
    <x v="116"/>
    <x v="0"/>
    <x v="4"/>
    <x v="3"/>
    <s v="India"/>
    <x v="2"/>
    <s v="OFF-BI-10002881"/>
    <x v="0"/>
    <x v="0"/>
    <x v="510"/>
    <n v="146.88"/>
    <n v="3"/>
    <n v="2.88"/>
    <x v="561"/>
    <x v="0"/>
    <n v="324"/>
    <x v="1"/>
    <x v="5"/>
    <x v="0"/>
    <x v="355"/>
    <d v="2023-08-27T00:00:00"/>
    <x v="1"/>
    <x v="7"/>
    <n v="4"/>
    <s v="On time"/>
  </r>
  <r>
    <n v="616"/>
    <s v="IN-2014-78991"/>
    <x v="1"/>
    <s v="JF-15355"/>
    <x v="326"/>
    <x v="0"/>
    <x v="61"/>
    <x v="7"/>
    <s v="India"/>
    <x v="3"/>
    <s v="OFF-BI-10003340"/>
    <x v="0"/>
    <x v="0"/>
    <x v="511"/>
    <n v="26.82"/>
    <n v="3"/>
    <n v="6.12"/>
    <x v="562"/>
    <x v="1"/>
    <n v="175"/>
    <x v="1"/>
    <x v="6"/>
    <x v="1"/>
    <x v="356"/>
    <d v="2024-06-03T00:00:00"/>
    <x v="0"/>
    <x v="5"/>
    <n v="152"/>
    <s v="late Time"/>
  </r>
  <r>
    <n v="617"/>
    <s v="IN-2011-32371"/>
    <x v="3"/>
    <s v="JW-15955"/>
    <x v="303"/>
    <x v="0"/>
    <x v="4"/>
    <x v="3"/>
    <s v="India"/>
    <x v="2"/>
    <s v="OFF-LA-10004745"/>
    <x v="0"/>
    <x v="3"/>
    <x v="10"/>
    <n v="9.36"/>
    <n v="1"/>
    <n v="4.5599999999999996"/>
    <x v="563"/>
    <x v="3"/>
    <n v="672"/>
    <x v="1"/>
    <x v="7"/>
    <x v="0"/>
    <x v="357"/>
    <d v="2024-05-31T00:00:00"/>
    <x v="0"/>
    <x v="0"/>
    <n v="4"/>
    <s v="On time"/>
  </r>
  <r>
    <n v="618"/>
    <s v="IN-2013-50018"/>
    <x v="2"/>
    <s v="JH-15820"/>
    <x v="327"/>
    <x v="0"/>
    <x v="26"/>
    <x v="1"/>
    <s v="India"/>
    <x v="1"/>
    <s v="OFF-EN-10002679"/>
    <x v="0"/>
    <x v="2"/>
    <x v="512"/>
    <n v="41.19"/>
    <n v="1"/>
    <n v="19.77"/>
    <x v="564"/>
    <x v="1"/>
    <n v="46"/>
    <x v="1"/>
    <x v="4"/>
    <x v="1"/>
    <x v="83"/>
    <d v="2021-12-26T00:00:00"/>
    <x v="2"/>
    <x v="1"/>
    <n v="4"/>
    <s v="On time"/>
  </r>
  <r>
    <n v="619"/>
    <s v="IN-2013-15732"/>
    <x v="2"/>
    <s v="RK-19300"/>
    <x v="325"/>
    <x v="0"/>
    <x v="30"/>
    <x v="14"/>
    <s v="India"/>
    <x v="3"/>
    <s v="OFF-LA-10002364"/>
    <x v="0"/>
    <x v="3"/>
    <x v="513"/>
    <n v="11.43"/>
    <n v="1"/>
    <n v="3.3"/>
    <x v="445"/>
    <x v="1"/>
    <n v="118"/>
    <x v="1"/>
    <x v="5"/>
    <x v="0"/>
    <x v="180"/>
    <d v="2022-10-24T00:00:00"/>
    <x v="3"/>
    <x v="3"/>
    <n v="6"/>
    <s v="On time"/>
  </r>
  <r>
    <n v="620"/>
    <s v="IN-2012-66580"/>
    <x v="2"/>
    <s v="JH-16180"/>
    <x v="158"/>
    <x v="0"/>
    <x v="77"/>
    <x v="5"/>
    <s v="India"/>
    <x v="0"/>
    <s v="OFF-BI-10003588"/>
    <x v="0"/>
    <x v="0"/>
    <x v="69"/>
    <n v="15.48"/>
    <n v="1"/>
    <n v="3.87"/>
    <x v="565"/>
    <x v="3"/>
    <n v="712"/>
    <x v="1"/>
    <x v="6"/>
    <x v="0"/>
    <x v="181"/>
    <d v="2021-06-15T00:00:00"/>
    <x v="2"/>
    <x v="5"/>
    <n v="-113"/>
    <s v="not Appropriate"/>
  </r>
  <r>
    <n v="621"/>
    <s v="IN-2014-35983"/>
    <x v="3"/>
    <s v="SW-20275"/>
    <x v="328"/>
    <x v="0"/>
    <x v="84"/>
    <x v="21"/>
    <s v="India"/>
    <x v="1"/>
    <s v="OFF-BI-10003646"/>
    <x v="0"/>
    <x v="0"/>
    <x v="514"/>
    <n v="15.66"/>
    <n v="2"/>
    <n v="3.42"/>
    <x v="566"/>
    <x v="3"/>
    <n v="567"/>
    <x v="1"/>
    <x v="4"/>
    <x v="0"/>
    <x v="272"/>
    <d v="2023-05-08T00:00:00"/>
    <x v="1"/>
    <x v="0"/>
    <n v="120"/>
    <s v="late Time"/>
  </r>
  <r>
    <n v="622"/>
    <s v="IN-2013-17671"/>
    <x v="3"/>
    <s v="CR-12730"/>
    <x v="329"/>
    <x v="0"/>
    <x v="42"/>
    <x v="8"/>
    <s v="India"/>
    <x v="0"/>
    <s v="OFF-BI-10003025"/>
    <x v="0"/>
    <x v="0"/>
    <x v="32"/>
    <n v="102.54"/>
    <n v="2"/>
    <n v="18.420000000000002"/>
    <x v="567"/>
    <x v="1"/>
    <n v="377"/>
    <x v="1"/>
    <x v="5"/>
    <x v="1"/>
    <x v="150"/>
    <d v="2022-04-11T00:00:00"/>
    <x v="3"/>
    <x v="10"/>
    <n v="-201"/>
    <s v="not Appropriate"/>
  </r>
  <r>
    <n v="623"/>
    <s v="IN-2013-10811"/>
    <x v="2"/>
    <s v="LR-16915"/>
    <x v="25"/>
    <x v="0"/>
    <x v="24"/>
    <x v="10"/>
    <s v="India"/>
    <x v="3"/>
    <s v="OFF-AP-10002963"/>
    <x v="0"/>
    <x v="8"/>
    <x v="515"/>
    <n v="167.28"/>
    <n v="2"/>
    <n v="70.2"/>
    <x v="568"/>
    <x v="1"/>
    <n v="795"/>
    <x v="1"/>
    <x v="6"/>
    <x v="1"/>
    <x v="358"/>
    <d v="2024-07-10T00:00:00"/>
    <x v="0"/>
    <x v="2"/>
    <n v="122"/>
    <s v="late Time"/>
  </r>
  <r>
    <n v="624"/>
    <s v="IN-2012-28367"/>
    <x v="2"/>
    <s v="CS-11950"/>
    <x v="330"/>
    <x v="0"/>
    <x v="47"/>
    <x v="7"/>
    <s v="India"/>
    <x v="3"/>
    <s v="OFF-FA-10002635"/>
    <x v="0"/>
    <x v="4"/>
    <x v="516"/>
    <n v="27.6"/>
    <n v="2"/>
    <n v="6.3"/>
    <x v="569"/>
    <x v="3"/>
    <n v="335"/>
    <x v="1"/>
    <x v="7"/>
    <x v="1"/>
    <x v="58"/>
    <d v="2021-11-10T00:00:00"/>
    <x v="2"/>
    <x v="6"/>
    <n v="153"/>
    <s v="late Time"/>
  </r>
  <r>
    <n v="625"/>
    <s v="IN-2014-56360"/>
    <x v="2"/>
    <s v="JC-15385"/>
    <x v="121"/>
    <x v="0"/>
    <x v="80"/>
    <x v="21"/>
    <s v="India"/>
    <x v="1"/>
    <s v="OFF-FA-10003817"/>
    <x v="0"/>
    <x v="4"/>
    <x v="517"/>
    <n v="37.92"/>
    <n v="2"/>
    <n v="2.2200000000000002"/>
    <x v="570"/>
    <x v="1"/>
    <n v="800"/>
    <x v="1"/>
    <x v="4"/>
    <x v="0"/>
    <x v="359"/>
    <d v="2021-08-30T00:00:00"/>
    <x v="2"/>
    <x v="7"/>
    <n v="4"/>
    <s v="On time"/>
  </r>
  <r>
    <n v="626"/>
    <s v="IN-2012-71340"/>
    <x v="2"/>
    <s v="GT-14710"/>
    <x v="165"/>
    <x v="0"/>
    <x v="48"/>
    <x v="17"/>
    <s v="India"/>
    <x v="1"/>
    <s v="OFF-SU-10000207"/>
    <x v="0"/>
    <x v="5"/>
    <x v="518"/>
    <n v="69.3"/>
    <n v="2"/>
    <n v="16.62"/>
    <x v="571"/>
    <x v="1"/>
    <n v="201"/>
    <x v="1"/>
    <x v="5"/>
    <x v="1"/>
    <x v="360"/>
    <d v="2023-02-09T00:00:00"/>
    <x v="1"/>
    <x v="11"/>
    <n v="-201"/>
    <s v="not Appropriate"/>
  </r>
  <r>
    <n v="627"/>
    <s v="IN-2011-60826"/>
    <x v="1"/>
    <s v="KM-16660"/>
    <x v="141"/>
    <x v="0"/>
    <x v="60"/>
    <x v="17"/>
    <s v="India"/>
    <x v="1"/>
    <s v="OFF-FA-10000248"/>
    <x v="0"/>
    <x v="4"/>
    <x v="54"/>
    <n v="27.96"/>
    <n v="2"/>
    <n v="13.98"/>
    <x v="572"/>
    <x v="3"/>
    <n v="251"/>
    <x v="1"/>
    <x v="4"/>
    <x v="0"/>
    <x v="361"/>
    <d v="2023-05-01T00:00:00"/>
    <x v="1"/>
    <x v="0"/>
    <n v="121"/>
    <s v="late Time"/>
  </r>
  <r>
    <n v="628"/>
    <s v="IN-2012-65915"/>
    <x v="1"/>
    <s v="CC-12145"/>
    <x v="135"/>
    <x v="0"/>
    <x v="87"/>
    <x v="5"/>
    <s v="India"/>
    <x v="0"/>
    <s v="OFF-AP-10001335"/>
    <x v="0"/>
    <x v="8"/>
    <x v="519"/>
    <n v="166.14"/>
    <n v="2"/>
    <n v="46.5"/>
    <x v="573"/>
    <x v="1"/>
    <n v="116"/>
    <x v="1"/>
    <x v="5"/>
    <x v="1"/>
    <x v="362"/>
    <d v="2024-07-25T00:00:00"/>
    <x v="0"/>
    <x v="2"/>
    <n v="7"/>
    <s v="On time"/>
  </r>
  <r>
    <n v="629"/>
    <s v="IN-2012-23054"/>
    <x v="1"/>
    <s v="TM-21010"/>
    <x v="195"/>
    <x v="0"/>
    <x v="57"/>
    <x v="8"/>
    <s v="India"/>
    <x v="0"/>
    <s v="OFF-EN-10004560"/>
    <x v="0"/>
    <x v="2"/>
    <x v="520"/>
    <n v="76.5"/>
    <n v="2"/>
    <n v="36.72"/>
    <x v="574"/>
    <x v="3"/>
    <n v="306"/>
    <x v="1"/>
    <x v="6"/>
    <x v="1"/>
    <x v="339"/>
    <d v="2024-08-23T00:00:00"/>
    <x v="0"/>
    <x v="7"/>
    <n v="5"/>
    <s v="On time"/>
  </r>
  <r>
    <n v="630"/>
    <s v="IN-2012-10720"/>
    <x v="1"/>
    <s v="KT-16480"/>
    <x v="185"/>
    <x v="0"/>
    <x v="97"/>
    <x v="15"/>
    <s v="India"/>
    <x v="1"/>
    <s v="TEC-MA-10002340"/>
    <x v="1"/>
    <x v="9"/>
    <x v="521"/>
    <n v="241.32"/>
    <n v="2"/>
    <n v="82.02"/>
    <x v="575"/>
    <x v="0"/>
    <n v="459"/>
    <x v="1"/>
    <x v="4"/>
    <x v="1"/>
    <x v="267"/>
    <d v="2024-10-30T00:00:00"/>
    <x v="0"/>
    <x v="3"/>
    <n v="6"/>
    <s v="On time"/>
  </r>
  <r>
    <n v="631"/>
    <s v="IN-2014-35983"/>
    <x v="3"/>
    <s v="SW-20275"/>
    <x v="328"/>
    <x v="0"/>
    <x v="84"/>
    <x v="21"/>
    <s v="India"/>
    <x v="1"/>
    <s v="TEC-MA-10002680"/>
    <x v="1"/>
    <x v="9"/>
    <x v="522"/>
    <n v="2174.13"/>
    <n v="7"/>
    <n v="500.01"/>
    <x v="576"/>
    <x v="3"/>
    <n v="96"/>
    <x v="1"/>
    <x v="5"/>
    <x v="0"/>
    <x v="150"/>
    <d v="2022-04-11T00:00:00"/>
    <x v="3"/>
    <x v="10"/>
    <n v="-201"/>
    <s v="not Appropriate"/>
  </r>
  <r>
    <n v="632"/>
    <s v="IN-2013-25532"/>
    <x v="3"/>
    <s v="CC-12370"/>
    <x v="28"/>
    <x v="0"/>
    <x v="79"/>
    <x v="20"/>
    <s v="India"/>
    <x v="1"/>
    <s v="TEC-MA-10002148"/>
    <x v="1"/>
    <x v="9"/>
    <x v="523"/>
    <n v="788.22"/>
    <n v="3"/>
    <n v="102.42"/>
    <x v="577"/>
    <x v="1"/>
    <n v="310"/>
    <x v="1"/>
    <x v="6"/>
    <x v="0"/>
    <x v="39"/>
    <d v="2024-08-18T00:00:00"/>
    <x v="0"/>
    <x v="7"/>
    <n v="5"/>
    <s v="On time"/>
  </r>
  <r>
    <n v="633"/>
    <s v="IN-2014-75918"/>
    <x v="2"/>
    <s v="BS-11665"/>
    <x v="125"/>
    <x v="0"/>
    <x v="82"/>
    <x v="0"/>
    <s v="India"/>
    <x v="0"/>
    <s v="TEC-MA-10003314"/>
    <x v="1"/>
    <x v="9"/>
    <x v="524"/>
    <n v="476.28"/>
    <n v="6"/>
    <n v="204.66"/>
    <x v="578"/>
    <x v="3"/>
    <n v="55"/>
    <x v="1"/>
    <x v="7"/>
    <x v="1"/>
    <x v="39"/>
    <d v="2024-08-18T00:00:00"/>
    <x v="0"/>
    <x v="7"/>
    <n v="5"/>
    <s v="On time"/>
  </r>
  <r>
    <n v="634"/>
    <s v="IN-2012-35143"/>
    <x v="1"/>
    <s v="RO-19780"/>
    <x v="116"/>
    <x v="0"/>
    <x v="4"/>
    <x v="3"/>
    <s v="India"/>
    <x v="2"/>
    <s v="TEC-MA-10000555"/>
    <x v="1"/>
    <x v="9"/>
    <x v="525"/>
    <n v="683.88"/>
    <n v="4"/>
    <n v="0"/>
    <x v="579"/>
    <x v="0"/>
    <n v="116"/>
    <x v="1"/>
    <x v="4"/>
    <x v="0"/>
    <x v="363"/>
    <d v="2022-09-10T00:00:00"/>
    <x v="3"/>
    <x v="9"/>
    <n v="123"/>
    <s v="late Time"/>
  </r>
  <r>
    <n v="635"/>
    <s v="IN-2014-47274"/>
    <x v="1"/>
    <s v="CC-12670"/>
    <x v="331"/>
    <x v="0"/>
    <x v="42"/>
    <x v="0"/>
    <s v="India"/>
    <x v="0"/>
    <s v="TEC-MA-10002134"/>
    <x v="1"/>
    <x v="9"/>
    <x v="292"/>
    <n v="940.32"/>
    <n v="3"/>
    <n v="141.03"/>
    <x v="580"/>
    <x v="0"/>
    <n v="308"/>
    <x v="1"/>
    <x v="5"/>
    <x v="1"/>
    <x v="44"/>
    <d v="2023-06-18T00:00:00"/>
    <x v="1"/>
    <x v="5"/>
    <n v="4"/>
    <s v="On time"/>
  </r>
  <r>
    <n v="636"/>
    <s v="IN-2014-48261"/>
    <x v="2"/>
    <s v="CY-12745"/>
    <x v="332"/>
    <x v="1"/>
    <x v="29"/>
    <x v="2"/>
    <s v="India"/>
    <x v="2"/>
    <s v="TEC-CO-10002376"/>
    <x v="1"/>
    <x v="10"/>
    <x v="526"/>
    <n v="959.76"/>
    <n v="3"/>
    <n v="460.62"/>
    <x v="581"/>
    <x v="3"/>
    <n v="352"/>
    <x v="1"/>
    <x v="4"/>
    <x v="0"/>
    <x v="315"/>
    <d v="2024-10-17T00:00:00"/>
    <x v="0"/>
    <x v="3"/>
    <n v="4"/>
    <s v="On time"/>
  </r>
  <r>
    <n v="637"/>
    <s v="IN-2012-75904"/>
    <x v="2"/>
    <s v="BW-11110"/>
    <x v="106"/>
    <x v="1"/>
    <x v="67"/>
    <x v="7"/>
    <s v="India"/>
    <x v="3"/>
    <s v="TEC-CO-10000679"/>
    <x v="1"/>
    <x v="10"/>
    <x v="527"/>
    <n v="569.88"/>
    <n v="4"/>
    <n v="5.64"/>
    <x v="582"/>
    <x v="1"/>
    <n v="285"/>
    <x v="1"/>
    <x v="5"/>
    <x v="1"/>
    <x v="234"/>
    <d v="2022-11-17T00:00:00"/>
    <x v="3"/>
    <x v="6"/>
    <n v="-24"/>
    <s v="not Appropriate"/>
  </r>
  <r>
    <n v="638"/>
    <s v="IN-2013-74350"/>
    <x v="1"/>
    <s v="MS-17980"/>
    <x v="311"/>
    <x v="1"/>
    <x v="45"/>
    <x v="5"/>
    <s v="India"/>
    <x v="0"/>
    <s v="TEC-CO-10001472"/>
    <x v="1"/>
    <x v="10"/>
    <x v="528"/>
    <n v="1195.2"/>
    <n v="5"/>
    <n v="585.6"/>
    <x v="583"/>
    <x v="3"/>
    <n v="461"/>
    <x v="1"/>
    <x v="6"/>
    <x v="1"/>
    <x v="272"/>
    <d v="2023-05-08T00:00:00"/>
    <x v="1"/>
    <x v="0"/>
    <n v="120"/>
    <s v="late Time"/>
  </r>
  <r>
    <n v="639"/>
    <s v="IN-2013-35787"/>
    <x v="3"/>
    <s v="KE-16420"/>
    <x v="99"/>
    <x v="1"/>
    <x v="42"/>
    <x v="8"/>
    <s v="India"/>
    <x v="0"/>
    <s v="TEC-CO-10001419"/>
    <x v="1"/>
    <x v="10"/>
    <x v="186"/>
    <n v="530.22"/>
    <n v="2"/>
    <n v="15.9"/>
    <x v="584"/>
    <x v="0"/>
    <n v="167"/>
    <x v="1"/>
    <x v="7"/>
    <x v="0"/>
    <x v="364"/>
    <d v="2022-08-15T00:00:00"/>
    <x v="3"/>
    <x v="7"/>
    <n v="-54"/>
    <s v="not Appropriate"/>
  </r>
  <r>
    <n v="640"/>
    <s v="IN-2012-66342"/>
    <x v="2"/>
    <s v="SG-20470"/>
    <x v="239"/>
    <x v="0"/>
    <x v="53"/>
    <x v="4"/>
    <s v="India"/>
    <x v="0"/>
    <s v="TEC-CO-10004997"/>
    <x v="1"/>
    <x v="10"/>
    <x v="529"/>
    <n v="1526.52"/>
    <n v="4"/>
    <n v="732.72"/>
    <x v="585"/>
    <x v="3"/>
    <n v="614"/>
    <x v="1"/>
    <x v="4"/>
    <x v="1"/>
    <x v="365"/>
    <d v="2023-06-29T00:00:00"/>
    <x v="1"/>
    <x v="5"/>
    <n v="4"/>
    <s v="On time"/>
  </r>
  <r>
    <n v="641"/>
    <s v="IN-2014-16852"/>
    <x v="2"/>
    <s v="GW-14605"/>
    <x v="161"/>
    <x v="0"/>
    <x v="18"/>
    <x v="9"/>
    <s v="India"/>
    <x v="2"/>
    <s v="TEC-CO-10001407"/>
    <x v="1"/>
    <x v="10"/>
    <x v="530"/>
    <n v="587.16"/>
    <n v="4"/>
    <n v="146.76"/>
    <x v="586"/>
    <x v="1"/>
    <n v="767"/>
    <x v="1"/>
    <x v="5"/>
    <x v="0"/>
    <x v="74"/>
    <d v="2021-02-12T00:00:00"/>
    <x v="2"/>
    <x v="11"/>
    <n v="-289"/>
    <s v="not Appropriate"/>
  </r>
  <r>
    <n v="642"/>
    <s v="IN-2013-61841"/>
    <x v="1"/>
    <s v="CM-12385"/>
    <x v="145"/>
    <x v="0"/>
    <x v="29"/>
    <x v="2"/>
    <s v="India"/>
    <x v="2"/>
    <s v="TEC-CO-10004998"/>
    <x v="1"/>
    <x v="10"/>
    <x v="531"/>
    <n v="697.32"/>
    <n v="4"/>
    <n v="292.8"/>
    <x v="587"/>
    <x v="1"/>
    <n v="455"/>
    <x v="1"/>
    <x v="7"/>
    <x v="1"/>
    <x v="366"/>
    <d v="2021-02-15T00:00:00"/>
    <x v="2"/>
    <x v="11"/>
    <n v="-260"/>
    <s v="not Appropriate"/>
  </r>
  <r>
    <n v="643"/>
    <s v="IN-2011-51964"/>
    <x v="2"/>
    <s v="AB-10105"/>
    <x v="160"/>
    <x v="0"/>
    <x v="96"/>
    <x v="3"/>
    <s v="India"/>
    <x v="2"/>
    <s v="TEC-CO-10002526"/>
    <x v="1"/>
    <x v="10"/>
    <x v="532"/>
    <n v="1066.68"/>
    <n v="3"/>
    <n v="394.65"/>
    <x v="588"/>
    <x v="3"/>
    <n v="658"/>
    <x v="1"/>
    <x v="4"/>
    <x v="0"/>
    <x v="257"/>
    <d v="2021-02-09T00:00:00"/>
    <x v="2"/>
    <x v="11"/>
    <n v="-201"/>
    <s v="not Appropriate"/>
  </r>
  <r>
    <n v="644"/>
    <s v="IN-2013-60007"/>
    <x v="1"/>
    <s v="HG-15025"/>
    <x v="324"/>
    <x v="0"/>
    <x v="78"/>
    <x v="7"/>
    <s v="India"/>
    <x v="3"/>
    <s v="TEC-CO-10003250"/>
    <x v="1"/>
    <x v="10"/>
    <x v="533"/>
    <n v="427.59"/>
    <n v="3"/>
    <n v="128.25"/>
    <x v="589"/>
    <x v="0"/>
    <n v="428"/>
    <x v="1"/>
    <x v="5"/>
    <x v="0"/>
    <x v="90"/>
    <d v="2021-06-17T00:00:00"/>
    <x v="2"/>
    <x v="5"/>
    <n v="4"/>
    <s v="On time"/>
  </r>
  <r>
    <n v="645"/>
    <s v="IN-2014-15809"/>
    <x v="1"/>
    <s v="SV-20935"/>
    <x v="301"/>
    <x v="0"/>
    <x v="18"/>
    <x v="9"/>
    <s v="India"/>
    <x v="2"/>
    <s v="TEC-CO-10000865"/>
    <x v="1"/>
    <x v="10"/>
    <x v="534"/>
    <n v="633.48"/>
    <n v="2"/>
    <n v="69.66"/>
    <x v="590"/>
    <x v="1"/>
    <n v="684"/>
    <x v="1"/>
    <x v="7"/>
    <x v="1"/>
    <x v="94"/>
    <d v="2024-10-08T00:00:00"/>
    <x v="0"/>
    <x v="3"/>
    <n v="122"/>
    <s v="late Time"/>
  </r>
  <r>
    <n v="646"/>
    <s v="IN-2012-75904"/>
    <x v="2"/>
    <s v="BW-11110"/>
    <x v="106"/>
    <x v="1"/>
    <x v="67"/>
    <x v="7"/>
    <s v="India"/>
    <x v="3"/>
    <s v="TEC-AC-10003217"/>
    <x v="1"/>
    <x v="11"/>
    <x v="535"/>
    <n v="334.68"/>
    <n v="4"/>
    <n v="83.64"/>
    <x v="591"/>
    <x v="1"/>
    <n v="295"/>
    <x v="1"/>
    <x v="4"/>
    <x v="0"/>
    <x v="94"/>
    <d v="2024-10-08T00:00:00"/>
    <x v="0"/>
    <x v="3"/>
    <n v="122"/>
    <s v="late Time"/>
  </r>
  <r>
    <n v="647"/>
    <s v="IN-2011-27408"/>
    <x v="1"/>
    <s v="LA-16780"/>
    <x v="333"/>
    <x v="1"/>
    <x v="123"/>
    <x v="7"/>
    <s v="India"/>
    <x v="3"/>
    <s v="TEC-AC-10002533"/>
    <x v="1"/>
    <x v="11"/>
    <x v="198"/>
    <n v="916.8"/>
    <n v="8"/>
    <n v="146.63999999999999"/>
    <x v="592"/>
    <x v="0"/>
    <n v="564"/>
    <x v="1"/>
    <x v="5"/>
    <x v="1"/>
    <x v="251"/>
    <d v="2023-12-20T00:00:00"/>
    <x v="1"/>
    <x v="1"/>
    <n v="4"/>
    <s v="On time"/>
  </r>
  <r>
    <n v="648"/>
    <s v="ID-2011-41863"/>
    <x v="1"/>
    <s v="BF-10975"/>
    <x v="334"/>
    <x v="1"/>
    <x v="49"/>
    <x v="5"/>
    <s v="India"/>
    <x v="0"/>
    <s v="TEC-AC-10002086"/>
    <x v="1"/>
    <x v="11"/>
    <x v="536"/>
    <n v="118.935"/>
    <n v="3"/>
    <n v="-4.8150000000000004"/>
    <x v="593"/>
    <x v="0"/>
    <n v="479"/>
    <x v="1"/>
    <x v="6"/>
    <x v="0"/>
    <x v="92"/>
    <d v="2024-10-21T00:00:00"/>
    <x v="0"/>
    <x v="3"/>
    <n v="4"/>
    <s v="On time"/>
  </r>
  <r>
    <n v="649"/>
    <s v="IN-2014-75267"/>
    <x v="1"/>
    <s v="RB-19465"/>
    <x v="222"/>
    <x v="2"/>
    <x v="70"/>
    <x v="7"/>
    <s v="India"/>
    <x v="3"/>
    <s v="TEC-AC-10002172"/>
    <x v="1"/>
    <x v="11"/>
    <x v="537"/>
    <n v="655.56"/>
    <n v="9"/>
    <n v="91.53"/>
    <x v="594"/>
    <x v="1"/>
    <n v="484"/>
    <x v="1"/>
    <x v="7"/>
    <x v="1"/>
    <x v="231"/>
    <d v="2023-11-10T00:00:00"/>
    <x v="1"/>
    <x v="6"/>
    <n v="123"/>
    <s v="late Time"/>
  </r>
  <r>
    <n v="650"/>
    <s v="IN-2014-48982"/>
    <x v="1"/>
    <s v="DH-13675"/>
    <x v="335"/>
    <x v="2"/>
    <x v="40"/>
    <x v="9"/>
    <s v="India"/>
    <x v="2"/>
    <s v="TEC-AC-10000596"/>
    <x v="1"/>
    <x v="11"/>
    <x v="538"/>
    <n v="448.8"/>
    <n v="4"/>
    <n v="188.4"/>
    <x v="595"/>
    <x v="1"/>
    <n v="108"/>
    <x v="1"/>
    <x v="4"/>
    <x v="0"/>
    <x v="367"/>
    <d v="2024-11-15T00:00:00"/>
    <x v="0"/>
    <x v="6"/>
    <n v="4"/>
    <s v="On time"/>
  </r>
  <r>
    <n v="651"/>
    <s v="IN-2014-71907"/>
    <x v="1"/>
    <s v="BT-11485"/>
    <x v="86"/>
    <x v="2"/>
    <x v="43"/>
    <x v="15"/>
    <s v="India"/>
    <x v="1"/>
    <s v="TEC-AC-10004478"/>
    <x v="1"/>
    <x v="11"/>
    <x v="539"/>
    <n v="277.8"/>
    <n v="5"/>
    <n v="130.5"/>
    <x v="596"/>
    <x v="1"/>
    <n v="219"/>
    <x v="1"/>
    <x v="5"/>
    <x v="1"/>
    <x v="368"/>
    <d v="2024-04-06T00:00:00"/>
    <x v="0"/>
    <x v="10"/>
    <n v="-55"/>
    <s v="not Appropriate"/>
  </r>
  <r>
    <n v="652"/>
    <s v="IN-2011-77479"/>
    <x v="1"/>
    <s v="CW-11905"/>
    <x v="95"/>
    <x v="2"/>
    <x v="102"/>
    <x v="16"/>
    <s v="India"/>
    <x v="2"/>
    <s v="TEC-AC-10004938"/>
    <x v="1"/>
    <x v="11"/>
    <x v="315"/>
    <n v="122.13"/>
    <n v="3"/>
    <n v="17.010000000000002"/>
    <x v="597"/>
    <x v="1"/>
    <n v="437"/>
    <x v="1"/>
    <x v="6"/>
    <x v="1"/>
    <x v="367"/>
    <d v="2024-11-15T00:00:00"/>
    <x v="0"/>
    <x v="6"/>
    <n v="4"/>
    <s v="On time"/>
  </r>
  <r>
    <n v="653"/>
    <s v="IN-2014-69688"/>
    <x v="2"/>
    <s v="MC-17575"/>
    <x v="336"/>
    <x v="0"/>
    <x v="127"/>
    <x v="4"/>
    <s v="India"/>
    <x v="0"/>
    <s v="TEC-AC-10001840"/>
    <x v="1"/>
    <x v="11"/>
    <x v="540"/>
    <n v="252.84"/>
    <n v="7"/>
    <n v="68.25"/>
    <x v="598"/>
    <x v="3"/>
    <n v="288"/>
    <x v="1"/>
    <x v="7"/>
    <x v="1"/>
    <x v="369"/>
    <d v="2024-07-13T00:00:00"/>
    <x v="0"/>
    <x v="2"/>
    <n v="-56"/>
    <s v="not Appropriate"/>
  </r>
  <r>
    <n v="654"/>
    <s v="IN-2014-47505"/>
    <x v="2"/>
    <s v="WB-21850"/>
    <x v="337"/>
    <x v="0"/>
    <x v="26"/>
    <x v="1"/>
    <s v="India"/>
    <x v="1"/>
    <s v="TEC-AC-10003889"/>
    <x v="1"/>
    <x v="11"/>
    <x v="541"/>
    <n v="162"/>
    <n v="4"/>
    <n v="38.880000000000003"/>
    <x v="599"/>
    <x v="0"/>
    <n v="533"/>
    <x v="1"/>
    <x v="4"/>
    <x v="1"/>
    <x v="231"/>
    <d v="2023-11-10T00:00:00"/>
    <x v="1"/>
    <x v="6"/>
    <n v="123"/>
    <s v="late Time"/>
  </r>
  <r>
    <n v="655"/>
    <s v="IN-2012-66342"/>
    <x v="2"/>
    <s v="SG-20470"/>
    <x v="239"/>
    <x v="0"/>
    <x v="53"/>
    <x v="4"/>
    <s v="India"/>
    <x v="0"/>
    <s v="TEC-AC-10000642"/>
    <x v="1"/>
    <x v="11"/>
    <x v="197"/>
    <n v="30.51"/>
    <n v="1"/>
    <n v="11.88"/>
    <x v="600"/>
    <x v="3"/>
    <n v="301"/>
    <x v="1"/>
    <x v="5"/>
    <x v="1"/>
    <x v="201"/>
    <d v="2022-04-17T00:00:00"/>
    <x v="3"/>
    <x v="10"/>
    <n v="-231"/>
    <s v="not Appropriate"/>
  </r>
  <r>
    <n v="656"/>
    <s v="IN-2014-54421"/>
    <x v="2"/>
    <s v="TB-21625"/>
    <x v="245"/>
    <x v="0"/>
    <x v="20"/>
    <x v="5"/>
    <s v="India"/>
    <x v="0"/>
    <s v="TEC-AC-10001792"/>
    <x v="1"/>
    <x v="11"/>
    <x v="542"/>
    <n v="153.9"/>
    <n v="5"/>
    <n v="12.3"/>
    <x v="601"/>
    <x v="1"/>
    <n v="627"/>
    <x v="1"/>
    <x v="6"/>
    <x v="0"/>
    <x v="144"/>
    <d v="2022-04-09T00:00:00"/>
    <x v="3"/>
    <x v="10"/>
    <n v="-144"/>
    <s v="not Appropriate"/>
  </r>
  <r>
    <n v="657"/>
    <s v="IN-2012-62765"/>
    <x v="1"/>
    <s v="RM-19750"/>
    <x v="147"/>
    <x v="0"/>
    <x v="76"/>
    <x v="19"/>
    <s v="India"/>
    <x v="3"/>
    <s v="TEC-AC-10000483"/>
    <x v="1"/>
    <x v="11"/>
    <x v="543"/>
    <n v="224.82"/>
    <n v="2"/>
    <n v="6.72"/>
    <x v="602"/>
    <x v="1"/>
    <n v="39"/>
    <x v="1"/>
    <x v="7"/>
    <x v="1"/>
    <x v="266"/>
    <d v="2023-09-23T00:00:00"/>
    <x v="1"/>
    <x v="9"/>
    <n v="4"/>
    <s v="On time"/>
  </r>
  <r>
    <n v="658"/>
    <s v="IN-2013-79306"/>
    <x v="1"/>
    <s v="JF-15190"/>
    <x v="12"/>
    <x v="0"/>
    <x v="10"/>
    <x v="1"/>
    <s v="India"/>
    <x v="1"/>
    <s v="TEC-AC-10004848"/>
    <x v="1"/>
    <x v="11"/>
    <x v="544"/>
    <n v="551.1"/>
    <n v="5"/>
    <n v="49.5"/>
    <x v="603"/>
    <x v="0"/>
    <n v="379"/>
    <x v="1"/>
    <x v="4"/>
    <x v="1"/>
    <x v="370"/>
    <d v="2024-08-30T00:00:00"/>
    <x v="0"/>
    <x v="7"/>
    <n v="4"/>
    <s v="On time"/>
  </r>
  <r>
    <n v="659"/>
    <s v="IN-2014-19120"/>
    <x v="1"/>
    <s v="AW-10840"/>
    <x v="164"/>
    <x v="0"/>
    <x v="98"/>
    <x v="8"/>
    <s v="India"/>
    <x v="0"/>
    <s v="TEC-AC-10004334"/>
    <x v="1"/>
    <x v="11"/>
    <x v="545"/>
    <n v="245.13"/>
    <n v="1"/>
    <n v="85.77"/>
    <x v="604"/>
    <x v="0"/>
    <n v="467"/>
    <x v="1"/>
    <x v="5"/>
    <x v="1"/>
    <x v="106"/>
    <d v="2021-03-25T00:00:00"/>
    <x v="2"/>
    <x v="8"/>
    <n v="4"/>
    <s v="On time"/>
  </r>
  <r>
    <n v="660"/>
    <s v="IN-2013-15683"/>
    <x v="1"/>
    <s v="LC-16885"/>
    <x v="29"/>
    <x v="0"/>
    <x v="29"/>
    <x v="2"/>
    <s v="India"/>
    <x v="2"/>
    <s v="TEC-AC-10000896"/>
    <x v="1"/>
    <x v="11"/>
    <x v="546"/>
    <n v="177.75"/>
    <n v="3"/>
    <n v="30.15"/>
    <x v="605"/>
    <x v="0"/>
    <n v="800"/>
    <x v="1"/>
    <x v="6"/>
    <x v="0"/>
    <x v="265"/>
    <d v="2023-05-24T00:00:00"/>
    <x v="1"/>
    <x v="0"/>
    <n v="4"/>
    <s v="On time"/>
  </r>
  <r>
    <n v="661"/>
    <s v="IN-2012-47750"/>
    <x v="2"/>
    <s v="NG-18430"/>
    <x v="243"/>
    <x v="0"/>
    <x v="18"/>
    <x v="9"/>
    <s v="India"/>
    <x v="2"/>
    <s v="TEC-PH-10001921"/>
    <x v="1"/>
    <x v="12"/>
    <x v="547"/>
    <n v="546"/>
    <n v="4"/>
    <n v="60"/>
    <x v="606"/>
    <x v="3"/>
    <n v="87"/>
    <x v="1"/>
    <x v="7"/>
    <x v="1"/>
    <x v="32"/>
    <d v="2024-09-30T00:00:00"/>
    <x v="0"/>
    <x v="9"/>
    <n v="5"/>
    <s v="On time"/>
  </r>
  <r>
    <n v="662"/>
    <s v="IN-2013-62205"/>
    <x v="2"/>
    <s v="TP-21415"/>
    <x v="338"/>
    <x v="0"/>
    <x v="30"/>
    <x v="14"/>
    <s v="India"/>
    <x v="3"/>
    <s v="TEC-PH-10004559"/>
    <x v="1"/>
    <x v="12"/>
    <x v="548"/>
    <n v="369.45"/>
    <n v="3"/>
    <n v="84.96"/>
    <x v="607"/>
    <x v="1"/>
    <n v="565"/>
    <x v="1"/>
    <x v="4"/>
    <x v="0"/>
    <x v="99"/>
    <d v="2024-11-16T00:00:00"/>
    <x v="0"/>
    <x v="6"/>
    <n v="-25"/>
    <s v="not Appropriate"/>
  </r>
  <r>
    <n v="663"/>
    <s v="ID-2011-52937"/>
    <x v="2"/>
    <s v="MG-17680"/>
    <x v="305"/>
    <x v="2"/>
    <x v="49"/>
    <x v="5"/>
    <s v="India"/>
    <x v="0"/>
    <s v="TEC-PH-10001614"/>
    <x v="1"/>
    <x v="12"/>
    <x v="549"/>
    <n v="346.92"/>
    <n v="4"/>
    <n v="-152.76"/>
    <x v="608"/>
    <x v="3"/>
    <n v="403"/>
    <x v="1"/>
    <x v="5"/>
    <x v="1"/>
    <x v="264"/>
    <d v="2023-08-16T00:00:00"/>
    <x v="1"/>
    <x v="7"/>
    <n v="-114"/>
    <s v="not Appropriate"/>
  </r>
  <r>
    <n v="664"/>
    <s v="IN-2011-23530"/>
    <x v="2"/>
    <s v="AS-10285"/>
    <x v="107"/>
    <x v="1"/>
    <x v="8"/>
    <x v="7"/>
    <s v="India"/>
    <x v="3"/>
    <s v="TEC-PH-10004261"/>
    <x v="1"/>
    <x v="12"/>
    <x v="550"/>
    <n v="275.58"/>
    <n v="2"/>
    <n v="77.16"/>
    <x v="609"/>
    <x v="3"/>
    <n v="582"/>
    <x v="1"/>
    <x v="6"/>
    <x v="1"/>
    <x v="371"/>
    <d v="2023-08-04T00:00:00"/>
    <x v="1"/>
    <x v="7"/>
    <n v="122"/>
    <s v="late Time"/>
  </r>
  <r>
    <n v="665"/>
    <s v="IN-2013-74203"/>
    <x v="2"/>
    <s v="DV-13045"/>
    <x v="110"/>
    <x v="1"/>
    <x v="45"/>
    <x v="5"/>
    <s v="India"/>
    <x v="0"/>
    <s v="TEC-PH-10003927"/>
    <x v="1"/>
    <x v="12"/>
    <x v="211"/>
    <n v="333.48"/>
    <n v="2"/>
    <n v="126.72"/>
    <x v="610"/>
    <x v="1"/>
    <n v="179"/>
    <x v="1"/>
    <x v="7"/>
    <x v="1"/>
    <x v="237"/>
    <d v="2024-12-20T00:00:00"/>
    <x v="0"/>
    <x v="1"/>
    <n v="4"/>
    <s v="On time"/>
  </r>
  <r>
    <n v="666"/>
    <s v="IN-2013-62205"/>
    <x v="2"/>
    <s v="TP-21415"/>
    <x v="338"/>
    <x v="0"/>
    <x v="30"/>
    <x v="14"/>
    <s v="India"/>
    <x v="3"/>
    <s v="TEC-PH-10003823"/>
    <x v="1"/>
    <x v="12"/>
    <x v="551"/>
    <n v="149.1"/>
    <n v="2"/>
    <n v="58.14"/>
    <x v="611"/>
    <x v="1"/>
    <n v="32"/>
    <x v="1"/>
    <x v="4"/>
    <x v="0"/>
    <x v="372"/>
    <d v="2024-07-26T00:00:00"/>
    <x v="0"/>
    <x v="2"/>
    <n v="5"/>
    <s v="On time"/>
  </r>
  <r>
    <n v="667"/>
    <s v="IN-2013-71333"/>
    <x v="3"/>
    <s v="JE-15610"/>
    <x v="96"/>
    <x v="1"/>
    <x v="65"/>
    <x v="5"/>
    <s v="India"/>
    <x v="0"/>
    <s v="TEC-PH-10004006"/>
    <x v="1"/>
    <x v="12"/>
    <x v="552"/>
    <n v="840.15"/>
    <n v="5"/>
    <n v="260.39999999999998"/>
    <x v="612"/>
    <x v="3"/>
    <n v="42"/>
    <x v="1"/>
    <x v="5"/>
    <x v="0"/>
    <x v="373"/>
    <d v="2023-07-22T00:00:00"/>
    <x v="1"/>
    <x v="2"/>
    <n v="4"/>
    <s v="On time"/>
  </r>
  <r>
    <n v="668"/>
    <s v="IN-2013-15277"/>
    <x v="3"/>
    <s v="MR-17545"/>
    <x v="339"/>
    <x v="2"/>
    <x v="42"/>
    <x v="8"/>
    <s v="India"/>
    <x v="0"/>
    <s v="TEC-PH-10002152"/>
    <x v="1"/>
    <x v="12"/>
    <x v="553"/>
    <n v="228.33"/>
    <n v="3"/>
    <n v="70.739999999999995"/>
    <x v="613"/>
    <x v="3"/>
    <n v="190"/>
    <x v="1"/>
    <x v="6"/>
    <x v="0"/>
    <x v="51"/>
    <d v="2022-12-04T00:00:00"/>
    <x v="3"/>
    <x v="1"/>
    <n v="153"/>
    <s v="late Time"/>
  </r>
  <r>
    <n v="669"/>
    <s v="IN-2014-74644"/>
    <x v="1"/>
    <s v="PS-18970"/>
    <x v="304"/>
    <x v="2"/>
    <x v="125"/>
    <x v="5"/>
    <s v="India"/>
    <x v="0"/>
    <s v="TEC-PH-10003823"/>
    <x v="1"/>
    <x v="12"/>
    <x v="551"/>
    <n v="298.2"/>
    <n v="4"/>
    <n v="116.28"/>
    <x v="614"/>
    <x v="1"/>
    <n v="624"/>
    <x v="1"/>
    <x v="7"/>
    <x v="0"/>
    <x v="262"/>
    <d v="2021-06-11T00:00:00"/>
    <x v="2"/>
    <x v="5"/>
    <n v="151"/>
    <s v="late Time"/>
  </r>
  <r>
    <n v="670"/>
    <s v="IN-2012-24230"/>
    <x v="1"/>
    <s v="EL-13735"/>
    <x v="340"/>
    <x v="2"/>
    <x v="129"/>
    <x v="7"/>
    <s v="India"/>
    <x v="3"/>
    <s v="TEC-PH-10001640"/>
    <x v="1"/>
    <x v="12"/>
    <x v="554"/>
    <n v="292.2"/>
    <n v="4"/>
    <n v="119.76"/>
    <x v="615"/>
    <x v="0"/>
    <n v="640"/>
    <x v="1"/>
    <x v="4"/>
    <x v="0"/>
    <x v="25"/>
    <d v="2024-06-17T00:00:00"/>
    <x v="0"/>
    <x v="5"/>
    <n v="-172"/>
    <s v="not Appropriate"/>
  </r>
  <r>
    <n v="671"/>
    <s v="IN-2011-51740"/>
    <x v="1"/>
    <s v="DM-13525"/>
    <x v="228"/>
    <x v="1"/>
    <x v="130"/>
    <x v="17"/>
    <s v="India"/>
    <x v="1"/>
    <s v="TEC-PH-10000720"/>
    <x v="1"/>
    <x v="12"/>
    <x v="300"/>
    <n v="840.6"/>
    <n v="5"/>
    <n v="319.35000000000002"/>
    <x v="616"/>
    <x v="3"/>
    <n v="392"/>
    <x v="1"/>
    <x v="5"/>
    <x v="1"/>
    <x v="374"/>
    <d v="2021-03-09T00:00:00"/>
    <x v="2"/>
    <x v="8"/>
    <n v="-174"/>
    <s v="not Appropriate"/>
  </r>
  <r>
    <n v="672"/>
    <s v="IN-2012-46903"/>
    <x v="1"/>
    <s v="JG-15310"/>
    <x v="313"/>
    <x v="1"/>
    <x v="110"/>
    <x v="17"/>
    <s v="India"/>
    <x v="1"/>
    <s v="TEC-PH-10002104"/>
    <x v="1"/>
    <x v="12"/>
    <x v="269"/>
    <n v="565.32000000000005"/>
    <n v="4"/>
    <n v="163.92"/>
    <x v="617"/>
    <x v="0"/>
    <n v="310"/>
    <x v="1"/>
    <x v="6"/>
    <x v="1"/>
    <x v="5"/>
    <d v="2022-06-21T00:00:00"/>
    <x v="3"/>
    <x v="5"/>
    <n v="5"/>
    <s v="On time"/>
  </r>
  <r>
    <n v="673"/>
    <s v="IN-2011-17594"/>
    <x v="1"/>
    <s v="DP-13165"/>
    <x v="148"/>
    <x v="0"/>
    <x v="66"/>
    <x v="5"/>
    <s v="India"/>
    <x v="0"/>
    <s v="TEC-PH-10001751"/>
    <x v="1"/>
    <x v="12"/>
    <x v="555"/>
    <n v="1917"/>
    <n v="3"/>
    <n v="690.12"/>
    <x v="618"/>
    <x v="1"/>
    <n v="733"/>
    <x v="1"/>
    <x v="7"/>
    <x v="0"/>
    <x v="375"/>
    <d v="2023-12-17T00:00:00"/>
    <x v="1"/>
    <x v="1"/>
    <n v="66"/>
    <s v="late Time"/>
  </r>
  <r>
    <n v="674"/>
    <s v="IN-2013-53819"/>
    <x v="1"/>
    <s v="TB-21595"/>
    <x v="149"/>
    <x v="0"/>
    <x v="48"/>
    <x v="17"/>
    <s v="India"/>
    <x v="1"/>
    <s v="TEC-PH-10003488"/>
    <x v="1"/>
    <x v="12"/>
    <x v="556"/>
    <n v="682.95"/>
    <n v="5"/>
    <n v="116.1"/>
    <x v="619"/>
    <x v="1"/>
    <n v="725"/>
    <x v="1"/>
    <x v="4"/>
    <x v="0"/>
    <x v="250"/>
    <d v="2024-01-31T00:00:00"/>
    <x v="0"/>
    <x v="4"/>
    <n v="7"/>
    <s v="On time"/>
  </r>
  <r>
    <n v="675"/>
    <s v="IN-2011-46413"/>
    <x v="3"/>
    <s v="RM-19375"/>
    <x v="71"/>
    <x v="0"/>
    <x v="118"/>
    <x v="15"/>
    <s v="India"/>
    <x v="1"/>
    <s v="FUR-CH-10000602"/>
    <x v="2"/>
    <x v="13"/>
    <x v="557"/>
    <n v="2301"/>
    <n v="5"/>
    <n v="91.95"/>
    <x v="620"/>
    <x v="3"/>
    <n v="666"/>
    <x v="1"/>
    <x v="4"/>
    <x v="1"/>
    <x v="248"/>
    <d v="2023-08-14T00:00:00"/>
    <x v="1"/>
    <x v="7"/>
    <n v="37"/>
    <s v="late Time"/>
  </r>
  <r>
    <n v="676"/>
    <s v="IN-2014-35983"/>
    <x v="3"/>
    <s v="SW-20275"/>
    <x v="328"/>
    <x v="0"/>
    <x v="84"/>
    <x v="21"/>
    <s v="India"/>
    <x v="1"/>
    <s v="FUR-CH-10000994"/>
    <x v="2"/>
    <x v="13"/>
    <x v="558"/>
    <n v="723.3"/>
    <n v="5"/>
    <n v="122.85"/>
    <x v="621"/>
    <x v="3"/>
    <n v="132"/>
    <x v="1"/>
    <x v="5"/>
    <x v="0"/>
    <x v="57"/>
    <d v="2022-04-09T00:00:00"/>
    <x v="3"/>
    <x v="10"/>
    <n v="-142"/>
    <s v="not Appropriate"/>
  </r>
  <r>
    <n v="677"/>
    <s v="IN-2013-78809"/>
    <x v="1"/>
    <s v="AG-10900"/>
    <x v="146"/>
    <x v="0"/>
    <x v="44"/>
    <x v="5"/>
    <s v="India"/>
    <x v="0"/>
    <s v="FUR-CH-10002247"/>
    <x v="2"/>
    <x v="13"/>
    <x v="559"/>
    <n v="1838.52"/>
    <n v="4"/>
    <n v="349.2"/>
    <x v="622"/>
    <x v="1"/>
    <n v="545"/>
    <x v="1"/>
    <x v="6"/>
    <x v="1"/>
    <x v="376"/>
    <d v="2023-06-14T00:00:00"/>
    <x v="1"/>
    <x v="5"/>
    <n v="-53"/>
    <s v="not Appropriate"/>
  </r>
  <r>
    <n v="678"/>
    <s v="IN-2012-49801"/>
    <x v="2"/>
    <s v="JS-16030"/>
    <x v="126"/>
    <x v="0"/>
    <x v="70"/>
    <x v="7"/>
    <s v="India"/>
    <x v="3"/>
    <s v="FUR-CH-10003760"/>
    <x v="2"/>
    <x v="13"/>
    <x v="560"/>
    <n v="403.83"/>
    <n v="7"/>
    <n v="185.64"/>
    <x v="623"/>
    <x v="1"/>
    <n v="358"/>
    <x v="1"/>
    <x v="7"/>
    <x v="1"/>
    <x v="377"/>
    <d v="2023-01-17T00:00:00"/>
    <x v="1"/>
    <x v="4"/>
    <n v="-257"/>
    <s v="not Appropriate"/>
  </r>
  <r>
    <n v="679"/>
    <s v="IN-2012-47750"/>
    <x v="2"/>
    <s v="NG-18430"/>
    <x v="243"/>
    <x v="0"/>
    <x v="18"/>
    <x v="9"/>
    <s v="India"/>
    <x v="2"/>
    <s v="FUR-CH-10001397"/>
    <x v="2"/>
    <x v="13"/>
    <x v="230"/>
    <n v="248.28"/>
    <n v="4"/>
    <n v="86.88"/>
    <x v="624"/>
    <x v="3"/>
    <n v="542"/>
    <x v="1"/>
    <x v="4"/>
    <x v="1"/>
    <x v="250"/>
    <d v="2024-01-31T00:00:00"/>
    <x v="0"/>
    <x v="4"/>
    <n v="7"/>
    <s v="On time"/>
  </r>
  <r>
    <n v="680"/>
    <s v="IN-2012-46903"/>
    <x v="1"/>
    <s v="JG-15310"/>
    <x v="313"/>
    <x v="1"/>
    <x v="110"/>
    <x v="17"/>
    <s v="India"/>
    <x v="1"/>
    <s v="FUR-CH-10003009"/>
    <x v="2"/>
    <x v="13"/>
    <x v="561"/>
    <n v="500.85"/>
    <n v="3"/>
    <n v="125.19"/>
    <x v="625"/>
    <x v="0"/>
    <n v="448"/>
    <x v="1"/>
    <x v="5"/>
    <x v="0"/>
    <x v="378"/>
    <d v="2024-05-18T00:00:00"/>
    <x v="0"/>
    <x v="0"/>
    <n v="-201"/>
    <s v="not Appropriate"/>
  </r>
  <r>
    <n v="681"/>
    <s v="IN-2014-75267"/>
    <x v="1"/>
    <s v="RB-19465"/>
    <x v="222"/>
    <x v="2"/>
    <x v="70"/>
    <x v="7"/>
    <s v="India"/>
    <x v="3"/>
    <s v="FUR-CH-10001797"/>
    <x v="2"/>
    <x v="13"/>
    <x v="355"/>
    <n v="448.77"/>
    <n v="7"/>
    <n v="170.52"/>
    <x v="626"/>
    <x v="1"/>
    <n v="361"/>
    <x v="1"/>
    <x v="6"/>
    <x v="1"/>
    <x v="206"/>
    <d v="2021-06-06T00:00:00"/>
    <x v="2"/>
    <x v="5"/>
    <n v="6"/>
    <s v="On time"/>
  </r>
  <r>
    <n v="682"/>
    <s v="IN-2013-49857"/>
    <x v="1"/>
    <s v="SF-20200"/>
    <x v="186"/>
    <x v="0"/>
    <x v="8"/>
    <x v="7"/>
    <s v="India"/>
    <x v="3"/>
    <s v="FUR-CH-10000258"/>
    <x v="2"/>
    <x v="13"/>
    <x v="562"/>
    <n v="366.84"/>
    <n v="4"/>
    <n v="21.96"/>
    <x v="627"/>
    <x v="0"/>
    <n v="263"/>
    <x v="1"/>
    <x v="7"/>
    <x v="0"/>
    <x v="378"/>
    <d v="2024-05-18T00:00:00"/>
    <x v="0"/>
    <x v="0"/>
    <n v="-201"/>
    <s v="not Appropriate"/>
  </r>
  <r>
    <n v="683"/>
    <s v="IN-2011-77479"/>
    <x v="1"/>
    <s v="CW-11905"/>
    <x v="95"/>
    <x v="2"/>
    <x v="102"/>
    <x v="16"/>
    <s v="India"/>
    <x v="2"/>
    <s v="FUR-CH-10004163"/>
    <x v="2"/>
    <x v="13"/>
    <x v="563"/>
    <n v="423.6"/>
    <n v="5"/>
    <n v="84.6"/>
    <x v="628"/>
    <x v="1"/>
    <n v="319"/>
    <x v="1"/>
    <x v="4"/>
    <x v="1"/>
    <x v="379"/>
    <d v="2024-10-16T00:00:00"/>
    <x v="0"/>
    <x v="3"/>
    <n v="6"/>
    <s v="On time"/>
  </r>
  <r>
    <n v="684"/>
    <s v="IN-2012-46112"/>
    <x v="2"/>
    <s v="JK-16120"/>
    <x v="341"/>
    <x v="2"/>
    <x v="92"/>
    <x v="15"/>
    <s v="India"/>
    <x v="1"/>
    <s v="FUR-CH-10000294"/>
    <x v="2"/>
    <x v="13"/>
    <x v="307"/>
    <n v="173.94"/>
    <n v="1"/>
    <n v="38.25"/>
    <x v="629"/>
    <x v="1"/>
    <n v="681"/>
    <x v="1"/>
    <x v="5"/>
    <x v="1"/>
    <x v="380"/>
    <d v="2021-01-06T00:00:00"/>
    <x v="2"/>
    <x v="4"/>
    <n v="-140"/>
    <s v="not Appropriate"/>
  </r>
  <r>
    <n v="685"/>
    <s v="IN-2013-74231"/>
    <x v="2"/>
    <s v="KT-16465"/>
    <x v="197"/>
    <x v="0"/>
    <x v="95"/>
    <x v="2"/>
    <s v="India"/>
    <x v="2"/>
    <s v="FUR-CH-10003123"/>
    <x v="2"/>
    <x v="13"/>
    <x v="564"/>
    <n v="159.30000000000001"/>
    <n v="3"/>
    <n v="27"/>
    <x v="630"/>
    <x v="1"/>
    <n v="168"/>
    <x v="1"/>
    <x v="6"/>
    <x v="0"/>
    <x v="119"/>
    <d v="2024-05-15T00:00:00"/>
    <x v="0"/>
    <x v="0"/>
    <n v="-113"/>
    <s v="not Appropriate"/>
  </r>
  <r>
    <n v="686"/>
    <s v="IN-2013-73342"/>
    <x v="1"/>
    <s v="MH-17290"/>
    <x v="198"/>
    <x v="2"/>
    <x v="54"/>
    <x v="9"/>
    <s v="India"/>
    <x v="2"/>
    <s v="FUR-CH-10004331"/>
    <x v="2"/>
    <x v="13"/>
    <x v="565"/>
    <n v="134.91"/>
    <n v="1"/>
    <n v="39.119999999999997"/>
    <x v="631"/>
    <x v="0"/>
    <n v="367"/>
    <x v="1"/>
    <x v="7"/>
    <x v="0"/>
    <x v="132"/>
    <d v="2022-12-09T00:00:00"/>
    <x v="3"/>
    <x v="1"/>
    <n v="61"/>
    <s v="late Time"/>
  </r>
  <r>
    <n v="687"/>
    <s v="IN-2013-62723"/>
    <x v="3"/>
    <s v="SJ-20500"/>
    <x v="142"/>
    <x v="0"/>
    <x v="60"/>
    <x v="5"/>
    <s v="India"/>
    <x v="0"/>
    <s v="FUR-CH-10004387"/>
    <x v="2"/>
    <x v="13"/>
    <x v="566"/>
    <n v="110.88"/>
    <n v="2"/>
    <n v="16.62"/>
    <x v="632"/>
    <x v="1"/>
    <n v="274"/>
    <x v="1"/>
    <x v="4"/>
    <x v="0"/>
    <x v="381"/>
    <d v="2024-04-26T00:00:00"/>
    <x v="0"/>
    <x v="10"/>
    <n v="3"/>
    <s v="On time"/>
  </r>
  <r>
    <n v="688"/>
    <s v="IN-2014-21990"/>
    <x v="2"/>
    <s v="SM-20320"/>
    <x v="342"/>
    <x v="2"/>
    <x v="52"/>
    <x v="18"/>
    <s v="India"/>
    <x v="2"/>
    <s v="FUR-CH-10004580"/>
    <x v="2"/>
    <x v="13"/>
    <x v="567"/>
    <n v="57.93"/>
    <n v="1"/>
    <n v="17.940000000000001"/>
    <x v="633"/>
    <x v="1"/>
    <n v="274"/>
    <x v="1"/>
    <x v="5"/>
    <x v="1"/>
    <x v="382"/>
    <d v="2021-10-19T00:00:00"/>
    <x v="2"/>
    <x v="3"/>
    <n v="2"/>
    <s v="On time"/>
  </r>
  <r>
    <n v="689"/>
    <s v="IN-2014-32028"/>
    <x v="1"/>
    <s v="JH-16180"/>
    <x v="158"/>
    <x v="0"/>
    <x v="33"/>
    <x v="16"/>
    <s v="India"/>
    <x v="2"/>
    <s v="FUR-CH-10001465"/>
    <x v="2"/>
    <x v="13"/>
    <x v="308"/>
    <n v="327.3"/>
    <n v="2"/>
    <n v="150.54"/>
    <x v="634"/>
    <x v="0"/>
    <n v="687"/>
    <x v="1"/>
    <x v="6"/>
    <x v="0"/>
    <x v="92"/>
    <d v="2024-10-18T00:00:00"/>
    <x v="0"/>
    <x v="3"/>
    <n v="1"/>
    <s v="On time"/>
  </r>
  <r>
    <n v="690"/>
    <s v="IN-2011-70584"/>
    <x v="1"/>
    <s v="PR-18880"/>
    <x v="343"/>
    <x v="0"/>
    <x v="18"/>
    <x v="9"/>
    <s v="India"/>
    <x v="2"/>
    <s v="FUR-CH-10003965"/>
    <x v="2"/>
    <x v="13"/>
    <x v="568"/>
    <n v="261.24"/>
    <n v="2"/>
    <n v="101.88"/>
    <x v="635"/>
    <x v="0"/>
    <n v="726"/>
    <x v="1"/>
    <x v="7"/>
    <x v="0"/>
    <x v="127"/>
    <d v="2024-06-05T00:00:00"/>
    <x v="0"/>
    <x v="5"/>
    <n v="152"/>
    <s v="late Time"/>
  </r>
  <r>
    <n v="691"/>
    <s v="IN-2014-19120"/>
    <x v="1"/>
    <s v="AW-10840"/>
    <x v="164"/>
    <x v="0"/>
    <x v="98"/>
    <x v="8"/>
    <s v="India"/>
    <x v="0"/>
    <s v="FUR-CH-10003123"/>
    <x v="2"/>
    <x v="13"/>
    <x v="564"/>
    <n v="159.30000000000001"/>
    <n v="3"/>
    <n v="27"/>
    <x v="636"/>
    <x v="0"/>
    <n v="728"/>
    <x v="1"/>
    <x v="4"/>
    <x v="1"/>
    <x v="32"/>
    <d v="2024-09-27T00:00:00"/>
    <x v="0"/>
    <x v="9"/>
    <n v="2"/>
    <s v="On time"/>
  </r>
  <r>
    <n v="692"/>
    <s v="IN-2013-58915"/>
    <x v="2"/>
    <s v="HJ-14875"/>
    <x v="288"/>
    <x v="2"/>
    <x v="2"/>
    <x v="2"/>
    <s v="India"/>
    <x v="2"/>
    <s v="FUR-CH-10001203"/>
    <x v="2"/>
    <x v="13"/>
    <x v="569"/>
    <n v="168.96"/>
    <n v="2"/>
    <n v="6.72"/>
    <x v="637"/>
    <x v="0"/>
    <n v="729"/>
    <x v="1"/>
    <x v="5"/>
    <x v="0"/>
    <x v="127"/>
    <d v="2024-06-05T00:00:00"/>
    <x v="0"/>
    <x v="5"/>
    <n v="152"/>
    <s v="late Time"/>
  </r>
  <r>
    <n v="693"/>
    <s v="IN-2013-31825"/>
    <x v="1"/>
    <s v="JK-15325"/>
    <x v="309"/>
    <x v="1"/>
    <x v="29"/>
    <x v="2"/>
    <s v="India"/>
    <x v="2"/>
    <s v="FUR-CH-10002932"/>
    <x v="2"/>
    <x v="13"/>
    <x v="325"/>
    <n v="149.58000000000001"/>
    <n v="1"/>
    <n v="14.94"/>
    <x v="426"/>
    <x v="0"/>
    <n v="361"/>
    <x v="1"/>
    <x v="7"/>
    <x v="1"/>
    <x v="17"/>
    <d v="2021-01-08T00:00:00"/>
    <x v="2"/>
    <x v="4"/>
    <n v="-202"/>
    <s v="not Appropriate"/>
  </r>
  <r>
    <n v="694"/>
    <s v="IN-2014-28157"/>
    <x v="2"/>
    <s v="AJ-10945"/>
    <x v="344"/>
    <x v="0"/>
    <x v="75"/>
    <x v="7"/>
    <s v="India"/>
    <x v="3"/>
    <s v="FUR-CH-10003692"/>
    <x v="2"/>
    <x v="13"/>
    <x v="570"/>
    <n v="510.57"/>
    <n v="3"/>
    <n v="56.16"/>
    <x v="638"/>
    <x v="0"/>
    <n v="150"/>
    <x v="1"/>
    <x v="4"/>
    <x v="1"/>
    <x v="92"/>
    <d v="2024-10-18T00:00:00"/>
    <x v="0"/>
    <x v="3"/>
    <n v="1"/>
    <s v="On time"/>
  </r>
  <r>
    <n v="695"/>
    <s v="ID-2013-48485"/>
    <x v="1"/>
    <s v="CM-12115"/>
    <x v="267"/>
    <x v="0"/>
    <x v="49"/>
    <x v="5"/>
    <s v="India"/>
    <x v="0"/>
    <s v="FUR-CH-10000025"/>
    <x v="2"/>
    <x v="13"/>
    <x v="571"/>
    <n v="429.48"/>
    <n v="6"/>
    <n v="-257.76"/>
    <x v="639"/>
    <x v="3"/>
    <n v="686"/>
    <x v="1"/>
    <x v="5"/>
    <x v="0"/>
    <x v="315"/>
    <d v="2024-10-13T00:00:00"/>
    <x v="0"/>
    <x v="3"/>
    <n v="0"/>
    <e v="#N/A"/>
  </r>
  <r>
    <n v="696"/>
    <s v="IN-2012-79439"/>
    <x v="1"/>
    <s v="EM-13810"/>
    <x v="113"/>
    <x v="1"/>
    <x v="91"/>
    <x v="12"/>
    <s v="India"/>
    <x v="3"/>
    <s v="FUR-BO-10001372"/>
    <x v="2"/>
    <x v="14"/>
    <x v="572"/>
    <n v="3076.5"/>
    <n v="7"/>
    <n v="215.25"/>
    <x v="640"/>
    <x v="0"/>
    <n v="248"/>
    <x v="1"/>
    <x v="7"/>
    <x v="1"/>
    <x v="33"/>
    <d v="2023-05-31T00:00:00"/>
    <x v="1"/>
    <x v="0"/>
    <n v="0"/>
    <e v="#N/A"/>
  </r>
  <r>
    <n v="697"/>
    <s v="IN-2012-53042"/>
    <x v="1"/>
    <s v="FG-14260"/>
    <x v="84"/>
    <x v="2"/>
    <x v="60"/>
    <x v="5"/>
    <s v="India"/>
    <x v="0"/>
    <s v="FUR-BO-10003549"/>
    <x v="2"/>
    <x v="14"/>
    <x v="573"/>
    <n v="970.2"/>
    <n v="5"/>
    <n v="145.5"/>
    <x v="233"/>
    <x v="1"/>
    <n v="451"/>
    <x v="1"/>
    <x v="4"/>
    <x v="0"/>
    <x v="383"/>
    <d v="2022-01-17T00:00:00"/>
    <x v="3"/>
    <x v="4"/>
    <n v="0"/>
    <e v="#N/A"/>
  </r>
  <r>
    <n v="698"/>
    <s v="IN-2014-23761"/>
    <x v="2"/>
    <s v="MH-18115"/>
    <x v="345"/>
    <x v="2"/>
    <x v="37"/>
    <x v="3"/>
    <s v="India"/>
    <x v="2"/>
    <s v="FUR-BO-10000210"/>
    <x v="2"/>
    <x v="14"/>
    <x v="574"/>
    <n v="1094.22"/>
    <n v="3"/>
    <n v="328.23"/>
    <x v="641"/>
    <x v="3"/>
    <n v="696"/>
    <x v="1"/>
    <x v="5"/>
    <x v="0"/>
    <x v="384"/>
    <d v="2024-06-15T00:00:00"/>
    <x v="0"/>
    <x v="5"/>
    <n v="2"/>
    <s v="On time"/>
  </r>
  <r>
    <n v="699"/>
    <s v="IN-2012-65915"/>
    <x v="1"/>
    <s v="CC-12145"/>
    <x v="135"/>
    <x v="0"/>
    <x v="87"/>
    <x v="5"/>
    <s v="India"/>
    <x v="0"/>
    <s v="FUR-BO-10001461"/>
    <x v="2"/>
    <x v="14"/>
    <x v="575"/>
    <n v="196.74"/>
    <n v="1"/>
    <n v="98.37"/>
    <x v="642"/>
    <x v="1"/>
    <n v="88"/>
    <x v="1"/>
    <x v="6"/>
    <x v="0"/>
    <x v="385"/>
    <d v="2024-11-15T00:00:00"/>
    <x v="0"/>
    <x v="6"/>
    <n v="0"/>
    <e v="#N/A"/>
  </r>
  <r>
    <n v="700"/>
    <s v="IN-2014-65334"/>
    <x v="2"/>
    <s v="MM-18280"/>
    <x v="346"/>
    <x v="1"/>
    <x v="110"/>
    <x v="17"/>
    <s v="India"/>
    <x v="1"/>
    <s v="FUR-BO-10004537"/>
    <x v="2"/>
    <x v="14"/>
    <x v="576"/>
    <n v="171.87"/>
    <n v="1"/>
    <n v="63.57"/>
    <x v="643"/>
    <x v="0"/>
    <n v="637"/>
    <x v="1"/>
    <x v="7"/>
    <x v="0"/>
    <x v="386"/>
    <d v="2024-08-19T00:00:00"/>
    <x v="0"/>
    <x v="7"/>
    <n v="0"/>
    <e v="#N/A"/>
  </r>
  <r>
    <n v="701"/>
    <s v="IN-2011-32371"/>
    <x v="3"/>
    <s v="JW-15955"/>
    <x v="303"/>
    <x v="0"/>
    <x v="4"/>
    <x v="3"/>
    <s v="India"/>
    <x v="2"/>
    <s v="FUR-BO-10003945"/>
    <x v="2"/>
    <x v="14"/>
    <x v="577"/>
    <n v="332.28"/>
    <n v="2"/>
    <n v="149.52000000000001"/>
    <x v="644"/>
    <x v="3"/>
    <n v="38"/>
    <x v="1"/>
    <x v="4"/>
    <x v="1"/>
    <x v="220"/>
    <d v="2021-11-11T00:00:00"/>
    <x v="2"/>
    <x v="6"/>
    <n v="61"/>
    <s v="late Time"/>
  </r>
  <r>
    <n v="702"/>
    <s v="IN-2011-15984"/>
    <x v="3"/>
    <s v="SS-20410"/>
    <x v="122"/>
    <x v="0"/>
    <x v="65"/>
    <x v="5"/>
    <s v="India"/>
    <x v="0"/>
    <s v="FUR-BO-10002510"/>
    <x v="2"/>
    <x v="14"/>
    <x v="578"/>
    <n v="337.68"/>
    <n v="2"/>
    <n v="64.14"/>
    <x v="645"/>
    <x v="3"/>
    <n v="759"/>
    <x v="1"/>
    <x v="5"/>
    <x v="1"/>
    <x v="138"/>
    <d v="2024-11-06T00:00:00"/>
    <x v="0"/>
    <x v="6"/>
    <n v="31"/>
    <s v="late Time"/>
  </r>
  <r>
    <n v="703"/>
    <s v="IN-2014-76114"/>
    <x v="3"/>
    <s v="DB-13615"/>
    <x v="178"/>
    <x v="0"/>
    <x v="70"/>
    <x v="7"/>
    <s v="India"/>
    <x v="3"/>
    <s v="FUR-FU-10000735"/>
    <x v="2"/>
    <x v="15"/>
    <x v="579"/>
    <n v="217.2"/>
    <n v="2"/>
    <n v="32.58"/>
    <x v="646"/>
    <x v="1"/>
    <n v="441"/>
    <x v="1"/>
    <x v="6"/>
    <x v="1"/>
    <x v="140"/>
    <d v="2024-07-20T00:00:00"/>
    <x v="0"/>
    <x v="2"/>
    <n v="3"/>
    <s v="On time"/>
  </r>
  <r>
    <n v="704"/>
    <s v="IN-2011-46413"/>
    <x v="3"/>
    <s v="RM-19375"/>
    <x v="71"/>
    <x v="0"/>
    <x v="118"/>
    <x v="15"/>
    <s v="India"/>
    <x v="1"/>
    <s v="FUR-FU-10000735"/>
    <x v="2"/>
    <x v="15"/>
    <x v="579"/>
    <n v="434.4"/>
    <n v="4"/>
    <n v="65.16"/>
    <x v="647"/>
    <x v="3"/>
    <n v="38"/>
    <x v="1"/>
    <x v="7"/>
    <x v="0"/>
    <x v="138"/>
    <d v="2024-06-13T00:00:00"/>
    <x v="0"/>
    <x v="5"/>
    <n v="-115"/>
    <s v="not Appropriate"/>
  </r>
  <r>
    <n v="705"/>
    <s v="IN-2013-33302"/>
    <x v="3"/>
    <s v="SZ-20035"/>
    <x v="347"/>
    <x v="2"/>
    <x v="77"/>
    <x v="5"/>
    <s v="India"/>
    <x v="0"/>
    <s v="FUR-FU-10003960"/>
    <x v="2"/>
    <x v="15"/>
    <x v="580"/>
    <n v="66.959999999999994"/>
    <n v="3"/>
    <n v="5.31"/>
    <x v="406"/>
    <x v="1"/>
    <n v="637"/>
    <x v="1"/>
    <x v="4"/>
    <x v="1"/>
    <x v="387"/>
    <d v="2022-01-16T00:00:00"/>
    <x v="3"/>
    <x v="4"/>
    <n v="3"/>
    <s v="On time"/>
  </r>
  <r>
    <n v="706"/>
    <s v="IN-2011-51964"/>
    <x v="2"/>
    <s v="AB-10105"/>
    <x v="160"/>
    <x v="0"/>
    <x v="96"/>
    <x v="3"/>
    <s v="India"/>
    <x v="2"/>
    <s v="FUR-FU-10000548"/>
    <x v="2"/>
    <x v="15"/>
    <x v="581"/>
    <n v="25.23"/>
    <n v="1"/>
    <n v="9.33"/>
    <x v="96"/>
    <x v="3"/>
    <n v="269"/>
    <x v="1"/>
    <x v="5"/>
    <x v="1"/>
    <x v="388"/>
    <d v="2023-05-26T00:00:00"/>
    <x v="1"/>
    <x v="0"/>
    <n v="3"/>
    <s v="On time"/>
  </r>
  <r>
    <n v="707"/>
    <s v="IN-2014-61218"/>
    <x v="2"/>
    <s v="DW-13195"/>
    <x v="48"/>
    <x v="1"/>
    <x v="108"/>
    <x v="5"/>
    <s v="India"/>
    <x v="0"/>
    <s v="FUR-FU-10003939"/>
    <x v="2"/>
    <x v="15"/>
    <x v="301"/>
    <n v="311.39999999999998"/>
    <n v="6"/>
    <n v="111.96"/>
    <x v="648"/>
    <x v="1"/>
    <n v="651"/>
    <x v="1"/>
    <x v="6"/>
    <x v="1"/>
    <x v="235"/>
    <d v="2021-02-26T00:00:00"/>
    <x v="2"/>
    <x v="11"/>
    <n v="3"/>
    <s v="On time"/>
  </r>
  <r>
    <n v="708"/>
    <s v="IN-2014-11427"/>
    <x v="1"/>
    <s v="ED-13885"/>
    <x v="307"/>
    <x v="2"/>
    <x v="11"/>
    <x v="4"/>
    <s v="India"/>
    <x v="0"/>
    <s v="FUR-FU-10000496"/>
    <x v="2"/>
    <x v="15"/>
    <x v="582"/>
    <n v="169.74"/>
    <n v="3"/>
    <n v="79.739999999999995"/>
    <x v="649"/>
    <x v="0"/>
    <n v="509"/>
    <x v="1"/>
    <x v="4"/>
    <x v="1"/>
    <x v="6"/>
    <d v="2023-05-17T00:00:00"/>
    <x v="1"/>
    <x v="0"/>
    <n v="3"/>
    <s v="On time"/>
  </r>
  <r>
    <n v="709"/>
    <s v="IN-2011-69450"/>
    <x v="1"/>
    <s v="GP-14740"/>
    <x v="172"/>
    <x v="1"/>
    <x v="123"/>
    <x v="7"/>
    <s v="India"/>
    <x v="3"/>
    <s v="FUR-FU-10003540"/>
    <x v="2"/>
    <x v="15"/>
    <x v="583"/>
    <n v="70.44"/>
    <n v="4"/>
    <n v="25.32"/>
    <x v="650"/>
    <x v="0"/>
    <n v="105"/>
    <x v="1"/>
    <x v="5"/>
    <x v="1"/>
    <x v="143"/>
    <d v="2022-03-24T00:00:00"/>
    <x v="3"/>
    <x v="8"/>
    <n v="3"/>
    <s v="On time"/>
  </r>
  <r>
    <n v="710"/>
    <s v="IN-2011-57704"/>
    <x v="1"/>
    <s v="BM-11785"/>
    <x v="237"/>
    <x v="0"/>
    <x v="21"/>
    <x v="5"/>
    <s v="India"/>
    <x v="0"/>
    <s v="FUR-FU-10002292"/>
    <x v="2"/>
    <x v="15"/>
    <x v="584"/>
    <n v="132.03"/>
    <n v="3"/>
    <n v="54.09"/>
    <x v="651"/>
    <x v="0"/>
    <n v="531"/>
    <x v="1"/>
    <x v="7"/>
    <x v="0"/>
    <x v="388"/>
    <d v="2023-05-26T00:00:00"/>
    <x v="1"/>
    <x v="0"/>
    <n v="3"/>
    <s v="On time"/>
  </r>
  <r>
    <n v="711"/>
    <s v="IN-2014-47806"/>
    <x v="1"/>
    <s v="DO-13435"/>
    <x v="131"/>
    <x v="0"/>
    <x v="76"/>
    <x v="19"/>
    <s v="India"/>
    <x v="3"/>
    <s v="FUR-TA-10001360"/>
    <x v="2"/>
    <x v="16"/>
    <x v="585"/>
    <n v="3094.56"/>
    <n v="6"/>
    <n v="1423.44"/>
    <x v="652"/>
    <x v="0"/>
    <n v="385"/>
    <x v="1"/>
    <x v="4"/>
    <x v="0"/>
    <x v="114"/>
    <d v="2021-12-23T00:00:00"/>
    <x v="2"/>
    <x v="1"/>
    <n v="2"/>
    <s v="On time"/>
  </r>
  <r>
    <n v="712"/>
    <s v="IN-2013-73342"/>
    <x v="1"/>
    <s v="MH-17290"/>
    <x v="198"/>
    <x v="2"/>
    <x v="54"/>
    <x v="9"/>
    <s v="India"/>
    <x v="2"/>
    <s v="FUR-TA-10000403"/>
    <x v="2"/>
    <x v="16"/>
    <x v="586"/>
    <n v="477.84"/>
    <n v="1"/>
    <n v="14.31"/>
    <x v="653"/>
    <x v="0"/>
    <n v="158"/>
    <x v="1"/>
    <x v="5"/>
    <x v="1"/>
    <x v="99"/>
    <d v="2024-11-13T00:00:00"/>
    <x v="0"/>
    <x v="6"/>
    <n v="-28"/>
    <s v="not Appropriate"/>
  </r>
  <r>
    <n v="713"/>
    <s v="ID-2013-13422"/>
    <x v="2"/>
    <s v="AG-10765"/>
    <x v="348"/>
    <x v="2"/>
    <x v="49"/>
    <x v="5"/>
    <s v="India"/>
    <x v="0"/>
    <s v="FUR-TA-10004416"/>
    <x v="2"/>
    <x v="16"/>
    <x v="587"/>
    <n v="535.79999999999995"/>
    <n v="2"/>
    <n v="-96.48"/>
    <x v="654"/>
    <x v="3"/>
    <n v="31"/>
    <x v="1"/>
    <x v="6"/>
    <x v="0"/>
    <x v="140"/>
    <d v="2024-07-20T00:00:00"/>
    <x v="0"/>
    <x v="2"/>
    <n v="3"/>
    <s v="On time"/>
  </r>
  <r>
    <n v="714"/>
    <s v="IN-2011-23131"/>
    <x v="0"/>
    <s v="JG-15160"/>
    <x v="83"/>
    <x v="0"/>
    <x v="57"/>
    <x v="8"/>
    <s v="India"/>
    <x v="0"/>
    <s v="FUR-BO-10002510"/>
    <x v="2"/>
    <x v="14"/>
    <x v="351"/>
    <n v="145.88999999999999"/>
    <n v="1"/>
    <n v="18.96"/>
    <x v="655"/>
    <x v="2"/>
    <n v="188"/>
    <x v="1"/>
    <x v="7"/>
    <x v="1"/>
    <x v="389"/>
    <d v="2023-08-18T00:00:00"/>
    <x v="1"/>
    <x v="7"/>
    <n v="2"/>
    <s v="On time"/>
  </r>
  <r>
    <n v="715"/>
    <s v="IN-2011-37999"/>
    <x v="0"/>
    <s v="NG-18430"/>
    <x v="243"/>
    <x v="0"/>
    <x v="90"/>
    <x v="15"/>
    <s v="India"/>
    <x v="1"/>
    <s v="FUR-FU-10002223"/>
    <x v="2"/>
    <x v="15"/>
    <x v="588"/>
    <n v="75.87"/>
    <n v="3"/>
    <n v="18.899999999999999"/>
    <x v="83"/>
    <x v="2"/>
    <n v="554"/>
    <x v="1"/>
    <x v="4"/>
    <x v="1"/>
    <x v="182"/>
    <d v="2023-03-11T00:00:00"/>
    <x v="1"/>
    <x v="8"/>
    <n v="-232"/>
    <s v="not Appropriate"/>
  </r>
  <r>
    <n v="716"/>
    <s v="IN-2014-66076"/>
    <x v="0"/>
    <s v="TT-21460"/>
    <x v="349"/>
    <x v="2"/>
    <x v="25"/>
    <x v="11"/>
    <s v="India"/>
    <x v="3"/>
    <s v="TEC-PH-10000730"/>
    <x v="1"/>
    <x v="12"/>
    <x v="589"/>
    <n v="326.55"/>
    <n v="5"/>
    <n v="146.85"/>
    <x v="656"/>
    <x v="2"/>
    <n v="137"/>
    <x v="1"/>
    <x v="5"/>
    <x v="1"/>
    <x v="389"/>
    <d v="2023-08-18T00:00:00"/>
    <x v="1"/>
    <x v="7"/>
    <n v="2"/>
    <s v="On time"/>
  </r>
  <r>
    <n v="717"/>
    <s v="IN-2012-47008"/>
    <x v="0"/>
    <s v="FG-14260"/>
    <x v="84"/>
    <x v="2"/>
    <x v="59"/>
    <x v="4"/>
    <s v="India"/>
    <x v="0"/>
    <s v="TEC-CO-10002350"/>
    <x v="1"/>
    <x v="10"/>
    <x v="294"/>
    <n v="1134.9000000000001"/>
    <n v="3"/>
    <n v="45.36"/>
    <x v="657"/>
    <x v="2"/>
    <n v="102"/>
    <x v="1"/>
    <x v="6"/>
    <x v="1"/>
    <x v="390"/>
    <d v="2024-03-24T00:00:00"/>
    <x v="0"/>
    <x v="8"/>
    <n v="3"/>
    <s v="On time"/>
  </r>
  <r>
    <n v="718"/>
    <s v="IN-2012-47008"/>
    <x v="0"/>
    <s v="FG-14260"/>
    <x v="84"/>
    <x v="2"/>
    <x v="59"/>
    <x v="4"/>
    <s v="India"/>
    <x v="0"/>
    <s v="TEC-CO-10002911"/>
    <x v="1"/>
    <x v="10"/>
    <x v="590"/>
    <n v="760.38"/>
    <n v="2"/>
    <n v="144.41999999999999"/>
    <x v="658"/>
    <x v="2"/>
    <n v="342"/>
    <x v="1"/>
    <x v="7"/>
    <x v="0"/>
    <x v="117"/>
    <d v="2023-12-12T00:00:00"/>
    <x v="1"/>
    <x v="1"/>
    <n v="153"/>
    <s v="late Time"/>
  </r>
  <r>
    <n v="719"/>
    <s v="IN-2012-21892"/>
    <x v="0"/>
    <s v="SB-20290"/>
    <x v="350"/>
    <x v="1"/>
    <x v="30"/>
    <x v="14"/>
    <s v="India"/>
    <x v="3"/>
    <s v="FUR-CH-10004600"/>
    <x v="2"/>
    <x v="13"/>
    <x v="591"/>
    <n v="144"/>
    <n v="2"/>
    <n v="67.680000000000007"/>
    <x v="659"/>
    <x v="2"/>
    <n v="43"/>
    <x v="1"/>
    <x v="4"/>
    <x v="1"/>
    <x v="391"/>
    <d v="2022-06-27T00:00:00"/>
    <x v="3"/>
    <x v="5"/>
    <n v="5"/>
    <s v="On time"/>
  </r>
  <r>
    <n v="720"/>
    <s v="IN-2011-76961"/>
    <x v="0"/>
    <s v="RE-19450"/>
    <x v="82"/>
    <x v="0"/>
    <x v="30"/>
    <x v="14"/>
    <s v="India"/>
    <x v="3"/>
    <s v="TEC-PH-10001725"/>
    <x v="1"/>
    <x v="12"/>
    <x v="592"/>
    <n v="265.26"/>
    <n v="2"/>
    <n v="13.26"/>
    <x v="660"/>
    <x v="2"/>
    <n v="597"/>
    <x v="1"/>
    <x v="5"/>
    <x v="0"/>
    <x v="392"/>
    <d v="2022-06-15T00:00:00"/>
    <x v="3"/>
    <x v="5"/>
    <n v="-144"/>
    <s v="not Appropriate"/>
  </r>
  <r>
    <n v="721"/>
    <s v="IN-2014-46616"/>
    <x v="0"/>
    <s v="VP-21730"/>
    <x v="87"/>
    <x v="2"/>
    <x v="38"/>
    <x v="10"/>
    <s v="India"/>
    <x v="3"/>
    <s v="FUR-TA-10001386"/>
    <x v="2"/>
    <x v="16"/>
    <x v="593"/>
    <n v="1718.1"/>
    <n v="2"/>
    <n v="618.48"/>
    <x v="661"/>
    <x v="1"/>
    <n v="220"/>
    <x v="1"/>
    <x v="6"/>
    <x v="1"/>
    <x v="393"/>
    <d v="2021-09-26T00:00:00"/>
    <x v="2"/>
    <x v="9"/>
    <n v="2"/>
    <s v="On time"/>
  </r>
  <r>
    <n v="722"/>
    <s v="IN-2014-14780"/>
    <x v="0"/>
    <s v="CR-12820"/>
    <x v="68"/>
    <x v="2"/>
    <x v="48"/>
    <x v="17"/>
    <s v="India"/>
    <x v="1"/>
    <s v="TEC-PH-10004664"/>
    <x v="1"/>
    <x v="12"/>
    <x v="212"/>
    <n v="3194.55"/>
    <n v="5"/>
    <n v="830.55"/>
    <x v="662"/>
    <x v="1"/>
    <n v="614"/>
    <x v="1"/>
    <x v="5"/>
    <x v="0"/>
    <x v="156"/>
    <d v="2023-09-06T00:00:00"/>
    <x v="1"/>
    <x v="9"/>
    <n v="153"/>
    <s v="late Time"/>
  </r>
  <r>
    <n v="723"/>
    <s v="IN-2014-14780"/>
    <x v="0"/>
    <s v="CR-12820"/>
    <x v="68"/>
    <x v="2"/>
    <x v="48"/>
    <x v="17"/>
    <s v="India"/>
    <x v="1"/>
    <s v="TEC-PH-10004358"/>
    <x v="1"/>
    <x v="12"/>
    <x v="594"/>
    <n v="476.49"/>
    <n v="7"/>
    <n v="47.46"/>
    <x v="663"/>
    <x v="1"/>
    <n v="720"/>
    <x v="1"/>
    <x v="6"/>
    <x v="0"/>
    <x v="156"/>
    <d v="2023-09-06T00:00:00"/>
    <x v="1"/>
    <x v="9"/>
    <n v="153"/>
    <s v="late Time"/>
  </r>
  <r>
    <n v="724"/>
    <s v="IN-2014-14780"/>
    <x v="0"/>
    <s v="CR-12820"/>
    <x v="68"/>
    <x v="2"/>
    <x v="48"/>
    <x v="17"/>
    <s v="India"/>
    <x v="1"/>
    <s v="TEC-PH-10003239"/>
    <x v="1"/>
    <x v="12"/>
    <x v="595"/>
    <n v="136.59"/>
    <n v="1"/>
    <n v="57.36"/>
    <x v="664"/>
    <x v="1"/>
    <n v="502"/>
    <x v="1"/>
    <x v="7"/>
    <x v="1"/>
    <x v="218"/>
    <d v="2022-10-21T00:00:00"/>
    <x v="3"/>
    <x v="3"/>
    <n v="2"/>
    <s v="On time"/>
  </r>
  <r>
    <n v="725"/>
    <s v="IN-2014-32770"/>
    <x v="0"/>
    <s v="AP-10720"/>
    <x v="203"/>
    <x v="2"/>
    <x v="59"/>
    <x v="4"/>
    <s v="India"/>
    <x v="0"/>
    <s v="TEC-CO-10003951"/>
    <x v="1"/>
    <x v="10"/>
    <x v="596"/>
    <n v="487.38"/>
    <n v="2"/>
    <n v="107.22"/>
    <x v="665"/>
    <x v="1"/>
    <n v="298"/>
    <x v="1"/>
    <x v="4"/>
    <x v="0"/>
    <x v="217"/>
    <d v="2022-05-28T00:00:00"/>
    <x v="3"/>
    <x v="0"/>
    <n v="3"/>
    <s v="On time"/>
  </r>
  <r>
    <n v="726"/>
    <s v="IN-2014-37320"/>
    <x v="0"/>
    <s v="BF-11005"/>
    <x v="295"/>
    <x v="2"/>
    <x v="24"/>
    <x v="10"/>
    <s v="India"/>
    <x v="3"/>
    <s v="TEC-CO-10002587"/>
    <x v="1"/>
    <x v="10"/>
    <x v="597"/>
    <n v="168.6"/>
    <n v="1"/>
    <n v="79.23"/>
    <x v="666"/>
    <x v="1"/>
    <n v="88"/>
    <x v="1"/>
    <x v="6"/>
    <x v="1"/>
    <x v="394"/>
    <d v="2021-11-25T00:00:00"/>
    <x v="2"/>
    <x v="6"/>
    <n v="2"/>
    <s v="On time"/>
  </r>
  <r>
    <n v="727"/>
    <s v="IN-2014-62660"/>
    <x v="0"/>
    <s v="JB-16045"/>
    <x v="351"/>
    <x v="2"/>
    <x v="108"/>
    <x v="5"/>
    <s v="India"/>
    <x v="0"/>
    <s v="TEC-AC-10001703"/>
    <x v="1"/>
    <x v="11"/>
    <x v="598"/>
    <n v="143.1"/>
    <n v="2"/>
    <n v="9.9600000000000009"/>
    <x v="667"/>
    <x v="1"/>
    <n v="680"/>
    <x v="1"/>
    <x v="7"/>
    <x v="0"/>
    <x v="395"/>
    <d v="2024-05-25T00:00:00"/>
    <x v="0"/>
    <x v="0"/>
    <n v="3"/>
    <s v="On time"/>
  </r>
  <r>
    <n v="728"/>
    <s v="IN-2012-55653"/>
    <x v="0"/>
    <s v="DW-13585"/>
    <x v="206"/>
    <x v="1"/>
    <x v="8"/>
    <x v="7"/>
    <s v="India"/>
    <x v="3"/>
    <s v="FUR-BO-10001641"/>
    <x v="2"/>
    <x v="14"/>
    <x v="599"/>
    <n v="716.85"/>
    <n v="5"/>
    <n v="250.8"/>
    <x v="668"/>
    <x v="1"/>
    <n v="129"/>
    <x v="1"/>
    <x v="4"/>
    <x v="1"/>
    <x v="201"/>
    <d v="2022-04-14T00:00:00"/>
    <x v="3"/>
    <x v="10"/>
    <n v="-234"/>
    <s v="not Appropriate"/>
  </r>
  <r>
    <n v="729"/>
    <s v="IN-2014-72054"/>
    <x v="0"/>
    <s v="JW-15220"/>
    <x v="271"/>
    <x v="1"/>
    <x v="2"/>
    <x v="2"/>
    <s v="India"/>
    <x v="2"/>
    <s v="FUR-CH-10004609"/>
    <x v="2"/>
    <x v="13"/>
    <x v="234"/>
    <n v="200.76"/>
    <n v="2"/>
    <n v="86.28"/>
    <x v="669"/>
    <x v="1"/>
    <n v="740"/>
    <x v="1"/>
    <x v="7"/>
    <x v="1"/>
    <x v="396"/>
    <d v="2024-03-11T00:00:00"/>
    <x v="0"/>
    <x v="8"/>
    <n v="60"/>
    <s v="late Time"/>
  </r>
  <r>
    <n v="730"/>
    <s v="IN-2014-47218"/>
    <x v="0"/>
    <s v="VP-21760"/>
    <x v="352"/>
    <x v="1"/>
    <x v="55"/>
    <x v="16"/>
    <s v="India"/>
    <x v="2"/>
    <s v="TEC-PH-10004085"/>
    <x v="1"/>
    <x v="12"/>
    <x v="600"/>
    <n v="667.56"/>
    <n v="4"/>
    <n v="153.47999999999999"/>
    <x v="670"/>
    <x v="1"/>
    <n v="97"/>
    <x v="1"/>
    <x v="6"/>
    <x v="1"/>
    <x v="217"/>
    <d v="2022-05-28T00:00:00"/>
    <x v="3"/>
    <x v="0"/>
    <n v="3"/>
    <s v="On time"/>
  </r>
  <r>
    <n v="731"/>
    <s v="IN-2013-46854"/>
    <x v="0"/>
    <s v="AH-10075"/>
    <x v="52"/>
    <x v="1"/>
    <x v="24"/>
    <x v="7"/>
    <s v="India"/>
    <x v="3"/>
    <s v="TEC-PH-10001321"/>
    <x v="1"/>
    <x v="12"/>
    <x v="316"/>
    <n v="698.85"/>
    <n v="5"/>
    <n v="146.69999999999999"/>
    <x v="671"/>
    <x v="1"/>
    <n v="624"/>
    <x v="1"/>
    <x v="7"/>
    <x v="0"/>
    <x v="397"/>
    <d v="2022-04-05T00:00:00"/>
    <x v="3"/>
    <x v="10"/>
    <n v="90"/>
    <s v="late Time"/>
  </r>
  <r>
    <n v="732"/>
    <s v="IN-2013-78935"/>
    <x v="0"/>
    <s v="AS-10285"/>
    <x v="107"/>
    <x v="1"/>
    <x v="36"/>
    <x v="9"/>
    <s v="India"/>
    <x v="2"/>
    <s v="TEC-AC-10002324"/>
    <x v="1"/>
    <x v="11"/>
    <x v="327"/>
    <n v="114.66"/>
    <n v="2"/>
    <n v="4.5599999999999996"/>
    <x v="553"/>
    <x v="1"/>
    <n v="492"/>
    <x v="1"/>
    <x v="4"/>
    <x v="1"/>
    <x v="390"/>
    <d v="2024-03-24T00:00:00"/>
    <x v="0"/>
    <x v="8"/>
    <n v="3"/>
    <s v="On time"/>
  </r>
  <r>
    <n v="733"/>
    <s v="IN-2014-54197"/>
    <x v="0"/>
    <s v="DB-13405"/>
    <x v="211"/>
    <x v="0"/>
    <x v="57"/>
    <x v="8"/>
    <s v="India"/>
    <x v="0"/>
    <s v="FUR-BO-10001874"/>
    <x v="2"/>
    <x v="14"/>
    <x v="601"/>
    <n v="743.25"/>
    <n v="5"/>
    <n v="133.65"/>
    <x v="672"/>
    <x v="1"/>
    <n v="127"/>
    <x v="1"/>
    <x v="5"/>
    <x v="1"/>
    <x v="312"/>
    <d v="2023-09-24T00:00:00"/>
    <x v="1"/>
    <x v="9"/>
    <n v="3"/>
    <s v="On time"/>
  </r>
  <r>
    <n v="734"/>
    <s v="IN-2013-76590"/>
    <x v="0"/>
    <s v="JC-15385"/>
    <x v="121"/>
    <x v="0"/>
    <x v="61"/>
    <x v="7"/>
    <s v="India"/>
    <x v="3"/>
    <s v="FUR-BO-10001708"/>
    <x v="2"/>
    <x v="14"/>
    <x v="602"/>
    <n v="303"/>
    <n v="2"/>
    <n v="60.6"/>
    <x v="673"/>
    <x v="1"/>
    <n v="536"/>
    <x v="1"/>
    <x v="6"/>
    <x v="1"/>
    <x v="157"/>
    <d v="2023-01-07T00:00:00"/>
    <x v="1"/>
    <x v="4"/>
    <n v="-171"/>
    <s v="not Appropriate"/>
  </r>
  <r>
    <n v="735"/>
    <s v="IN-2014-14374"/>
    <x v="0"/>
    <s v="EM-14065"/>
    <x v="70"/>
    <x v="0"/>
    <x v="50"/>
    <x v="0"/>
    <s v="India"/>
    <x v="0"/>
    <s v="TEC-AC-10001352"/>
    <x v="1"/>
    <x v="11"/>
    <x v="539"/>
    <n v="110.7"/>
    <n v="2"/>
    <n v="12.12"/>
    <x v="674"/>
    <x v="1"/>
    <n v="228"/>
    <x v="1"/>
    <x v="4"/>
    <x v="0"/>
    <x v="180"/>
    <d v="2022-10-19T00:00:00"/>
    <x v="3"/>
    <x v="3"/>
    <n v="1"/>
    <s v="On time"/>
  </r>
  <r>
    <n v="736"/>
    <s v="IN-2012-68358"/>
    <x v="0"/>
    <s v="ML-18265"/>
    <x v="208"/>
    <x v="0"/>
    <x v="55"/>
    <x v="16"/>
    <s v="India"/>
    <x v="2"/>
    <s v="TEC-MA-10001711"/>
    <x v="1"/>
    <x v="9"/>
    <x v="603"/>
    <n v="84.6"/>
    <n v="1"/>
    <n v="20.28"/>
    <x v="481"/>
    <x v="1"/>
    <n v="397"/>
    <x v="1"/>
    <x v="6"/>
    <x v="0"/>
    <x v="286"/>
    <d v="2024-09-14T00:00:00"/>
    <x v="0"/>
    <x v="9"/>
    <n v="-56"/>
    <s v="not Appropriate"/>
  </r>
  <r>
    <n v="737"/>
    <s v="ID-2013-38748"/>
    <x v="0"/>
    <s v="MJ-17740"/>
    <x v="353"/>
    <x v="0"/>
    <x v="49"/>
    <x v="5"/>
    <s v="India"/>
    <x v="0"/>
    <s v="TEC-MA-10001127"/>
    <x v="1"/>
    <x v="9"/>
    <x v="604"/>
    <n v="770.85"/>
    <n v="5"/>
    <n v="-447.15"/>
    <x v="675"/>
    <x v="1"/>
    <n v="600"/>
    <x v="1"/>
    <x v="7"/>
    <x v="0"/>
    <x v="398"/>
    <d v="2021-06-29T00:00:00"/>
    <x v="2"/>
    <x v="5"/>
    <n v="2"/>
    <s v="On time"/>
  </r>
  <r>
    <n v="738"/>
    <s v="IN-2013-35969"/>
    <x v="0"/>
    <s v="SN-20560"/>
    <x v="283"/>
    <x v="2"/>
    <x v="10"/>
    <x v="1"/>
    <s v="India"/>
    <x v="1"/>
    <s v="FUR-CH-10000783"/>
    <x v="2"/>
    <x v="13"/>
    <x v="221"/>
    <n v="1409.76"/>
    <n v="3"/>
    <n v="169.11"/>
    <x v="676"/>
    <x v="0"/>
    <n v="158"/>
    <x v="1"/>
    <x v="5"/>
    <x v="1"/>
    <x v="184"/>
    <d v="2022-09-29T00:00:00"/>
    <x v="3"/>
    <x v="9"/>
    <n v="2"/>
    <s v="On time"/>
  </r>
  <r>
    <n v="739"/>
    <s v="IN-2014-62135"/>
    <x v="0"/>
    <s v="PN-18775"/>
    <x v="354"/>
    <x v="2"/>
    <x v="29"/>
    <x v="2"/>
    <s v="India"/>
    <x v="2"/>
    <s v="FUR-CH-10004826"/>
    <x v="2"/>
    <x v="13"/>
    <x v="605"/>
    <n v="418.35"/>
    <n v="5"/>
    <n v="204.9"/>
    <x v="677"/>
    <x v="0"/>
    <n v="56"/>
    <x v="1"/>
    <x v="6"/>
    <x v="0"/>
    <x v="399"/>
    <d v="2024-05-22T00:00:00"/>
    <x v="0"/>
    <x v="0"/>
    <n v="2"/>
    <s v="On time"/>
  </r>
  <r>
    <n v="740"/>
    <s v="IN-2014-42808"/>
    <x v="0"/>
    <s v="PB-18805"/>
    <x v="216"/>
    <x v="2"/>
    <x v="67"/>
    <x v="7"/>
    <s v="India"/>
    <x v="3"/>
    <s v="FUR-CH-10000351"/>
    <x v="2"/>
    <x v="13"/>
    <x v="222"/>
    <n v="117.18"/>
    <n v="2"/>
    <n v="43.32"/>
    <x v="27"/>
    <x v="0"/>
    <n v="277"/>
    <x v="1"/>
    <x v="7"/>
    <x v="0"/>
    <x v="400"/>
    <d v="2024-08-24T00:00:00"/>
    <x v="0"/>
    <x v="7"/>
    <n v="4"/>
    <s v="On time"/>
  </r>
  <r>
    <n v="741"/>
    <s v="IN-2013-22760"/>
    <x v="0"/>
    <s v="VT-21700"/>
    <x v="63"/>
    <x v="2"/>
    <x v="19"/>
    <x v="8"/>
    <s v="India"/>
    <x v="0"/>
    <s v="FUR-CH-10002890"/>
    <x v="2"/>
    <x v="13"/>
    <x v="224"/>
    <n v="136.62"/>
    <n v="2"/>
    <n v="12.24"/>
    <x v="678"/>
    <x v="0"/>
    <n v="516"/>
    <x v="1"/>
    <x v="4"/>
    <x v="1"/>
    <x v="401"/>
    <d v="2022-02-07T00:00:00"/>
    <x v="3"/>
    <x v="11"/>
    <n v="-142"/>
    <s v="not Appropriate"/>
  </r>
  <r>
    <n v="742"/>
    <s v="IN-2013-63829"/>
    <x v="0"/>
    <s v="DW-13480"/>
    <x v="184"/>
    <x v="2"/>
    <x v="107"/>
    <x v="5"/>
    <s v="India"/>
    <x v="0"/>
    <s v="FUR-FU-10000496"/>
    <x v="2"/>
    <x v="15"/>
    <x v="582"/>
    <n v="509.22"/>
    <n v="9"/>
    <n v="239.22"/>
    <x v="679"/>
    <x v="0"/>
    <n v="25"/>
    <x v="1"/>
    <x v="5"/>
    <x v="1"/>
    <x v="402"/>
    <d v="2022-11-04T00:00:00"/>
    <x v="3"/>
    <x v="6"/>
    <n v="153"/>
    <s v="late Time"/>
  </r>
  <r>
    <n v="743"/>
    <s v="IN-2012-26274"/>
    <x v="0"/>
    <s v="BT-11530"/>
    <x v="59"/>
    <x v="2"/>
    <x v="130"/>
    <x v="17"/>
    <s v="India"/>
    <x v="1"/>
    <s v="FUR-FU-10002648"/>
    <x v="2"/>
    <x v="15"/>
    <x v="606"/>
    <n v="71.28"/>
    <n v="3"/>
    <n v="34.92"/>
    <x v="420"/>
    <x v="0"/>
    <n v="553"/>
    <x v="1"/>
    <x v="6"/>
    <x v="1"/>
    <x v="403"/>
    <d v="2021-04-14T00:00:00"/>
    <x v="2"/>
    <x v="10"/>
    <n v="0"/>
    <e v="#N/A"/>
  </r>
  <r>
    <n v="744"/>
    <s v="IN-2014-33792"/>
    <x v="0"/>
    <s v="HJ-14875"/>
    <x v="288"/>
    <x v="2"/>
    <x v="74"/>
    <x v="20"/>
    <s v="India"/>
    <x v="1"/>
    <s v="FUR-FU-10004064"/>
    <x v="2"/>
    <x v="15"/>
    <x v="607"/>
    <n v="42.42"/>
    <n v="1"/>
    <n v="19.920000000000002"/>
    <x v="468"/>
    <x v="0"/>
    <n v="795"/>
    <x v="1"/>
    <x v="7"/>
    <x v="1"/>
    <x v="404"/>
    <d v="2022-10-06T00:00:00"/>
    <x v="3"/>
    <x v="3"/>
    <n v="61"/>
    <s v="late Time"/>
  </r>
  <r>
    <n v="745"/>
    <s v="IN-2013-20107"/>
    <x v="0"/>
    <s v="FG-14260"/>
    <x v="84"/>
    <x v="2"/>
    <x v="45"/>
    <x v="5"/>
    <s v="India"/>
    <x v="0"/>
    <s v="FUR-BO-10001580"/>
    <x v="2"/>
    <x v="14"/>
    <x v="304"/>
    <n v="491.76"/>
    <n v="4"/>
    <n v="83.52"/>
    <x v="680"/>
    <x v="0"/>
    <n v="228"/>
    <x v="1"/>
    <x v="4"/>
    <x v="1"/>
    <x v="98"/>
    <d v="2022-12-22T00:00:00"/>
    <x v="3"/>
    <x v="1"/>
    <n v="3"/>
    <s v="On time"/>
  </r>
  <r>
    <n v="746"/>
    <s v="IN-2014-15662"/>
    <x v="0"/>
    <s v="LB-16795"/>
    <x v="284"/>
    <x v="2"/>
    <x v="44"/>
    <x v="5"/>
    <s v="India"/>
    <x v="0"/>
    <s v="TEC-MA-10003492"/>
    <x v="1"/>
    <x v="9"/>
    <x v="608"/>
    <n v="1611"/>
    <n v="6"/>
    <n v="64.44"/>
    <x v="681"/>
    <x v="0"/>
    <n v="695"/>
    <x v="1"/>
    <x v="5"/>
    <x v="0"/>
    <x v="405"/>
    <d v="2023-12-04T00:00:00"/>
    <x v="1"/>
    <x v="1"/>
    <n v="91"/>
    <s v="late Time"/>
  </r>
  <r>
    <n v="747"/>
    <s v="IN-2013-22760"/>
    <x v="0"/>
    <s v="VT-21700"/>
    <x v="63"/>
    <x v="2"/>
    <x v="19"/>
    <x v="8"/>
    <s v="India"/>
    <x v="0"/>
    <s v="TEC-MA-10002827"/>
    <x v="1"/>
    <x v="9"/>
    <x v="609"/>
    <n v="759.96"/>
    <n v="3"/>
    <n v="30.33"/>
    <x v="682"/>
    <x v="0"/>
    <n v="141"/>
    <x v="1"/>
    <x v="6"/>
    <x v="0"/>
    <x v="406"/>
    <d v="2022-06-23T00:00:00"/>
    <x v="3"/>
    <x v="5"/>
    <n v="2"/>
    <s v="On time"/>
  </r>
  <r>
    <n v="748"/>
    <s v="IN-2013-22760"/>
    <x v="0"/>
    <s v="VT-21700"/>
    <x v="63"/>
    <x v="2"/>
    <x v="19"/>
    <x v="8"/>
    <s v="India"/>
    <x v="0"/>
    <s v="TEC-MA-10000429"/>
    <x v="1"/>
    <x v="9"/>
    <x v="610"/>
    <n v="861.6"/>
    <n v="5"/>
    <n v="275.7"/>
    <x v="663"/>
    <x v="0"/>
    <n v="543"/>
    <x v="1"/>
    <x v="7"/>
    <x v="1"/>
    <x v="407"/>
    <d v="2022-07-27T00:00:00"/>
    <x v="3"/>
    <x v="2"/>
    <n v="2"/>
    <s v="On time"/>
  </r>
  <r>
    <n v="749"/>
    <s v="IN-2014-71067"/>
    <x v="0"/>
    <s v="NZ-18565"/>
    <x v="91"/>
    <x v="2"/>
    <x v="52"/>
    <x v="18"/>
    <s v="India"/>
    <x v="2"/>
    <s v="TEC-MA-10003351"/>
    <x v="1"/>
    <x v="9"/>
    <x v="291"/>
    <n v="871.2"/>
    <n v="5"/>
    <n v="357.15"/>
    <x v="683"/>
    <x v="0"/>
    <n v="348"/>
    <x v="1"/>
    <x v="4"/>
    <x v="0"/>
    <x v="75"/>
    <d v="2024-11-20T00:00:00"/>
    <x v="0"/>
    <x v="6"/>
    <n v="3"/>
    <s v="On time"/>
  </r>
  <r>
    <n v="750"/>
    <s v="IN-2014-71067"/>
    <x v="0"/>
    <s v="NZ-18565"/>
    <x v="91"/>
    <x v="2"/>
    <x v="52"/>
    <x v="18"/>
    <s v="India"/>
    <x v="2"/>
    <s v="TEC-MA-10004064"/>
    <x v="1"/>
    <x v="9"/>
    <x v="611"/>
    <n v="94.86"/>
    <n v="2"/>
    <n v="33.18"/>
    <x v="684"/>
    <x v="0"/>
    <n v="711"/>
    <x v="1"/>
    <x v="5"/>
    <x v="1"/>
    <x v="103"/>
    <d v="2022-06-11T00:00:00"/>
    <x v="3"/>
    <x v="5"/>
    <n v="120"/>
    <s v="late Time"/>
  </r>
  <r>
    <n v="751"/>
    <s v="IN-2012-45909"/>
    <x v="0"/>
    <s v="TB-21190"/>
    <x v="291"/>
    <x v="2"/>
    <x v="78"/>
    <x v="7"/>
    <s v="India"/>
    <x v="3"/>
    <s v="TEC-CO-10003410"/>
    <x v="1"/>
    <x v="10"/>
    <x v="612"/>
    <n v="873"/>
    <n v="6"/>
    <n v="384.12"/>
    <x v="685"/>
    <x v="0"/>
    <n v="184"/>
    <x v="1"/>
    <x v="6"/>
    <x v="0"/>
    <x v="399"/>
    <d v="2024-05-22T00:00:00"/>
    <x v="0"/>
    <x v="0"/>
    <n v="2"/>
    <s v="On time"/>
  </r>
  <r>
    <n v="752"/>
    <s v="IN-2013-27772"/>
    <x v="0"/>
    <s v="AP-10720"/>
    <x v="203"/>
    <x v="2"/>
    <x v="45"/>
    <x v="5"/>
    <s v="India"/>
    <x v="0"/>
    <s v="TEC-AC-10002172"/>
    <x v="1"/>
    <x v="11"/>
    <x v="537"/>
    <n v="509.88"/>
    <n v="7"/>
    <n v="71.19"/>
    <x v="686"/>
    <x v="0"/>
    <n v="218"/>
    <x v="1"/>
    <x v="7"/>
    <x v="0"/>
    <x v="7"/>
    <d v="2021-07-09T00:00:00"/>
    <x v="2"/>
    <x v="2"/>
    <n v="61"/>
    <s v="late Time"/>
  </r>
  <r>
    <n v="753"/>
    <s v="IN-2014-13331"/>
    <x v="0"/>
    <s v="BD-11560"/>
    <x v="54"/>
    <x v="2"/>
    <x v="40"/>
    <x v="9"/>
    <s v="India"/>
    <x v="2"/>
    <s v="TEC-AC-10001438"/>
    <x v="1"/>
    <x v="11"/>
    <x v="613"/>
    <n v="123.12"/>
    <n v="3"/>
    <n v="20.88"/>
    <x v="687"/>
    <x v="0"/>
    <n v="12"/>
    <x v="1"/>
    <x v="4"/>
    <x v="1"/>
    <x v="403"/>
    <d v="2021-04-14T00:00:00"/>
    <x v="2"/>
    <x v="10"/>
    <n v="0"/>
    <e v="#N/A"/>
  </r>
  <r>
    <n v="754"/>
    <s v="IN-2012-68918"/>
    <x v="0"/>
    <s v="MA-17995"/>
    <x v="218"/>
    <x v="2"/>
    <x v="87"/>
    <x v="5"/>
    <s v="India"/>
    <x v="0"/>
    <s v="TEC-AC-10002688"/>
    <x v="1"/>
    <x v="11"/>
    <x v="614"/>
    <n v="204.54"/>
    <n v="2"/>
    <n v="94.08"/>
    <x v="688"/>
    <x v="0"/>
    <n v="324"/>
    <x v="1"/>
    <x v="6"/>
    <x v="0"/>
    <x v="285"/>
    <d v="2024-07-06T00:00:00"/>
    <x v="0"/>
    <x v="2"/>
    <n v="61"/>
    <s v="late Time"/>
  </r>
  <r>
    <n v="755"/>
    <s v="IN-2011-40155"/>
    <x v="0"/>
    <s v="CL-12700"/>
    <x v="57"/>
    <x v="2"/>
    <x v="43"/>
    <x v="15"/>
    <s v="India"/>
    <x v="1"/>
    <s v="TEC-PH-10000499"/>
    <x v="1"/>
    <x v="12"/>
    <x v="615"/>
    <n v="4498.83"/>
    <n v="7"/>
    <n v="674.73"/>
    <x v="689"/>
    <x v="0"/>
    <n v="227"/>
    <x v="1"/>
    <x v="7"/>
    <x v="1"/>
    <x v="179"/>
    <d v="2022-06-06T00:00:00"/>
    <x v="3"/>
    <x v="5"/>
    <n v="61"/>
    <s v="late Time"/>
  </r>
  <r>
    <n v="756"/>
    <s v="IN-2011-70850"/>
    <x v="0"/>
    <s v="DH-13675"/>
    <x v="335"/>
    <x v="2"/>
    <x v="24"/>
    <x v="7"/>
    <s v="India"/>
    <x v="3"/>
    <s v="TEC-PH-10003002"/>
    <x v="1"/>
    <x v="12"/>
    <x v="205"/>
    <n v="1954.17"/>
    <n v="3"/>
    <n v="312.66000000000003"/>
    <x v="690"/>
    <x v="0"/>
    <n v="398"/>
    <x v="1"/>
    <x v="4"/>
    <x v="0"/>
    <x v="298"/>
    <d v="2024-06-21T00:00:00"/>
    <x v="0"/>
    <x v="5"/>
    <n v="4"/>
    <s v="On time"/>
  </r>
  <r>
    <n v="757"/>
    <s v="IN-2011-36620"/>
    <x v="0"/>
    <s v="SC-20770"/>
    <x v="53"/>
    <x v="1"/>
    <x v="53"/>
    <x v="4"/>
    <s v="India"/>
    <x v="0"/>
    <s v="FUR-FU-10001674"/>
    <x v="2"/>
    <x v="15"/>
    <x v="616"/>
    <n v="352.59"/>
    <n v="7"/>
    <n v="158.55000000000001"/>
    <x v="691"/>
    <x v="0"/>
    <n v="126"/>
    <x v="1"/>
    <x v="6"/>
    <x v="1"/>
    <x v="408"/>
    <d v="2021-04-09T00:00:00"/>
    <x v="2"/>
    <x v="10"/>
    <n v="-144"/>
    <s v="not Appropriate"/>
  </r>
  <r>
    <n v="758"/>
    <s v="ID-2014-59517"/>
    <x v="0"/>
    <s v="SP-20545"/>
    <x v="227"/>
    <x v="1"/>
    <x v="45"/>
    <x v="5"/>
    <s v="India"/>
    <x v="0"/>
    <s v="FUR-FU-10004182"/>
    <x v="2"/>
    <x v="15"/>
    <x v="617"/>
    <n v="94.5"/>
    <n v="3"/>
    <n v="40.590000000000003"/>
    <x v="309"/>
    <x v="0"/>
    <n v="603"/>
    <x v="1"/>
    <x v="5"/>
    <x v="0"/>
    <x v="409"/>
    <d v="2022-08-18T00:00:00"/>
    <x v="3"/>
    <x v="7"/>
    <n v="2"/>
    <s v="On time"/>
  </r>
  <r>
    <n v="759"/>
    <s v="IN-2011-68904"/>
    <x v="0"/>
    <s v="AH-10690"/>
    <x v="269"/>
    <x v="1"/>
    <x v="10"/>
    <x v="12"/>
    <s v="India"/>
    <x v="3"/>
    <s v="FUR-BO-10004806"/>
    <x v="2"/>
    <x v="14"/>
    <x v="618"/>
    <n v="747.3"/>
    <n v="5"/>
    <n v="283.95"/>
    <x v="692"/>
    <x v="0"/>
    <n v="576"/>
    <x v="1"/>
    <x v="6"/>
    <x v="0"/>
    <x v="285"/>
    <d v="2024-07-06T00:00:00"/>
    <x v="0"/>
    <x v="2"/>
    <n v="61"/>
    <s v="late Time"/>
  </r>
  <r>
    <n v="760"/>
    <s v="IN-2011-39175"/>
    <x v="0"/>
    <s v="NC-18625"/>
    <x v="355"/>
    <x v="1"/>
    <x v="78"/>
    <x v="7"/>
    <s v="India"/>
    <x v="3"/>
    <s v="FUR-CH-10002060"/>
    <x v="2"/>
    <x v="13"/>
    <x v="619"/>
    <n v="961.8"/>
    <n v="7"/>
    <n v="163.38"/>
    <x v="693"/>
    <x v="0"/>
    <n v="661"/>
    <x v="1"/>
    <x v="4"/>
    <x v="0"/>
    <x v="206"/>
    <d v="2021-05-31T00:00:00"/>
    <x v="2"/>
    <x v="0"/>
    <n v="0"/>
    <e v="#N/A"/>
  </r>
  <r>
    <n v="761"/>
    <s v="IN-2014-11672"/>
    <x v="0"/>
    <s v="TB-21175"/>
    <x v="356"/>
    <x v="1"/>
    <x v="44"/>
    <x v="5"/>
    <s v="India"/>
    <x v="0"/>
    <s v="FUR-CH-10001913"/>
    <x v="2"/>
    <x v="13"/>
    <x v="620"/>
    <n v="529.29"/>
    <n v="3"/>
    <n v="68.760000000000005"/>
    <x v="694"/>
    <x v="0"/>
    <n v="406"/>
    <x v="1"/>
    <x v="6"/>
    <x v="0"/>
    <x v="239"/>
    <d v="2024-08-08T00:00:00"/>
    <x v="0"/>
    <x v="7"/>
    <n v="0"/>
    <e v="#N/A"/>
  </r>
  <r>
    <n v="762"/>
    <s v="IN-2011-14983"/>
    <x v="0"/>
    <s v="GH-14485"/>
    <x v="44"/>
    <x v="1"/>
    <x v="33"/>
    <x v="16"/>
    <s v="India"/>
    <x v="2"/>
    <s v="FUR-CH-10001756"/>
    <x v="2"/>
    <x v="13"/>
    <x v="621"/>
    <n v="290.7"/>
    <n v="6"/>
    <n v="124.92"/>
    <x v="695"/>
    <x v="0"/>
    <n v="331"/>
    <x v="1"/>
    <x v="7"/>
    <x v="1"/>
    <x v="410"/>
    <d v="2022-06-27T00:00:00"/>
    <x v="3"/>
    <x v="5"/>
    <n v="2"/>
    <s v="On time"/>
  </r>
  <r>
    <n v="763"/>
    <s v="IN-2014-78368"/>
    <x v="0"/>
    <s v="DW-13585"/>
    <x v="206"/>
    <x v="1"/>
    <x v="16"/>
    <x v="0"/>
    <s v="India"/>
    <x v="0"/>
    <s v="FUR-CH-10004082"/>
    <x v="2"/>
    <x v="13"/>
    <x v="622"/>
    <n v="507.12"/>
    <n v="8"/>
    <n v="182.4"/>
    <x v="6"/>
    <x v="0"/>
    <n v="116"/>
    <x v="1"/>
    <x v="4"/>
    <x v="0"/>
    <x v="411"/>
    <d v="2022-06-17T00:00:00"/>
    <x v="3"/>
    <x v="5"/>
    <n v="2"/>
    <s v="On time"/>
  </r>
  <r>
    <n v="764"/>
    <s v="IN-2011-43599"/>
    <x v="0"/>
    <s v="JG-15805"/>
    <x v="233"/>
    <x v="1"/>
    <x v="70"/>
    <x v="7"/>
    <s v="India"/>
    <x v="3"/>
    <s v="TEC-AC-10004487"/>
    <x v="1"/>
    <x v="11"/>
    <x v="623"/>
    <n v="976.08"/>
    <n v="4"/>
    <n v="361.08"/>
    <x v="696"/>
    <x v="0"/>
    <n v="97"/>
    <x v="1"/>
    <x v="6"/>
    <x v="0"/>
    <x v="40"/>
    <d v="2024-03-23T00:00:00"/>
    <x v="0"/>
    <x v="8"/>
    <n v="3"/>
    <s v="On time"/>
  </r>
  <r>
    <n v="765"/>
    <s v="IN-2012-10209"/>
    <x v="0"/>
    <s v="MF-18250"/>
    <x v="279"/>
    <x v="1"/>
    <x v="78"/>
    <x v="7"/>
    <s v="India"/>
    <x v="3"/>
    <s v="TEC-AC-10004652"/>
    <x v="1"/>
    <x v="11"/>
    <x v="624"/>
    <n v="38.520000000000003"/>
    <n v="1"/>
    <n v="8.4600000000000009"/>
    <x v="697"/>
    <x v="0"/>
    <n v="466"/>
    <x v="1"/>
    <x v="7"/>
    <x v="1"/>
    <x v="341"/>
    <d v="2021-09-28T00:00:00"/>
    <x v="2"/>
    <x v="9"/>
    <n v="2"/>
    <s v="On time"/>
  </r>
  <r>
    <n v="766"/>
    <s v="IN-2013-28297"/>
    <x v="0"/>
    <s v="BO-11350"/>
    <x v="276"/>
    <x v="1"/>
    <x v="29"/>
    <x v="2"/>
    <s v="India"/>
    <x v="2"/>
    <s v="TEC-CO-10000208"/>
    <x v="1"/>
    <x v="10"/>
    <x v="625"/>
    <n v="1140.75"/>
    <n v="3"/>
    <n v="0"/>
    <x v="698"/>
    <x v="0"/>
    <n v="740"/>
    <x v="1"/>
    <x v="4"/>
    <x v="1"/>
    <x v="192"/>
    <d v="2023-01-24T00:00:00"/>
    <x v="1"/>
    <x v="4"/>
    <n v="2"/>
    <s v="On time"/>
  </r>
  <r>
    <n v="767"/>
    <s v="IN-2014-51572"/>
    <x v="0"/>
    <s v="AO-10810"/>
    <x v="151"/>
    <x v="1"/>
    <x v="70"/>
    <x v="7"/>
    <s v="India"/>
    <x v="3"/>
    <s v="TEC-MA-10003553"/>
    <x v="1"/>
    <x v="9"/>
    <x v="626"/>
    <n v="1039.08"/>
    <n v="4"/>
    <n v="93.48"/>
    <x v="699"/>
    <x v="0"/>
    <n v="197"/>
    <x v="1"/>
    <x v="6"/>
    <x v="0"/>
    <x v="412"/>
    <d v="2023-02-27T00:00:00"/>
    <x v="1"/>
    <x v="11"/>
    <n v="5"/>
    <s v="On time"/>
  </r>
  <r>
    <n v="768"/>
    <s v="ID-2013-38776"/>
    <x v="0"/>
    <s v="DR-12880"/>
    <x v="226"/>
    <x v="1"/>
    <x v="49"/>
    <x v="5"/>
    <s v="India"/>
    <x v="0"/>
    <s v="TEC-PH-10003813"/>
    <x v="1"/>
    <x v="12"/>
    <x v="627"/>
    <n v="273.36"/>
    <n v="4"/>
    <n v="-246.12"/>
    <x v="700"/>
    <x v="0"/>
    <n v="254"/>
    <x v="1"/>
    <x v="7"/>
    <x v="0"/>
    <x v="192"/>
    <d v="2023-01-24T00:00:00"/>
    <x v="1"/>
    <x v="4"/>
    <n v="2"/>
    <s v="On time"/>
  </r>
  <r>
    <n v="769"/>
    <s v="IN-2013-30831"/>
    <x v="0"/>
    <s v="MG-18205"/>
    <x v="189"/>
    <x v="1"/>
    <x v="131"/>
    <x v="15"/>
    <s v="India"/>
    <x v="1"/>
    <s v="TEC-PH-10003723"/>
    <x v="1"/>
    <x v="12"/>
    <x v="628"/>
    <n v="166.83"/>
    <n v="1"/>
    <n v="11.67"/>
    <x v="425"/>
    <x v="0"/>
    <n v="190"/>
    <x v="1"/>
    <x v="4"/>
    <x v="0"/>
    <x v="136"/>
    <d v="2023-11-29T00:00:00"/>
    <x v="1"/>
    <x v="6"/>
    <n v="4"/>
    <s v="On time"/>
  </r>
  <r>
    <n v="770"/>
    <s v="IN-2012-43081"/>
    <x v="0"/>
    <s v="JS-15685"/>
    <x v="36"/>
    <x v="1"/>
    <x v="30"/>
    <x v="14"/>
    <s v="India"/>
    <x v="3"/>
    <s v="TEC-CO-10000427"/>
    <x v="1"/>
    <x v="10"/>
    <x v="629"/>
    <n v="602.76"/>
    <n v="2"/>
    <n v="186.84"/>
    <x v="701"/>
    <x v="0"/>
    <n v="468"/>
    <x v="1"/>
    <x v="5"/>
    <x v="1"/>
    <x v="94"/>
    <d v="2024-09-08T00:00:00"/>
    <x v="0"/>
    <x v="9"/>
    <n v="92"/>
    <s v="late Time"/>
  </r>
  <r>
    <n v="771"/>
    <s v="IN-2011-26176"/>
    <x v="0"/>
    <s v="KB-16600"/>
    <x v="154"/>
    <x v="1"/>
    <x v="61"/>
    <x v="7"/>
    <s v="India"/>
    <x v="3"/>
    <s v="FUR-FU-10001770"/>
    <x v="2"/>
    <x v="15"/>
    <x v="630"/>
    <n v="97.86"/>
    <n v="2"/>
    <n v="48.9"/>
    <x v="702"/>
    <x v="0"/>
    <n v="227"/>
    <x v="1"/>
    <x v="4"/>
    <x v="1"/>
    <x v="413"/>
    <d v="2023-04-10T00:00:00"/>
    <x v="1"/>
    <x v="10"/>
    <n v="90"/>
    <s v="late Time"/>
  </r>
  <r>
    <n v="772"/>
    <s v="IN-2011-67840"/>
    <x v="0"/>
    <s v="VG-21805"/>
    <x v="46"/>
    <x v="1"/>
    <x v="16"/>
    <x v="0"/>
    <s v="India"/>
    <x v="0"/>
    <s v="FUR-CH-10000660"/>
    <x v="2"/>
    <x v="13"/>
    <x v="631"/>
    <n v="911.04"/>
    <n v="2"/>
    <n v="282.42"/>
    <x v="703"/>
    <x v="0"/>
    <n v="564"/>
    <x v="1"/>
    <x v="5"/>
    <x v="1"/>
    <x v="414"/>
    <d v="2024-11-30T00:00:00"/>
    <x v="0"/>
    <x v="6"/>
    <n v="3"/>
    <s v="On time"/>
  </r>
  <r>
    <n v="773"/>
    <s v="IN-2014-53000"/>
    <x v="0"/>
    <s v="JO-15145"/>
    <x v="49"/>
    <x v="1"/>
    <x v="37"/>
    <x v="3"/>
    <s v="India"/>
    <x v="2"/>
    <s v="FUR-CH-10000994"/>
    <x v="2"/>
    <x v="13"/>
    <x v="558"/>
    <n v="289.32"/>
    <n v="2"/>
    <n v="49.14"/>
    <x v="704"/>
    <x v="0"/>
    <n v="327"/>
    <x v="1"/>
    <x v="6"/>
    <x v="1"/>
    <x v="159"/>
    <d v="2022-01-27T00:00:00"/>
    <x v="3"/>
    <x v="4"/>
    <n v="4"/>
    <s v="On time"/>
  </r>
  <r>
    <n v="774"/>
    <s v="IN-2014-61414"/>
    <x v="0"/>
    <s v="JJ-15445"/>
    <x v="22"/>
    <x v="0"/>
    <x v="22"/>
    <x v="5"/>
    <s v="India"/>
    <x v="0"/>
    <s v="FUR-CH-10000027"/>
    <x v="2"/>
    <x v="13"/>
    <x v="632"/>
    <n v="1377"/>
    <n v="3"/>
    <n v="179.01"/>
    <x v="705"/>
    <x v="0"/>
    <n v="110"/>
    <x v="1"/>
    <x v="7"/>
    <x v="0"/>
    <x v="414"/>
    <d v="2024-11-29T00:00:00"/>
    <x v="0"/>
    <x v="6"/>
    <n v="2"/>
    <s v="On time"/>
  </r>
  <r>
    <n v="775"/>
    <s v="IN-2012-74168"/>
    <x v="0"/>
    <s v="JM-15535"/>
    <x v="6"/>
    <x v="0"/>
    <x v="66"/>
    <x v="5"/>
    <s v="India"/>
    <x v="0"/>
    <s v="FUR-CH-10002224"/>
    <x v="2"/>
    <x v="13"/>
    <x v="226"/>
    <n v="398.61"/>
    <n v="3"/>
    <n v="15.93"/>
    <x v="706"/>
    <x v="0"/>
    <n v="76"/>
    <x v="1"/>
    <x v="4"/>
    <x v="1"/>
    <x v="415"/>
    <d v="2021-11-22T00:00:00"/>
    <x v="2"/>
    <x v="6"/>
    <n v="0"/>
    <e v="#N/A"/>
  </r>
  <r>
    <n v="776"/>
    <s v="IN-2013-53763"/>
    <x v="0"/>
    <s v="AR-10510"/>
    <x v="1"/>
    <x v="0"/>
    <x v="1"/>
    <x v="1"/>
    <s v="India"/>
    <x v="1"/>
    <s v="FUR-FU-10002928"/>
    <x v="2"/>
    <x v="15"/>
    <x v="633"/>
    <n v="141.57"/>
    <n v="3"/>
    <n v="49.5"/>
    <x v="707"/>
    <x v="0"/>
    <n v="264"/>
    <x v="1"/>
    <x v="6"/>
    <x v="1"/>
    <x v="416"/>
    <d v="2023-02-23T00:00:00"/>
    <x v="1"/>
    <x v="11"/>
    <n v="3"/>
    <s v="On time"/>
  </r>
  <r>
    <n v="777"/>
    <s v="IN-2013-67014"/>
    <x v="0"/>
    <s v="JL-15235"/>
    <x v="118"/>
    <x v="0"/>
    <x v="0"/>
    <x v="0"/>
    <s v="India"/>
    <x v="0"/>
    <s v="FUR-FU-10004464"/>
    <x v="2"/>
    <x v="15"/>
    <x v="251"/>
    <n v="142.02000000000001"/>
    <n v="3"/>
    <n v="2.79"/>
    <x v="708"/>
    <x v="0"/>
    <n v="113"/>
    <x v="1"/>
    <x v="7"/>
    <x v="1"/>
    <x v="413"/>
    <d v="2023-04-10T00:00:00"/>
    <x v="1"/>
    <x v="10"/>
    <n v="90"/>
    <s v="late Time"/>
  </r>
  <r>
    <n v="778"/>
    <s v="IN-2012-20597"/>
    <x v="0"/>
    <s v="PK-19075"/>
    <x v="357"/>
    <x v="0"/>
    <x v="132"/>
    <x v="0"/>
    <s v="India"/>
    <x v="0"/>
    <s v="FUR-FU-10003447"/>
    <x v="2"/>
    <x v="15"/>
    <x v="634"/>
    <n v="75.78"/>
    <n v="3"/>
    <n v="30.24"/>
    <x v="709"/>
    <x v="0"/>
    <n v="117"/>
    <x v="1"/>
    <x v="5"/>
    <x v="1"/>
    <x v="417"/>
    <d v="2022-05-26T00:00:00"/>
    <x v="3"/>
    <x v="0"/>
    <n v="2"/>
    <s v="On time"/>
  </r>
  <r>
    <n v="779"/>
    <s v="IN-2014-65992"/>
    <x v="0"/>
    <s v="Co-12640"/>
    <x v="32"/>
    <x v="0"/>
    <x v="29"/>
    <x v="2"/>
    <s v="India"/>
    <x v="2"/>
    <s v="FUR-FU-10001351"/>
    <x v="2"/>
    <x v="15"/>
    <x v="635"/>
    <n v="155.25"/>
    <n v="3"/>
    <n v="24.84"/>
    <x v="710"/>
    <x v="0"/>
    <n v="217"/>
    <x v="1"/>
    <x v="6"/>
    <x v="1"/>
    <x v="158"/>
    <d v="2022-05-16T00:00:00"/>
    <x v="3"/>
    <x v="0"/>
    <n v="-173"/>
    <s v="not Appropriate"/>
  </r>
  <r>
    <n v="780"/>
    <s v="IN-2011-18959"/>
    <x v="0"/>
    <s v="CA-12775"/>
    <x v="31"/>
    <x v="0"/>
    <x v="28"/>
    <x v="4"/>
    <s v="India"/>
    <x v="0"/>
    <s v="TEC-CO-10000972"/>
    <x v="1"/>
    <x v="10"/>
    <x v="636"/>
    <n v="504.72"/>
    <n v="3"/>
    <n v="232.11"/>
    <x v="711"/>
    <x v="0"/>
    <n v="525"/>
    <x v="1"/>
    <x v="4"/>
    <x v="1"/>
    <x v="127"/>
    <d v="2024-01-05T00:00:00"/>
    <x v="0"/>
    <x v="4"/>
    <n v="0"/>
    <e v="#N/A"/>
  </r>
  <r>
    <n v="781"/>
    <s v="IN-2012-22900"/>
    <x v="0"/>
    <s v="TS-21505"/>
    <x v="265"/>
    <x v="0"/>
    <x v="6"/>
    <x v="5"/>
    <s v="India"/>
    <x v="0"/>
    <s v="TEC-CO-10001482"/>
    <x v="1"/>
    <x v="10"/>
    <x v="637"/>
    <n v="367.83"/>
    <n v="3"/>
    <n v="47.79"/>
    <x v="712"/>
    <x v="0"/>
    <n v="221"/>
    <x v="1"/>
    <x v="5"/>
    <x v="1"/>
    <x v="15"/>
    <d v="2023-09-08T00:00:00"/>
    <x v="1"/>
    <x v="9"/>
    <n v="0"/>
    <e v="#N/A"/>
  </r>
  <r>
    <n v="782"/>
    <s v="IN-2012-68883"/>
    <x v="0"/>
    <s v="ML-17410"/>
    <x v="358"/>
    <x v="0"/>
    <x v="111"/>
    <x v="9"/>
    <s v="India"/>
    <x v="2"/>
    <s v="TEC-AC-10000861"/>
    <x v="1"/>
    <x v="11"/>
    <x v="638"/>
    <n v="762.48"/>
    <n v="3"/>
    <n v="121.95"/>
    <x v="713"/>
    <x v="0"/>
    <n v="582"/>
    <x v="1"/>
    <x v="7"/>
    <x v="0"/>
    <x v="188"/>
    <d v="2023-09-20T00:00:00"/>
    <x v="1"/>
    <x v="9"/>
    <n v="3"/>
    <s v="On time"/>
  </r>
  <r>
    <n v="783"/>
    <s v="IN-2014-28675"/>
    <x v="0"/>
    <s v="AF-10870"/>
    <x v="163"/>
    <x v="0"/>
    <x v="73"/>
    <x v="7"/>
    <s v="India"/>
    <x v="3"/>
    <s v="FUR-BO-10003408"/>
    <x v="2"/>
    <x v="14"/>
    <x v="639"/>
    <n v="567.6"/>
    <n v="4"/>
    <n v="113.52"/>
    <x v="714"/>
    <x v="0"/>
    <n v="614"/>
    <x v="1"/>
    <x v="6"/>
    <x v="0"/>
    <x v="418"/>
    <d v="2022-11-30T00:00:00"/>
    <x v="3"/>
    <x v="6"/>
    <n v="2"/>
    <s v="On time"/>
  </r>
  <r>
    <n v="784"/>
    <s v="IN-2012-74168"/>
    <x v="0"/>
    <s v="JM-15535"/>
    <x v="6"/>
    <x v="0"/>
    <x v="66"/>
    <x v="5"/>
    <s v="India"/>
    <x v="0"/>
    <s v="FUR-BO-10002308"/>
    <x v="2"/>
    <x v="14"/>
    <x v="640"/>
    <n v="784.8"/>
    <n v="4"/>
    <n v="156.96"/>
    <x v="715"/>
    <x v="0"/>
    <n v="617"/>
    <x v="1"/>
    <x v="7"/>
    <x v="0"/>
    <x v="165"/>
    <d v="2024-10-10T00:00:00"/>
    <x v="0"/>
    <x v="3"/>
    <n v="61"/>
    <s v="late Time"/>
  </r>
  <r>
    <n v="785"/>
    <s v="IN-2013-58152"/>
    <x v="0"/>
    <s v="AA-10315"/>
    <x v="19"/>
    <x v="0"/>
    <x v="70"/>
    <x v="7"/>
    <s v="India"/>
    <x v="3"/>
    <s v="FUR-BO-10000961"/>
    <x v="2"/>
    <x v="14"/>
    <x v="243"/>
    <n v="499.44"/>
    <n v="4"/>
    <n v="179.76"/>
    <x v="716"/>
    <x v="0"/>
    <n v="301"/>
    <x v="1"/>
    <x v="4"/>
    <x v="1"/>
    <x v="410"/>
    <d v="2022-06-27T00:00:00"/>
    <x v="3"/>
    <x v="5"/>
    <n v="2"/>
    <s v="On time"/>
  </r>
  <r>
    <n v="786"/>
    <s v="IN-2014-41723"/>
    <x v="0"/>
    <s v="IL-15100"/>
    <x v="27"/>
    <x v="0"/>
    <x v="26"/>
    <x v="1"/>
    <s v="India"/>
    <x v="1"/>
    <s v="FUR-BO-10003793"/>
    <x v="2"/>
    <x v="14"/>
    <x v="344"/>
    <n v="571.32000000000005"/>
    <n v="4"/>
    <n v="251.28"/>
    <x v="717"/>
    <x v="0"/>
    <n v="777"/>
    <x v="1"/>
    <x v="5"/>
    <x v="0"/>
    <x v="401"/>
    <d v="2022-01-07T00:00:00"/>
    <x v="3"/>
    <x v="4"/>
    <n v="-173"/>
    <s v="not Appropriate"/>
  </r>
  <r>
    <n v="787"/>
    <s v="IN-2014-31622"/>
    <x v="0"/>
    <s v="SS-20590"/>
    <x v="249"/>
    <x v="0"/>
    <x v="24"/>
    <x v="7"/>
    <s v="India"/>
    <x v="3"/>
    <s v="FUR-BO-10000610"/>
    <x v="2"/>
    <x v="14"/>
    <x v="641"/>
    <n v="500.4"/>
    <n v="4"/>
    <n v="245.16"/>
    <x v="718"/>
    <x v="0"/>
    <n v="90"/>
    <x v="1"/>
    <x v="6"/>
    <x v="0"/>
    <x v="408"/>
    <d v="2021-04-09T00:00:00"/>
    <x v="2"/>
    <x v="10"/>
    <n v="-144"/>
    <s v="not Appropriate"/>
  </r>
  <r>
    <n v="788"/>
    <s v="IN-2013-58873"/>
    <x v="0"/>
    <s v="KH-16510"/>
    <x v="123"/>
    <x v="0"/>
    <x v="51"/>
    <x v="11"/>
    <s v="India"/>
    <x v="3"/>
    <s v="FUR-FU-10001619"/>
    <x v="2"/>
    <x v="15"/>
    <x v="287"/>
    <n v="200.04"/>
    <n v="4"/>
    <n v="78"/>
    <x v="719"/>
    <x v="0"/>
    <n v="710"/>
    <x v="1"/>
    <x v="7"/>
    <x v="0"/>
    <x v="186"/>
    <d v="2021-09-19T00:00:00"/>
    <x v="2"/>
    <x v="9"/>
    <n v="2"/>
    <s v="On time"/>
  </r>
  <r>
    <n v="789"/>
    <s v="IN-2014-75785"/>
    <x v="0"/>
    <s v="KW-16570"/>
    <x v="30"/>
    <x v="0"/>
    <x v="9"/>
    <x v="7"/>
    <s v="India"/>
    <x v="3"/>
    <s v="TEC-CO-10004535"/>
    <x v="1"/>
    <x v="10"/>
    <x v="185"/>
    <n v="1272.48"/>
    <n v="4"/>
    <n v="458.04"/>
    <x v="720"/>
    <x v="0"/>
    <n v="185"/>
    <x v="1"/>
    <x v="4"/>
    <x v="1"/>
    <x v="179"/>
    <d v="2022-06-06T00:00:00"/>
    <x v="3"/>
    <x v="5"/>
    <n v="61"/>
    <s v="late Time"/>
  </r>
  <r>
    <n v="790"/>
    <s v="IN-2011-59685"/>
    <x v="0"/>
    <s v="BM-11785"/>
    <x v="237"/>
    <x v="0"/>
    <x v="111"/>
    <x v="9"/>
    <s v="India"/>
    <x v="2"/>
    <s v="TEC-CO-10001204"/>
    <x v="1"/>
    <x v="10"/>
    <x v="189"/>
    <n v="963.36"/>
    <n v="4"/>
    <n v="154.08000000000001"/>
    <x v="721"/>
    <x v="0"/>
    <n v="578"/>
    <x v="1"/>
    <x v="5"/>
    <x v="0"/>
    <x v="258"/>
    <d v="2022-09-17T00:00:00"/>
    <x v="3"/>
    <x v="9"/>
    <n v="2"/>
    <s v="On time"/>
  </r>
  <r>
    <n v="791"/>
    <s v="IN-2013-10097"/>
    <x v="0"/>
    <s v="CJ-12010"/>
    <x v="359"/>
    <x v="0"/>
    <x v="133"/>
    <x v="7"/>
    <s v="India"/>
    <x v="3"/>
    <s v="TEC-AC-10004012"/>
    <x v="1"/>
    <x v="11"/>
    <x v="338"/>
    <n v="157.32"/>
    <n v="4"/>
    <n v="66"/>
    <x v="722"/>
    <x v="0"/>
    <n v="229"/>
    <x v="1"/>
    <x v="7"/>
    <x v="0"/>
    <x v="419"/>
    <d v="2021-03-06T00:00:00"/>
    <x v="2"/>
    <x v="8"/>
    <n v="-85"/>
    <s v="not Appropriate"/>
  </r>
  <r>
    <n v="792"/>
    <s v="IN-2013-18707"/>
    <x v="0"/>
    <s v="JF-15190"/>
    <x v="12"/>
    <x v="0"/>
    <x v="11"/>
    <x v="4"/>
    <s v="India"/>
    <x v="0"/>
    <s v="TEC-PH-10001805"/>
    <x v="1"/>
    <x v="12"/>
    <x v="642"/>
    <n v="497.76"/>
    <n v="4"/>
    <n v="94.56"/>
    <x v="723"/>
    <x v="0"/>
    <n v="790"/>
    <x v="1"/>
    <x v="4"/>
    <x v="1"/>
    <x v="361"/>
    <d v="2023-04-01T00:00:00"/>
    <x v="1"/>
    <x v="10"/>
    <n v="91"/>
    <s v="late Time"/>
  </r>
  <r>
    <n v="793"/>
    <s v="IN-2013-18707"/>
    <x v="0"/>
    <s v="JF-15190"/>
    <x v="12"/>
    <x v="0"/>
    <x v="11"/>
    <x v="4"/>
    <s v="India"/>
    <x v="0"/>
    <s v="FUR-FU-10001447"/>
    <x v="2"/>
    <x v="15"/>
    <x v="643"/>
    <n v="157.80000000000001"/>
    <n v="5"/>
    <n v="12.6"/>
    <x v="724"/>
    <x v="0"/>
    <n v="563"/>
    <x v="1"/>
    <x v="5"/>
    <x v="1"/>
    <x v="127"/>
    <d v="2024-01-05T00:00:00"/>
    <x v="0"/>
    <x v="4"/>
    <n v="0"/>
    <e v="#N/A"/>
  </r>
  <r>
    <n v="794"/>
    <s v="IN-2012-48317"/>
    <x v="0"/>
    <s v="ML-18265"/>
    <x v="208"/>
    <x v="0"/>
    <x v="30"/>
    <x v="14"/>
    <s v="India"/>
    <x v="3"/>
    <s v="TEC-CO-10001726"/>
    <x v="1"/>
    <x v="10"/>
    <x v="293"/>
    <n v="855.45"/>
    <n v="5"/>
    <n v="205.2"/>
    <x v="725"/>
    <x v="0"/>
    <n v="670"/>
    <x v="1"/>
    <x v="6"/>
    <x v="0"/>
    <x v="170"/>
    <d v="2023-12-03T00:00:00"/>
    <x v="1"/>
    <x v="1"/>
    <n v="0"/>
    <e v="#N/A"/>
  </r>
  <r>
    <n v="795"/>
    <s v="IN-2014-34877"/>
    <x v="0"/>
    <s v="LT-17110"/>
    <x v="360"/>
    <x v="0"/>
    <x v="21"/>
    <x v="5"/>
    <s v="India"/>
    <x v="0"/>
    <s v="TEC-PH-10003488"/>
    <x v="1"/>
    <x v="12"/>
    <x v="556"/>
    <n v="819.54"/>
    <n v="6"/>
    <n v="139.32"/>
    <x v="726"/>
    <x v="0"/>
    <n v="533"/>
    <x v="1"/>
    <x v="7"/>
    <x v="1"/>
    <x v="168"/>
    <d v="2024-06-09T00:00:00"/>
    <x v="0"/>
    <x v="5"/>
    <n v="92"/>
    <s v="late Time"/>
  </r>
  <r>
    <n v="796"/>
    <s v="IN-2014-24377"/>
    <x v="0"/>
    <s v="BS-11755"/>
    <x v="361"/>
    <x v="0"/>
    <x v="92"/>
    <x v="15"/>
    <s v="India"/>
    <x v="1"/>
    <s v="TEC-CO-10001482"/>
    <x v="1"/>
    <x v="10"/>
    <x v="637"/>
    <n v="735.66"/>
    <n v="6"/>
    <n v="95.58"/>
    <x v="727"/>
    <x v="0"/>
    <n v="455"/>
    <x v="1"/>
    <x v="4"/>
    <x v="0"/>
    <x v="159"/>
    <d v="2022-01-27T00:00:00"/>
    <x v="3"/>
    <x v="4"/>
    <n v="4"/>
    <s v="On time"/>
  </r>
  <r>
    <n v="797"/>
    <s v="ID-2013-26806"/>
    <x v="0"/>
    <s v="PR-18880"/>
    <x v="343"/>
    <x v="0"/>
    <x v="49"/>
    <x v="5"/>
    <s v="India"/>
    <x v="0"/>
    <s v="TEC-PH-10000688"/>
    <x v="1"/>
    <x v="12"/>
    <x v="644"/>
    <n v="369.72"/>
    <n v="6"/>
    <n v="-140.58000000000001"/>
    <x v="728"/>
    <x v="0"/>
    <n v="582"/>
    <x v="1"/>
    <x v="5"/>
    <x v="0"/>
    <x v="225"/>
    <d v="2024-08-12T00:00:00"/>
    <x v="0"/>
    <x v="7"/>
    <n v="122"/>
    <s v="late Time"/>
  </r>
  <r>
    <n v="798"/>
    <s v="IN-2013-49577"/>
    <x v="0"/>
    <s v="SC-20020"/>
    <x v="150"/>
    <x v="0"/>
    <x v="30"/>
    <x v="14"/>
    <s v="India"/>
    <x v="3"/>
    <s v="FUR-CH-10002209"/>
    <x v="2"/>
    <x v="13"/>
    <x v="645"/>
    <n v="338.04"/>
    <n v="6"/>
    <n v="94.5"/>
    <x v="729"/>
    <x v="0"/>
    <n v="506"/>
    <x v="1"/>
    <x v="6"/>
    <x v="1"/>
    <x v="392"/>
    <d v="2022-06-15T00:00:00"/>
    <x v="3"/>
    <x v="5"/>
    <n v="-144"/>
    <s v="not Appropriate"/>
  </r>
  <r>
    <n v="799"/>
    <s v="IN-2013-49577"/>
    <x v="0"/>
    <s v="SC-20020"/>
    <x v="150"/>
    <x v="0"/>
    <x v="30"/>
    <x v="14"/>
    <s v="India"/>
    <x v="3"/>
    <s v="FUR-CH-10003822"/>
    <x v="2"/>
    <x v="13"/>
    <x v="646"/>
    <n v="705.6"/>
    <n v="8"/>
    <n v="331.44"/>
    <x v="730"/>
    <x v="0"/>
    <n v="709"/>
    <x v="1"/>
    <x v="7"/>
    <x v="1"/>
    <x v="204"/>
    <d v="2021-08-14T00:00:00"/>
    <x v="2"/>
    <x v="7"/>
    <n v="-116"/>
    <s v="not Appropriate"/>
  </r>
  <r>
    <n v="800"/>
    <s v="IN-2014-46777"/>
    <x v="0"/>
    <s v="KD-16345"/>
    <x v="17"/>
    <x v="0"/>
    <x v="16"/>
    <x v="0"/>
    <s v="India"/>
    <x v="0"/>
    <s v="FUR-CH-10004339"/>
    <x v="2"/>
    <x v="13"/>
    <x v="647"/>
    <n v="771.39"/>
    <n v="9"/>
    <n v="154.16999999999999"/>
    <x v="731"/>
    <x v="0"/>
    <n v="605"/>
    <x v="1"/>
    <x v="4"/>
    <x v="1"/>
    <x v="420"/>
    <d v="2024-10-25T00:00:00"/>
    <x v="0"/>
    <x v="3"/>
    <n v="2"/>
    <s v="On time"/>
  </r>
  <r>
    <n v="801"/>
    <s v="IN-2012-63759"/>
    <x v="0"/>
    <s v="CS-12460"/>
    <x v="268"/>
    <x v="0"/>
    <x v="75"/>
    <x v="7"/>
    <s v="India"/>
    <x v="3"/>
    <s v="TEC-CO-10004027"/>
    <x v="1"/>
    <x v="10"/>
    <x v="648"/>
    <n v="2673.81"/>
    <n v="9"/>
    <n v="26.73"/>
    <x v="732"/>
    <x v="0"/>
    <n v="56"/>
    <x v="1"/>
    <x v="6"/>
    <x v="1"/>
    <x v="142"/>
    <d v="2022-12-05T00:00:00"/>
    <x v="3"/>
    <x v="1"/>
    <n v="61"/>
    <s v="late Time"/>
  </r>
  <r>
    <n v="802"/>
    <s v="IN-2013-71753"/>
    <x v="0"/>
    <s v="JM-16195"/>
    <x v="137"/>
    <x v="0"/>
    <x v="119"/>
    <x v="2"/>
    <s v="India"/>
    <x v="2"/>
    <s v="FUR-BO-10002204"/>
    <x v="2"/>
    <x v="14"/>
    <x v="649"/>
    <n v="414.03"/>
    <n v="1"/>
    <n v="169.74"/>
    <x v="733"/>
    <x v="0"/>
    <n v="269"/>
    <x v="1"/>
    <x v="4"/>
    <x v="0"/>
    <x v="389"/>
    <d v="2023-08-18T00:00:00"/>
    <x v="1"/>
    <x v="7"/>
    <n v="2"/>
    <s v="On time"/>
  </r>
  <r>
    <n v="803"/>
    <s v="IN-2013-52972"/>
    <x v="0"/>
    <s v="BD-11620"/>
    <x v="34"/>
    <x v="0"/>
    <x v="31"/>
    <x v="5"/>
    <s v="India"/>
    <x v="0"/>
    <s v="FUR-BO-10001641"/>
    <x v="2"/>
    <x v="14"/>
    <x v="599"/>
    <n v="143.37"/>
    <n v="1"/>
    <n v="50.16"/>
    <x v="734"/>
    <x v="0"/>
    <n v="584"/>
    <x v="1"/>
    <x v="5"/>
    <x v="0"/>
    <x v="135"/>
    <d v="2023-12-24T00:00:00"/>
    <x v="1"/>
    <x v="1"/>
    <n v="0"/>
    <e v="#N/A"/>
  </r>
  <r>
    <n v="804"/>
    <s v="IN-2014-28675"/>
    <x v="0"/>
    <s v="AF-10870"/>
    <x v="163"/>
    <x v="0"/>
    <x v="73"/>
    <x v="7"/>
    <s v="India"/>
    <x v="3"/>
    <s v="FUR-BO-10001598"/>
    <x v="2"/>
    <x v="14"/>
    <x v="240"/>
    <n v="125.34"/>
    <n v="1"/>
    <n v="56.4"/>
    <x v="735"/>
    <x v="0"/>
    <n v="740"/>
    <x v="1"/>
    <x v="6"/>
    <x v="1"/>
    <x v="421"/>
    <d v="2022-05-31T00:00:00"/>
    <x v="3"/>
    <x v="0"/>
    <n v="1"/>
    <s v="On time"/>
  </r>
  <r>
    <n v="805"/>
    <s v="IN-2014-32728"/>
    <x v="0"/>
    <s v="BN-11515"/>
    <x v="362"/>
    <x v="0"/>
    <x v="128"/>
    <x v="9"/>
    <s v="India"/>
    <x v="2"/>
    <s v="FUR-TA-10002095"/>
    <x v="2"/>
    <x v="16"/>
    <x v="650"/>
    <n v="270.27"/>
    <n v="1"/>
    <n v="10.8"/>
    <x v="736"/>
    <x v="0"/>
    <n v="346"/>
    <x v="1"/>
    <x v="7"/>
    <x v="1"/>
    <x v="203"/>
    <d v="2024-06-21T00:00:00"/>
    <x v="0"/>
    <x v="5"/>
    <n v="3"/>
    <s v="On time"/>
  </r>
  <r>
    <n v="806"/>
    <s v="IN-2012-24209"/>
    <x v="0"/>
    <s v="AR-10570"/>
    <x v="244"/>
    <x v="0"/>
    <x v="12"/>
    <x v="9"/>
    <s v="India"/>
    <x v="2"/>
    <s v="FUR-CH-10001913"/>
    <x v="2"/>
    <x v="13"/>
    <x v="620"/>
    <n v="176.43"/>
    <n v="1"/>
    <n v="22.92"/>
    <x v="737"/>
    <x v="0"/>
    <n v="416"/>
    <x v="1"/>
    <x v="4"/>
    <x v="1"/>
    <x v="158"/>
    <d v="2022-05-16T00:00:00"/>
    <x v="3"/>
    <x v="0"/>
    <n v="-173"/>
    <s v="not Appropriate"/>
  </r>
  <r>
    <n v="807"/>
    <s v="IN-2013-29326"/>
    <x v="0"/>
    <s v="IM-15070"/>
    <x v="363"/>
    <x v="0"/>
    <x v="124"/>
    <x v="5"/>
    <s v="India"/>
    <x v="0"/>
    <s v="TEC-PH-10002428"/>
    <x v="1"/>
    <x v="12"/>
    <x v="208"/>
    <n v="73.349999999999994"/>
    <n v="1"/>
    <n v="2.19"/>
    <x v="738"/>
    <x v="0"/>
    <n v="364"/>
    <x v="1"/>
    <x v="5"/>
    <x v="0"/>
    <x v="191"/>
    <d v="2023-04-28T00:00:00"/>
    <x v="1"/>
    <x v="10"/>
    <n v="2"/>
    <s v="On time"/>
  </r>
  <r>
    <n v="808"/>
    <s v="IN-2011-37614"/>
    <x v="0"/>
    <s v="AS-10090"/>
    <x v="364"/>
    <x v="0"/>
    <x v="10"/>
    <x v="8"/>
    <s v="India"/>
    <x v="0"/>
    <s v="TEC-AC-10002255"/>
    <x v="1"/>
    <x v="11"/>
    <x v="194"/>
    <n v="69.150000000000006"/>
    <n v="1"/>
    <n v="26.25"/>
    <x v="495"/>
    <x v="0"/>
    <n v="632"/>
    <x v="1"/>
    <x v="6"/>
    <x v="0"/>
    <x v="207"/>
    <d v="2021-12-29T00:00:00"/>
    <x v="2"/>
    <x v="1"/>
    <n v="1"/>
    <s v="On time"/>
  </r>
  <r>
    <n v="809"/>
    <s v="IN-2012-43165"/>
    <x v="0"/>
    <s v="MM-17260"/>
    <x v="7"/>
    <x v="0"/>
    <x v="7"/>
    <x v="6"/>
    <s v="India"/>
    <x v="2"/>
    <s v="FUR-BO-10004161"/>
    <x v="2"/>
    <x v="14"/>
    <x v="651"/>
    <n v="253.02"/>
    <n v="2"/>
    <n v="5.04"/>
    <x v="739"/>
    <x v="0"/>
    <n v="24"/>
    <x v="1"/>
    <x v="4"/>
    <x v="0"/>
    <x v="412"/>
    <d v="2023-02-27T00:00:00"/>
    <x v="1"/>
    <x v="11"/>
    <n v="5"/>
    <s v="On time"/>
  </r>
  <r>
    <n v="810"/>
    <s v="IN-2014-45426"/>
    <x v="0"/>
    <s v="LD-17005"/>
    <x v="193"/>
    <x v="0"/>
    <x v="112"/>
    <x v="18"/>
    <s v="India"/>
    <x v="2"/>
    <s v="FUR-FU-10000514"/>
    <x v="2"/>
    <x v="15"/>
    <x v="652"/>
    <n v="101.04"/>
    <n v="2"/>
    <n v="43.44"/>
    <x v="379"/>
    <x v="0"/>
    <n v="660"/>
    <x v="1"/>
    <x v="5"/>
    <x v="0"/>
    <x v="422"/>
    <d v="2024-02-10T00:00:00"/>
    <x v="0"/>
    <x v="11"/>
    <n v="-233"/>
    <s v="not Appropriate"/>
  </r>
  <r>
    <n v="811"/>
    <s v="IN-2013-65075"/>
    <x v="0"/>
    <s v="GZ-14470"/>
    <x v="26"/>
    <x v="0"/>
    <x v="25"/>
    <x v="11"/>
    <s v="India"/>
    <x v="3"/>
    <s v="FUR-FU-10002722"/>
    <x v="2"/>
    <x v="15"/>
    <x v="653"/>
    <n v="100.92"/>
    <n v="2"/>
    <n v="8.0399999999999991"/>
    <x v="740"/>
    <x v="0"/>
    <n v="174"/>
    <x v="1"/>
    <x v="6"/>
    <x v="0"/>
    <x v="423"/>
    <d v="2024-11-15T00:00:00"/>
    <x v="0"/>
    <x v="6"/>
    <n v="2"/>
    <s v="On time"/>
  </r>
  <r>
    <n v="812"/>
    <s v="IN-2012-32280"/>
    <x v="0"/>
    <s v="WB-21850"/>
    <x v="337"/>
    <x v="0"/>
    <x v="122"/>
    <x v="24"/>
    <s v="India"/>
    <x v="3"/>
    <s v="FUR-CH-10001204"/>
    <x v="2"/>
    <x v="13"/>
    <x v="654"/>
    <n v="195.78"/>
    <n v="2"/>
    <n v="76.319999999999993"/>
    <x v="327"/>
    <x v="0"/>
    <n v="644"/>
    <x v="1"/>
    <x v="4"/>
    <x v="1"/>
    <x v="142"/>
    <d v="2022-12-05T00:00:00"/>
    <x v="3"/>
    <x v="1"/>
    <n v="61"/>
    <s v="late Time"/>
  </r>
  <r>
    <n v="813"/>
    <s v="IN-2014-36627"/>
    <x v="0"/>
    <s v="JK-16090"/>
    <x v="252"/>
    <x v="0"/>
    <x v="19"/>
    <x v="8"/>
    <s v="India"/>
    <x v="0"/>
    <s v="FUR-CH-10004163"/>
    <x v="2"/>
    <x v="13"/>
    <x v="563"/>
    <n v="169.44"/>
    <n v="2"/>
    <n v="33.840000000000003"/>
    <x v="741"/>
    <x v="0"/>
    <n v="51"/>
    <x v="1"/>
    <x v="5"/>
    <x v="0"/>
    <x v="424"/>
    <d v="2021-09-12T00:00:00"/>
    <x v="2"/>
    <x v="9"/>
    <n v="123"/>
    <s v="late Time"/>
  </r>
  <r>
    <n v="814"/>
    <s v="IN-2014-46777"/>
    <x v="0"/>
    <s v="KD-16345"/>
    <x v="17"/>
    <x v="0"/>
    <x v="16"/>
    <x v="0"/>
    <s v="India"/>
    <x v="0"/>
    <s v="TEC-AC-10004081"/>
    <x v="1"/>
    <x v="11"/>
    <x v="655"/>
    <n v="144.9"/>
    <n v="2"/>
    <n v="72.42"/>
    <x v="742"/>
    <x v="0"/>
    <n v="745"/>
    <x v="1"/>
    <x v="6"/>
    <x v="1"/>
    <x v="425"/>
    <d v="2021-09-27T00:00:00"/>
    <x v="2"/>
    <x v="9"/>
    <n v="4"/>
    <s v="On time"/>
  </r>
  <r>
    <n v="815"/>
    <s v="IN-2011-18959"/>
    <x v="0"/>
    <s v="CA-12775"/>
    <x v="31"/>
    <x v="0"/>
    <x v="28"/>
    <x v="4"/>
    <s v="India"/>
    <x v="0"/>
    <s v="TEC-AC-10000398"/>
    <x v="1"/>
    <x v="11"/>
    <x v="656"/>
    <n v="227.82"/>
    <n v="2"/>
    <n v="0"/>
    <x v="515"/>
    <x v="0"/>
    <n v="464"/>
    <x v="1"/>
    <x v="7"/>
    <x v="0"/>
    <x v="42"/>
    <d v="2024-11-20T00:00:00"/>
    <x v="0"/>
    <x v="6"/>
    <n v="2"/>
    <s v="On time"/>
  </r>
  <r>
    <n v="816"/>
    <s v="IN-2014-38223"/>
    <x v="0"/>
    <s v="MS-17770"/>
    <x v="365"/>
    <x v="0"/>
    <x v="30"/>
    <x v="14"/>
    <s v="India"/>
    <x v="3"/>
    <s v="TEC-PH-10003062"/>
    <x v="1"/>
    <x v="12"/>
    <x v="657"/>
    <n v="336.36"/>
    <n v="2"/>
    <n v="117.72"/>
    <x v="743"/>
    <x v="0"/>
    <n v="666"/>
    <x v="1"/>
    <x v="4"/>
    <x v="1"/>
    <x v="140"/>
    <d v="2024-07-20T00:00:00"/>
    <x v="0"/>
    <x v="2"/>
    <n v="3"/>
    <s v="On time"/>
  </r>
  <r>
    <n v="817"/>
    <s v="IN-2013-53455"/>
    <x v="0"/>
    <s v="CR-12730"/>
    <x v="329"/>
    <x v="0"/>
    <x v="100"/>
    <x v="7"/>
    <s v="India"/>
    <x v="3"/>
    <s v="TEC-PH-10002154"/>
    <x v="1"/>
    <x v="12"/>
    <x v="658"/>
    <n v="179.46"/>
    <n v="2"/>
    <n v="43.02"/>
    <x v="744"/>
    <x v="0"/>
    <n v="598"/>
    <x v="1"/>
    <x v="5"/>
    <x v="1"/>
    <x v="122"/>
    <d v="2024-07-05T00:00:00"/>
    <x v="0"/>
    <x v="2"/>
    <n v="61"/>
    <s v="late Time"/>
  </r>
  <r>
    <n v="818"/>
    <s v="IN-2014-52818"/>
    <x v="0"/>
    <s v="JF-15565"/>
    <x v="257"/>
    <x v="0"/>
    <x v="44"/>
    <x v="5"/>
    <s v="India"/>
    <x v="0"/>
    <s v="OFF-BI-10001867"/>
    <x v="0"/>
    <x v="0"/>
    <x v="659"/>
    <n v="27.36"/>
    <n v="2"/>
    <n v="8.6999999999999993"/>
    <x v="745"/>
    <x v="0"/>
    <n v="297"/>
    <x v="2"/>
    <x v="8"/>
    <x v="1"/>
    <x v="245"/>
    <d v="2021-08-27T00:00:00"/>
    <x v="2"/>
    <x v="7"/>
    <n v="2"/>
    <s v="On time"/>
  </r>
  <r>
    <n v="819"/>
    <s v="IN-2014-50179"/>
    <x v="0"/>
    <s v="JR-15700"/>
    <x v="4"/>
    <x v="0"/>
    <x v="58"/>
    <x v="9"/>
    <s v="India"/>
    <x v="2"/>
    <s v="OFF-BI-10002684"/>
    <x v="0"/>
    <x v="0"/>
    <x v="22"/>
    <n v="7.74"/>
    <n v="2"/>
    <n v="3.66"/>
    <x v="746"/>
    <x v="0"/>
    <n v="795"/>
    <x v="2"/>
    <x v="9"/>
    <x v="0"/>
    <x v="426"/>
    <d v="2024-06-07T00:00:00"/>
    <x v="0"/>
    <x v="5"/>
    <n v="92"/>
    <s v="late Time"/>
  </r>
  <r>
    <n v="820"/>
    <s v="IN-2012-39651"/>
    <x v="0"/>
    <s v="TS-21655"/>
    <x v="366"/>
    <x v="0"/>
    <x v="117"/>
    <x v="11"/>
    <s v="India"/>
    <x v="3"/>
    <s v="OFF-AR-10002109"/>
    <x v="0"/>
    <x v="7"/>
    <x v="99"/>
    <n v="95.16"/>
    <n v="2"/>
    <n v="26.64"/>
    <x v="747"/>
    <x v="0"/>
    <n v="253"/>
    <x v="2"/>
    <x v="10"/>
    <x v="0"/>
    <x v="148"/>
    <d v="2024-09-29T00:00:00"/>
    <x v="0"/>
    <x v="9"/>
    <n v="3"/>
    <s v="On time"/>
  </r>
  <r>
    <n v="821"/>
    <s v="IN-2014-21143"/>
    <x v="0"/>
    <s v="DC-12850"/>
    <x v="23"/>
    <x v="0"/>
    <x v="8"/>
    <x v="7"/>
    <s v="India"/>
    <x v="3"/>
    <s v="OFF-AR-10001266"/>
    <x v="0"/>
    <x v="7"/>
    <x v="499"/>
    <n v="107.28"/>
    <n v="2"/>
    <n v="40.74"/>
    <x v="748"/>
    <x v="0"/>
    <n v="676"/>
    <x v="2"/>
    <x v="11"/>
    <x v="0"/>
    <x v="421"/>
    <d v="2022-05-31T00:00:00"/>
    <x v="3"/>
    <x v="0"/>
    <n v="1"/>
    <s v="On time"/>
  </r>
  <r>
    <n v="822"/>
    <s v="IN-2011-12890"/>
    <x v="0"/>
    <s v="CT-11995"/>
    <x v="24"/>
    <x v="0"/>
    <x v="23"/>
    <x v="8"/>
    <s v="India"/>
    <x v="0"/>
    <s v="OFF-ST-10003606"/>
    <x v="0"/>
    <x v="1"/>
    <x v="660"/>
    <n v="21.6"/>
    <n v="2"/>
    <n v="5.4"/>
    <x v="74"/>
    <x v="0"/>
    <n v="361"/>
    <x v="2"/>
    <x v="8"/>
    <x v="0"/>
    <x v="427"/>
    <d v="2024-02-15T00:00:00"/>
    <x v="0"/>
    <x v="11"/>
    <n v="2"/>
    <s v="On time"/>
  </r>
  <r>
    <n v="823"/>
    <s v="IN-2012-74168"/>
    <x v="0"/>
    <s v="JM-15535"/>
    <x v="6"/>
    <x v="0"/>
    <x v="66"/>
    <x v="5"/>
    <s v="India"/>
    <x v="0"/>
    <s v="OFF-LA-10003435"/>
    <x v="0"/>
    <x v="3"/>
    <x v="370"/>
    <n v="17.46"/>
    <n v="2"/>
    <n v="6.06"/>
    <x v="749"/>
    <x v="0"/>
    <n v="251"/>
    <x v="2"/>
    <x v="9"/>
    <x v="0"/>
    <x v="194"/>
    <d v="2022-06-21T00:00:00"/>
    <x v="3"/>
    <x v="5"/>
    <n v="2"/>
    <s v="On time"/>
  </r>
  <r>
    <n v="824"/>
    <s v="IN-2014-69856"/>
    <x v="0"/>
    <s v="AG-10900"/>
    <x v="146"/>
    <x v="0"/>
    <x v="61"/>
    <x v="7"/>
    <s v="India"/>
    <x v="3"/>
    <s v="OFF-PA-10004187"/>
    <x v="0"/>
    <x v="6"/>
    <x v="661"/>
    <n v="43.56"/>
    <n v="2"/>
    <n v="2.58"/>
    <x v="750"/>
    <x v="0"/>
    <n v="159"/>
    <x v="2"/>
    <x v="11"/>
    <x v="0"/>
    <x v="196"/>
    <d v="2023-05-11T00:00:00"/>
    <x v="1"/>
    <x v="0"/>
    <n v="120"/>
    <s v="late Time"/>
  </r>
  <r>
    <n v="825"/>
    <s v="IN-2014-45426"/>
    <x v="0"/>
    <s v="LD-17005"/>
    <x v="193"/>
    <x v="0"/>
    <x v="112"/>
    <x v="18"/>
    <s v="India"/>
    <x v="2"/>
    <s v="OFF-PA-10004185"/>
    <x v="0"/>
    <x v="6"/>
    <x v="662"/>
    <n v="47.46"/>
    <n v="2"/>
    <n v="14.22"/>
    <x v="403"/>
    <x v="0"/>
    <n v="281"/>
    <x v="2"/>
    <x v="8"/>
    <x v="1"/>
    <x v="40"/>
    <d v="2024-03-23T00:00:00"/>
    <x v="0"/>
    <x v="8"/>
    <n v="3"/>
    <s v="On time"/>
  </r>
  <r>
    <n v="826"/>
    <s v="IN-2011-33904"/>
    <x v="0"/>
    <s v="RR-19315"/>
    <x v="256"/>
    <x v="0"/>
    <x v="8"/>
    <x v="7"/>
    <s v="India"/>
    <x v="3"/>
    <s v="OFF-AP-10002793"/>
    <x v="0"/>
    <x v="8"/>
    <x v="663"/>
    <n v="1139.1600000000001"/>
    <n v="2"/>
    <n v="284.76"/>
    <x v="751"/>
    <x v="0"/>
    <n v="415"/>
    <x v="2"/>
    <x v="9"/>
    <x v="0"/>
    <x v="428"/>
    <d v="2023-10-30T00:00:00"/>
    <x v="1"/>
    <x v="3"/>
    <n v="2"/>
    <s v="On time"/>
  </r>
  <r>
    <n v="827"/>
    <s v="IN-2014-46777"/>
    <x v="0"/>
    <s v="KD-16345"/>
    <x v="17"/>
    <x v="0"/>
    <x v="16"/>
    <x v="0"/>
    <s v="India"/>
    <x v="0"/>
    <s v="OFF-AR-10003774"/>
    <x v="0"/>
    <x v="7"/>
    <x v="29"/>
    <n v="45.69"/>
    <n v="1"/>
    <n v="18.72"/>
    <x v="465"/>
    <x v="0"/>
    <n v="511"/>
    <x v="2"/>
    <x v="11"/>
    <x v="1"/>
    <x v="178"/>
    <d v="2022-02-18T00:00:00"/>
    <x v="3"/>
    <x v="11"/>
    <n v="3"/>
    <s v="On time"/>
  </r>
  <r>
    <n v="828"/>
    <s v="IN-2011-48009"/>
    <x v="0"/>
    <s v="BD-11635"/>
    <x v="210"/>
    <x v="0"/>
    <x v="57"/>
    <x v="8"/>
    <s v="India"/>
    <x v="0"/>
    <s v="OFF-ST-10003203"/>
    <x v="0"/>
    <x v="1"/>
    <x v="56"/>
    <n v="196.98"/>
    <n v="1"/>
    <n v="84.69"/>
    <x v="752"/>
    <x v="0"/>
    <n v="516"/>
    <x v="2"/>
    <x v="8"/>
    <x v="1"/>
    <x v="429"/>
    <d v="2023-05-01T00:00:00"/>
    <x v="1"/>
    <x v="0"/>
    <n v="89"/>
    <s v="late Time"/>
  </r>
  <r>
    <n v="829"/>
    <s v="IN-2011-24769"/>
    <x v="0"/>
    <s v="JM-15535"/>
    <x v="6"/>
    <x v="0"/>
    <x v="6"/>
    <x v="5"/>
    <s v="India"/>
    <x v="0"/>
    <s v="OFF-LA-10000322"/>
    <x v="0"/>
    <x v="3"/>
    <x v="664"/>
    <n v="6.9"/>
    <n v="1"/>
    <n v="1.02"/>
    <x v="753"/>
    <x v="0"/>
    <n v="547"/>
    <x v="2"/>
    <x v="9"/>
    <x v="1"/>
    <x v="430"/>
    <d v="2021-09-11T00:00:00"/>
    <x v="2"/>
    <x v="9"/>
    <n v="62"/>
    <s v="late Time"/>
  </r>
  <r>
    <n v="830"/>
    <s v="IN-2014-13597"/>
    <x v="0"/>
    <s v="AC-10450"/>
    <x v="130"/>
    <x v="0"/>
    <x v="18"/>
    <x v="9"/>
    <s v="India"/>
    <x v="2"/>
    <s v="OFF-LA-10002088"/>
    <x v="0"/>
    <x v="3"/>
    <x v="665"/>
    <n v="6.27"/>
    <n v="1"/>
    <n v="2.94"/>
    <x v="754"/>
    <x v="0"/>
    <n v="799"/>
    <x v="2"/>
    <x v="10"/>
    <x v="0"/>
    <x v="220"/>
    <d v="2021-11-11T00:00:00"/>
    <x v="2"/>
    <x v="6"/>
    <n v="61"/>
    <s v="late Time"/>
  </r>
  <r>
    <n v="831"/>
    <s v="IN-2013-22648"/>
    <x v="0"/>
    <s v="SF-20065"/>
    <x v="5"/>
    <x v="0"/>
    <x v="5"/>
    <x v="4"/>
    <s v="India"/>
    <x v="0"/>
    <s v="OFF-FA-10003962"/>
    <x v="0"/>
    <x v="4"/>
    <x v="666"/>
    <n v="11.13"/>
    <n v="1"/>
    <n v="0.75"/>
    <x v="70"/>
    <x v="0"/>
    <n v="431"/>
    <x v="2"/>
    <x v="11"/>
    <x v="0"/>
    <x v="431"/>
    <d v="2023-08-16T00:00:00"/>
    <x v="1"/>
    <x v="7"/>
    <n v="2"/>
    <s v="On time"/>
  </r>
  <r>
    <n v="832"/>
    <s v="IN-2011-29998"/>
    <x v="0"/>
    <s v="GT-14755"/>
    <x v="18"/>
    <x v="0"/>
    <x v="17"/>
    <x v="7"/>
    <s v="India"/>
    <x v="3"/>
    <s v="OFF-FA-10004910"/>
    <x v="0"/>
    <x v="4"/>
    <x v="667"/>
    <n v="8.31"/>
    <n v="1"/>
    <n v="0.56999999999999995"/>
    <x v="755"/>
    <x v="0"/>
    <n v="120"/>
    <x v="2"/>
    <x v="8"/>
    <x v="0"/>
    <x v="429"/>
    <d v="2023-05-01T00:00:00"/>
    <x v="1"/>
    <x v="0"/>
    <n v="89"/>
    <s v="late Time"/>
  </r>
  <r>
    <n v="833"/>
    <s v="IN-2014-48163"/>
    <x v="0"/>
    <s v="KA-16525"/>
    <x v="367"/>
    <x v="0"/>
    <x v="0"/>
    <x v="0"/>
    <s v="India"/>
    <x v="0"/>
    <s v="OFF-PA-10000776"/>
    <x v="0"/>
    <x v="6"/>
    <x v="14"/>
    <n v="44.97"/>
    <n v="1"/>
    <n v="21.12"/>
    <x v="756"/>
    <x v="0"/>
    <n v="162"/>
    <x v="2"/>
    <x v="9"/>
    <x v="0"/>
    <x v="133"/>
    <d v="2023-09-13T00:00:00"/>
    <x v="1"/>
    <x v="9"/>
    <n v="0"/>
    <e v="#N/A"/>
  </r>
  <r>
    <n v="834"/>
    <s v="IN-2014-46777"/>
    <x v="0"/>
    <s v="KD-16345"/>
    <x v="17"/>
    <x v="0"/>
    <x v="16"/>
    <x v="0"/>
    <s v="India"/>
    <x v="0"/>
    <s v="OFF-BI-10002243"/>
    <x v="0"/>
    <x v="0"/>
    <x v="72"/>
    <n v="88.47"/>
    <n v="3"/>
    <n v="37.979999999999997"/>
    <x v="757"/>
    <x v="0"/>
    <n v="744"/>
    <x v="2"/>
    <x v="11"/>
    <x v="1"/>
    <x v="104"/>
    <d v="2023-11-11T00:00:00"/>
    <x v="1"/>
    <x v="6"/>
    <n v="0"/>
    <e v="#N/A"/>
  </r>
  <r>
    <n v="835"/>
    <s v="IN-2013-52972"/>
    <x v="0"/>
    <s v="BD-11620"/>
    <x v="34"/>
    <x v="0"/>
    <x v="31"/>
    <x v="5"/>
    <s v="India"/>
    <x v="0"/>
    <s v="OFF-BI-10001967"/>
    <x v="0"/>
    <x v="0"/>
    <x v="19"/>
    <n v="46.53"/>
    <n v="3"/>
    <n v="1.8"/>
    <x v="758"/>
    <x v="0"/>
    <n v="201"/>
    <x v="2"/>
    <x v="8"/>
    <x v="1"/>
    <x v="381"/>
    <d v="2024-04-26T00:00:00"/>
    <x v="0"/>
    <x v="10"/>
    <n v="3"/>
    <s v="On time"/>
  </r>
  <r>
    <n v="836"/>
    <s v="IN-2012-17727"/>
    <x v="0"/>
    <s v="GH-14425"/>
    <x v="139"/>
    <x v="0"/>
    <x v="29"/>
    <x v="2"/>
    <s v="India"/>
    <x v="2"/>
    <s v="OFF-ST-10004464"/>
    <x v="0"/>
    <x v="1"/>
    <x v="668"/>
    <n v="143.91"/>
    <n v="3"/>
    <n v="63.27"/>
    <x v="759"/>
    <x v="0"/>
    <n v="460"/>
    <x v="2"/>
    <x v="10"/>
    <x v="1"/>
    <x v="432"/>
    <d v="2022-05-18T00:00:00"/>
    <x v="3"/>
    <x v="0"/>
    <n v="3"/>
    <s v="On time"/>
  </r>
  <r>
    <n v="837"/>
    <s v="IN-2014-16082"/>
    <x v="0"/>
    <s v="SC-20305"/>
    <x v="15"/>
    <x v="0"/>
    <x v="14"/>
    <x v="5"/>
    <s v="India"/>
    <x v="0"/>
    <s v="OFF-ST-10001824"/>
    <x v="0"/>
    <x v="1"/>
    <x v="129"/>
    <n v="72"/>
    <n v="3"/>
    <n v="4.32"/>
    <x v="760"/>
    <x v="0"/>
    <n v="109"/>
    <x v="2"/>
    <x v="8"/>
    <x v="0"/>
    <x v="433"/>
    <d v="2021-06-08T00:00:00"/>
    <x v="2"/>
    <x v="5"/>
    <n v="92"/>
    <s v="late Time"/>
  </r>
  <r>
    <n v="838"/>
    <s v="IN-2014-24622"/>
    <x v="0"/>
    <s v="MM-17920"/>
    <x v="3"/>
    <x v="0"/>
    <x v="3"/>
    <x v="2"/>
    <s v="India"/>
    <x v="2"/>
    <s v="OFF-EN-10002784"/>
    <x v="0"/>
    <x v="2"/>
    <x v="669"/>
    <n v="77.400000000000006"/>
    <n v="3"/>
    <n v="34.83"/>
    <x v="761"/>
    <x v="0"/>
    <n v="186"/>
    <x v="2"/>
    <x v="9"/>
    <x v="1"/>
    <x v="391"/>
    <d v="2022-06-27T00:00:00"/>
    <x v="3"/>
    <x v="5"/>
    <n v="5"/>
    <s v="On time"/>
  </r>
  <r>
    <n v="839"/>
    <s v="IN-2014-61414"/>
    <x v="0"/>
    <s v="JJ-15445"/>
    <x v="22"/>
    <x v="0"/>
    <x v="22"/>
    <x v="5"/>
    <s v="India"/>
    <x v="0"/>
    <s v="OFF-EN-10004473"/>
    <x v="0"/>
    <x v="2"/>
    <x v="413"/>
    <n v="145.97999999999999"/>
    <n v="3"/>
    <n v="7.29"/>
    <x v="762"/>
    <x v="0"/>
    <n v="663"/>
    <x v="2"/>
    <x v="10"/>
    <x v="1"/>
    <x v="195"/>
    <d v="2021-09-27T00:00:00"/>
    <x v="2"/>
    <x v="9"/>
    <n v="5"/>
    <s v="On time"/>
  </r>
  <r>
    <n v="840"/>
    <s v="IN-2013-58747"/>
    <x v="0"/>
    <s v="LR-16915"/>
    <x v="25"/>
    <x v="0"/>
    <x v="24"/>
    <x v="10"/>
    <s v="India"/>
    <x v="3"/>
    <s v="OFF-EN-10001789"/>
    <x v="0"/>
    <x v="2"/>
    <x v="96"/>
    <n v="61.47"/>
    <n v="3"/>
    <n v="4.8600000000000003"/>
    <x v="763"/>
    <x v="0"/>
    <n v="58"/>
    <x v="2"/>
    <x v="11"/>
    <x v="0"/>
    <x v="136"/>
    <d v="2023-11-29T00:00:00"/>
    <x v="1"/>
    <x v="6"/>
    <n v="4"/>
    <s v="On time"/>
  </r>
  <r>
    <n v="841"/>
    <s v="IN-2011-59510"/>
    <x v="0"/>
    <s v="DK-12985"/>
    <x v="9"/>
    <x v="0"/>
    <x v="9"/>
    <x v="7"/>
    <s v="India"/>
    <x v="3"/>
    <s v="OFF-EN-10001975"/>
    <x v="0"/>
    <x v="2"/>
    <x v="369"/>
    <n v="49.32"/>
    <n v="3"/>
    <n v="6.39"/>
    <x v="408"/>
    <x v="0"/>
    <n v="601"/>
    <x v="2"/>
    <x v="8"/>
    <x v="0"/>
    <x v="162"/>
    <d v="2024-02-06T00:00:00"/>
    <x v="0"/>
    <x v="11"/>
    <n v="-113"/>
    <s v="not Appropriate"/>
  </r>
  <r>
    <n v="842"/>
    <s v="IN-2014-45426"/>
    <x v="0"/>
    <s v="LD-17005"/>
    <x v="193"/>
    <x v="0"/>
    <x v="112"/>
    <x v="18"/>
    <s v="India"/>
    <x v="2"/>
    <s v="OFF-FA-10000197"/>
    <x v="0"/>
    <x v="4"/>
    <x v="670"/>
    <n v="43.47"/>
    <n v="3"/>
    <n v="18.63"/>
    <x v="764"/>
    <x v="0"/>
    <n v="779"/>
    <x v="2"/>
    <x v="9"/>
    <x v="1"/>
    <x v="374"/>
    <d v="2021-01-09T00:00:00"/>
    <x v="2"/>
    <x v="4"/>
    <n v="-233"/>
    <s v="not Appropriate"/>
  </r>
  <r>
    <n v="843"/>
    <s v="IN-2013-67014"/>
    <x v="0"/>
    <s v="JL-15235"/>
    <x v="118"/>
    <x v="0"/>
    <x v="0"/>
    <x v="0"/>
    <s v="India"/>
    <x v="0"/>
    <s v="OFF-SU-10003723"/>
    <x v="0"/>
    <x v="5"/>
    <x v="671"/>
    <n v="141.03"/>
    <n v="3"/>
    <n v="28.17"/>
    <x v="499"/>
    <x v="0"/>
    <n v="117"/>
    <x v="2"/>
    <x v="10"/>
    <x v="0"/>
    <x v="434"/>
    <d v="2022-10-14T00:00:00"/>
    <x v="3"/>
    <x v="3"/>
    <n v="-57"/>
    <s v="not Appropriate"/>
  </r>
  <r>
    <n v="844"/>
    <s v="IN-2014-36627"/>
    <x v="0"/>
    <s v="JK-16090"/>
    <x v="252"/>
    <x v="0"/>
    <x v="19"/>
    <x v="8"/>
    <s v="India"/>
    <x v="0"/>
    <s v="OFF-SU-10000914"/>
    <x v="0"/>
    <x v="5"/>
    <x v="672"/>
    <n v="56.97"/>
    <n v="3"/>
    <n v="11.34"/>
    <x v="130"/>
    <x v="0"/>
    <n v="177"/>
    <x v="2"/>
    <x v="11"/>
    <x v="0"/>
    <x v="435"/>
    <d v="2021-10-28T00:00:00"/>
    <x v="2"/>
    <x v="3"/>
    <n v="0"/>
    <e v="#N/A"/>
  </r>
  <r>
    <n v="845"/>
    <s v="IN-2014-67959"/>
    <x v="0"/>
    <s v="SJ-20215"/>
    <x v="258"/>
    <x v="0"/>
    <x v="116"/>
    <x v="23"/>
    <s v="India"/>
    <x v="1"/>
    <s v="OFF-PA-10002618"/>
    <x v="0"/>
    <x v="6"/>
    <x v="673"/>
    <n v="45.45"/>
    <n v="3"/>
    <n v="14.04"/>
    <x v="765"/>
    <x v="0"/>
    <n v="274"/>
    <x v="2"/>
    <x v="8"/>
    <x v="1"/>
    <x v="127"/>
    <d v="2024-01-05T00:00:00"/>
    <x v="0"/>
    <x v="4"/>
    <n v="0"/>
    <e v="#N/A"/>
  </r>
  <r>
    <n v="846"/>
    <s v="IN-2012-63759"/>
    <x v="0"/>
    <s v="CS-12460"/>
    <x v="268"/>
    <x v="0"/>
    <x v="75"/>
    <x v="7"/>
    <s v="India"/>
    <x v="3"/>
    <s v="OFF-AP-10001621"/>
    <x v="0"/>
    <x v="8"/>
    <x v="388"/>
    <n v="203.22"/>
    <n v="3"/>
    <n v="46.71"/>
    <x v="766"/>
    <x v="0"/>
    <n v="477"/>
    <x v="2"/>
    <x v="9"/>
    <x v="0"/>
    <x v="192"/>
    <d v="2023-01-24T00:00:00"/>
    <x v="1"/>
    <x v="4"/>
    <n v="2"/>
    <s v="On time"/>
  </r>
  <r>
    <n v="847"/>
    <s v="IN-2012-48317"/>
    <x v="0"/>
    <s v="ML-18265"/>
    <x v="208"/>
    <x v="0"/>
    <x v="30"/>
    <x v="14"/>
    <s v="India"/>
    <x v="3"/>
    <s v="OFF-AP-10000490"/>
    <x v="0"/>
    <x v="8"/>
    <x v="674"/>
    <n v="130.22999999999999"/>
    <n v="3"/>
    <n v="32.49"/>
    <x v="767"/>
    <x v="0"/>
    <n v="669"/>
    <x v="2"/>
    <x v="10"/>
    <x v="1"/>
    <x v="169"/>
    <d v="2022-09-06T00:00:00"/>
    <x v="3"/>
    <x v="9"/>
    <n v="92"/>
    <s v="late Time"/>
  </r>
  <r>
    <n v="848"/>
    <s v="IN-2014-39693"/>
    <x v="0"/>
    <s v="CM-12235"/>
    <x v="368"/>
    <x v="0"/>
    <x v="45"/>
    <x v="5"/>
    <s v="India"/>
    <x v="0"/>
    <s v="OFF-AP-10000935"/>
    <x v="0"/>
    <x v="8"/>
    <x v="675"/>
    <n v="154.80000000000001"/>
    <n v="3"/>
    <n v="17.010000000000002"/>
    <x v="768"/>
    <x v="0"/>
    <n v="571"/>
    <x v="2"/>
    <x v="11"/>
    <x v="0"/>
    <x v="178"/>
    <d v="2022-02-18T00:00:00"/>
    <x v="3"/>
    <x v="11"/>
    <n v="3"/>
    <s v="On time"/>
  </r>
  <r>
    <n v="849"/>
    <s v="ID-2011-45272"/>
    <x v="0"/>
    <s v="TZ-21580"/>
    <x v="369"/>
    <x v="0"/>
    <x v="49"/>
    <x v="5"/>
    <s v="India"/>
    <x v="0"/>
    <s v="OFF-PA-10000776"/>
    <x v="0"/>
    <x v="6"/>
    <x v="14"/>
    <n v="67.454999999999998"/>
    <n v="3"/>
    <n v="-4.0949999999999998"/>
    <x v="769"/>
    <x v="0"/>
    <n v="698"/>
    <x v="2"/>
    <x v="8"/>
    <x v="1"/>
    <x v="391"/>
    <d v="2022-06-27T00:00:00"/>
    <x v="3"/>
    <x v="5"/>
    <n v="5"/>
    <s v="On time"/>
  </r>
  <r>
    <n v="850"/>
    <s v="IN-2012-45979"/>
    <x v="0"/>
    <s v="PF-19165"/>
    <x v="168"/>
    <x v="0"/>
    <x v="61"/>
    <x v="7"/>
    <s v="India"/>
    <x v="3"/>
    <s v="OFF-EN-10004053"/>
    <x v="0"/>
    <x v="2"/>
    <x v="676"/>
    <n v="123.72"/>
    <n v="4"/>
    <n v="33.36"/>
    <x v="460"/>
    <x v="0"/>
    <n v="245"/>
    <x v="2"/>
    <x v="9"/>
    <x v="0"/>
    <x v="42"/>
    <d v="2024-11-20T00:00:00"/>
    <x v="0"/>
    <x v="6"/>
    <n v="2"/>
    <s v="On time"/>
  </r>
  <r>
    <n v="851"/>
    <s v="IN-2013-58873"/>
    <x v="0"/>
    <s v="KH-16510"/>
    <x v="123"/>
    <x v="0"/>
    <x v="51"/>
    <x v="11"/>
    <s v="India"/>
    <x v="3"/>
    <s v="OFF-SU-10002448"/>
    <x v="0"/>
    <x v="5"/>
    <x v="677"/>
    <n v="171"/>
    <n v="4"/>
    <n v="32.4"/>
    <x v="532"/>
    <x v="0"/>
    <n v="364"/>
    <x v="2"/>
    <x v="11"/>
    <x v="0"/>
    <x v="231"/>
    <d v="2023-12-10T00:00:00"/>
    <x v="1"/>
    <x v="1"/>
    <n v="153"/>
    <s v="late Time"/>
  </r>
  <r>
    <n v="852"/>
    <s v="IN-2011-24769"/>
    <x v="0"/>
    <s v="JM-15535"/>
    <x v="6"/>
    <x v="0"/>
    <x v="6"/>
    <x v="5"/>
    <s v="India"/>
    <x v="0"/>
    <s v="OFF-SU-10002709"/>
    <x v="0"/>
    <x v="5"/>
    <x v="502"/>
    <n v="118.2"/>
    <n v="4"/>
    <n v="48.36"/>
    <x v="770"/>
    <x v="0"/>
    <n v="76"/>
    <x v="2"/>
    <x v="8"/>
    <x v="1"/>
    <x v="245"/>
    <d v="2021-08-27T00:00:00"/>
    <x v="2"/>
    <x v="7"/>
    <n v="2"/>
    <s v="On time"/>
  </r>
  <r>
    <n v="853"/>
    <s v="IN-2014-31622"/>
    <x v="0"/>
    <s v="SS-20590"/>
    <x v="249"/>
    <x v="0"/>
    <x v="24"/>
    <x v="7"/>
    <s v="India"/>
    <x v="3"/>
    <s v="OFF-SU-10000484"/>
    <x v="0"/>
    <x v="5"/>
    <x v="678"/>
    <n v="54.24"/>
    <n v="4"/>
    <n v="15.72"/>
    <x v="771"/>
    <x v="0"/>
    <n v="473"/>
    <x v="2"/>
    <x v="9"/>
    <x v="1"/>
    <x v="436"/>
    <d v="2022-06-09T00:00:00"/>
    <x v="3"/>
    <x v="5"/>
    <n v="92"/>
    <s v="late Time"/>
  </r>
  <r>
    <n v="854"/>
    <s v="IN-2012-43165"/>
    <x v="0"/>
    <s v="MM-17260"/>
    <x v="7"/>
    <x v="0"/>
    <x v="7"/>
    <x v="6"/>
    <s v="India"/>
    <x v="2"/>
    <s v="OFF-ST-10002240"/>
    <x v="0"/>
    <x v="1"/>
    <x v="503"/>
    <n v="231.36"/>
    <n v="4"/>
    <n v="64.680000000000007"/>
    <x v="467"/>
    <x v="0"/>
    <n v="432"/>
    <x v="2"/>
    <x v="9"/>
    <x v="0"/>
    <x v="242"/>
    <d v="2023-09-22T00:00:00"/>
    <x v="1"/>
    <x v="9"/>
    <n v="2"/>
    <s v="On time"/>
  </r>
  <r>
    <n v="855"/>
    <s v="IN-2011-24769"/>
    <x v="0"/>
    <s v="JM-15535"/>
    <x v="6"/>
    <x v="0"/>
    <x v="6"/>
    <x v="5"/>
    <s v="India"/>
    <x v="0"/>
    <s v="OFF-BI-10004369"/>
    <x v="0"/>
    <x v="0"/>
    <x v="21"/>
    <n v="29.4"/>
    <n v="4"/>
    <n v="10.56"/>
    <x v="772"/>
    <x v="0"/>
    <n v="245"/>
    <x v="2"/>
    <x v="11"/>
    <x v="1"/>
    <x v="244"/>
    <d v="2023-11-15T00:00:00"/>
    <x v="1"/>
    <x v="6"/>
    <n v="2"/>
    <s v="On time"/>
  </r>
  <r>
    <n v="856"/>
    <s v="IN-2012-42367"/>
    <x v="0"/>
    <s v="LH-16900"/>
    <x v="370"/>
    <x v="0"/>
    <x v="70"/>
    <x v="7"/>
    <s v="India"/>
    <x v="3"/>
    <s v="OFF-EN-10003413"/>
    <x v="0"/>
    <x v="2"/>
    <x v="679"/>
    <n v="249.9"/>
    <n v="5"/>
    <n v="72.45"/>
    <x v="773"/>
    <x v="0"/>
    <n v="378"/>
    <x v="2"/>
    <x v="8"/>
    <x v="1"/>
    <x v="187"/>
    <d v="2023-09-15T00:00:00"/>
    <x v="1"/>
    <x v="9"/>
    <n v="0"/>
    <e v="#N/A"/>
  </r>
  <r>
    <n v="857"/>
    <s v="IN-2013-10097"/>
    <x v="0"/>
    <s v="CJ-12010"/>
    <x v="359"/>
    <x v="0"/>
    <x v="133"/>
    <x v="7"/>
    <s v="India"/>
    <x v="3"/>
    <s v="OFF-EN-10004892"/>
    <x v="0"/>
    <x v="2"/>
    <x v="680"/>
    <n v="141.15"/>
    <n v="5"/>
    <n v="57.75"/>
    <x v="774"/>
    <x v="0"/>
    <n v="508"/>
    <x v="2"/>
    <x v="9"/>
    <x v="1"/>
    <x v="225"/>
    <d v="2024-06-12T00:00:00"/>
    <x v="0"/>
    <x v="5"/>
    <n v="61"/>
    <s v="late Time"/>
  </r>
  <r>
    <n v="858"/>
    <s v="IN-2013-55772"/>
    <x v="0"/>
    <s v="TM-21010"/>
    <x v="195"/>
    <x v="0"/>
    <x v="99"/>
    <x v="8"/>
    <s v="India"/>
    <x v="0"/>
    <s v="OFF-EN-10000428"/>
    <x v="0"/>
    <x v="2"/>
    <x v="681"/>
    <n v="65.25"/>
    <n v="5"/>
    <n v="5.0999999999999996"/>
    <x v="775"/>
    <x v="0"/>
    <n v="105"/>
    <x v="2"/>
    <x v="10"/>
    <x v="1"/>
    <x v="298"/>
    <d v="2024-06-21T00:00:00"/>
    <x v="0"/>
    <x v="5"/>
    <n v="4"/>
    <s v="On time"/>
  </r>
  <r>
    <n v="859"/>
    <s v="IN-2013-65950"/>
    <x v="0"/>
    <s v="NP-18700"/>
    <x v="129"/>
    <x v="0"/>
    <x v="61"/>
    <x v="7"/>
    <s v="India"/>
    <x v="3"/>
    <s v="OFF-FA-10003437"/>
    <x v="0"/>
    <x v="4"/>
    <x v="439"/>
    <n v="96.9"/>
    <n v="5"/>
    <n v="26.1"/>
    <x v="776"/>
    <x v="0"/>
    <n v="427"/>
    <x v="2"/>
    <x v="8"/>
    <x v="0"/>
    <x v="437"/>
    <d v="2021-04-17T00:00:00"/>
    <x v="2"/>
    <x v="10"/>
    <n v="2"/>
    <s v="On time"/>
  </r>
  <r>
    <n v="860"/>
    <s v="IN-2012-73930"/>
    <x v="0"/>
    <s v="CD-12280"/>
    <x v="371"/>
    <x v="0"/>
    <x v="46"/>
    <x v="11"/>
    <s v="India"/>
    <x v="3"/>
    <s v="OFF-FA-10002156"/>
    <x v="0"/>
    <x v="4"/>
    <x v="162"/>
    <n v="72.75"/>
    <n v="5"/>
    <n v="8.6999999999999993"/>
    <x v="82"/>
    <x v="0"/>
    <n v="332"/>
    <x v="2"/>
    <x v="9"/>
    <x v="0"/>
    <x v="40"/>
    <d v="2024-03-23T00:00:00"/>
    <x v="0"/>
    <x v="8"/>
    <n v="3"/>
    <s v="On time"/>
  </r>
  <r>
    <n v="861"/>
    <s v="IN-2014-65992"/>
    <x v="0"/>
    <s v="Co-12640"/>
    <x v="32"/>
    <x v="0"/>
    <x v="29"/>
    <x v="2"/>
    <s v="India"/>
    <x v="2"/>
    <s v="OFF-FA-10001026"/>
    <x v="0"/>
    <x v="4"/>
    <x v="438"/>
    <n v="67.5"/>
    <n v="5"/>
    <n v="6.75"/>
    <x v="777"/>
    <x v="0"/>
    <n v="527"/>
    <x v="2"/>
    <x v="10"/>
    <x v="0"/>
    <x v="438"/>
    <d v="2023-11-08T00:00:00"/>
    <x v="1"/>
    <x v="6"/>
    <n v="92"/>
    <s v="late Time"/>
  </r>
  <r>
    <n v="862"/>
    <s v="IN-2014-30845"/>
    <x v="0"/>
    <s v="MS-17530"/>
    <x v="372"/>
    <x v="0"/>
    <x v="57"/>
    <x v="8"/>
    <s v="India"/>
    <x v="0"/>
    <s v="OFF-PA-10003499"/>
    <x v="0"/>
    <x v="6"/>
    <x v="682"/>
    <n v="87"/>
    <n v="5"/>
    <n v="40.799999999999997"/>
    <x v="778"/>
    <x v="0"/>
    <n v="747"/>
    <x v="2"/>
    <x v="8"/>
    <x v="0"/>
    <x v="162"/>
    <d v="2024-02-06T00:00:00"/>
    <x v="0"/>
    <x v="11"/>
    <n v="-113"/>
    <s v="not Appropriate"/>
  </r>
  <r>
    <n v="863"/>
    <s v="IN-2011-45041"/>
    <x v="0"/>
    <s v="MM-17260"/>
    <x v="7"/>
    <x v="0"/>
    <x v="93"/>
    <x v="5"/>
    <s v="India"/>
    <x v="0"/>
    <s v="OFF-BI-10002446"/>
    <x v="0"/>
    <x v="0"/>
    <x v="683"/>
    <n v="78.12"/>
    <n v="6"/>
    <n v="14.76"/>
    <x v="779"/>
    <x v="0"/>
    <n v="236"/>
    <x v="2"/>
    <x v="9"/>
    <x v="1"/>
    <x v="117"/>
    <d v="2023-12-12T00:00:00"/>
    <x v="1"/>
    <x v="1"/>
    <n v="153"/>
    <s v="late Time"/>
  </r>
  <r>
    <n v="864"/>
    <s v="IN-2011-78823"/>
    <x v="0"/>
    <s v="ME-17725"/>
    <x v="11"/>
    <x v="0"/>
    <x v="10"/>
    <x v="8"/>
    <s v="India"/>
    <x v="0"/>
    <s v="OFF-LA-10004114"/>
    <x v="0"/>
    <x v="3"/>
    <x v="483"/>
    <n v="53.64"/>
    <n v="6"/>
    <n v="15.48"/>
    <x v="35"/>
    <x v="0"/>
    <n v="340"/>
    <x v="2"/>
    <x v="11"/>
    <x v="1"/>
    <x v="161"/>
    <d v="2024-04-10T00:00:00"/>
    <x v="0"/>
    <x v="10"/>
    <n v="91"/>
    <s v="late Time"/>
  </r>
  <r>
    <n v="865"/>
    <s v="IN-2012-34324"/>
    <x v="0"/>
    <s v="RL-19615"/>
    <x v="250"/>
    <x v="0"/>
    <x v="24"/>
    <x v="10"/>
    <s v="India"/>
    <x v="3"/>
    <s v="OFF-PA-10003550"/>
    <x v="0"/>
    <x v="6"/>
    <x v="684"/>
    <n v="270.54000000000002"/>
    <n v="6"/>
    <n v="40.5"/>
    <x v="499"/>
    <x v="0"/>
    <n v="638"/>
    <x v="2"/>
    <x v="8"/>
    <x v="1"/>
    <x v="321"/>
    <d v="2023-11-05T00:00:00"/>
    <x v="1"/>
    <x v="6"/>
    <n v="61"/>
    <s v="late Time"/>
  </r>
  <r>
    <n v="866"/>
    <s v="IN-2013-67014"/>
    <x v="0"/>
    <s v="JL-15235"/>
    <x v="118"/>
    <x v="0"/>
    <x v="0"/>
    <x v="0"/>
    <s v="India"/>
    <x v="0"/>
    <s v="OFF-FA-10001596"/>
    <x v="0"/>
    <x v="4"/>
    <x v="685"/>
    <n v="130.62"/>
    <n v="7"/>
    <n v="10.29"/>
    <x v="450"/>
    <x v="0"/>
    <n v="522"/>
    <x v="2"/>
    <x v="9"/>
    <x v="0"/>
    <x v="146"/>
    <d v="2024-02-11T00:00:00"/>
    <x v="0"/>
    <x v="11"/>
    <n v="-263"/>
    <s v="not Appropriate"/>
  </r>
  <r>
    <n v="867"/>
    <s v="IN-2013-64956"/>
    <x v="0"/>
    <s v="RB-19435"/>
    <x v="253"/>
    <x v="0"/>
    <x v="57"/>
    <x v="8"/>
    <s v="India"/>
    <x v="0"/>
    <s v="OFF-PA-10003332"/>
    <x v="0"/>
    <x v="6"/>
    <x v="686"/>
    <n v="314.16000000000003"/>
    <n v="7"/>
    <n v="94.08"/>
    <x v="780"/>
    <x v="0"/>
    <n v="317"/>
    <x v="2"/>
    <x v="10"/>
    <x v="0"/>
    <x v="439"/>
    <d v="2022-08-02T00:00:00"/>
    <x v="3"/>
    <x v="7"/>
    <n v="122"/>
    <s v="late Time"/>
  </r>
  <r>
    <n v="868"/>
    <s v="IN-2013-76296"/>
    <x v="0"/>
    <s v="SG-20470"/>
    <x v="239"/>
    <x v="0"/>
    <x v="13"/>
    <x v="8"/>
    <s v="India"/>
    <x v="0"/>
    <s v="OFF-AP-10002371"/>
    <x v="0"/>
    <x v="8"/>
    <x v="687"/>
    <n v="691.95"/>
    <n v="7"/>
    <n v="297.36"/>
    <x v="781"/>
    <x v="0"/>
    <n v="37"/>
    <x v="2"/>
    <x v="11"/>
    <x v="1"/>
    <x v="121"/>
    <d v="2022-04-16T00:00:00"/>
    <x v="3"/>
    <x v="10"/>
    <n v="2"/>
    <s v="On time"/>
  </r>
  <r>
    <n v="869"/>
    <s v="IN-2014-65992"/>
    <x v="0"/>
    <s v="Co-12640"/>
    <x v="32"/>
    <x v="0"/>
    <x v="29"/>
    <x v="2"/>
    <s v="India"/>
    <x v="2"/>
    <s v="OFF-EN-10000699"/>
    <x v="0"/>
    <x v="2"/>
    <x v="688"/>
    <n v="379.44"/>
    <n v="8"/>
    <n v="174.48"/>
    <x v="782"/>
    <x v="0"/>
    <n v="396"/>
    <x v="2"/>
    <x v="8"/>
    <x v="1"/>
    <x v="440"/>
    <d v="2024-04-06T00:00:00"/>
    <x v="0"/>
    <x v="10"/>
    <n v="60"/>
    <s v="late Time"/>
  </r>
  <r>
    <n v="870"/>
    <s v="IN-2014-52272"/>
    <x v="0"/>
    <s v="BD-11770"/>
    <x v="373"/>
    <x v="0"/>
    <x v="3"/>
    <x v="2"/>
    <s v="India"/>
    <x v="2"/>
    <s v="OFF-EN-10004473"/>
    <x v="0"/>
    <x v="2"/>
    <x v="413"/>
    <n v="389.28"/>
    <n v="8"/>
    <n v="19.440000000000001"/>
    <x v="783"/>
    <x v="0"/>
    <n v="30"/>
    <x v="2"/>
    <x v="9"/>
    <x v="0"/>
    <x v="179"/>
    <d v="2022-06-06T00:00:00"/>
    <x v="3"/>
    <x v="5"/>
    <n v="61"/>
    <s v="late Time"/>
  </r>
  <r>
    <n v="871"/>
    <s v="ID-2014-52923"/>
    <x v="0"/>
    <s v="BD-11635"/>
    <x v="210"/>
    <x v="0"/>
    <x v="49"/>
    <x v="5"/>
    <s v="India"/>
    <x v="0"/>
    <s v="OFF-LA-10001803"/>
    <x v="0"/>
    <x v="3"/>
    <x v="689"/>
    <n v="36.96"/>
    <n v="8"/>
    <n v="-27.36"/>
    <x v="784"/>
    <x v="0"/>
    <n v="415"/>
    <x v="2"/>
    <x v="10"/>
    <x v="1"/>
    <x v="94"/>
    <d v="2024-07-08T00:00:00"/>
    <x v="0"/>
    <x v="2"/>
    <n v="30"/>
    <s v="late Time"/>
  </r>
  <r>
    <n v="872"/>
    <s v="IN-2014-61414"/>
    <x v="0"/>
    <s v="JJ-15445"/>
    <x v="22"/>
    <x v="0"/>
    <x v="22"/>
    <x v="5"/>
    <s v="India"/>
    <x v="0"/>
    <s v="OFF-LA-10000244"/>
    <x v="0"/>
    <x v="3"/>
    <x v="690"/>
    <n v="106.8"/>
    <n v="10"/>
    <n v="35.1"/>
    <x v="785"/>
    <x v="0"/>
    <n v="278"/>
    <x v="2"/>
    <x v="11"/>
    <x v="1"/>
    <x v="415"/>
    <d v="2021-11-22T00:00:00"/>
    <x v="2"/>
    <x v="6"/>
    <n v="0"/>
    <e v="#N/A"/>
  </r>
  <r>
    <n v="873"/>
    <s v="IN-2011-39392"/>
    <x v="0"/>
    <s v="GT-14755"/>
    <x v="18"/>
    <x v="0"/>
    <x v="19"/>
    <x v="8"/>
    <s v="India"/>
    <x v="0"/>
    <s v="OFF-FA-10003745"/>
    <x v="0"/>
    <x v="4"/>
    <x v="174"/>
    <n v="218.4"/>
    <n v="13"/>
    <n v="69.81"/>
    <x v="786"/>
    <x v="0"/>
    <n v="704"/>
    <x v="2"/>
    <x v="8"/>
    <x v="1"/>
    <x v="441"/>
    <d v="2021-11-16T00:00:00"/>
    <x v="2"/>
    <x v="6"/>
    <n v="0"/>
    <e v="#N/A"/>
  </r>
  <r>
    <n v="874"/>
    <s v="IN-2014-46777"/>
    <x v="0"/>
    <s v="KD-16345"/>
    <x v="17"/>
    <x v="0"/>
    <x v="16"/>
    <x v="0"/>
    <s v="India"/>
    <x v="0"/>
    <s v="OFF-PA-10003455"/>
    <x v="0"/>
    <x v="6"/>
    <x v="453"/>
    <n v="185.46"/>
    <n v="11"/>
    <n v="59.07"/>
    <x v="787"/>
    <x v="0"/>
    <n v="669"/>
    <x v="2"/>
    <x v="9"/>
    <x v="1"/>
    <x v="239"/>
    <d v="2024-08-08T00:00:00"/>
    <x v="0"/>
    <x v="7"/>
    <n v="0"/>
    <e v="#N/A"/>
  </r>
  <r>
    <n v="875"/>
    <s v="IN-2013-61127"/>
    <x v="0"/>
    <s v="KB-16585"/>
    <x v="374"/>
    <x v="1"/>
    <x v="7"/>
    <x v="6"/>
    <s v="India"/>
    <x v="2"/>
    <s v="OFF-FA-10000838"/>
    <x v="0"/>
    <x v="4"/>
    <x v="691"/>
    <n v="118.2"/>
    <n v="10"/>
    <n v="0.9"/>
    <x v="788"/>
    <x v="0"/>
    <n v="383"/>
    <x v="2"/>
    <x v="10"/>
    <x v="1"/>
    <x v="435"/>
    <d v="2021-10-28T00:00:00"/>
    <x v="2"/>
    <x v="3"/>
    <n v="0"/>
    <e v="#N/A"/>
  </r>
  <r>
    <n v="876"/>
    <s v="IN-2014-29074"/>
    <x v="0"/>
    <s v="CS-12250"/>
    <x v="37"/>
    <x v="1"/>
    <x v="19"/>
    <x v="8"/>
    <s v="India"/>
    <x v="0"/>
    <s v="OFF-PA-10001979"/>
    <x v="0"/>
    <x v="6"/>
    <x v="692"/>
    <n v="315"/>
    <n v="14"/>
    <n v="91.14"/>
    <x v="264"/>
    <x v="0"/>
    <n v="302"/>
    <x v="2"/>
    <x v="11"/>
    <x v="1"/>
    <x v="442"/>
    <d v="2023-05-17T00:00:00"/>
    <x v="1"/>
    <x v="0"/>
    <n v="0"/>
    <e v="#N/A"/>
  </r>
  <r>
    <n v="877"/>
    <s v="IN-2013-28297"/>
    <x v="0"/>
    <s v="BO-11350"/>
    <x v="276"/>
    <x v="1"/>
    <x v="29"/>
    <x v="2"/>
    <s v="India"/>
    <x v="2"/>
    <s v="OFF-PA-10004613"/>
    <x v="0"/>
    <x v="6"/>
    <x v="93"/>
    <n v="417.06"/>
    <n v="14"/>
    <n v="45.78"/>
    <x v="11"/>
    <x v="0"/>
    <n v="196"/>
    <x v="2"/>
    <x v="8"/>
    <x v="0"/>
    <x v="207"/>
    <d v="2021-12-29T00:00:00"/>
    <x v="2"/>
    <x v="1"/>
    <n v="1"/>
    <s v="On time"/>
  </r>
  <r>
    <n v="878"/>
    <s v="IN-2011-43599"/>
    <x v="0"/>
    <s v="JG-15805"/>
    <x v="233"/>
    <x v="1"/>
    <x v="70"/>
    <x v="7"/>
    <s v="India"/>
    <x v="3"/>
    <s v="OFF-BI-10000721"/>
    <x v="0"/>
    <x v="0"/>
    <x v="101"/>
    <n v="112.08"/>
    <n v="8"/>
    <n v="4.32"/>
    <x v="789"/>
    <x v="0"/>
    <n v="701"/>
    <x v="2"/>
    <x v="9"/>
    <x v="0"/>
    <x v="400"/>
    <d v="2024-08-22T00:00:00"/>
    <x v="0"/>
    <x v="7"/>
    <n v="2"/>
    <s v="On time"/>
  </r>
  <r>
    <n v="879"/>
    <s v="IN-2011-74994"/>
    <x v="0"/>
    <s v="AG-10495"/>
    <x v="375"/>
    <x v="1"/>
    <x v="25"/>
    <x v="11"/>
    <s v="India"/>
    <x v="3"/>
    <s v="OFF-BI-10003265"/>
    <x v="0"/>
    <x v="0"/>
    <x v="45"/>
    <n v="99.84"/>
    <n v="8"/>
    <n v="8.8800000000000008"/>
    <x v="790"/>
    <x v="0"/>
    <n v="328"/>
    <x v="2"/>
    <x v="10"/>
    <x v="1"/>
    <x v="177"/>
    <d v="2023-09-14T00:00:00"/>
    <x v="1"/>
    <x v="9"/>
    <n v="-56"/>
    <s v="not Appropriate"/>
  </r>
  <r>
    <n v="880"/>
    <s v="IN-2013-34457"/>
    <x v="0"/>
    <s v="MZ-17515"/>
    <x v="281"/>
    <x v="1"/>
    <x v="132"/>
    <x v="0"/>
    <s v="India"/>
    <x v="0"/>
    <s v="OFF-FA-10000263"/>
    <x v="0"/>
    <x v="4"/>
    <x v="130"/>
    <n v="91.98"/>
    <n v="7"/>
    <n v="40.32"/>
    <x v="174"/>
    <x v="0"/>
    <n v="595"/>
    <x v="2"/>
    <x v="11"/>
    <x v="0"/>
    <x v="384"/>
    <d v="2024-06-15T00:00:00"/>
    <x v="0"/>
    <x v="5"/>
    <n v="2"/>
    <s v="On time"/>
  </r>
  <r>
    <n v="881"/>
    <s v="IN-2014-71928"/>
    <x v="0"/>
    <s v="AC-10615"/>
    <x v="38"/>
    <x v="1"/>
    <x v="19"/>
    <x v="8"/>
    <s v="India"/>
    <x v="0"/>
    <s v="OFF-ST-10000268"/>
    <x v="0"/>
    <x v="1"/>
    <x v="63"/>
    <n v="75.39"/>
    <n v="7"/>
    <n v="21"/>
    <x v="565"/>
    <x v="0"/>
    <n v="415"/>
    <x v="2"/>
    <x v="8"/>
    <x v="0"/>
    <x v="393"/>
    <d v="2021-09-26T00:00:00"/>
    <x v="2"/>
    <x v="9"/>
    <n v="2"/>
    <s v="On time"/>
  </r>
  <r>
    <n v="882"/>
    <s v="IN-2013-34471"/>
    <x v="0"/>
    <s v="FA-14230"/>
    <x v="231"/>
    <x v="1"/>
    <x v="18"/>
    <x v="9"/>
    <s v="India"/>
    <x v="2"/>
    <s v="OFF-PA-10004946"/>
    <x v="0"/>
    <x v="6"/>
    <x v="404"/>
    <n v="203.76"/>
    <n v="6"/>
    <n v="44.82"/>
    <x v="168"/>
    <x v="0"/>
    <n v="513"/>
    <x v="2"/>
    <x v="9"/>
    <x v="0"/>
    <x v="21"/>
    <d v="2023-06-14T00:00:00"/>
    <x v="1"/>
    <x v="5"/>
    <n v="-175"/>
    <s v="not Appropriate"/>
  </r>
  <r>
    <n v="883"/>
    <s v="IN-2011-14983"/>
    <x v="0"/>
    <s v="GH-14485"/>
    <x v="44"/>
    <x v="1"/>
    <x v="33"/>
    <x v="16"/>
    <s v="India"/>
    <x v="2"/>
    <s v="OFF-EN-10004173"/>
    <x v="0"/>
    <x v="2"/>
    <x v="693"/>
    <n v="87.45"/>
    <n v="5"/>
    <n v="19.2"/>
    <x v="791"/>
    <x v="0"/>
    <n v="257"/>
    <x v="2"/>
    <x v="8"/>
    <x v="0"/>
    <x v="443"/>
    <d v="2021-04-22T00:00:00"/>
    <x v="2"/>
    <x v="10"/>
    <n v="3"/>
    <s v="On time"/>
  </r>
  <r>
    <n v="884"/>
    <s v="IN-2013-27639"/>
    <x v="0"/>
    <s v="GZ-14545"/>
    <x v="111"/>
    <x v="1"/>
    <x v="111"/>
    <x v="9"/>
    <s v="India"/>
    <x v="2"/>
    <s v="OFF-ST-10002085"/>
    <x v="0"/>
    <x v="1"/>
    <x v="694"/>
    <n v="670.65"/>
    <n v="5"/>
    <n v="321.89999999999998"/>
    <x v="792"/>
    <x v="0"/>
    <n v="475"/>
    <x v="2"/>
    <x v="10"/>
    <x v="0"/>
    <x v="173"/>
    <d v="2024-05-22T00:00:00"/>
    <x v="0"/>
    <x v="0"/>
    <n v="5"/>
    <s v="On time"/>
  </r>
  <r>
    <n v="885"/>
    <s v="IN-2014-46343"/>
    <x v="0"/>
    <s v="JW-15220"/>
    <x v="271"/>
    <x v="1"/>
    <x v="120"/>
    <x v="15"/>
    <s v="India"/>
    <x v="1"/>
    <s v="OFF-ST-10004325"/>
    <x v="0"/>
    <x v="1"/>
    <x v="695"/>
    <n v="51.45"/>
    <n v="5"/>
    <n v="20.55"/>
    <x v="793"/>
    <x v="0"/>
    <n v="305"/>
    <x v="2"/>
    <x v="11"/>
    <x v="0"/>
    <x v="244"/>
    <d v="2023-11-15T00:00:00"/>
    <x v="1"/>
    <x v="6"/>
    <n v="2"/>
    <s v="On time"/>
  </r>
  <r>
    <n v="886"/>
    <s v="IN-2012-58817"/>
    <x v="0"/>
    <s v="BO-11350"/>
    <x v="276"/>
    <x v="1"/>
    <x v="27"/>
    <x v="13"/>
    <s v="India"/>
    <x v="1"/>
    <s v="OFF-EN-10004053"/>
    <x v="0"/>
    <x v="2"/>
    <x v="676"/>
    <n v="123.72"/>
    <n v="4"/>
    <n v="33.36"/>
    <x v="794"/>
    <x v="0"/>
    <n v="616"/>
    <x v="2"/>
    <x v="9"/>
    <x v="1"/>
    <x v="166"/>
    <d v="2023-12-23T00:00:00"/>
    <x v="1"/>
    <x v="1"/>
    <n v="3"/>
    <s v="On time"/>
  </r>
  <r>
    <n v="887"/>
    <s v="IN-2011-68904"/>
    <x v="0"/>
    <s v="AH-10690"/>
    <x v="269"/>
    <x v="1"/>
    <x v="10"/>
    <x v="12"/>
    <s v="India"/>
    <x v="3"/>
    <s v="OFF-SU-10003717"/>
    <x v="0"/>
    <x v="5"/>
    <x v="696"/>
    <n v="46.32"/>
    <n v="4"/>
    <n v="3.24"/>
    <x v="795"/>
    <x v="0"/>
    <n v="360"/>
    <x v="2"/>
    <x v="10"/>
    <x v="0"/>
    <x v="114"/>
    <d v="2021-12-28T00:00:00"/>
    <x v="2"/>
    <x v="1"/>
    <n v="7"/>
    <s v="On time"/>
  </r>
  <r>
    <n v="888"/>
    <s v="IN-2013-36081"/>
    <x v="0"/>
    <s v="RA-19885"/>
    <x v="225"/>
    <x v="1"/>
    <x v="60"/>
    <x v="17"/>
    <s v="India"/>
    <x v="1"/>
    <s v="OFF-AR-10001518"/>
    <x v="0"/>
    <x v="7"/>
    <x v="697"/>
    <n v="107.76"/>
    <n v="4"/>
    <n v="45.24"/>
    <x v="593"/>
    <x v="0"/>
    <n v="530"/>
    <x v="2"/>
    <x v="11"/>
    <x v="0"/>
    <x v="444"/>
    <d v="2021-07-07T00:00:00"/>
    <x v="2"/>
    <x v="2"/>
    <n v="7"/>
    <s v="On time"/>
  </r>
  <r>
    <n v="889"/>
    <s v="IN-2012-18273"/>
    <x v="0"/>
    <s v="EB-13975"/>
    <x v="376"/>
    <x v="1"/>
    <x v="125"/>
    <x v="5"/>
    <s v="India"/>
    <x v="0"/>
    <s v="OFF-AP-10001670"/>
    <x v="0"/>
    <x v="8"/>
    <x v="52"/>
    <n v="200.79"/>
    <n v="3"/>
    <n v="8.01"/>
    <x v="796"/>
    <x v="0"/>
    <n v="177"/>
    <x v="2"/>
    <x v="9"/>
    <x v="1"/>
    <x v="94"/>
    <d v="2024-12-08T00:00:00"/>
    <x v="0"/>
    <x v="1"/>
    <n v="183"/>
    <s v="late Time"/>
  </r>
  <r>
    <n v="890"/>
    <s v="IN-2011-14983"/>
    <x v="0"/>
    <s v="GH-14485"/>
    <x v="44"/>
    <x v="1"/>
    <x v="33"/>
    <x v="16"/>
    <s v="India"/>
    <x v="2"/>
    <s v="OFF-PA-10001258"/>
    <x v="0"/>
    <x v="6"/>
    <x v="49"/>
    <n v="149.4"/>
    <n v="3"/>
    <n v="13.41"/>
    <x v="797"/>
    <x v="0"/>
    <n v="450"/>
    <x v="2"/>
    <x v="10"/>
    <x v="0"/>
    <x v="116"/>
    <d v="2022-08-29T00:00:00"/>
    <x v="3"/>
    <x v="7"/>
    <n v="6"/>
    <s v="On time"/>
  </r>
  <r>
    <n v="891"/>
    <s v="IN-2014-44264"/>
    <x v="0"/>
    <s v="SW-20755"/>
    <x v="229"/>
    <x v="1"/>
    <x v="29"/>
    <x v="2"/>
    <s v="India"/>
    <x v="2"/>
    <s v="OFF-PA-10003511"/>
    <x v="0"/>
    <x v="6"/>
    <x v="698"/>
    <n v="63.27"/>
    <n v="3"/>
    <n v="31.59"/>
    <x v="798"/>
    <x v="0"/>
    <n v="467"/>
    <x v="2"/>
    <x v="11"/>
    <x v="1"/>
    <x v="116"/>
    <d v="2022-08-29T00:00:00"/>
    <x v="3"/>
    <x v="7"/>
    <n v="6"/>
    <s v="On time"/>
  </r>
  <r>
    <n v="892"/>
    <s v="IN-2014-78368"/>
    <x v="0"/>
    <s v="DW-13585"/>
    <x v="206"/>
    <x v="1"/>
    <x v="16"/>
    <x v="0"/>
    <s v="India"/>
    <x v="0"/>
    <s v="OFF-EN-10002700"/>
    <x v="0"/>
    <x v="2"/>
    <x v="699"/>
    <n v="151.38"/>
    <n v="3"/>
    <n v="52.92"/>
    <x v="799"/>
    <x v="0"/>
    <n v="381"/>
    <x v="2"/>
    <x v="8"/>
    <x v="0"/>
    <x v="445"/>
    <d v="2022-03-28T00:00:00"/>
    <x v="3"/>
    <x v="8"/>
    <n v="6"/>
    <s v="On time"/>
  </r>
  <r>
    <n v="893"/>
    <s v="IN-2014-44264"/>
    <x v="0"/>
    <s v="SW-20755"/>
    <x v="229"/>
    <x v="1"/>
    <x v="29"/>
    <x v="2"/>
    <s v="India"/>
    <x v="2"/>
    <s v="OFF-SU-10000866"/>
    <x v="0"/>
    <x v="5"/>
    <x v="61"/>
    <n v="115.11"/>
    <n v="3"/>
    <n v="13.77"/>
    <x v="800"/>
    <x v="0"/>
    <n v="129"/>
    <x v="2"/>
    <x v="9"/>
    <x v="1"/>
    <x v="113"/>
    <d v="2021-06-23T00:00:00"/>
    <x v="2"/>
    <x v="5"/>
    <n v="6"/>
    <s v="On time"/>
  </r>
  <r>
    <n v="894"/>
    <s v="IN-2011-75526"/>
    <x v="0"/>
    <s v="DM-12955"/>
    <x v="377"/>
    <x v="1"/>
    <x v="82"/>
    <x v="0"/>
    <s v="India"/>
    <x v="0"/>
    <s v="OFF-SU-10001731"/>
    <x v="0"/>
    <x v="5"/>
    <x v="491"/>
    <n v="80.099999999999994"/>
    <n v="3"/>
    <n v="39.24"/>
    <x v="539"/>
    <x v="0"/>
    <n v="589"/>
    <x v="2"/>
    <x v="10"/>
    <x v="1"/>
    <x v="253"/>
    <d v="2024-03-26T00:00:00"/>
    <x v="0"/>
    <x v="8"/>
    <n v="4"/>
    <s v="On time"/>
  </r>
  <r>
    <n v="895"/>
    <s v="IN-2011-43599"/>
    <x v="0"/>
    <s v="JG-15805"/>
    <x v="233"/>
    <x v="1"/>
    <x v="70"/>
    <x v="7"/>
    <s v="India"/>
    <x v="3"/>
    <s v="OFF-ST-10003017"/>
    <x v="0"/>
    <x v="1"/>
    <x v="457"/>
    <n v="50.94"/>
    <n v="3"/>
    <n v="7.56"/>
    <x v="801"/>
    <x v="0"/>
    <n v="699"/>
    <x v="2"/>
    <x v="11"/>
    <x v="1"/>
    <x v="369"/>
    <d v="2024-07-13T00:00:00"/>
    <x v="0"/>
    <x v="2"/>
    <n v="-56"/>
    <s v="not Appropriate"/>
  </r>
  <r>
    <n v="896"/>
    <s v="IN-2012-18273"/>
    <x v="0"/>
    <s v="EB-13975"/>
    <x v="376"/>
    <x v="1"/>
    <x v="125"/>
    <x v="5"/>
    <s v="India"/>
    <x v="0"/>
    <s v="OFF-BI-10004120"/>
    <x v="0"/>
    <x v="0"/>
    <x v="700"/>
    <n v="95.85"/>
    <n v="3"/>
    <n v="22.95"/>
    <x v="802"/>
    <x v="0"/>
    <n v="766"/>
    <x v="2"/>
    <x v="9"/>
    <x v="1"/>
    <x v="446"/>
    <d v="2024-01-06T00:00:00"/>
    <x v="0"/>
    <x v="4"/>
    <n v="-143"/>
    <s v="not Appropriate"/>
  </r>
  <r>
    <n v="897"/>
    <s v="IN-2014-34128"/>
    <x v="0"/>
    <s v="KN-16450"/>
    <x v="43"/>
    <x v="1"/>
    <x v="24"/>
    <x v="7"/>
    <s v="India"/>
    <x v="3"/>
    <s v="OFF-AR-10004900"/>
    <x v="0"/>
    <x v="7"/>
    <x v="701"/>
    <n v="53.91"/>
    <n v="1"/>
    <n v="10.23"/>
    <x v="803"/>
    <x v="0"/>
    <n v="740"/>
    <x v="2"/>
    <x v="8"/>
    <x v="1"/>
    <x v="92"/>
    <d v="2024-10-21T00:00:00"/>
    <x v="0"/>
    <x v="3"/>
    <n v="4"/>
    <s v="On time"/>
  </r>
  <r>
    <n v="898"/>
    <s v="IN-2014-34128"/>
    <x v="0"/>
    <s v="KN-16450"/>
    <x v="43"/>
    <x v="1"/>
    <x v="24"/>
    <x v="7"/>
    <s v="India"/>
    <x v="3"/>
    <s v="OFF-BI-10002907"/>
    <x v="0"/>
    <x v="0"/>
    <x v="702"/>
    <n v="27.99"/>
    <n v="1"/>
    <n v="3.9"/>
    <x v="804"/>
    <x v="0"/>
    <n v="230"/>
    <x v="2"/>
    <x v="9"/>
    <x v="0"/>
    <x v="92"/>
    <d v="2024-10-21T00:00:00"/>
    <x v="0"/>
    <x v="3"/>
    <n v="4"/>
    <s v="On time"/>
  </r>
  <r>
    <n v="899"/>
    <s v="IN-2014-44264"/>
    <x v="0"/>
    <s v="SW-20755"/>
    <x v="229"/>
    <x v="1"/>
    <x v="29"/>
    <x v="2"/>
    <s v="India"/>
    <x v="2"/>
    <s v="OFF-AP-10002933"/>
    <x v="0"/>
    <x v="8"/>
    <x v="703"/>
    <n v="194.34"/>
    <n v="2"/>
    <n v="36.9"/>
    <x v="805"/>
    <x v="0"/>
    <n v="470"/>
    <x v="2"/>
    <x v="10"/>
    <x v="0"/>
    <x v="92"/>
    <d v="2024-10-21T00:00:00"/>
    <x v="0"/>
    <x v="3"/>
    <n v="4"/>
    <s v="On time"/>
  </r>
  <r>
    <n v="900"/>
    <s v="IN-2011-68904"/>
    <x v="0"/>
    <s v="AH-10690"/>
    <x v="269"/>
    <x v="1"/>
    <x v="10"/>
    <x v="12"/>
    <s v="India"/>
    <x v="3"/>
    <s v="OFF-PA-10004943"/>
    <x v="0"/>
    <x v="6"/>
    <x v="704"/>
    <n v="39.6"/>
    <n v="2"/>
    <n v="16.98"/>
    <x v="18"/>
    <x v="0"/>
    <n v="132"/>
    <x v="2"/>
    <x v="11"/>
    <x v="1"/>
    <x v="252"/>
    <d v="2024-11-10T00:00:00"/>
    <x v="0"/>
    <x v="6"/>
    <n v="123"/>
    <s v="late Time"/>
  </r>
  <r>
    <n v="901"/>
    <s v="IN-2011-41254"/>
    <x v="0"/>
    <s v="SC-20230"/>
    <x v="378"/>
    <x v="1"/>
    <x v="36"/>
    <x v="9"/>
    <s v="India"/>
    <x v="2"/>
    <s v="OFF-SU-10000178"/>
    <x v="0"/>
    <x v="5"/>
    <x v="705"/>
    <n v="36.659999999999997"/>
    <n v="2"/>
    <n v="2.88"/>
    <x v="450"/>
    <x v="0"/>
    <n v="175"/>
    <x v="2"/>
    <x v="8"/>
    <x v="0"/>
    <x v="369"/>
    <d v="2024-07-13T00:00:00"/>
    <x v="0"/>
    <x v="2"/>
    <n v="-56"/>
    <s v="not Appropriate"/>
  </r>
  <r>
    <n v="902"/>
    <s v="IN-2013-61127"/>
    <x v="0"/>
    <s v="KB-16585"/>
    <x v="374"/>
    <x v="1"/>
    <x v="7"/>
    <x v="6"/>
    <s v="India"/>
    <x v="2"/>
    <s v="OFF-ST-10001694"/>
    <x v="0"/>
    <x v="1"/>
    <x v="133"/>
    <n v="34.979999999999997"/>
    <n v="2"/>
    <n v="11.16"/>
    <x v="115"/>
    <x v="0"/>
    <n v="617"/>
    <x v="2"/>
    <x v="9"/>
    <x v="0"/>
    <x v="367"/>
    <d v="2024-11-15T00:00:00"/>
    <x v="0"/>
    <x v="6"/>
    <n v="4"/>
    <s v="On time"/>
  </r>
  <r>
    <n v="903"/>
    <s v="IN-2012-64424"/>
    <x v="0"/>
    <s v="TH-21115"/>
    <x v="224"/>
    <x v="1"/>
    <x v="107"/>
    <x v="5"/>
    <s v="India"/>
    <x v="0"/>
    <s v="OFF-AR-10001073"/>
    <x v="0"/>
    <x v="7"/>
    <x v="706"/>
    <n v="47.04"/>
    <n v="2"/>
    <n v="17.399999999999999"/>
    <x v="806"/>
    <x v="0"/>
    <n v="639"/>
    <x v="2"/>
    <x v="11"/>
    <x v="1"/>
    <x v="447"/>
    <d v="2024-01-19T00:00:00"/>
    <x v="0"/>
    <x v="4"/>
    <n v="4"/>
    <s v="On time"/>
  </r>
  <r>
    <n v="904"/>
    <s v="IN-2013-28094"/>
    <x v="0"/>
    <s v="AC-10615"/>
    <x v="38"/>
    <x v="1"/>
    <x v="25"/>
    <x v="11"/>
    <s v="India"/>
    <x v="3"/>
    <s v="OFF-AR-10002260"/>
    <x v="0"/>
    <x v="7"/>
    <x v="707"/>
    <n v="28.44"/>
    <n v="2"/>
    <n v="0"/>
    <x v="13"/>
    <x v="0"/>
    <n v="78"/>
    <x v="2"/>
    <x v="8"/>
    <x v="1"/>
    <x v="258"/>
    <d v="2022-09-19T00:00:00"/>
    <x v="3"/>
    <x v="9"/>
    <n v="4"/>
    <s v="On time"/>
  </r>
  <r>
    <n v="905"/>
    <s v="IN-2013-41037"/>
    <x v="0"/>
    <s v="SP-20545"/>
    <x v="227"/>
    <x v="1"/>
    <x v="16"/>
    <x v="0"/>
    <s v="India"/>
    <x v="0"/>
    <s v="OFF-BI-10001312"/>
    <x v="0"/>
    <x v="0"/>
    <x v="0"/>
    <n v="56.52"/>
    <n v="2"/>
    <n v="23.7"/>
    <x v="75"/>
    <x v="0"/>
    <n v="780"/>
    <x v="2"/>
    <x v="9"/>
    <x v="1"/>
    <x v="246"/>
    <d v="2023-02-12T00:00:00"/>
    <x v="1"/>
    <x v="11"/>
    <n v="-289"/>
    <s v="not Appropriate"/>
  </r>
  <r>
    <n v="906"/>
    <s v="IN-2014-71067"/>
    <x v="0"/>
    <s v="NZ-18565"/>
    <x v="91"/>
    <x v="2"/>
    <x v="52"/>
    <x v="18"/>
    <s v="India"/>
    <x v="2"/>
    <s v="OFF-ST-10004315"/>
    <x v="0"/>
    <x v="1"/>
    <x v="708"/>
    <n v="423.24"/>
    <n v="2"/>
    <n v="21.12"/>
    <x v="807"/>
    <x v="0"/>
    <n v="74"/>
    <x v="2"/>
    <x v="10"/>
    <x v="0"/>
    <x v="448"/>
    <d v="2024-06-15T00:00:00"/>
    <x v="0"/>
    <x v="5"/>
    <n v="-144"/>
    <s v="not Appropriate"/>
  </r>
  <r>
    <n v="907"/>
    <s v="IN-2014-74504"/>
    <x v="0"/>
    <s v="EK-13795"/>
    <x v="379"/>
    <x v="2"/>
    <x v="29"/>
    <x v="2"/>
    <s v="India"/>
    <x v="2"/>
    <s v="OFF-ST-10003837"/>
    <x v="0"/>
    <x v="1"/>
    <x v="137"/>
    <n v="408.36"/>
    <n v="2"/>
    <n v="57.12"/>
    <x v="808"/>
    <x v="0"/>
    <n v="800"/>
    <x v="2"/>
    <x v="11"/>
    <x v="1"/>
    <x v="299"/>
    <d v="2024-12-04T00:00:00"/>
    <x v="0"/>
    <x v="1"/>
    <n v="153"/>
    <s v="late Time"/>
  </r>
  <r>
    <n v="908"/>
    <s v="IN-2014-42808"/>
    <x v="0"/>
    <s v="PB-18805"/>
    <x v="216"/>
    <x v="2"/>
    <x v="67"/>
    <x v="7"/>
    <s v="India"/>
    <x v="3"/>
    <s v="OFF-ST-10004382"/>
    <x v="0"/>
    <x v="1"/>
    <x v="30"/>
    <n v="47.4"/>
    <n v="2"/>
    <n v="9.9"/>
    <x v="809"/>
    <x v="0"/>
    <n v="632"/>
    <x v="2"/>
    <x v="8"/>
    <x v="0"/>
    <x v="88"/>
    <d v="2024-03-11T00:00:00"/>
    <x v="0"/>
    <x v="8"/>
    <n v="-233"/>
    <s v="not Appropriate"/>
  </r>
  <r>
    <n v="909"/>
    <s v="IN-2014-42808"/>
    <x v="0"/>
    <s v="PB-18805"/>
    <x v="216"/>
    <x v="2"/>
    <x v="67"/>
    <x v="7"/>
    <s v="India"/>
    <x v="3"/>
    <s v="OFF-AR-10002392"/>
    <x v="0"/>
    <x v="7"/>
    <x v="709"/>
    <n v="33.18"/>
    <n v="2"/>
    <n v="1.98"/>
    <x v="810"/>
    <x v="0"/>
    <n v="497"/>
    <x v="2"/>
    <x v="9"/>
    <x v="0"/>
    <x v="74"/>
    <d v="2021-02-12T00:00:00"/>
    <x v="2"/>
    <x v="11"/>
    <n v="-289"/>
    <s v="not Appropriate"/>
  </r>
  <r>
    <n v="910"/>
    <s v="IN-2012-36410"/>
    <x v="0"/>
    <s v="HR-14770"/>
    <x v="287"/>
    <x v="2"/>
    <x v="122"/>
    <x v="24"/>
    <s v="India"/>
    <x v="3"/>
    <s v="OFF-FA-10001246"/>
    <x v="0"/>
    <x v="4"/>
    <x v="710"/>
    <n v="22.92"/>
    <n v="2"/>
    <n v="10.98"/>
    <x v="10"/>
    <x v="0"/>
    <n v="540"/>
    <x v="2"/>
    <x v="10"/>
    <x v="1"/>
    <x v="226"/>
    <d v="2024-10-20T00:00:00"/>
    <x v="0"/>
    <x v="3"/>
    <n v="4"/>
    <s v="On time"/>
  </r>
  <r>
    <n v="911"/>
    <s v="IN-2014-75911"/>
    <x v="0"/>
    <s v="CG-12040"/>
    <x v="55"/>
    <x v="2"/>
    <x v="41"/>
    <x v="4"/>
    <s v="India"/>
    <x v="0"/>
    <s v="OFF-PA-10003139"/>
    <x v="0"/>
    <x v="6"/>
    <x v="711"/>
    <n v="33.24"/>
    <n v="2"/>
    <n v="12.24"/>
    <x v="811"/>
    <x v="0"/>
    <n v="338"/>
    <x v="2"/>
    <x v="11"/>
    <x v="0"/>
    <x v="449"/>
    <d v="2023-09-18T00:00:00"/>
    <x v="1"/>
    <x v="9"/>
    <n v="4"/>
    <s v="On time"/>
  </r>
  <r>
    <n v="912"/>
    <s v="IN-2014-39826"/>
    <x v="0"/>
    <s v="RS-19870"/>
    <x v="56"/>
    <x v="2"/>
    <x v="42"/>
    <x v="8"/>
    <s v="India"/>
    <x v="0"/>
    <s v="OFF-FA-10000038"/>
    <x v="0"/>
    <x v="4"/>
    <x v="712"/>
    <n v="33.36"/>
    <n v="2"/>
    <n v="15"/>
    <x v="166"/>
    <x v="0"/>
    <n v="312"/>
    <x v="2"/>
    <x v="8"/>
    <x v="0"/>
    <x v="450"/>
    <d v="2023-08-30T00:00:00"/>
    <x v="1"/>
    <x v="7"/>
    <n v="4"/>
    <s v="On time"/>
  </r>
  <r>
    <n v="913"/>
    <s v="IN-2011-72411"/>
    <x v="0"/>
    <s v="AB-10255"/>
    <x v="380"/>
    <x v="2"/>
    <x v="89"/>
    <x v="4"/>
    <s v="India"/>
    <x v="0"/>
    <s v="OFF-SU-10004575"/>
    <x v="0"/>
    <x v="5"/>
    <x v="713"/>
    <n v="49.26"/>
    <n v="2"/>
    <n v="4.92"/>
    <x v="745"/>
    <x v="0"/>
    <n v="224"/>
    <x v="2"/>
    <x v="9"/>
    <x v="1"/>
    <x v="263"/>
    <d v="2024-04-04T00:00:00"/>
    <x v="0"/>
    <x v="10"/>
    <n v="4"/>
    <s v="On time"/>
  </r>
  <r>
    <n v="914"/>
    <s v="IN-2014-21241"/>
    <x v="0"/>
    <s v="RB-19465"/>
    <x v="222"/>
    <x v="2"/>
    <x v="108"/>
    <x v="5"/>
    <s v="India"/>
    <x v="0"/>
    <s v="OFF-EN-10002425"/>
    <x v="0"/>
    <x v="2"/>
    <x v="170"/>
    <n v="18.690000000000001"/>
    <n v="1"/>
    <n v="0.54"/>
    <x v="650"/>
    <x v="0"/>
    <n v="110"/>
    <x v="2"/>
    <x v="10"/>
    <x v="1"/>
    <x v="365"/>
    <d v="2023-06-30T00:00:00"/>
    <x v="1"/>
    <x v="5"/>
    <n v="5"/>
    <s v="On time"/>
  </r>
  <r>
    <n v="915"/>
    <s v="IN-2012-56647"/>
    <x v="0"/>
    <s v="PH-18790"/>
    <x v="381"/>
    <x v="2"/>
    <x v="21"/>
    <x v="15"/>
    <s v="India"/>
    <x v="1"/>
    <s v="OFF-LA-10002596"/>
    <x v="0"/>
    <x v="3"/>
    <x v="468"/>
    <n v="6.75"/>
    <n v="1"/>
    <n v="1.89"/>
    <x v="812"/>
    <x v="0"/>
    <n v="688"/>
    <x v="2"/>
    <x v="11"/>
    <x v="0"/>
    <x v="451"/>
    <d v="2021-01-15T00:00:00"/>
    <x v="2"/>
    <x v="4"/>
    <n v="-290"/>
    <s v="not Appropriate"/>
  </r>
  <r>
    <n v="916"/>
    <s v="ID-2012-58201"/>
    <x v="0"/>
    <s v="AW-10930"/>
    <x v="94"/>
    <x v="2"/>
    <x v="49"/>
    <x v="5"/>
    <s v="India"/>
    <x v="0"/>
    <s v="OFF-AR-10004153"/>
    <x v="0"/>
    <x v="7"/>
    <x v="714"/>
    <n v="8.43"/>
    <n v="1"/>
    <n v="-0.51"/>
    <x v="813"/>
    <x v="0"/>
    <n v="152"/>
    <x v="2"/>
    <x v="8"/>
    <x v="0"/>
    <x v="96"/>
    <d v="2024-12-19T00:00:00"/>
    <x v="0"/>
    <x v="1"/>
    <n v="4"/>
    <s v="On time"/>
  </r>
  <r>
    <n v="917"/>
    <s v="IN-2013-27492"/>
    <x v="0"/>
    <s v="BE-11335"/>
    <x v="62"/>
    <x v="2"/>
    <x v="15"/>
    <x v="2"/>
    <s v="India"/>
    <x v="2"/>
    <s v="OFF-BI-10003917"/>
    <x v="0"/>
    <x v="0"/>
    <x v="715"/>
    <n v="13.23"/>
    <n v="3"/>
    <n v="3.96"/>
    <x v="814"/>
    <x v="0"/>
    <n v="648"/>
    <x v="2"/>
    <x v="10"/>
    <x v="0"/>
    <x v="99"/>
    <d v="2024-11-16T00:00:00"/>
    <x v="0"/>
    <x v="6"/>
    <n v="-25"/>
    <s v="not Appropriate"/>
  </r>
  <r>
    <n v="918"/>
    <s v="IN-2012-26757"/>
    <x v="0"/>
    <s v="VM-21685"/>
    <x v="382"/>
    <x v="2"/>
    <x v="33"/>
    <x v="16"/>
    <s v="India"/>
    <x v="2"/>
    <s v="OFF-ST-10004346"/>
    <x v="0"/>
    <x v="1"/>
    <x v="716"/>
    <n v="164.07"/>
    <n v="3"/>
    <n v="21.24"/>
    <x v="741"/>
    <x v="0"/>
    <n v="763"/>
    <x v="2"/>
    <x v="9"/>
    <x v="0"/>
    <x v="260"/>
    <d v="2022-11-06T00:00:00"/>
    <x v="3"/>
    <x v="6"/>
    <n v="123"/>
    <s v="late Time"/>
  </r>
  <r>
    <n v="919"/>
    <s v="IN-2011-70850"/>
    <x v="0"/>
    <s v="DH-13675"/>
    <x v="335"/>
    <x v="2"/>
    <x v="24"/>
    <x v="7"/>
    <s v="India"/>
    <x v="3"/>
    <s v="OFF-SU-10000866"/>
    <x v="0"/>
    <x v="5"/>
    <x v="61"/>
    <n v="115.11"/>
    <n v="3"/>
    <n v="13.77"/>
    <x v="815"/>
    <x v="0"/>
    <n v="397"/>
    <x v="2"/>
    <x v="10"/>
    <x v="1"/>
    <x v="172"/>
    <d v="2023-06-28T00:00:00"/>
    <x v="1"/>
    <x v="5"/>
    <n v="4"/>
    <s v="On time"/>
  </r>
  <r>
    <n v="920"/>
    <s v="IN-2014-42808"/>
    <x v="0"/>
    <s v="PB-18805"/>
    <x v="216"/>
    <x v="2"/>
    <x v="67"/>
    <x v="7"/>
    <s v="India"/>
    <x v="3"/>
    <s v="OFF-SU-10004177"/>
    <x v="0"/>
    <x v="5"/>
    <x v="717"/>
    <n v="111.42"/>
    <n v="3"/>
    <n v="24.48"/>
    <x v="816"/>
    <x v="0"/>
    <n v="506"/>
    <x v="2"/>
    <x v="8"/>
    <x v="0"/>
    <x v="264"/>
    <d v="2023-08-16T00:00:00"/>
    <x v="1"/>
    <x v="7"/>
    <n v="-114"/>
    <s v="not Appropriate"/>
  </r>
  <r>
    <n v="921"/>
    <s v="IN-2014-41954"/>
    <x v="0"/>
    <s v="CG-12040"/>
    <x v="55"/>
    <x v="2"/>
    <x v="124"/>
    <x v="5"/>
    <s v="India"/>
    <x v="0"/>
    <s v="OFF-ST-10000485"/>
    <x v="0"/>
    <x v="1"/>
    <x v="718"/>
    <n v="79.290000000000006"/>
    <n v="3"/>
    <n v="18.18"/>
    <x v="769"/>
    <x v="0"/>
    <n v="432"/>
    <x v="2"/>
    <x v="10"/>
    <x v="0"/>
    <x v="355"/>
    <d v="2023-08-27T00:00:00"/>
    <x v="1"/>
    <x v="7"/>
    <n v="4"/>
    <s v="On time"/>
  </r>
  <r>
    <n v="922"/>
    <s v="IN-2011-49241"/>
    <x v="0"/>
    <s v="MT-18070"/>
    <x v="286"/>
    <x v="2"/>
    <x v="30"/>
    <x v="14"/>
    <s v="India"/>
    <x v="3"/>
    <s v="OFF-AR-10003023"/>
    <x v="0"/>
    <x v="7"/>
    <x v="719"/>
    <n v="53.64"/>
    <n v="3"/>
    <n v="11.25"/>
    <x v="817"/>
    <x v="0"/>
    <n v="412"/>
    <x v="2"/>
    <x v="11"/>
    <x v="1"/>
    <x v="237"/>
    <d v="2024-12-21T00:00:00"/>
    <x v="0"/>
    <x v="1"/>
    <n v="5"/>
    <s v="On time"/>
  </r>
  <r>
    <n v="923"/>
    <s v="IN-2013-20107"/>
    <x v="0"/>
    <s v="FG-14260"/>
    <x v="84"/>
    <x v="2"/>
    <x v="45"/>
    <x v="5"/>
    <s v="India"/>
    <x v="0"/>
    <s v="OFF-FA-10004171"/>
    <x v="0"/>
    <x v="4"/>
    <x v="720"/>
    <n v="34.47"/>
    <n v="3"/>
    <n v="9.99"/>
    <x v="818"/>
    <x v="0"/>
    <n v="720"/>
    <x v="2"/>
    <x v="8"/>
    <x v="1"/>
    <x v="271"/>
    <d v="2024-11-11T00:00:00"/>
    <x v="0"/>
    <x v="6"/>
    <n v="153"/>
    <s v="late Time"/>
  </r>
  <r>
    <n v="924"/>
    <s v="ID-2014-21640"/>
    <x v="0"/>
    <s v="SU-20665"/>
    <x v="383"/>
    <x v="2"/>
    <x v="49"/>
    <x v="5"/>
    <s v="India"/>
    <x v="0"/>
    <s v="OFF-ST-10003306"/>
    <x v="0"/>
    <x v="1"/>
    <x v="423"/>
    <n v="192.55500000000001"/>
    <n v="3"/>
    <n v="-154.125"/>
    <x v="819"/>
    <x v="0"/>
    <n v="382"/>
    <x v="2"/>
    <x v="9"/>
    <x v="1"/>
    <x v="44"/>
    <d v="2023-06-18T00:00:00"/>
    <x v="1"/>
    <x v="5"/>
    <n v="4"/>
    <s v="On time"/>
  </r>
  <r>
    <n v="925"/>
    <s v="IN-2014-42808"/>
    <x v="0"/>
    <s v="PB-18805"/>
    <x v="216"/>
    <x v="2"/>
    <x v="67"/>
    <x v="7"/>
    <s v="India"/>
    <x v="3"/>
    <s v="OFF-AP-10004711"/>
    <x v="0"/>
    <x v="8"/>
    <x v="721"/>
    <n v="2080.3200000000002"/>
    <n v="4"/>
    <n v="603.24"/>
    <x v="820"/>
    <x v="0"/>
    <n v="624"/>
    <x v="2"/>
    <x v="10"/>
    <x v="1"/>
    <x v="272"/>
    <d v="2023-05-08T00:00:00"/>
    <x v="1"/>
    <x v="0"/>
    <n v="120"/>
    <s v="late Time"/>
  </r>
  <r>
    <n v="926"/>
    <s v="IN-2011-44558"/>
    <x v="0"/>
    <s v="RB-19795"/>
    <x v="384"/>
    <x v="2"/>
    <x v="108"/>
    <x v="5"/>
    <s v="India"/>
    <x v="0"/>
    <s v="OFF-EN-10002671"/>
    <x v="0"/>
    <x v="2"/>
    <x v="722"/>
    <n v="205.44"/>
    <n v="4"/>
    <n v="28.68"/>
    <x v="821"/>
    <x v="0"/>
    <n v="718"/>
    <x v="2"/>
    <x v="11"/>
    <x v="0"/>
    <x v="452"/>
    <d v="2022-04-03T00:00:00"/>
    <x v="3"/>
    <x v="10"/>
    <n v="35"/>
    <s v="late Time"/>
  </r>
  <r>
    <n v="927"/>
    <s v="IN-2011-16033"/>
    <x v="0"/>
    <s v="LB-16795"/>
    <x v="284"/>
    <x v="2"/>
    <x v="24"/>
    <x v="10"/>
    <s v="India"/>
    <x v="3"/>
    <s v="OFF-PA-10001850"/>
    <x v="0"/>
    <x v="6"/>
    <x v="489"/>
    <n v="106.32"/>
    <n v="4"/>
    <n v="31.8"/>
    <x v="822"/>
    <x v="0"/>
    <n v="621"/>
    <x v="2"/>
    <x v="8"/>
    <x v="1"/>
    <x v="362"/>
    <d v="2024-07-25T00:00:00"/>
    <x v="0"/>
    <x v="2"/>
    <n v="7"/>
    <s v="On time"/>
  </r>
  <r>
    <n v="928"/>
    <s v="IN-2014-58173"/>
    <x v="0"/>
    <s v="JK-16120"/>
    <x v="341"/>
    <x v="2"/>
    <x v="134"/>
    <x v="16"/>
    <s v="India"/>
    <x v="2"/>
    <s v="OFF-BI-10002684"/>
    <x v="0"/>
    <x v="0"/>
    <x v="22"/>
    <n v="19.350000000000001"/>
    <n v="5"/>
    <n v="9.15"/>
    <x v="823"/>
    <x v="0"/>
    <n v="389"/>
    <x v="2"/>
    <x v="9"/>
    <x v="0"/>
    <x v="453"/>
    <d v="2023-04-23T00:00:00"/>
    <x v="1"/>
    <x v="10"/>
    <n v="5"/>
    <s v="On time"/>
  </r>
  <r>
    <n v="929"/>
    <s v="IN-2011-10552"/>
    <x v="0"/>
    <s v="CC-12430"/>
    <x v="385"/>
    <x v="2"/>
    <x v="59"/>
    <x v="4"/>
    <s v="India"/>
    <x v="0"/>
    <s v="OFF-LA-10004430"/>
    <x v="0"/>
    <x v="3"/>
    <x v="723"/>
    <n v="59.25"/>
    <n v="5"/>
    <n v="27.75"/>
    <x v="824"/>
    <x v="0"/>
    <n v="402"/>
    <x v="2"/>
    <x v="10"/>
    <x v="0"/>
    <x v="243"/>
    <d v="2024-03-02T00:00:00"/>
    <x v="0"/>
    <x v="8"/>
    <n v="33"/>
    <s v="late Time"/>
  </r>
  <r>
    <n v="930"/>
    <s v="IN-2014-40428"/>
    <x v="0"/>
    <s v="AS-10135"/>
    <x v="290"/>
    <x v="2"/>
    <x v="17"/>
    <x v="7"/>
    <s v="India"/>
    <x v="3"/>
    <s v="OFF-SU-10002911"/>
    <x v="0"/>
    <x v="5"/>
    <x v="724"/>
    <n v="132.84"/>
    <n v="6"/>
    <n v="37.08"/>
    <x v="45"/>
    <x v="0"/>
    <n v="706"/>
    <x v="2"/>
    <x v="11"/>
    <x v="1"/>
    <x v="44"/>
    <d v="2023-06-18T00:00:00"/>
    <x v="1"/>
    <x v="5"/>
    <n v="4"/>
    <s v="On time"/>
  </r>
  <r>
    <n v="931"/>
    <s v="IN-2012-56647"/>
    <x v="0"/>
    <s v="PH-18790"/>
    <x v="381"/>
    <x v="2"/>
    <x v="21"/>
    <x v="15"/>
    <s v="India"/>
    <x v="1"/>
    <s v="OFF-LA-10002364"/>
    <x v="0"/>
    <x v="3"/>
    <x v="513"/>
    <n v="125.73"/>
    <n v="11"/>
    <n v="36.299999999999997"/>
    <x v="825"/>
    <x v="0"/>
    <n v="764"/>
    <x v="2"/>
    <x v="8"/>
    <x v="1"/>
    <x v="44"/>
    <d v="2023-06-18T00:00:00"/>
    <x v="1"/>
    <x v="5"/>
    <n v="4"/>
    <s v="On time"/>
  </r>
  <r>
    <n v="932"/>
    <s v="IN-2014-63619"/>
    <x v="0"/>
    <s v="CC-12610"/>
    <x v="278"/>
    <x v="1"/>
    <x v="8"/>
    <x v="7"/>
    <s v="India"/>
    <x v="3"/>
    <s v="OFF-LA-10000195"/>
    <x v="0"/>
    <x v="3"/>
    <x v="412"/>
    <n v="33"/>
    <n v="4"/>
    <n v="0.24"/>
    <x v="448"/>
    <x v="1"/>
    <n v="707"/>
    <x v="2"/>
    <x v="11"/>
    <x v="1"/>
    <x v="454"/>
    <d v="2024-05-17T00:00:00"/>
    <x v="0"/>
    <x v="0"/>
    <n v="4"/>
    <s v="On time"/>
  </r>
  <r>
    <n v="933"/>
    <s v="IN-2011-62450"/>
    <x v="0"/>
    <s v="AY-10555"/>
    <x v="66"/>
    <x v="1"/>
    <x v="47"/>
    <x v="7"/>
    <s v="India"/>
    <x v="3"/>
    <s v="OFF-FA-10002241"/>
    <x v="0"/>
    <x v="4"/>
    <x v="80"/>
    <n v="56.52"/>
    <n v="3"/>
    <n v="19.170000000000002"/>
    <x v="771"/>
    <x v="1"/>
    <n v="387"/>
    <x v="2"/>
    <x v="9"/>
    <x v="1"/>
    <x v="454"/>
    <d v="2024-05-17T00:00:00"/>
    <x v="0"/>
    <x v="0"/>
    <n v="4"/>
    <s v="On time"/>
  </r>
  <r>
    <n v="934"/>
    <s v="IN-2012-55653"/>
    <x v="0"/>
    <s v="DW-13585"/>
    <x v="206"/>
    <x v="1"/>
    <x v="8"/>
    <x v="7"/>
    <s v="India"/>
    <x v="3"/>
    <s v="OFF-PA-10000383"/>
    <x v="0"/>
    <x v="6"/>
    <x v="93"/>
    <n v="62.4"/>
    <n v="2"/>
    <n v="3.12"/>
    <x v="826"/>
    <x v="1"/>
    <n v="606"/>
    <x v="2"/>
    <x v="11"/>
    <x v="0"/>
    <x v="363"/>
    <d v="2022-09-10T00:00:00"/>
    <x v="3"/>
    <x v="9"/>
    <n v="123"/>
    <s v="late Time"/>
  </r>
  <r>
    <n v="935"/>
    <s v="IN-2014-46616"/>
    <x v="0"/>
    <s v="VP-21730"/>
    <x v="87"/>
    <x v="2"/>
    <x v="38"/>
    <x v="10"/>
    <s v="India"/>
    <x v="3"/>
    <s v="OFF-FA-10003596"/>
    <x v="0"/>
    <x v="4"/>
    <x v="725"/>
    <n v="28.74"/>
    <n v="2"/>
    <n v="8.2799999999999994"/>
    <x v="827"/>
    <x v="1"/>
    <n v="244"/>
    <x v="2"/>
    <x v="10"/>
    <x v="1"/>
    <x v="455"/>
    <d v="2023-10-19T00:00:00"/>
    <x v="1"/>
    <x v="3"/>
    <n v="5"/>
    <s v="On time"/>
  </r>
  <r>
    <n v="936"/>
    <s v="IN-2014-14780"/>
    <x v="0"/>
    <s v="CR-12820"/>
    <x v="68"/>
    <x v="2"/>
    <x v="48"/>
    <x v="17"/>
    <s v="India"/>
    <x v="1"/>
    <s v="OFF-AR-10003978"/>
    <x v="0"/>
    <x v="7"/>
    <x v="428"/>
    <n v="93.18"/>
    <n v="2"/>
    <n v="36.299999999999997"/>
    <x v="406"/>
    <x v="1"/>
    <n v="215"/>
    <x v="2"/>
    <x v="11"/>
    <x v="1"/>
    <x v="75"/>
    <d v="2024-11-21T00:00:00"/>
    <x v="0"/>
    <x v="6"/>
    <n v="4"/>
    <s v="On time"/>
  </r>
  <r>
    <n v="937"/>
    <s v="IN-2014-14780"/>
    <x v="0"/>
    <s v="CR-12820"/>
    <x v="68"/>
    <x v="2"/>
    <x v="48"/>
    <x v="17"/>
    <s v="India"/>
    <x v="1"/>
    <s v="OFF-BI-10002190"/>
    <x v="0"/>
    <x v="0"/>
    <x v="726"/>
    <n v="58.08"/>
    <n v="4"/>
    <n v="16.8"/>
    <x v="828"/>
    <x v="1"/>
    <n v="152"/>
    <x v="2"/>
    <x v="8"/>
    <x v="1"/>
    <x v="157"/>
    <d v="2023-03-07T00:00:00"/>
    <x v="1"/>
    <x v="8"/>
    <n v="-112"/>
    <s v="not Appropriate"/>
  </r>
  <r>
    <n v="938"/>
    <s v="IN-2014-37320"/>
    <x v="0"/>
    <s v="BF-11005"/>
    <x v="295"/>
    <x v="2"/>
    <x v="24"/>
    <x v="10"/>
    <s v="India"/>
    <x v="3"/>
    <s v="OFF-ST-10001554"/>
    <x v="0"/>
    <x v="1"/>
    <x v="727"/>
    <n v="244.44"/>
    <n v="14"/>
    <n v="7.14"/>
    <x v="829"/>
    <x v="1"/>
    <n v="739"/>
    <x v="2"/>
    <x v="9"/>
    <x v="0"/>
    <x v="180"/>
    <d v="2022-10-24T00:00:00"/>
    <x v="3"/>
    <x v="3"/>
    <n v="6"/>
    <s v="On time"/>
  </r>
  <r>
    <n v="939"/>
    <s v="IN-2012-57823"/>
    <x v="0"/>
    <s v="CR-12625"/>
    <x v="386"/>
    <x v="2"/>
    <x v="44"/>
    <x v="5"/>
    <s v="India"/>
    <x v="0"/>
    <s v="OFF-SU-10003651"/>
    <x v="0"/>
    <x v="5"/>
    <x v="728"/>
    <n v="94.5"/>
    <n v="9"/>
    <n v="10.26"/>
    <x v="830"/>
    <x v="1"/>
    <n v="662"/>
    <x v="2"/>
    <x v="10"/>
    <x v="0"/>
    <x v="80"/>
    <d v="2021-11-20T00:00:00"/>
    <x v="2"/>
    <x v="6"/>
    <n v="6"/>
    <s v="On time"/>
  </r>
  <r>
    <n v="940"/>
    <s v="IN-2012-32805"/>
    <x v="0"/>
    <s v="AF-10885"/>
    <x v="72"/>
    <x v="0"/>
    <x v="6"/>
    <x v="5"/>
    <s v="India"/>
    <x v="0"/>
    <s v="OFF-SU-10001686"/>
    <x v="0"/>
    <x v="5"/>
    <x v="729"/>
    <n v="258.3"/>
    <n v="6"/>
    <n v="46.44"/>
    <x v="831"/>
    <x v="1"/>
    <n v="607"/>
    <x v="2"/>
    <x v="11"/>
    <x v="0"/>
    <x v="456"/>
    <d v="2021-11-26T00:00:00"/>
    <x v="2"/>
    <x v="6"/>
    <n v="5"/>
    <s v="On time"/>
  </r>
  <r>
    <n v="941"/>
    <s v="IN-2014-26918"/>
    <x v="0"/>
    <s v="MC-17575"/>
    <x v="336"/>
    <x v="0"/>
    <x v="25"/>
    <x v="11"/>
    <s v="India"/>
    <x v="3"/>
    <s v="OFF-EN-10004849"/>
    <x v="0"/>
    <x v="2"/>
    <x v="730"/>
    <n v="243.36"/>
    <n v="6"/>
    <n v="80.28"/>
    <x v="832"/>
    <x v="1"/>
    <n v="584"/>
    <x v="2"/>
    <x v="8"/>
    <x v="1"/>
    <x v="177"/>
    <d v="2023-09-16T00:00:00"/>
    <x v="1"/>
    <x v="9"/>
    <n v="-54"/>
    <s v="not Appropriate"/>
  </r>
  <r>
    <n v="942"/>
    <s v="IN-2014-26981"/>
    <x v="0"/>
    <s v="JM-15865"/>
    <x v="214"/>
    <x v="0"/>
    <x v="66"/>
    <x v="5"/>
    <s v="India"/>
    <x v="0"/>
    <s v="OFF-LA-10000861"/>
    <x v="0"/>
    <x v="3"/>
    <x v="445"/>
    <n v="65.55"/>
    <n v="5"/>
    <n v="28.8"/>
    <x v="833"/>
    <x v="1"/>
    <n v="324"/>
    <x v="2"/>
    <x v="9"/>
    <x v="1"/>
    <x v="327"/>
    <d v="2021-06-09T00:00:00"/>
    <x v="2"/>
    <x v="5"/>
    <n v="120"/>
    <s v="late Time"/>
  </r>
  <r>
    <n v="943"/>
    <s v="IN-2013-48471"/>
    <x v="0"/>
    <s v="VG-21790"/>
    <x v="246"/>
    <x v="0"/>
    <x v="100"/>
    <x v="7"/>
    <s v="India"/>
    <x v="3"/>
    <s v="OFF-FA-10003980"/>
    <x v="0"/>
    <x v="4"/>
    <x v="731"/>
    <n v="72.75"/>
    <n v="5"/>
    <n v="5.7"/>
    <x v="834"/>
    <x v="1"/>
    <n v="395"/>
    <x v="2"/>
    <x v="10"/>
    <x v="1"/>
    <x v="56"/>
    <d v="2023-07-13T00:00:00"/>
    <x v="1"/>
    <x v="2"/>
    <n v="-25"/>
    <s v="not Appropriate"/>
  </r>
  <r>
    <n v="944"/>
    <s v="IN-2014-54197"/>
    <x v="0"/>
    <s v="DB-13405"/>
    <x v="211"/>
    <x v="0"/>
    <x v="57"/>
    <x v="8"/>
    <s v="India"/>
    <x v="0"/>
    <s v="OFF-PA-10003350"/>
    <x v="0"/>
    <x v="6"/>
    <x v="732"/>
    <n v="98.88"/>
    <n v="4"/>
    <n v="37.56"/>
    <x v="835"/>
    <x v="1"/>
    <n v="296"/>
    <x v="2"/>
    <x v="11"/>
    <x v="0"/>
    <x v="56"/>
    <d v="2023-07-13T00:00:00"/>
    <x v="1"/>
    <x v="2"/>
    <n v="-25"/>
    <s v="not Appropriate"/>
  </r>
  <r>
    <n v="945"/>
    <s v="IN-2014-26918"/>
    <x v="0"/>
    <s v="MC-17575"/>
    <x v="336"/>
    <x v="0"/>
    <x v="25"/>
    <x v="11"/>
    <s v="India"/>
    <x v="3"/>
    <s v="OFF-PA-10000383"/>
    <x v="0"/>
    <x v="6"/>
    <x v="93"/>
    <n v="62.4"/>
    <n v="2"/>
    <n v="3.12"/>
    <x v="836"/>
    <x v="1"/>
    <n v="128"/>
    <x v="2"/>
    <x v="9"/>
    <x v="0"/>
    <x v="457"/>
    <d v="2024-09-11T00:00:00"/>
    <x v="0"/>
    <x v="9"/>
    <n v="123"/>
    <s v="late Time"/>
  </r>
  <r>
    <n v="946"/>
    <s v="IN-2014-61974"/>
    <x v="0"/>
    <s v="TG-21640"/>
    <x v="297"/>
    <x v="0"/>
    <x v="52"/>
    <x v="18"/>
    <s v="India"/>
    <x v="2"/>
    <s v="OFF-FA-10003437"/>
    <x v="0"/>
    <x v="4"/>
    <x v="439"/>
    <n v="38.76"/>
    <n v="2"/>
    <n v="10.44"/>
    <x v="806"/>
    <x v="1"/>
    <n v="447"/>
    <x v="2"/>
    <x v="10"/>
    <x v="1"/>
    <x v="341"/>
    <d v="2021-09-30T00:00:00"/>
    <x v="2"/>
    <x v="9"/>
    <n v="4"/>
    <s v="On time"/>
  </r>
  <r>
    <n v="947"/>
    <s v="IN-2014-31587"/>
    <x v="0"/>
    <s v="DF-13135"/>
    <x v="387"/>
    <x v="0"/>
    <x v="135"/>
    <x v="7"/>
    <s v="India"/>
    <x v="3"/>
    <s v="OFF-LA-10002272"/>
    <x v="0"/>
    <x v="3"/>
    <x v="9"/>
    <n v="17.399999999999999"/>
    <n v="2"/>
    <n v="1.38"/>
    <x v="8"/>
    <x v="1"/>
    <n v="602"/>
    <x v="2"/>
    <x v="8"/>
    <x v="0"/>
    <x v="446"/>
    <d v="2024-02-06T00:00:00"/>
    <x v="0"/>
    <x v="11"/>
    <n v="-112"/>
    <s v="not Appropriate"/>
  </r>
  <r>
    <n v="948"/>
    <s v="IN-2014-40932"/>
    <x v="0"/>
    <s v="TG-21640"/>
    <x v="297"/>
    <x v="0"/>
    <x v="108"/>
    <x v="5"/>
    <s v="India"/>
    <x v="0"/>
    <s v="OFF-AR-10003554"/>
    <x v="0"/>
    <x v="7"/>
    <x v="733"/>
    <n v="247.35"/>
    <n v="5"/>
    <n v="56.85"/>
    <x v="837"/>
    <x v="1"/>
    <n v="511"/>
    <x v="2"/>
    <x v="10"/>
    <x v="1"/>
    <x v="458"/>
    <d v="2021-10-23T00:00:00"/>
    <x v="2"/>
    <x v="3"/>
    <n v="5"/>
    <s v="On time"/>
  </r>
  <r>
    <n v="949"/>
    <s v="IN-2012-18518"/>
    <x v="0"/>
    <s v="TT-21070"/>
    <x v="209"/>
    <x v="0"/>
    <x v="70"/>
    <x v="7"/>
    <s v="India"/>
    <x v="3"/>
    <s v="OFF-AR-10002109"/>
    <x v="0"/>
    <x v="7"/>
    <x v="99"/>
    <n v="285.48"/>
    <n v="6"/>
    <n v="79.92"/>
    <x v="838"/>
    <x v="1"/>
    <n v="369"/>
    <x v="2"/>
    <x v="11"/>
    <x v="0"/>
    <x v="72"/>
    <d v="2024-09-16T00:00:00"/>
    <x v="0"/>
    <x v="9"/>
    <n v="-84"/>
    <s v="not Appropriate"/>
  </r>
  <r>
    <n v="950"/>
    <s v="IN-2012-18518"/>
    <x v="0"/>
    <s v="TT-21070"/>
    <x v="209"/>
    <x v="0"/>
    <x v="70"/>
    <x v="7"/>
    <s v="India"/>
    <x v="3"/>
    <s v="OFF-AR-10004900"/>
    <x v="0"/>
    <x v="7"/>
    <x v="701"/>
    <n v="269.55"/>
    <n v="5"/>
    <n v="51.15"/>
    <x v="839"/>
    <x v="1"/>
    <n v="76"/>
    <x v="2"/>
    <x v="8"/>
    <x v="1"/>
    <x v="459"/>
    <d v="2024-11-22T00:00:00"/>
    <x v="0"/>
    <x v="6"/>
    <n v="6"/>
    <s v="On time"/>
  </r>
  <r>
    <n v="951"/>
    <s v="IN-2014-40932"/>
    <x v="0"/>
    <s v="TG-21640"/>
    <x v="297"/>
    <x v="0"/>
    <x v="108"/>
    <x v="5"/>
    <s v="India"/>
    <x v="0"/>
    <s v="OFF-AR-10002727"/>
    <x v="0"/>
    <x v="7"/>
    <x v="734"/>
    <n v="99.12"/>
    <n v="4"/>
    <n v="27.72"/>
    <x v="840"/>
    <x v="1"/>
    <n v="515"/>
    <x v="2"/>
    <x v="10"/>
    <x v="1"/>
    <x v="62"/>
    <d v="2021-10-16T00:00:00"/>
    <x v="2"/>
    <x v="3"/>
    <n v="6"/>
    <s v="On time"/>
  </r>
  <r>
    <n v="952"/>
    <s v="IN-2012-79103"/>
    <x v="0"/>
    <s v="AR-10540"/>
    <x v="162"/>
    <x v="0"/>
    <x v="42"/>
    <x v="8"/>
    <s v="India"/>
    <x v="0"/>
    <s v="OFF-AR-10002036"/>
    <x v="0"/>
    <x v="7"/>
    <x v="735"/>
    <n v="26.67"/>
    <n v="1"/>
    <n v="11.46"/>
    <x v="1"/>
    <x v="1"/>
    <n v="459"/>
    <x v="2"/>
    <x v="9"/>
    <x v="1"/>
    <x v="267"/>
    <d v="2024-10-28T00:00:00"/>
    <x v="0"/>
    <x v="3"/>
    <n v="4"/>
    <s v="On time"/>
  </r>
  <r>
    <n v="953"/>
    <s v="IN-2013-55933"/>
    <x v="0"/>
    <s v="AB-10015"/>
    <x v="128"/>
    <x v="0"/>
    <x v="52"/>
    <x v="18"/>
    <s v="India"/>
    <x v="2"/>
    <s v="OFF-ST-10004802"/>
    <x v="0"/>
    <x v="1"/>
    <x v="736"/>
    <n v="566.4"/>
    <n v="4"/>
    <n v="135.84"/>
    <x v="841"/>
    <x v="1"/>
    <n v="502"/>
    <x v="2"/>
    <x v="10"/>
    <x v="1"/>
    <x v="110"/>
    <d v="2022-02-07T00:00:00"/>
    <x v="3"/>
    <x v="11"/>
    <n v="-140"/>
    <s v="not Appropriate"/>
  </r>
  <r>
    <n v="954"/>
    <s v="IN-2014-71102"/>
    <x v="0"/>
    <s v="RD-19585"/>
    <x v="73"/>
    <x v="0"/>
    <x v="51"/>
    <x v="11"/>
    <s v="India"/>
    <x v="3"/>
    <s v="OFF-ST-10004837"/>
    <x v="0"/>
    <x v="1"/>
    <x v="423"/>
    <n v="511.68"/>
    <n v="4"/>
    <n v="30.6"/>
    <x v="842"/>
    <x v="1"/>
    <n v="7"/>
    <x v="2"/>
    <x v="8"/>
    <x v="0"/>
    <x v="290"/>
    <d v="2021-07-06T00:00:00"/>
    <x v="2"/>
    <x v="2"/>
    <n v="150"/>
    <s v="late Time"/>
  </r>
  <r>
    <n v="955"/>
    <s v="IN-2013-79530"/>
    <x v="0"/>
    <s v="AA-10645"/>
    <x v="212"/>
    <x v="0"/>
    <x v="18"/>
    <x v="9"/>
    <s v="India"/>
    <x v="2"/>
    <s v="OFF-ST-10003141"/>
    <x v="0"/>
    <x v="1"/>
    <x v="509"/>
    <n v="289.35000000000002"/>
    <n v="5"/>
    <n v="54.9"/>
    <x v="575"/>
    <x v="1"/>
    <n v="281"/>
    <x v="2"/>
    <x v="9"/>
    <x v="1"/>
    <x v="198"/>
    <d v="2022-12-07T00:00:00"/>
    <x v="3"/>
    <x v="1"/>
    <n v="214"/>
    <s v="late Time"/>
  </r>
  <r>
    <n v="956"/>
    <s v="IN-2012-69765"/>
    <x v="0"/>
    <s v="SV-20935"/>
    <x v="301"/>
    <x v="0"/>
    <x v="82"/>
    <x v="0"/>
    <s v="India"/>
    <x v="0"/>
    <s v="OFF-ST-10003445"/>
    <x v="0"/>
    <x v="1"/>
    <x v="456"/>
    <n v="124.68"/>
    <n v="4"/>
    <n v="3.72"/>
    <x v="843"/>
    <x v="1"/>
    <n v="531"/>
    <x v="2"/>
    <x v="10"/>
    <x v="0"/>
    <x v="54"/>
    <d v="2023-05-30T00:00:00"/>
    <x v="1"/>
    <x v="0"/>
    <n v="6"/>
    <s v="On time"/>
  </r>
  <r>
    <n v="957"/>
    <s v="IN-2013-66216"/>
    <x v="0"/>
    <s v="ME-17725"/>
    <x v="11"/>
    <x v="0"/>
    <x v="5"/>
    <x v="4"/>
    <s v="India"/>
    <x v="0"/>
    <s v="OFF-ST-10000103"/>
    <x v="0"/>
    <x v="1"/>
    <x v="465"/>
    <n v="397.8"/>
    <n v="2"/>
    <n v="55.68"/>
    <x v="844"/>
    <x v="1"/>
    <n v="451"/>
    <x v="2"/>
    <x v="11"/>
    <x v="1"/>
    <x v="86"/>
    <d v="2023-03-08T00:00:00"/>
    <x v="1"/>
    <x v="8"/>
    <n v="-144"/>
    <s v="not Appropriate"/>
  </r>
  <r>
    <n v="958"/>
    <s v="IN-2014-29291"/>
    <x v="0"/>
    <s v="HG-14845"/>
    <x v="0"/>
    <x v="0"/>
    <x v="57"/>
    <x v="8"/>
    <s v="India"/>
    <x v="0"/>
    <s v="OFF-ST-10003810"/>
    <x v="0"/>
    <x v="1"/>
    <x v="83"/>
    <n v="33.06"/>
    <n v="2"/>
    <n v="11.52"/>
    <x v="499"/>
    <x v="1"/>
    <n v="759"/>
    <x v="2"/>
    <x v="8"/>
    <x v="1"/>
    <x v="239"/>
    <d v="2024-08-15T00:00:00"/>
    <x v="0"/>
    <x v="7"/>
    <n v="7"/>
    <s v="On time"/>
  </r>
  <r>
    <n v="959"/>
    <s v="IN-2012-32805"/>
    <x v="0"/>
    <s v="AF-10885"/>
    <x v="72"/>
    <x v="0"/>
    <x v="6"/>
    <x v="5"/>
    <s v="India"/>
    <x v="0"/>
    <s v="OFF-BI-10003098"/>
    <x v="0"/>
    <x v="0"/>
    <x v="737"/>
    <n v="154.26"/>
    <n v="3"/>
    <n v="60.12"/>
    <x v="845"/>
    <x v="1"/>
    <n v="154"/>
    <x v="2"/>
    <x v="9"/>
    <x v="1"/>
    <x v="279"/>
    <d v="2023-08-24T00:00:00"/>
    <x v="1"/>
    <x v="7"/>
    <n v="5"/>
    <s v="On time"/>
  </r>
  <r>
    <n v="960"/>
    <s v="IN-2014-36200"/>
    <x v="0"/>
    <s v="PC-19000"/>
    <x v="388"/>
    <x v="2"/>
    <x v="5"/>
    <x v="4"/>
    <s v="India"/>
    <x v="0"/>
    <s v="OFF-FA-10002241"/>
    <x v="0"/>
    <x v="4"/>
    <x v="80"/>
    <n v="75.36"/>
    <n v="4"/>
    <n v="25.56"/>
    <x v="846"/>
    <x v="2"/>
    <n v="311"/>
    <x v="2"/>
    <x v="11"/>
    <x v="0"/>
    <x v="38"/>
    <d v="2023-12-16T00:00:00"/>
    <x v="1"/>
    <x v="1"/>
    <n v="95"/>
    <s v="late Time"/>
  </r>
  <r>
    <n v="961"/>
    <s v="IN-2014-73545"/>
    <x v="0"/>
    <s v="GG-14650"/>
    <x v="389"/>
    <x v="1"/>
    <x v="42"/>
    <x v="0"/>
    <s v="India"/>
    <x v="0"/>
    <s v="OFF-ST-10003121"/>
    <x v="0"/>
    <x v="1"/>
    <x v="738"/>
    <n v="97.8"/>
    <n v="4"/>
    <n v="13.68"/>
    <x v="473"/>
    <x v="2"/>
    <n v="645"/>
    <x v="2"/>
    <x v="8"/>
    <x v="0"/>
    <x v="51"/>
    <d v="2022-12-04T00:00:00"/>
    <x v="3"/>
    <x v="1"/>
    <n v="153"/>
    <s v="late Time"/>
  </r>
  <r>
    <n v="962"/>
    <s v="IN-2014-14458"/>
    <x v="0"/>
    <s v="GT-14755"/>
    <x v="18"/>
    <x v="0"/>
    <x v="104"/>
    <x v="20"/>
    <s v="India"/>
    <x v="1"/>
    <s v="OFF-FA-10003745"/>
    <x v="0"/>
    <x v="4"/>
    <x v="174"/>
    <n v="16.8"/>
    <n v="1"/>
    <n v="5.37"/>
    <x v="441"/>
    <x v="2"/>
    <n v="608"/>
    <x v="2"/>
    <x v="11"/>
    <x v="1"/>
    <x v="56"/>
    <d v="2023-07-13T00:00:00"/>
    <x v="1"/>
    <x v="2"/>
    <n v="-25"/>
    <s v="not Appropriate"/>
  </r>
  <r>
    <n v="963"/>
    <s v="IN-2012-47008"/>
    <x v="0"/>
    <s v="FG-14260"/>
    <x v="84"/>
    <x v="2"/>
    <x v="59"/>
    <x v="4"/>
    <s v="India"/>
    <x v="0"/>
    <s v="OFF-BI-10000389"/>
    <x v="0"/>
    <x v="0"/>
    <x v="478"/>
    <n v="101.76"/>
    <n v="2"/>
    <n v="0"/>
    <x v="847"/>
    <x v="2"/>
    <n v="357"/>
    <x v="2"/>
    <x v="8"/>
    <x v="1"/>
    <x v="351"/>
    <d v="2024-02-12T00:00:00"/>
    <x v="0"/>
    <x v="11"/>
    <n v="-288"/>
    <s v="not Appropriate"/>
  </r>
  <r>
    <n v="964"/>
    <s v="IN-2013-60308"/>
    <x v="2"/>
    <s v="PO-19195"/>
    <x v="390"/>
    <x v="2"/>
    <x v="61"/>
    <x v="7"/>
    <s v="India"/>
    <x v="3"/>
    <s v="OFF-LA-10000615"/>
    <x v="0"/>
    <x v="3"/>
    <x v="739"/>
    <n v="74.55"/>
    <n v="7"/>
    <n v="17.850000000000001"/>
    <x v="741"/>
    <x v="0"/>
    <n v="248"/>
    <x v="2"/>
    <x v="10"/>
    <x v="1"/>
    <x v="283"/>
    <d v="2021-08-20T00:00:00"/>
    <x v="2"/>
    <x v="7"/>
    <n v="4"/>
    <s v="On time"/>
  </r>
  <r>
    <n v="965"/>
    <s v="IN-2013-35017"/>
    <x v="1"/>
    <s v="SR-20740"/>
    <x v="391"/>
    <x v="2"/>
    <x v="77"/>
    <x v="5"/>
    <s v="India"/>
    <x v="0"/>
    <s v="OFF-EN-10004418"/>
    <x v="0"/>
    <x v="2"/>
    <x v="740"/>
    <n v="43.5"/>
    <n v="5"/>
    <n v="6"/>
    <x v="848"/>
    <x v="3"/>
    <n v="249"/>
    <x v="2"/>
    <x v="11"/>
    <x v="1"/>
    <x v="64"/>
    <d v="2021-07-08T00:00:00"/>
    <x v="2"/>
    <x v="2"/>
    <n v="150"/>
    <s v="late Time"/>
  </r>
  <r>
    <n v="966"/>
    <s v="IN-2014-23761"/>
    <x v="2"/>
    <s v="MH-18115"/>
    <x v="345"/>
    <x v="2"/>
    <x v="37"/>
    <x v="3"/>
    <s v="India"/>
    <x v="2"/>
    <s v="OFF-PA-10003390"/>
    <x v="0"/>
    <x v="6"/>
    <x v="134"/>
    <n v="113.52"/>
    <n v="4"/>
    <n v="6.72"/>
    <x v="849"/>
    <x v="3"/>
    <n v="599"/>
    <x v="2"/>
    <x v="9"/>
    <x v="0"/>
    <x v="37"/>
    <d v="2024-12-08T00:00:00"/>
    <x v="0"/>
    <x v="1"/>
    <n v="153"/>
    <s v="late Time"/>
  </r>
  <r>
    <n v="967"/>
    <s v="IN-2013-58915"/>
    <x v="2"/>
    <s v="HJ-14875"/>
    <x v="288"/>
    <x v="2"/>
    <x v="2"/>
    <x v="2"/>
    <s v="India"/>
    <x v="2"/>
    <s v="OFF-PA-10003115"/>
    <x v="0"/>
    <x v="6"/>
    <x v="741"/>
    <n v="114"/>
    <n v="4"/>
    <n v="45.6"/>
    <x v="371"/>
    <x v="0"/>
    <n v="69"/>
    <x v="2"/>
    <x v="10"/>
    <x v="1"/>
    <x v="30"/>
    <d v="2024-01-23T00:00:00"/>
    <x v="0"/>
    <x v="4"/>
    <n v="7"/>
    <s v="On time"/>
  </r>
  <r>
    <n v="968"/>
    <s v="IN-2012-24230"/>
    <x v="1"/>
    <s v="EL-13735"/>
    <x v="340"/>
    <x v="2"/>
    <x v="129"/>
    <x v="7"/>
    <s v="India"/>
    <x v="3"/>
    <s v="OFF-PA-10002047"/>
    <x v="0"/>
    <x v="6"/>
    <x v="84"/>
    <n v="210.12"/>
    <n v="4"/>
    <n v="25.2"/>
    <x v="507"/>
    <x v="0"/>
    <n v="430"/>
    <x v="2"/>
    <x v="11"/>
    <x v="1"/>
    <x v="331"/>
    <d v="2022-10-24T00:00:00"/>
    <x v="3"/>
    <x v="3"/>
    <n v="4"/>
    <s v="On time"/>
  </r>
  <r>
    <n v="969"/>
    <s v="IN-2011-77479"/>
    <x v="1"/>
    <s v="CW-11905"/>
    <x v="95"/>
    <x v="2"/>
    <x v="102"/>
    <x v="16"/>
    <s v="India"/>
    <x v="2"/>
    <s v="OFF-LA-10001191"/>
    <x v="0"/>
    <x v="3"/>
    <x v="742"/>
    <n v="34.200000000000003"/>
    <n v="4"/>
    <n v="12.6"/>
    <x v="182"/>
    <x v="1"/>
    <n v="786"/>
    <x v="2"/>
    <x v="8"/>
    <x v="1"/>
    <x v="31"/>
    <d v="2022-03-12T00:00:00"/>
    <x v="3"/>
    <x v="8"/>
    <n v="-260"/>
    <s v="not Appropriate"/>
  </r>
  <r>
    <n v="970"/>
    <s v="IN-2012-13919"/>
    <x v="1"/>
    <s v="CW-11905"/>
    <x v="95"/>
    <x v="2"/>
    <x v="64"/>
    <x v="5"/>
    <s v="India"/>
    <x v="0"/>
    <s v="OFF-FA-10003833"/>
    <x v="0"/>
    <x v="4"/>
    <x v="743"/>
    <n v="56.76"/>
    <n v="4"/>
    <n v="3.96"/>
    <x v="28"/>
    <x v="0"/>
    <n v="247"/>
    <x v="2"/>
    <x v="9"/>
    <x v="1"/>
    <x v="1"/>
    <d v="2023-12-31T00:00:00"/>
    <x v="1"/>
    <x v="1"/>
    <n v="4"/>
    <s v="On time"/>
  </r>
  <r>
    <n v="971"/>
    <s v="IN-2014-16320"/>
    <x v="2"/>
    <s v="DW-13480"/>
    <x v="184"/>
    <x v="2"/>
    <x v="101"/>
    <x v="7"/>
    <s v="India"/>
    <x v="3"/>
    <s v="OFF-ST-10000287"/>
    <x v="0"/>
    <x v="1"/>
    <x v="744"/>
    <n v="71.91"/>
    <n v="3"/>
    <n v="20.79"/>
    <x v="783"/>
    <x v="3"/>
    <n v="138"/>
    <x v="2"/>
    <x v="10"/>
    <x v="0"/>
    <x v="460"/>
    <d v="2023-11-13T00:00:00"/>
    <x v="1"/>
    <x v="6"/>
    <n v="94"/>
    <s v="late Time"/>
  </r>
  <r>
    <n v="972"/>
    <s v="IN-2011-31496"/>
    <x v="1"/>
    <s v="NM-18445"/>
    <x v="89"/>
    <x v="2"/>
    <x v="52"/>
    <x v="18"/>
    <s v="India"/>
    <x v="2"/>
    <s v="OFF-PA-10000070"/>
    <x v="0"/>
    <x v="6"/>
    <x v="745"/>
    <n v="79.38"/>
    <n v="3"/>
    <n v="25.38"/>
    <x v="850"/>
    <x v="1"/>
    <n v="628"/>
    <x v="2"/>
    <x v="11"/>
    <x v="0"/>
    <x v="205"/>
    <d v="2022-04-12T00:00:00"/>
    <x v="3"/>
    <x v="10"/>
    <n v="-232"/>
    <s v="not Appropriate"/>
  </r>
  <r>
    <n v="973"/>
    <s v="IN-2013-73342"/>
    <x v="1"/>
    <s v="MH-17290"/>
    <x v="198"/>
    <x v="2"/>
    <x v="54"/>
    <x v="9"/>
    <s v="India"/>
    <x v="2"/>
    <s v="OFF-SU-10000283"/>
    <x v="0"/>
    <x v="5"/>
    <x v="746"/>
    <n v="85.14"/>
    <n v="3"/>
    <n v="13.59"/>
    <x v="851"/>
    <x v="0"/>
    <n v="116"/>
    <x v="2"/>
    <x v="8"/>
    <x v="0"/>
    <x v="461"/>
    <d v="2022-11-18T00:00:00"/>
    <x v="3"/>
    <x v="6"/>
    <n v="4"/>
    <s v="On time"/>
  </r>
  <r>
    <n v="974"/>
    <s v="IN-2013-15277"/>
    <x v="3"/>
    <s v="MR-17545"/>
    <x v="339"/>
    <x v="2"/>
    <x v="42"/>
    <x v="8"/>
    <s v="India"/>
    <x v="0"/>
    <s v="OFF-LA-10003132"/>
    <x v="0"/>
    <x v="3"/>
    <x v="405"/>
    <n v="6.54"/>
    <n v="1"/>
    <n v="1.83"/>
    <x v="1"/>
    <x v="3"/>
    <n v="617"/>
    <x v="2"/>
    <x v="10"/>
    <x v="1"/>
    <x v="42"/>
    <d v="2024-11-22T00:00:00"/>
    <x v="0"/>
    <x v="6"/>
    <n v="4"/>
    <s v="On time"/>
  </r>
  <r>
    <n v="975"/>
    <s v="IN-2011-10426"/>
    <x v="2"/>
    <s v="MT-18070"/>
    <x v="286"/>
    <x v="2"/>
    <x v="29"/>
    <x v="2"/>
    <s v="India"/>
    <x v="2"/>
    <s v="OFF-ST-10004331"/>
    <x v="0"/>
    <x v="1"/>
    <x v="747"/>
    <n v="34.020000000000003"/>
    <n v="2"/>
    <n v="3.36"/>
    <x v="852"/>
    <x v="3"/>
    <n v="211"/>
    <x v="2"/>
    <x v="11"/>
    <x v="1"/>
    <x v="462"/>
    <d v="2022-03-12T00:00:00"/>
    <x v="3"/>
    <x v="8"/>
    <n v="-259"/>
    <s v="not Appropriate"/>
  </r>
  <r>
    <n v="976"/>
    <s v="IN-2014-45188"/>
    <x v="2"/>
    <s v="DR-12940"/>
    <x v="93"/>
    <x v="2"/>
    <x v="15"/>
    <x v="2"/>
    <s v="India"/>
    <x v="2"/>
    <s v="OFF-PA-10004648"/>
    <x v="0"/>
    <x v="6"/>
    <x v="748"/>
    <n v="40.56"/>
    <n v="2"/>
    <n v="2.82"/>
    <x v="853"/>
    <x v="1"/>
    <n v="149"/>
    <x v="2"/>
    <x v="8"/>
    <x v="0"/>
    <x v="41"/>
    <d v="2021-07-11T00:00:00"/>
    <x v="2"/>
    <x v="2"/>
    <n v="150"/>
    <s v="late Time"/>
  </r>
  <r>
    <n v="977"/>
    <s v="IN-2013-50410"/>
    <x v="1"/>
    <s v="NP-18685"/>
    <x v="392"/>
    <x v="2"/>
    <x v="128"/>
    <x v="9"/>
    <s v="India"/>
    <x v="2"/>
    <s v="OFF-ST-10003256"/>
    <x v="0"/>
    <x v="1"/>
    <x v="749"/>
    <n v="94.98"/>
    <n v="2"/>
    <n v="0"/>
    <x v="851"/>
    <x v="0"/>
    <n v="445"/>
    <x v="2"/>
    <x v="10"/>
    <x v="0"/>
    <x v="336"/>
    <d v="2022-08-19T00:00:00"/>
    <x v="3"/>
    <x v="7"/>
    <n v="5"/>
    <s v="On time"/>
  </r>
  <r>
    <n v="978"/>
    <s v="IN-2014-65243"/>
    <x v="1"/>
    <s v="BE-11455"/>
    <x v="180"/>
    <x v="2"/>
    <x v="100"/>
    <x v="7"/>
    <s v="India"/>
    <x v="3"/>
    <s v="OFF-PA-10002022"/>
    <x v="0"/>
    <x v="6"/>
    <x v="750"/>
    <n v="49.02"/>
    <n v="2"/>
    <n v="1.44"/>
    <x v="854"/>
    <x v="1"/>
    <n v="361"/>
    <x v="2"/>
    <x v="11"/>
    <x v="0"/>
    <x v="419"/>
    <d v="2021-04-06T00:00:00"/>
    <x v="2"/>
    <x v="10"/>
    <n v="-54"/>
    <s v="not Appropriate"/>
  </r>
  <r>
    <n v="979"/>
    <s v="IN-2014-71907"/>
    <x v="1"/>
    <s v="BT-11485"/>
    <x v="86"/>
    <x v="2"/>
    <x v="43"/>
    <x v="15"/>
    <s v="India"/>
    <x v="1"/>
    <s v="OFF-EN-10002434"/>
    <x v="0"/>
    <x v="2"/>
    <x v="751"/>
    <n v="50.58"/>
    <n v="2"/>
    <n v="15.66"/>
    <x v="761"/>
    <x v="1"/>
    <n v="45"/>
    <x v="2"/>
    <x v="8"/>
    <x v="0"/>
    <x v="276"/>
    <d v="2022-10-29T00:00:00"/>
    <x v="3"/>
    <x v="3"/>
    <n v="4"/>
    <s v="On time"/>
  </r>
  <r>
    <n v="980"/>
    <s v="IN-2014-65243"/>
    <x v="1"/>
    <s v="BE-11455"/>
    <x v="180"/>
    <x v="2"/>
    <x v="100"/>
    <x v="7"/>
    <s v="India"/>
    <x v="3"/>
    <s v="OFF-SU-10004846"/>
    <x v="0"/>
    <x v="5"/>
    <x v="752"/>
    <n v="69"/>
    <n v="2"/>
    <n v="19.32"/>
    <x v="855"/>
    <x v="1"/>
    <n v="771"/>
    <x v="2"/>
    <x v="9"/>
    <x v="0"/>
    <x v="463"/>
    <d v="2022-02-09T00:00:00"/>
    <x v="3"/>
    <x v="11"/>
    <n v="-200"/>
    <s v="not Appropriate"/>
  </r>
  <r>
    <n v="981"/>
    <s v="IN-2014-75267"/>
    <x v="1"/>
    <s v="RB-19465"/>
    <x v="222"/>
    <x v="2"/>
    <x v="70"/>
    <x v="7"/>
    <s v="India"/>
    <x v="3"/>
    <s v="OFF-PA-10001236"/>
    <x v="0"/>
    <x v="6"/>
    <x v="753"/>
    <n v="44.82"/>
    <n v="2"/>
    <n v="2.64"/>
    <x v="856"/>
    <x v="1"/>
    <n v="301"/>
    <x v="2"/>
    <x v="10"/>
    <x v="1"/>
    <x v="4"/>
    <d v="2021-01-10T00:00:00"/>
    <x v="2"/>
    <x v="4"/>
    <n v="-260"/>
    <s v="not Appropriate"/>
  </r>
  <r>
    <n v="982"/>
    <s v="IN-2012-33218"/>
    <x v="1"/>
    <s v="HP-14815"/>
    <x v="88"/>
    <x v="2"/>
    <x v="44"/>
    <x v="5"/>
    <s v="India"/>
    <x v="0"/>
    <s v="OFF-ST-10003088"/>
    <x v="0"/>
    <x v="1"/>
    <x v="754"/>
    <n v="37.5"/>
    <n v="2"/>
    <n v="6"/>
    <x v="523"/>
    <x v="0"/>
    <n v="160"/>
    <x v="2"/>
    <x v="11"/>
    <x v="0"/>
    <x v="76"/>
    <d v="2024-04-22T00:00:00"/>
    <x v="0"/>
    <x v="10"/>
    <n v="5"/>
    <s v="On time"/>
  </r>
  <r>
    <n v="983"/>
    <s v="IN-2013-22102"/>
    <x v="3"/>
    <s v="AH-10195"/>
    <x v="157"/>
    <x v="1"/>
    <x v="27"/>
    <x v="13"/>
    <s v="India"/>
    <x v="1"/>
    <s v="OFF-ST-10001534"/>
    <x v="0"/>
    <x v="1"/>
    <x v="755"/>
    <n v="53.91"/>
    <n v="3"/>
    <n v="24.75"/>
    <x v="857"/>
    <x v="1"/>
    <n v="764"/>
    <x v="2"/>
    <x v="9"/>
    <x v="0"/>
    <x v="331"/>
    <d v="2022-10-24T00:00:00"/>
    <x v="3"/>
    <x v="3"/>
    <n v="4"/>
    <s v="On time"/>
  </r>
  <r>
    <n v="984"/>
    <s v="IN-2012-75904"/>
    <x v="2"/>
    <s v="BW-11110"/>
    <x v="106"/>
    <x v="1"/>
    <x v="67"/>
    <x v="7"/>
    <s v="India"/>
    <x v="3"/>
    <s v="OFF-EN-10000328"/>
    <x v="0"/>
    <x v="2"/>
    <x v="756"/>
    <n v="179.82"/>
    <n v="9"/>
    <n v="68.31"/>
    <x v="858"/>
    <x v="1"/>
    <n v="106"/>
    <x v="2"/>
    <x v="10"/>
    <x v="0"/>
    <x v="49"/>
    <d v="2024-06-01T00:00:00"/>
    <x v="0"/>
    <x v="5"/>
    <n v="153"/>
    <s v="late Time"/>
  </r>
  <r>
    <n v="985"/>
    <s v="IN-2013-26785"/>
    <x v="2"/>
    <s v="RA-19885"/>
    <x v="225"/>
    <x v="1"/>
    <x v="50"/>
    <x v="0"/>
    <s v="India"/>
    <x v="0"/>
    <s v="OFF-BI-10001399"/>
    <x v="0"/>
    <x v="0"/>
    <x v="757"/>
    <n v="52.65"/>
    <n v="5"/>
    <n v="8.85"/>
    <x v="859"/>
    <x v="1"/>
    <n v="657"/>
    <x v="2"/>
    <x v="11"/>
    <x v="1"/>
    <x v="37"/>
    <d v="2024-12-08T00:00:00"/>
    <x v="0"/>
    <x v="1"/>
    <n v="153"/>
    <s v="late Time"/>
  </r>
  <r>
    <n v="986"/>
    <s v="IN-2013-37761"/>
    <x v="2"/>
    <s v="KB-16240"/>
    <x v="175"/>
    <x v="1"/>
    <x v="77"/>
    <x v="5"/>
    <s v="India"/>
    <x v="0"/>
    <s v="OFF-AR-10002022"/>
    <x v="0"/>
    <x v="7"/>
    <x v="758"/>
    <n v="190.44"/>
    <n v="4"/>
    <n v="32.28"/>
    <x v="860"/>
    <x v="0"/>
    <n v="407"/>
    <x v="2"/>
    <x v="8"/>
    <x v="0"/>
    <x v="240"/>
    <d v="2024-04-25T00:00:00"/>
    <x v="0"/>
    <x v="10"/>
    <n v="4"/>
    <s v="On time"/>
  </r>
  <r>
    <n v="987"/>
    <s v="IN-2014-72313"/>
    <x v="2"/>
    <s v="CM-12715"/>
    <x v="393"/>
    <x v="1"/>
    <x v="20"/>
    <x v="5"/>
    <s v="India"/>
    <x v="0"/>
    <s v="OFF-PA-10003906"/>
    <x v="0"/>
    <x v="6"/>
    <x v="160"/>
    <n v="41.22"/>
    <n v="3"/>
    <n v="18.54"/>
    <x v="861"/>
    <x v="3"/>
    <n v="448"/>
    <x v="2"/>
    <x v="9"/>
    <x v="0"/>
    <x v="67"/>
    <d v="2023-10-08T00:00:00"/>
    <x v="1"/>
    <x v="3"/>
    <n v="122"/>
    <s v="late Time"/>
  </r>
  <r>
    <n v="988"/>
    <s v="IN-2014-19981"/>
    <x v="2"/>
    <s v="CA-12310"/>
    <x v="394"/>
    <x v="1"/>
    <x v="9"/>
    <x v="7"/>
    <s v="India"/>
    <x v="3"/>
    <s v="OFF-AR-10004780"/>
    <x v="0"/>
    <x v="7"/>
    <x v="759"/>
    <n v="66.599999999999994"/>
    <n v="3"/>
    <n v="31.95"/>
    <x v="862"/>
    <x v="0"/>
    <n v="744"/>
    <x v="2"/>
    <x v="10"/>
    <x v="1"/>
    <x v="40"/>
    <d v="2024-03-24T00:00:00"/>
    <x v="0"/>
    <x v="8"/>
    <n v="4"/>
    <s v="On time"/>
  </r>
  <r>
    <n v="989"/>
    <s v="IN-2013-22179"/>
    <x v="2"/>
    <s v="SP-20620"/>
    <x v="293"/>
    <x v="1"/>
    <x v="25"/>
    <x v="11"/>
    <s v="India"/>
    <x v="3"/>
    <s v="OFF-AR-10000058"/>
    <x v="0"/>
    <x v="7"/>
    <x v="760"/>
    <n v="52.65"/>
    <n v="1"/>
    <n v="17.88"/>
    <x v="863"/>
    <x v="3"/>
    <n v="583"/>
    <x v="2"/>
    <x v="11"/>
    <x v="0"/>
    <x v="167"/>
    <d v="2021-08-08T00:00:00"/>
    <x v="2"/>
    <x v="7"/>
    <n v="122"/>
    <s v="late Time"/>
  </r>
  <r>
    <n v="990"/>
    <s v="IN-2014-72313"/>
    <x v="2"/>
    <s v="CM-12715"/>
    <x v="393"/>
    <x v="1"/>
    <x v="20"/>
    <x v="5"/>
    <s v="India"/>
    <x v="0"/>
    <s v="OFF-SU-10004236"/>
    <x v="0"/>
    <x v="5"/>
    <x v="761"/>
    <n v="25.08"/>
    <n v="1"/>
    <n v="8.25"/>
    <x v="864"/>
    <x v="3"/>
    <n v="151"/>
    <x v="2"/>
    <x v="8"/>
    <x v="0"/>
    <x v="313"/>
    <d v="2022-01-15T00:00:00"/>
    <x v="3"/>
    <x v="4"/>
    <n v="-290"/>
    <s v="not Appropriate"/>
  </r>
  <r>
    <n v="991"/>
    <s v="IN-2013-48807"/>
    <x v="2"/>
    <s v="KN-16390"/>
    <x v="315"/>
    <x v="1"/>
    <x v="21"/>
    <x v="15"/>
    <s v="India"/>
    <x v="1"/>
    <s v="OFF-PA-10001818"/>
    <x v="0"/>
    <x v="6"/>
    <x v="91"/>
    <n v="33.93"/>
    <n v="1"/>
    <n v="7.8"/>
    <x v="865"/>
    <x v="0"/>
    <n v="662"/>
    <x v="2"/>
    <x v="9"/>
    <x v="1"/>
    <x v="431"/>
    <d v="2023-08-18T00:00:00"/>
    <x v="1"/>
    <x v="7"/>
    <n v="4"/>
    <s v="On time"/>
  </r>
  <r>
    <n v="992"/>
    <s v="IN-2014-19981"/>
    <x v="2"/>
    <s v="CA-12310"/>
    <x v="394"/>
    <x v="1"/>
    <x v="9"/>
    <x v="7"/>
    <s v="India"/>
    <x v="3"/>
    <s v="OFF-FA-10004795"/>
    <x v="0"/>
    <x v="4"/>
    <x v="139"/>
    <n v="22.8"/>
    <n v="2"/>
    <n v="0.18"/>
    <x v="866"/>
    <x v="0"/>
    <n v="607"/>
    <x v="2"/>
    <x v="10"/>
    <x v="1"/>
    <x v="13"/>
    <d v="2023-09-24T00:00:00"/>
    <x v="1"/>
    <x v="9"/>
    <n v="6"/>
    <s v="On time"/>
  </r>
  <r>
    <n v="993"/>
    <s v="IN-2014-71998"/>
    <x v="2"/>
    <s v="AR-10345"/>
    <x v="234"/>
    <x v="1"/>
    <x v="46"/>
    <x v="11"/>
    <s v="India"/>
    <x v="3"/>
    <s v="OFF-AR-10000720"/>
    <x v="0"/>
    <x v="7"/>
    <x v="118"/>
    <n v="50.7"/>
    <n v="2"/>
    <n v="10.14"/>
    <x v="867"/>
    <x v="1"/>
    <n v="319"/>
    <x v="2"/>
    <x v="11"/>
    <x v="1"/>
    <x v="13"/>
    <d v="2023-09-24T00:00:00"/>
    <x v="1"/>
    <x v="9"/>
    <n v="6"/>
    <s v="On time"/>
  </r>
  <r>
    <n v="994"/>
    <s v="IN-2011-44901"/>
    <x v="2"/>
    <s v="MG-18205"/>
    <x v="189"/>
    <x v="1"/>
    <x v="66"/>
    <x v="5"/>
    <s v="India"/>
    <x v="0"/>
    <s v="OFF-EN-10000224"/>
    <x v="0"/>
    <x v="2"/>
    <x v="37"/>
    <n v="16.62"/>
    <n v="2"/>
    <n v="3.3"/>
    <x v="868"/>
    <x v="1"/>
    <n v="630"/>
    <x v="2"/>
    <x v="9"/>
    <x v="1"/>
    <x v="9"/>
    <d v="2022-08-22T00:00:00"/>
    <x v="3"/>
    <x v="7"/>
    <n v="5"/>
    <s v="On time"/>
  </r>
  <r>
    <n v="995"/>
    <s v="IN-2014-72565"/>
    <x v="1"/>
    <s v="MW-18235"/>
    <x v="395"/>
    <x v="1"/>
    <x v="52"/>
    <x v="18"/>
    <s v="India"/>
    <x v="2"/>
    <s v="OFF-BI-10004120"/>
    <x v="0"/>
    <x v="0"/>
    <x v="700"/>
    <n v="95.85"/>
    <n v="3"/>
    <n v="22.95"/>
    <x v="869"/>
    <x v="0"/>
    <n v="116"/>
    <x v="2"/>
    <x v="11"/>
    <x v="0"/>
    <x v="345"/>
    <d v="2024-06-05T00:00:00"/>
    <x v="0"/>
    <x v="5"/>
    <n v="121"/>
    <s v="late Time"/>
  </r>
  <r>
    <n v="996"/>
    <s v="IN-2011-51740"/>
    <x v="1"/>
    <s v="DM-13525"/>
    <x v="228"/>
    <x v="1"/>
    <x v="130"/>
    <x v="17"/>
    <s v="India"/>
    <x v="1"/>
    <s v="OFF-FA-10003819"/>
    <x v="0"/>
    <x v="4"/>
    <x v="139"/>
    <n v="41.85"/>
    <n v="3"/>
    <n v="14.22"/>
    <x v="870"/>
    <x v="3"/>
    <n v="76"/>
    <x v="2"/>
    <x v="8"/>
    <x v="0"/>
    <x v="356"/>
    <d v="2024-08-03T00:00:00"/>
    <x v="0"/>
    <x v="7"/>
    <n v="213"/>
    <s v="late Time"/>
  </r>
  <r>
    <n v="997"/>
    <s v="IN-2011-51740"/>
    <x v="1"/>
    <s v="DM-13525"/>
    <x v="228"/>
    <x v="1"/>
    <x v="130"/>
    <x v="17"/>
    <s v="India"/>
    <x v="1"/>
    <s v="OFF-EN-10000296"/>
    <x v="0"/>
    <x v="2"/>
    <x v="492"/>
    <n v="50.85"/>
    <n v="3"/>
    <n v="4.05"/>
    <x v="505"/>
    <x v="3"/>
    <n v="526"/>
    <x v="2"/>
    <x v="9"/>
    <x v="1"/>
    <x v="464"/>
    <d v="2023-11-26T00:00:00"/>
    <x v="1"/>
    <x v="6"/>
    <n v="5"/>
    <s v="On time"/>
  </r>
  <r>
    <n v="998"/>
    <s v="IN-2014-48632"/>
    <x v="1"/>
    <s v="EM-13810"/>
    <x v="113"/>
    <x v="1"/>
    <x v="74"/>
    <x v="20"/>
    <s v="India"/>
    <x v="1"/>
    <s v="OFF-AR-10001922"/>
    <x v="0"/>
    <x v="7"/>
    <x v="762"/>
    <n v="33.299999999999997"/>
    <n v="3"/>
    <n v="5.94"/>
    <x v="871"/>
    <x v="1"/>
    <n v="172"/>
    <x v="2"/>
    <x v="11"/>
    <x v="1"/>
    <x v="314"/>
    <d v="2023-07-26T00:00:00"/>
    <x v="1"/>
    <x v="2"/>
    <n v="4"/>
    <s v="On time"/>
  </r>
  <r>
    <n v="999"/>
    <s v="IN-2013-68449"/>
    <x v="1"/>
    <s v="PC-18745"/>
    <x v="396"/>
    <x v="1"/>
    <x v="49"/>
    <x v="5"/>
    <s v="India"/>
    <x v="0"/>
    <s v="OFF-ST-10002240"/>
    <x v="0"/>
    <x v="1"/>
    <x v="503"/>
    <n v="86.76"/>
    <n v="3"/>
    <n v="-38.25"/>
    <x v="872"/>
    <x v="0"/>
    <n v="749"/>
    <x v="2"/>
    <x v="8"/>
    <x v="0"/>
    <x v="314"/>
    <d v="2023-07-26T00:00:00"/>
    <x v="1"/>
    <x v="2"/>
    <n v="4"/>
    <s v="On time"/>
  </r>
  <r>
    <n v="1000"/>
    <s v="IN-2014-68463"/>
    <x v="1"/>
    <s v="DM-13345"/>
    <x v="314"/>
    <x v="1"/>
    <x v="126"/>
    <x v="21"/>
    <s v="India"/>
    <x v="1"/>
    <s v="OFF-BI-10003098"/>
    <x v="0"/>
    <x v="0"/>
    <x v="737"/>
    <n v="205.68"/>
    <n v="4"/>
    <n v="80.16"/>
    <x v="873"/>
    <x v="3"/>
    <n v="604"/>
    <x v="2"/>
    <x v="9"/>
    <x v="0"/>
    <x v="20"/>
    <d v="2024-01-29T00:00:00"/>
    <x v="0"/>
    <x v="4"/>
    <n v="4"/>
    <s v="On time"/>
  </r>
  <r>
    <n v="1001"/>
    <s v="IN-2012-48240"/>
    <x v="1"/>
    <s v="GP-14740"/>
    <x v="172"/>
    <x v="1"/>
    <x v="30"/>
    <x v="14"/>
    <s v="India"/>
    <x v="3"/>
    <s v="OFF-LA-10001658"/>
    <x v="0"/>
    <x v="3"/>
    <x v="763"/>
    <n v="30.12"/>
    <n v="4"/>
    <n v="3.84"/>
    <x v="109"/>
    <x v="3"/>
    <n v="426"/>
    <x v="2"/>
    <x v="10"/>
    <x v="1"/>
    <x v="21"/>
    <d v="2023-06-17T00:00:00"/>
    <x v="1"/>
    <x v="5"/>
    <n v="-172"/>
    <s v="not Appropriate"/>
  </r>
  <r>
    <n v="1002"/>
    <s v="IN-2012-48240"/>
    <x v="1"/>
    <s v="GP-14740"/>
    <x v="172"/>
    <x v="1"/>
    <x v="30"/>
    <x v="14"/>
    <s v="India"/>
    <x v="3"/>
    <s v="OFF-EN-10002556"/>
    <x v="0"/>
    <x v="2"/>
    <x v="495"/>
    <n v="68.16"/>
    <n v="4"/>
    <n v="29.28"/>
    <x v="874"/>
    <x v="3"/>
    <n v="699"/>
    <x v="2"/>
    <x v="11"/>
    <x v="0"/>
    <x v="308"/>
    <d v="2022-07-12T00:00:00"/>
    <x v="3"/>
    <x v="2"/>
    <n v="181"/>
    <s v="late Time"/>
  </r>
  <r>
    <n v="1003"/>
    <s v="IN-2014-19673"/>
    <x v="1"/>
    <s v="NH-18610"/>
    <x v="312"/>
    <x v="1"/>
    <x v="71"/>
    <x v="3"/>
    <s v="India"/>
    <x v="2"/>
    <s v="OFF-EN-10002425"/>
    <x v="0"/>
    <x v="2"/>
    <x v="170"/>
    <n v="74.760000000000005"/>
    <n v="4"/>
    <n v="2.16"/>
    <x v="875"/>
    <x v="1"/>
    <n v="687"/>
    <x v="2"/>
    <x v="8"/>
    <x v="1"/>
    <x v="48"/>
    <d v="2023-05-09T00:00:00"/>
    <x v="1"/>
    <x v="0"/>
    <n v="-113"/>
    <s v="not Appropriate"/>
  </r>
  <r>
    <n v="1004"/>
    <s v="IN-2011-23712"/>
    <x v="1"/>
    <s v="SC-20770"/>
    <x v="53"/>
    <x v="1"/>
    <x v="108"/>
    <x v="5"/>
    <s v="India"/>
    <x v="0"/>
    <s v="OFF-BI-10004436"/>
    <x v="0"/>
    <x v="0"/>
    <x v="2"/>
    <n v="28.08"/>
    <n v="4"/>
    <n v="0.48"/>
    <x v="463"/>
    <x v="0"/>
    <n v="397"/>
    <x v="2"/>
    <x v="9"/>
    <x v="1"/>
    <x v="332"/>
    <d v="2023-12-24T00:00:00"/>
    <x v="1"/>
    <x v="1"/>
    <n v="5"/>
    <s v="On time"/>
  </r>
  <r>
    <n v="1005"/>
    <s v="IN-2012-17986"/>
    <x v="1"/>
    <s v="KD-16615"/>
    <x v="397"/>
    <x v="1"/>
    <x v="18"/>
    <x v="9"/>
    <s v="India"/>
    <x v="2"/>
    <s v="OFF-LA-10000658"/>
    <x v="0"/>
    <x v="3"/>
    <x v="764"/>
    <n v="61.2"/>
    <n v="5"/>
    <n v="21.9"/>
    <x v="29"/>
    <x v="1"/>
    <n v="390"/>
    <x v="2"/>
    <x v="10"/>
    <x v="1"/>
    <x v="49"/>
    <d v="2024-04-01T00:00:00"/>
    <x v="0"/>
    <x v="10"/>
    <n v="92"/>
    <s v="late Time"/>
  </r>
  <r>
    <n v="1006"/>
    <s v="IN-2012-46903"/>
    <x v="1"/>
    <s v="JG-15310"/>
    <x v="313"/>
    <x v="1"/>
    <x v="110"/>
    <x v="17"/>
    <s v="India"/>
    <x v="1"/>
    <s v="OFF-BI-10003806"/>
    <x v="0"/>
    <x v="0"/>
    <x v="177"/>
    <n v="44.31"/>
    <n v="7"/>
    <n v="21.21"/>
    <x v="809"/>
    <x v="0"/>
    <n v="476"/>
    <x v="2"/>
    <x v="9"/>
    <x v="0"/>
    <x v="76"/>
    <d v="2024-04-22T00:00:00"/>
    <x v="0"/>
    <x v="10"/>
    <n v="5"/>
    <s v="On time"/>
  </r>
  <r>
    <n v="1007"/>
    <s v="IN-2014-75603"/>
    <x v="1"/>
    <s v="BS-11365"/>
    <x v="108"/>
    <x v="1"/>
    <x v="69"/>
    <x v="16"/>
    <s v="India"/>
    <x v="2"/>
    <s v="OFF-SU-10001618"/>
    <x v="0"/>
    <x v="5"/>
    <x v="463"/>
    <n v="258.12"/>
    <n v="9"/>
    <n v="92.88"/>
    <x v="876"/>
    <x v="0"/>
    <n v="124"/>
    <x v="2"/>
    <x v="10"/>
    <x v="0"/>
    <x v="92"/>
    <d v="2024-10-23T00:00:00"/>
    <x v="0"/>
    <x v="3"/>
    <n v="6"/>
    <s v="On time"/>
  </r>
  <r>
    <n v="1008"/>
    <s v="IN-2011-23712"/>
    <x v="1"/>
    <s v="SC-20770"/>
    <x v="53"/>
    <x v="1"/>
    <x v="108"/>
    <x v="5"/>
    <s v="India"/>
    <x v="0"/>
    <s v="OFF-BI-10001312"/>
    <x v="0"/>
    <x v="0"/>
    <x v="0"/>
    <n v="254.34"/>
    <n v="9"/>
    <n v="106.65"/>
    <x v="877"/>
    <x v="0"/>
    <n v="15"/>
    <x v="2"/>
    <x v="11"/>
    <x v="0"/>
    <x v="304"/>
    <d v="2022-12-28T00:00:00"/>
    <x v="3"/>
    <x v="1"/>
    <n v="4"/>
    <s v="On time"/>
  </r>
  <r>
    <n v="1009"/>
    <s v="IN-2011-23712"/>
    <x v="1"/>
    <s v="SC-20770"/>
    <x v="53"/>
    <x v="1"/>
    <x v="108"/>
    <x v="5"/>
    <s v="India"/>
    <x v="0"/>
    <s v="OFF-BI-10001659"/>
    <x v="0"/>
    <x v="0"/>
    <x v="154"/>
    <n v="65.34"/>
    <n v="9"/>
    <n v="11.61"/>
    <x v="878"/>
    <x v="0"/>
    <n v="570"/>
    <x v="2"/>
    <x v="8"/>
    <x v="1"/>
    <x v="465"/>
    <d v="2023-06-27T00:00:00"/>
    <x v="1"/>
    <x v="5"/>
    <n v="5"/>
    <s v="On time"/>
  </r>
  <r>
    <n v="1010"/>
    <s v="IN-2014-76016"/>
    <x v="1"/>
    <s v="VG-21805"/>
    <x v="46"/>
    <x v="1"/>
    <x v="71"/>
    <x v="3"/>
    <s v="India"/>
    <x v="2"/>
    <s v="OFF-EN-10002427"/>
    <x v="0"/>
    <x v="2"/>
    <x v="765"/>
    <n v="23.49"/>
    <n v="1"/>
    <n v="1.62"/>
    <x v="879"/>
    <x v="0"/>
    <n v="88"/>
    <x v="2"/>
    <x v="9"/>
    <x v="1"/>
    <x v="283"/>
    <d v="2021-08-20T00:00:00"/>
    <x v="2"/>
    <x v="7"/>
    <n v="4"/>
    <s v="On time"/>
  </r>
  <r>
    <n v="1011"/>
    <s v="IN-2012-40638"/>
    <x v="1"/>
    <s v="FH-14275"/>
    <x v="173"/>
    <x v="1"/>
    <x v="21"/>
    <x v="5"/>
    <s v="India"/>
    <x v="0"/>
    <s v="OFF-AR-10004424"/>
    <x v="0"/>
    <x v="7"/>
    <x v="766"/>
    <n v="26.37"/>
    <n v="1"/>
    <n v="1.29"/>
    <x v="880"/>
    <x v="0"/>
    <n v="685"/>
    <x v="2"/>
    <x v="10"/>
    <x v="0"/>
    <x v="223"/>
    <d v="2023-02-04T00:00:00"/>
    <x v="1"/>
    <x v="11"/>
    <n v="-53"/>
    <s v="not Appropriate"/>
  </r>
  <r>
    <n v="1012"/>
    <s v="IN-2011-23712"/>
    <x v="1"/>
    <s v="SC-20770"/>
    <x v="53"/>
    <x v="1"/>
    <x v="108"/>
    <x v="5"/>
    <s v="India"/>
    <x v="0"/>
    <s v="OFF-AR-10004614"/>
    <x v="0"/>
    <x v="7"/>
    <x v="767"/>
    <n v="58.44"/>
    <n v="2"/>
    <n v="19.260000000000002"/>
    <x v="881"/>
    <x v="0"/>
    <n v="286"/>
    <x v="2"/>
    <x v="8"/>
    <x v="0"/>
    <x v="8"/>
    <d v="2022-01-30T00:00:00"/>
    <x v="3"/>
    <x v="4"/>
    <n v="6"/>
    <s v="On time"/>
  </r>
  <r>
    <n v="1013"/>
    <s v="IN-2013-68449"/>
    <x v="1"/>
    <s v="PC-18745"/>
    <x v="396"/>
    <x v="1"/>
    <x v="49"/>
    <x v="5"/>
    <s v="India"/>
    <x v="0"/>
    <s v="OFF-EN-10002613"/>
    <x v="0"/>
    <x v="2"/>
    <x v="768"/>
    <n v="9.6"/>
    <n v="2"/>
    <n v="-7.32"/>
    <x v="882"/>
    <x v="0"/>
    <n v="632"/>
    <x v="2"/>
    <x v="9"/>
    <x v="0"/>
    <x v="299"/>
    <d v="2024-11-04T00:00:00"/>
    <x v="0"/>
    <x v="6"/>
    <n v="123"/>
    <s v="late Time"/>
  </r>
  <r>
    <n v="1014"/>
    <s v="IN-2012-44810"/>
    <x v="3"/>
    <s v="BP-11230"/>
    <x v="174"/>
    <x v="0"/>
    <x v="16"/>
    <x v="0"/>
    <s v="India"/>
    <x v="0"/>
    <s v="OFF-EN-10000657"/>
    <x v="0"/>
    <x v="2"/>
    <x v="769"/>
    <n v="117.75"/>
    <n v="5"/>
    <n v="38.85"/>
    <x v="883"/>
    <x v="3"/>
    <n v="21"/>
    <x v="2"/>
    <x v="10"/>
    <x v="0"/>
    <x v="36"/>
    <d v="2023-03-27T00:00:00"/>
    <x v="1"/>
    <x v="8"/>
    <n v="4"/>
    <s v="On time"/>
  </r>
  <r>
    <n v="1015"/>
    <s v="IN-2012-66580"/>
    <x v="2"/>
    <s v="JH-16180"/>
    <x v="158"/>
    <x v="0"/>
    <x v="77"/>
    <x v="5"/>
    <s v="India"/>
    <x v="0"/>
    <s v="OFF-FA-10003893"/>
    <x v="0"/>
    <x v="4"/>
    <x v="770"/>
    <n v="69.3"/>
    <n v="5"/>
    <n v="11.7"/>
    <x v="884"/>
    <x v="3"/>
    <n v="316"/>
    <x v="2"/>
    <x v="11"/>
    <x v="1"/>
    <x v="466"/>
    <d v="2024-07-13T00:00:00"/>
    <x v="0"/>
    <x v="2"/>
    <n v="-25"/>
    <s v="not Appropriate"/>
  </r>
  <r>
    <n v="1016"/>
    <s v="IN-2012-38132"/>
    <x v="2"/>
    <s v="NC-18340"/>
    <x v="166"/>
    <x v="0"/>
    <x v="70"/>
    <x v="7"/>
    <s v="India"/>
    <x v="3"/>
    <s v="OFF-EN-10001946"/>
    <x v="0"/>
    <x v="2"/>
    <x v="16"/>
    <n v="200.25"/>
    <n v="5"/>
    <n v="94.05"/>
    <x v="885"/>
    <x v="1"/>
    <n v="115"/>
    <x v="2"/>
    <x v="8"/>
    <x v="0"/>
    <x v="467"/>
    <d v="2022-10-20T00:00:00"/>
    <x v="3"/>
    <x v="3"/>
    <n v="5"/>
    <s v="On time"/>
  </r>
  <r>
    <n v="1017"/>
    <s v="IN-2013-29578"/>
    <x v="2"/>
    <s v="JO-15280"/>
    <x v="190"/>
    <x v="0"/>
    <x v="52"/>
    <x v="18"/>
    <s v="India"/>
    <x v="2"/>
    <s v="OFF-SU-10001535"/>
    <x v="0"/>
    <x v="5"/>
    <x v="401"/>
    <n v="174.45"/>
    <n v="5"/>
    <n v="27.9"/>
    <x v="886"/>
    <x v="1"/>
    <n v="595"/>
    <x v="2"/>
    <x v="9"/>
    <x v="1"/>
    <x v="163"/>
    <d v="2024-08-26T00:00:00"/>
    <x v="0"/>
    <x v="7"/>
    <n v="4"/>
    <s v="On time"/>
  </r>
  <r>
    <n v="1018"/>
    <s v="IN-2012-31958"/>
    <x v="1"/>
    <s v="JC-15775"/>
    <x v="320"/>
    <x v="0"/>
    <x v="28"/>
    <x v="4"/>
    <s v="India"/>
    <x v="0"/>
    <s v="OFF-LA-10000879"/>
    <x v="0"/>
    <x v="3"/>
    <x v="771"/>
    <n v="42.3"/>
    <n v="5"/>
    <n v="19.350000000000001"/>
    <x v="887"/>
    <x v="1"/>
    <n v="422"/>
    <x v="2"/>
    <x v="11"/>
    <x v="0"/>
    <x v="20"/>
    <d v="2024-01-29T00:00:00"/>
    <x v="0"/>
    <x v="4"/>
    <n v="4"/>
    <s v="On time"/>
  </r>
  <r>
    <n v="1019"/>
    <s v="IN-2014-65194"/>
    <x v="1"/>
    <s v="AF-10870"/>
    <x v="163"/>
    <x v="0"/>
    <x v="60"/>
    <x v="17"/>
    <s v="India"/>
    <x v="1"/>
    <s v="OFF-LA-10000425"/>
    <x v="0"/>
    <x v="3"/>
    <x v="772"/>
    <n v="58.35"/>
    <n v="5"/>
    <n v="23.25"/>
    <x v="888"/>
    <x v="0"/>
    <n v="760"/>
    <x v="2"/>
    <x v="8"/>
    <x v="0"/>
    <x v="41"/>
    <d v="2021-07-11T00:00:00"/>
    <x v="2"/>
    <x v="2"/>
    <n v="150"/>
    <s v="late Time"/>
  </r>
  <r>
    <n v="1020"/>
    <s v="IN-2013-22879"/>
    <x v="3"/>
    <s v="SW-20275"/>
    <x v="328"/>
    <x v="0"/>
    <x v="120"/>
    <x v="15"/>
    <s v="India"/>
    <x v="1"/>
    <s v="OFF-BI-10003367"/>
    <x v="0"/>
    <x v="0"/>
    <x v="377"/>
    <n v="66.900000000000006"/>
    <n v="5"/>
    <n v="29.4"/>
    <x v="889"/>
    <x v="1"/>
    <n v="437"/>
    <x v="2"/>
    <x v="9"/>
    <x v="0"/>
    <x v="468"/>
    <d v="2024-07-08T00:00:00"/>
    <x v="0"/>
    <x v="2"/>
    <n v="151"/>
    <s v="late Time"/>
  </r>
  <r>
    <n v="1021"/>
    <s v="ID-2011-58726"/>
    <x v="1"/>
    <s v="DL-12865"/>
    <x v="398"/>
    <x v="0"/>
    <x v="49"/>
    <x v="5"/>
    <s v="India"/>
    <x v="0"/>
    <s v="OFF-LA-10003848"/>
    <x v="0"/>
    <x v="3"/>
    <x v="773"/>
    <n v="23.774999999999999"/>
    <n v="5"/>
    <n v="-21.524999999999999"/>
    <x v="890"/>
    <x v="0"/>
    <n v="108"/>
    <x v="2"/>
    <x v="10"/>
    <x v="1"/>
    <x v="469"/>
    <d v="2023-06-23T00:00:00"/>
    <x v="1"/>
    <x v="5"/>
    <n v="4"/>
    <s v="On time"/>
  </r>
  <r>
    <n v="1022"/>
    <s v="ID-2014-67602"/>
    <x v="3"/>
    <s v="AS-10240"/>
    <x v="115"/>
    <x v="0"/>
    <x v="45"/>
    <x v="5"/>
    <s v="India"/>
    <x v="0"/>
    <s v="OFF-LA-10001658"/>
    <x v="0"/>
    <x v="3"/>
    <x v="763"/>
    <n v="45.18"/>
    <n v="6"/>
    <n v="5.76"/>
    <x v="891"/>
    <x v="0"/>
    <n v="128"/>
    <x v="2"/>
    <x v="11"/>
    <x v="0"/>
    <x v="320"/>
    <d v="2024-12-18T00:00:00"/>
    <x v="0"/>
    <x v="1"/>
    <n v="5"/>
    <s v="On time"/>
  </r>
  <r>
    <n v="1023"/>
    <s v="IN-2014-10272"/>
    <x v="1"/>
    <s v="PS-18760"/>
    <x v="117"/>
    <x v="0"/>
    <x v="100"/>
    <x v="7"/>
    <s v="India"/>
    <x v="3"/>
    <s v="OFF-SU-10001346"/>
    <x v="0"/>
    <x v="5"/>
    <x v="774"/>
    <n v="284.94"/>
    <n v="6"/>
    <n v="28.44"/>
    <x v="892"/>
    <x v="0"/>
    <n v="697"/>
    <x v="2"/>
    <x v="8"/>
    <x v="1"/>
    <x v="315"/>
    <d v="2024-10-17T00:00:00"/>
    <x v="0"/>
    <x v="3"/>
    <n v="4"/>
    <s v="On time"/>
  </r>
  <r>
    <n v="1024"/>
    <s v="IN-2013-78809"/>
    <x v="1"/>
    <s v="AG-10900"/>
    <x v="146"/>
    <x v="0"/>
    <x v="44"/>
    <x v="5"/>
    <s v="India"/>
    <x v="0"/>
    <s v="OFF-SU-10003085"/>
    <x v="0"/>
    <x v="5"/>
    <x v="775"/>
    <n v="99"/>
    <n v="6"/>
    <n v="7.92"/>
    <x v="893"/>
    <x v="1"/>
    <n v="234"/>
    <x v="2"/>
    <x v="9"/>
    <x v="1"/>
    <x v="470"/>
    <d v="2022-11-25T00:00:00"/>
    <x v="3"/>
    <x v="6"/>
    <n v="6"/>
    <s v="On time"/>
  </r>
  <r>
    <n v="1025"/>
    <s v="IN-2014-38531"/>
    <x v="1"/>
    <s v="MV-18190"/>
    <x v="78"/>
    <x v="0"/>
    <x v="30"/>
    <x v="14"/>
    <s v="India"/>
    <x v="3"/>
    <s v="OFF-AP-10003032"/>
    <x v="0"/>
    <x v="8"/>
    <x v="432"/>
    <n v="3410.82"/>
    <n v="6"/>
    <n v="136.26"/>
    <x v="894"/>
    <x v="0"/>
    <n v="748"/>
    <x v="2"/>
    <x v="10"/>
    <x v="1"/>
    <x v="32"/>
    <d v="2024-09-29T00:00:00"/>
    <x v="0"/>
    <x v="9"/>
    <n v="4"/>
    <s v="On time"/>
  </r>
  <r>
    <n v="1026"/>
    <s v="IN-2014-19820"/>
    <x v="2"/>
    <s v="LF-17185"/>
    <x v="399"/>
    <x v="0"/>
    <x v="131"/>
    <x v="15"/>
    <s v="India"/>
    <x v="1"/>
    <s v="OFF-LA-10004398"/>
    <x v="0"/>
    <x v="3"/>
    <x v="776"/>
    <n v="88.41"/>
    <n v="7"/>
    <n v="0"/>
    <x v="895"/>
    <x v="3"/>
    <n v="564"/>
    <x v="2"/>
    <x v="8"/>
    <x v="0"/>
    <x v="34"/>
    <d v="2021-06-25T00:00:00"/>
    <x v="2"/>
    <x v="5"/>
    <n v="4"/>
    <s v="On time"/>
  </r>
  <r>
    <n v="1027"/>
    <s v="IN-2012-55282"/>
    <x v="1"/>
    <s v="AS-10240"/>
    <x v="115"/>
    <x v="0"/>
    <x v="75"/>
    <x v="7"/>
    <s v="India"/>
    <x v="3"/>
    <s v="OFF-PA-10000453"/>
    <x v="0"/>
    <x v="6"/>
    <x v="151"/>
    <n v="343.77"/>
    <n v="7"/>
    <n v="120.12"/>
    <x v="896"/>
    <x v="0"/>
    <n v="392"/>
    <x v="2"/>
    <x v="9"/>
    <x v="1"/>
    <x v="331"/>
    <d v="2022-10-24T00:00:00"/>
    <x v="3"/>
    <x v="3"/>
    <n v="4"/>
    <s v="On time"/>
  </r>
  <r>
    <n v="1028"/>
    <s v="IN-2014-40526"/>
    <x v="2"/>
    <s v="PF-19165"/>
    <x v="168"/>
    <x v="0"/>
    <x v="45"/>
    <x v="5"/>
    <s v="India"/>
    <x v="0"/>
    <s v="OFF-BI-10000168"/>
    <x v="0"/>
    <x v="0"/>
    <x v="23"/>
    <n v="39.9"/>
    <n v="7"/>
    <n v="9.8699999999999992"/>
    <x v="897"/>
    <x v="1"/>
    <n v="557"/>
    <x v="2"/>
    <x v="10"/>
    <x v="1"/>
    <x v="15"/>
    <d v="2023-08-15T00:00:00"/>
    <x v="1"/>
    <x v="7"/>
    <n v="-24"/>
    <s v="not Appropriate"/>
  </r>
  <r>
    <n v="1029"/>
    <s v="IN-2014-10272"/>
    <x v="1"/>
    <s v="PS-18760"/>
    <x v="117"/>
    <x v="0"/>
    <x v="100"/>
    <x v="7"/>
    <s v="India"/>
    <x v="3"/>
    <s v="OFF-SU-10002445"/>
    <x v="0"/>
    <x v="5"/>
    <x v="777"/>
    <n v="338.4"/>
    <n v="8"/>
    <n v="97.92"/>
    <x v="898"/>
    <x v="0"/>
    <n v="443"/>
    <x v="2"/>
    <x v="11"/>
    <x v="1"/>
    <x v="298"/>
    <d v="2024-06-23T00:00:00"/>
    <x v="0"/>
    <x v="5"/>
    <n v="6"/>
    <s v="On time"/>
  </r>
  <r>
    <n v="1030"/>
    <s v="IN-2012-46448"/>
    <x v="3"/>
    <s v="SW-20245"/>
    <x v="169"/>
    <x v="0"/>
    <x v="99"/>
    <x v="8"/>
    <s v="India"/>
    <x v="0"/>
    <s v="OFF-BI-10003806"/>
    <x v="0"/>
    <x v="0"/>
    <x v="177"/>
    <n v="50.64"/>
    <n v="8"/>
    <n v="24.24"/>
    <x v="571"/>
    <x v="1"/>
    <n v="693"/>
    <x v="2"/>
    <x v="8"/>
    <x v="0"/>
    <x v="299"/>
    <d v="2024-11-04T00:00:00"/>
    <x v="0"/>
    <x v="6"/>
    <n v="123"/>
    <s v="late Time"/>
  </r>
  <r>
    <n v="1031"/>
    <s v="IN-2013-49857"/>
    <x v="1"/>
    <s v="SF-20200"/>
    <x v="186"/>
    <x v="0"/>
    <x v="8"/>
    <x v="7"/>
    <s v="India"/>
    <x v="3"/>
    <s v="OFF-PA-10003731"/>
    <x v="0"/>
    <x v="6"/>
    <x v="741"/>
    <n v="358.92"/>
    <n v="12"/>
    <n v="143.28"/>
    <x v="899"/>
    <x v="0"/>
    <n v="692"/>
    <x v="2"/>
    <x v="9"/>
    <x v="1"/>
    <x v="471"/>
    <d v="2021-10-19T00:00:00"/>
    <x v="2"/>
    <x v="3"/>
    <n v="6"/>
    <s v="On time"/>
  </r>
  <r>
    <n v="1032"/>
    <s v="IN-2014-19820"/>
    <x v="2"/>
    <s v="LF-17185"/>
    <x v="399"/>
    <x v="0"/>
    <x v="131"/>
    <x v="15"/>
    <s v="India"/>
    <x v="1"/>
    <s v="OFF-SU-10000062"/>
    <x v="0"/>
    <x v="5"/>
    <x v="387"/>
    <n v="94.44"/>
    <n v="4"/>
    <n v="1.8"/>
    <x v="900"/>
    <x v="3"/>
    <n v="325"/>
    <x v="2"/>
    <x v="10"/>
    <x v="1"/>
    <x v="462"/>
    <d v="2022-03-12T00:00:00"/>
    <x v="3"/>
    <x v="8"/>
    <n v="-259"/>
    <s v="not Appropriate"/>
  </r>
  <r>
    <n v="1033"/>
    <s v="IN-2013-78809"/>
    <x v="1"/>
    <s v="AG-10900"/>
    <x v="146"/>
    <x v="0"/>
    <x v="44"/>
    <x v="5"/>
    <s v="India"/>
    <x v="0"/>
    <s v="OFF-ST-10000622"/>
    <x v="0"/>
    <x v="1"/>
    <x v="778"/>
    <n v="568.32000000000005"/>
    <n v="4"/>
    <n v="45.36"/>
    <x v="901"/>
    <x v="1"/>
    <n v="791"/>
    <x v="2"/>
    <x v="11"/>
    <x v="1"/>
    <x v="20"/>
    <d v="2024-01-29T00:00:00"/>
    <x v="0"/>
    <x v="4"/>
    <n v="4"/>
    <s v="On time"/>
  </r>
  <r>
    <n v="1034"/>
    <s v="IN-2013-78809"/>
    <x v="1"/>
    <s v="AG-10900"/>
    <x v="146"/>
    <x v="0"/>
    <x v="44"/>
    <x v="5"/>
    <s v="India"/>
    <x v="0"/>
    <s v="OFF-ST-10003206"/>
    <x v="0"/>
    <x v="1"/>
    <x v="443"/>
    <n v="193.68"/>
    <n v="4"/>
    <n v="90.96"/>
    <x v="902"/>
    <x v="1"/>
    <n v="330"/>
    <x v="2"/>
    <x v="8"/>
    <x v="0"/>
    <x v="325"/>
    <d v="2021-12-21T00:00:00"/>
    <x v="2"/>
    <x v="1"/>
    <n v="4"/>
    <s v="On time"/>
  </r>
  <r>
    <n v="1035"/>
    <s v="IN-2014-32084"/>
    <x v="1"/>
    <s v="AF-10885"/>
    <x v="72"/>
    <x v="0"/>
    <x v="128"/>
    <x v="9"/>
    <s v="India"/>
    <x v="2"/>
    <s v="OFF-ST-10004228"/>
    <x v="0"/>
    <x v="1"/>
    <x v="168"/>
    <n v="220.56"/>
    <n v="4"/>
    <n v="68.28"/>
    <x v="574"/>
    <x v="1"/>
    <n v="364"/>
    <x v="2"/>
    <x v="9"/>
    <x v="1"/>
    <x v="7"/>
    <d v="2021-11-09T00:00:00"/>
    <x v="2"/>
    <x v="6"/>
    <n v="184"/>
    <s v="late Time"/>
  </r>
  <r>
    <n v="1036"/>
    <s v="IN-2011-57704"/>
    <x v="1"/>
    <s v="BM-11785"/>
    <x v="237"/>
    <x v="0"/>
    <x v="21"/>
    <x v="5"/>
    <s v="India"/>
    <x v="0"/>
    <s v="OFF-BI-10001659"/>
    <x v="0"/>
    <x v="0"/>
    <x v="154"/>
    <n v="29.04"/>
    <n v="4"/>
    <n v="5.16"/>
    <x v="903"/>
    <x v="0"/>
    <n v="189"/>
    <x v="2"/>
    <x v="10"/>
    <x v="1"/>
    <x v="131"/>
    <d v="2024-07-11T00:00:00"/>
    <x v="0"/>
    <x v="2"/>
    <n v="122"/>
    <s v="late Time"/>
  </r>
  <r>
    <n v="1037"/>
    <s v="IN-2012-24797"/>
    <x v="2"/>
    <s v="SS-20410"/>
    <x v="122"/>
    <x v="0"/>
    <x v="81"/>
    <x v="18"/>
    <s v="India"/>
    <x v="2"/>
    <s v="OFF-SU-10000375"/>
    <x v="0"/>
    <x v="5"/>
    <x v="779"/>
    <n v="102.15"/>
    <n v="3"/>
    <n v="17.28"/>
    <x v="338"/>
    <x v="1"/>
    <n v="334"/>
    <x v="2"/>
    <x v="11"/>
    <x v="1"/>
    <x v="6"/>
    <d v="2023-05-20T00:00:00"/>
    <x v="1"/>
    <x v="0"/>
    <n v="6"/>
    <s v="On time"/>
  </r>
  <r>
    <n v="1038"/>
    <s v="IN-2013-34030"/>
    <x v="1"/>
    <s v="DB-13615"/>
    <x v="178"/>
    <x v="0"/>
    <x v="77"/>
    <x v="5"/>
    <s v="India"/>
    <x v="0"/>
    <s v="OFF-PA-10000344"/>
    <x v="0"/>
    <x v="6"/>
    <x v="399"/>
    <n v="63.36"/>
    <n v="3"/>
    <n v="31.68"/>
    <x v="904"/>
    <x v="0"/>
    <n v="494"/>
    <x v="2"/>
    <x v="8"/>
    <x v="1"/>
    <x v="23"/>
    <d v="2022-03-01T00:00:00"/>
    <x v="3"/>
    <x v="8"/>
    <n v="61"/>
    <s v="late Time"/>
  </r>
  <r>
    <n v="1039"/>
    <s v="IN-2011-59286"/>
    <x v="1"/>
    <s v="TD-20995"/>
    <x v="323"/>
    <x v="0"/>
    <x v="121"/>
    <x v="5"/>
    <s v="India"/>
    <x v="0"/>
    <s v="OFF-FA-10000757"/>
    <x v="0"/>
    <x v="4"/>
    <x v="438"/>
    <n v="32.85"/>
    <n v="3"/>
    <n v="13.41"/>
    <x v="905"/>
    <x v="3"/>
    <n v="42"/>
    <x v="2"/>
    <x v="9"/>
    <x v="0"/>
    <x v="457"/>
    <d v="2024-11-11T00:00:00"/>
    <x v="0"/>
    <x v="6"/>
    <n v="184"/>
    <s v="late Time"/>
  </r>
  <r>
    <n v="1040"/>
    <s v="IN-2012-23054"/>
    <x v="1"/>
    <s v="TM-21010"/>
    <x v="195"/>
    <x v="0"/>
    <x v="57"/>
    <x v="8"/>
    <s v="India"/>
    <x v="0"/>
    <s v="OFF-FA-10003893"/>
    <x v="0"/>
    <x v="4"/>
    <x v="770"/>
    <n v="41.58"/>
    <n v="3"/>
    <n v="7.02"/>
    <x v="638"/>
    <x v="3"/>
    <n v="500"/>
    <x v="2"/>
    <x v="10"/>
    <x v="1"/>
    <x v="4"/>
    <d v="2021-01-10T00:00:00"/>
    <x v="2"/>
    <x v="4"/>
    <n v="-260"/>
    <s v="not Appropriate"/>
  </r>
  <r>
    <n v="1041"/>
    <s v="IN-2012-65915"/>
    <x v="1"/>
    <s v="CC-12145"/>
    <x v="135"/>
    <x v="0"/>
    <x v="87"/>
    <x v="5"/>
    <s v="India"/>
    <x v="0"/>
    <s v="OFF-FA-10004910"/>
    <x v="0"/>
    <x v="4"/>
    <x v="667"/>
    <n v="24.93"/>
    <n v="3"/>
    <n v="1.71"/>
    <x v="906"/>
    <x v="1"/>
    <n v="78"/>
    <x v="2"/>
    <x v="11"/>
    <x v="0"/>
    <x v="20"/>
    <d v="2024-01-29T00:00:00"/>
    <x v="0"/>
    <x v="4"/>
    <n v="4"/>
    <s v="On time"/>
  </r>
  <r>
    <n v="1042"/>
    <s v="IN-2014-10272"/>
    <x v="1"/>
    <s v="PS-18760"/>
    <x v="117"/>
    <x v="0"/>
    <x v="100"/>
    <x v="7"/>
    <s v="India"/>
    <x v="3"/>
    <s v="OFF-AP-10000904"/>
    <x v="0"/>
    <x v="8"/>
    <x v="780"/>
    <n v="118.08"/>
    <n v="3"/>
    <n v="25.92"/>
    <x v="907"/>
    <x v="0"/>
    <n v="441"/>
    <x v="2"/>
    <x v="8"/>
    <x v="0"/>
    <x v="49"/>
    <d v="2024-04-01T00:00:00"/>
    <x v="0"/>
    <x v="10"/>
    <n v="92"/>
    <s v="late Time"/>
  </r>
  <r>
    <n v="1043"/>
    <s v="IN-2013-25651"/>
    <x v="1"/>
    <s v="LE-16810"/>
    <x v="400"/>
    <x v="0"/>
    <x v="48"/>
    <x v="17"/>
    <s v="India"/>
    <x v="1"/>
    <s v="OFF-AR-10003684"/>
    <x v="0"/>
    <x v="7"/>
    <x v="781"/>
    <n v="149.76"/>
    <n v="3"/>
    <n v="53.91"/>
    <x v="908"/>
    <x v="3"/>
    <n v="619"/>
    <x v="2"/>
    <x v="11"/>
    <x v="0"/>
    <x v="472"/>
    <d v="2024-02-12T00:00:00"/>
    <x v="0"/>
    <x v="11"/>
    <n v="-290"/>
    <s v="not Appropriate"/>
  </r>
  <r>
    <n v="1044"/>
    <s v="IN-2014-32084"/>
    <x v="1"/>
    <s v="AF-10885"/>
    <x v="72"/>
    <x v="0"/>
    <x v="128"/>
    <x v="9"/>
    <s v="India"/>
    <x v="2"/>
    <s v="OFF-AR-10002144"/>
    <x v="0"/>
    <x v="7"/>
    <x v="782"/>
    <n v="30.15"/>
    <n v="3"/>
    <n v="13.5"/>
    <x v="80"/>
    <x v="1"/>
    <n v="101"/>
    <x v="2"/>
    <x v="8"/>
    <x v="0"/>
    <x v="473"/>
    <d v="2022-04-22T00:00:00"/>
    <x v="3"/>
    <x v="10"/>
    <n v="6"/>
    <s v="On time"/>
  </r>
  <r>
    <n v="1045"/>
    <s v="IN-2013-51103"/>
    <x v="1"/>
    <s v="JG-15160"/>
    <x v="83"/>
    <x v="0"/>
    <x v="122"/>
    <x v="24"/>
    <s v="India"/>
    <x v="3"/>
    <s v="OFF-BI-10002562"/>
    <x v="0"/>
    <x v="0"/>
    <x v="783"/>
    <n v="158.76"/>
    <n v="3"/>
    <n v="65.069999999999993"/>
    <x v="909"/>
    <x v="3"/>
    <n v="451"/>
    <x v="2"/>
    <x v="9"/>
    <x v="0"/>
    <x v="462"/>
    <d v="2022-03-12T00:00:00"/>
    <x v="3"/>
    <x v="8"/>
    <n v="-259"/>
    <s v="not Appropriate"/>
  </r>
  <r>
    <n v="1046"/>
    <s v="IN-2013-50018"/>
    <x v="2"/>
    <s v="JH-15820"/>
    <x v="327"/>
    <x v="0"/>
    <x v="26"/>
    <x v="1"/>
    <s v="India"/>
    <x v="1"/>
    <s v="OFF-BI-10003018"/>
    <x v="0"/>
    <x v="0"/>
    <x v="784"/>
    <n v="37.08"/>
    <n v="3"/>
    <n v="17.73"/>
    <x v="910"/>
    <x v="1"/>
    <n v="192"/>
    <x v="2"/>
    <x v="10"/>
    <x v="1"/>
    <x v="18"/>
    <d v="2024-10-10T00:00:00"/>
    <x v="0"/>
    <x v="3"/>
    <n v="122"/>
    <s v="late Time"/>
  </r>
  <r>
    <n v="1047"/>
    <s v="IN-2014-63710"/>
    <x v="3"/>
    <s v="AB-10015"/>
    <x v="128"/>
    <x v="0"/>
    <x v="15"/>
    <x v="2"/>
    <s v="India"/>
    <x v="2"/>
    <s v="OFF-BI-10004666"/>
    <x v="0"/>
    <x v="0"/>
    <x v="490"/>
    <n v="50.46"/>
    <n v="1"/>
    <n v="22.68"/>
    <x v="911"/>
    <x v="3"/>
    <n v="626"/>
    <x v="2"/>
    <x v="11"/>
    <x v="0"/>
    <x v="3"/>
    <d v="2024-10-28T00:00:00"/>
    <x v="0"/>
    <x v="3"/>
    <n v="6"/>
    <s v="On time"/>
  </r>
  <r>
    <n v="1048"/>
    <s v="IN-2014-14003"/>
    <x v="2"/>
    <s v="GH-14425"/>
    <x v="139"/>
    <x v="0"/>
    <x v="89"/>
    <x v="4"/>
    <s v="India"/>
    <x v="0"/>
    <s v="OFF-FA-10003745"/>
    <x v="0"/>
    <x v="4"/>
    <x v="174"/>
    <n v="16.8"/>
    <n v="1"/>
    <n v="5.37"/>
    <x v="912"/>
    <x v="3"/>
    <n v="510"/>
    <x v="2"/>
    <x v="8"/>
    <x v="0"/>
    <x v="30"/>
    <d v="2024-01-23T00:00:00"/>
    <x v="0"/>
    <x v="4"/>
    <n v="7"/>
    <s v="On time"/>
  </r>
  <r>
    <n v="1049"/>
    <s v="IN-2014-47946"/>
    <x v="2"/>
    <s v="JK-15625"/>
    <x v="401"/>
    <x v="0"/>
    <x v="126"/>
    <x v="21"/>
    <s v="India"/>
    <x v="1"/>
    <s v="OFF-FA-10004171"/>
    <x v="0"/>
    <x v="4"/>
    <x v="720"/>
    <n v="11.49"/>
    <n v="1"/>
    <n v="3.33"/>
    <x v="913"/>
    <x v="0"/>
    <n v="774"/>
    <x v="2"/>
    <x v="9"/>
    <x v="0"/>
    <x v="35"/>
    <d v="2023-11-02T00:00:00"/>
    <x v="1"/>
    <x v="6"/>
    <n v="123"/>
    <s v="late Time"/>
  </r>
  <r>
    <n v="1050"/>
    <s v="IN-2014-15872"/>
    <x v="1"/>
    <s v="JL-15235"/>
    <x v="118"/>
    <x v="0"/>
    <x v="77"/>
    <x v="5"/>
    <s v="India"/>
    <x v="0"/>
    <s v="OFF-FA-10001272"/>
    <x v="0"/>
    <x v="4"/>
    <x v="785"/>
    <n v="11.52"/>
    <n v="1"/>
    <n v="3.78"/>
    <x v="882"/>
    <x v="0"/>
    <n v="580"/>
    <x v="2"/>
    <x v="10"/>
    <x v="1"/>
    <x v="10"/>
    <d v="2021-03-23T00:00:00"/>
    <x v="2"/>
    <x v="8"/>
    <n v="5"/>
    <s v="On time"/>
  </r>
  <r>
    <n v="1051"/>
    <s v="IN-2011-44593"/>
    <x v="3"/>
    <s v="LR-16915"/>
    <x v="25"/>
    <x v="0"/>
    <x v="44"/>
    <x v="5"/>
    <s v="India"/>
    <x v="0"/>
    <s v="OFF-PA-10000302"/>
    <x v="0"/>
    <x v="6"/>
    <x v="786"/>
    <n v="55.92"/>
    <n v="2"/>
    <n v="20.64"/>
    <x v="914"/>
    <x v="0"/>
    <n v="636"/>
    <x v="2"/>
    <x v="11"/>
    <x v="1"/>
    <x v="299"/>
    <d v="2024-11-04T00:00:00"/>
    <x v="0"/>
    <x v="6"/>
    <n v="123"/>
    <s v="late Time"/>
  </r>
  <r>
    <n v="1052"/>
    <s v="IN-2012-44810"/>
    <x v="3"/>
    <s v="BP-11230"/>
    <x v="174"/>
    <x v="0"/>
    <x v="16"/>
    <x v="0"/>
    <s v="India"/>
    <x v="0"/>
    <s v="OFF-EN-10004144"/>
    <x v="0"/>
    <x v="2"/>
    <x v="787"/>
    <n v="23.82"/>
    <n v="2"/>
    <n v="8.52"/>
    <x v="915"/>
    <x v="3"/>
    <n v="311"/>
    <x v="2"/>
    <x v="8"/>
    <x v="0"/>
    <x v="460"/>
    <d v="2023-11-13T00:00:00"/>
    <x v="1"/>
    <x v="6"/>
    <n v="94"/>
    <s v="late Time"/>
  </r>
  <r>
    <n v="1053"/>
    <s v="IN-2014-14003"/>
    <x v="2"/>
    <s v="GH-14425"/>
    <x v="139"/>
    <x v="0"/>
    <x v="89"/>
    <x v="4"/>
    <s v="India"/>
    <x v="0"/>
    <s v="OFF-PA-10000924"/>
    <x v="0"/>
    <x v="6"/>
    <x v="788"/>
    <n v="50.4"/>
    <n v="2"/>
    <n v="3"/>
    <x v="916"/>
    <x v="3"/>
    <n v="364"/>
    <x v="2"/>
    <x v="9"/>
    <x v="1"/>
    <x v="163"/>
    <d v="2024-08-26T00:00:00"/>
    <x v="0"/>
    <x v="7"/>
    <n v="4"/>
    <s v="On time"/>
  </r>
  <r>
    <n v="1054"/>
    <s v="ID-2012-18938"/>
    <x v="2"/>
    <s v="AB-10165"/>
    <x v="85"/>
    <x v="0"/>
    <x v="49"/>
    <x v="5"/>
    <s v="India"/>
    <x v="0"/>
    <s v="OFF-SU-10001731"/>
    <x v="0"/>
    <x v="5"/>
    <x v="789"/>
    <n v="26.91"/>
    <n v="2"/>
    <n v="-6.51"/>
    <x v="137"/>
    <x v="1"/>
    <n v="344"/>
    <x v="2"/>
    <x v="10"/>
    <x v="0"/>
    <x v="322"/>
    <d v="2024-05-22T00:00:00"/>
    <x v="0"/>
    <x v="0"/>
    <n v="6"/>
    <s v="On time"/>
  </r>
  <r>
    <n v="1055"/>
    <s v="IN-2014-34863"/>
    <x v="1"/>
    <s v="RW-19690"/>
    <x v="262"/>
    <x v="0"/>
    <x v="68"/>
    <x v="19"/>
    <s v="India"/>
    <x v="3"/>
    <s v="OFF-ST-10000268"/>
    <x v="0"/>
    <x v="1"/>
    <x v="63"/>
    <n v="21.54"/>
    <n v="2"/>
    <n v="6"/>
    <x v="388"/>
    <x v="0"/>
    <n v="455"/>
    <x v="2"/>
    <x v="11"/>
    <x v="1"/>
    <x v="308"/>
    <d v="2022-07-12T00:00:00"/>
    <x v="3"/>
    <x v="2"/>
    <n v="181"/>
    <s v="late Time"/>
  </r>
  <r>
    <n v="1056"/>
    <s v="IN-2014-18672"/>
    <x v="1"/>
    <s v="RM-19375"/>
    <x v="71"/>
    <x v="0"/>
    <x v="21"/>
    <x v="15"/>
    <s v="India"/>
    <x v="1"/>
    <s v="OFF-FA-10004606"/>
    <x v="0"/>
    <x v="4"/>
    <x v="790"/>
    <n v="20.46"/>
    <n v="2"/>
    <n v="1.02"/>
    <x v="768"/>
    <x v="3"/>
    <n v="498"/>
    <x v="2"/>
    <x v="8"/>
    <x v="1"/>
    <x v="9"/>
    <d v="2022-08-22T00:00:00"/>
    <x v="3"/>
    <x v="7"/>
    <n v="5"/>
    <s v="On time"/>
  </r>
  <r>
    <n v="1057"/>
    <s v="IN-2013-49857"/>
    <x v="1"/>
    <s v="SF-20200"/>
    <x v="186"/>
    <x v="0"/>
    <x v="8"/>
    <x v="7"/>
    <s v="India"/>
    <x v="3"/>
    <s v="OFF-FA-10003604"/>
    <x v="0"/>
    <x v="4"/>
    <x v="438"/>
    <n v="22.68"/>
    <n v="2"/>
    <n v="3.12"/>
    <x v="917"/>
    <x v="0"/>
    <n v="655"/>
    <x v="2"/>
    <x v="9"/>
    <x v="0"/>
    <x v="75"/>
    <d v="2024-11-22T00:00:00"/>
    <x v="0"/>
    <x v="6"/>
    <n v="5"/>
    <s v="On time"/>
  </r>
  <r>
    <n v="1058"/>
    <s v="IN-2014-65194"/>
    <x v="1"/>
    <s v="AF-10870"/>
    <x v="163"/>
    <x v="0"/>
    <x v="60"/>
    <x v="17"/>
    <s v="India"/>
    <x v="1"/>
    <s v="OFF-EN-10000947"/>
    <x v="0"/>
    <x v="2"/>
    <x v="791"/>
    <n v="81.900000000000006"/>
    <n v="2"/>
    <n v="33.54"/>
    <x v="918"/>
    <x v="0"/>
    <n v="799"/>
    <x v="2"/>
    <x v="10"/>
    <x v="1"/>
    <x v="90"/>
    <d v="2021-06-19T00:00:00"/>
    <x v="2"/>
    <x v="5"/>
    <n v="6"/>
    <s v="On time"/>
  </r>
  <r>
    <n v="1059"/>
    <s v="ID-2014-17314"/>
    <x v="1"/>
    <s v="AS-10090"/>
    <x v="364"/>
    <x v="0"/>
    <x v="49"/>
    <x v="5"/>
    <s v="India"/>
    <x v="0"/>
    <s v="OFF-SU-10001343"/>
    <x v="0"/>
    <x v="5"/>
    <x v="792"/>
    <n v="22.53"/>
    <n v="2"/>
    <n v="-17.13"/>
    <x v="919"/>
    <x v="3"/>
    <n v="191"/>
    <x v="2"/>
    <x v="11"/>
    <x v="0"/>
    <x v="208"/>
    <d v="2022-09-10T00:00:00"/>
    <x v="3"/>
    <x v="9"/>
    <n v="184"/>
    <s v="late Time"/>
  </r>
  <r>
    <n v="1060"/>
    <s v="ID-2011-11392"/>
    <x v="1"/>
    <s v="TB-21055"/>
    <x v="136"/>
    <x v="0"/>
    <x v="49"/>
    <x v="5"/>
    <s v="India"/>
    <x v="0"/>
    <s v="OFF-FA-10000697"/>
    <x v="0"/>
    <x v="4"/>
    <x v="40"/>
    <n v="16.02"/>
    <n v="2"/>
    <n v="-11.58"/>
    <x v="920"/>
    <x v="3"/>
    <n v="140"/>
    <x v="2"/>
    <x v="8"/>
    <x v="1"/>
    <x v="31"/>
    <d v="2022-03-12T00:00:00"/>
    <x v="3"/>
    <x v="8"/>
    <n v="-260"/>
    <s v="not Appropriate"/>
  </r>
  <r>
    <n v="1061"/>
    <s v="IN-2012-35143"/>
    <x v="1"/>
    <s v="RO-19780"/>
    <x v="116"/>
    <x v="0"/>
    <x v="4"/>
    <x v="3"/>
    <s v="India"/>
    <x v="2"/>
    <s v="OFF-BI-10001096"/>
    <x v="0"/>
    <x v="0"/>
    <x v="364"/>
    <n v="30.3"/>
    <n v="2"/>
    <n v="10.56"/>
    <x v="439"/>
    <x v="0"/>
    <n v="557"/>
    <x v="2"/>
    <x v="9"/>
    <x v="1"/>
    <x v="67"/>
    <d v="2023-10-08T00:00:00"/>
    <x v="1"/>
    <x v="3"/>
    <n v="122"/>
    <s v="late Time"/>
  </r>
  <r>
    <n v="1062"/>
    <s v="IN-2013-78809"/>
    <x v="1"/>
    <s v="AG-10900"/>
    <x v="146"/>
    <x v="0"/>
    <x v="44"/>
    <x v="5"/>
    <s v="India"/>
    <x v="0"/>
    <s v="OFF-AR-10000249"/>
    <x v="0"/>
    <x v="7"/>
    <x v="86"/>
    <n v="34.020000000000003"/>
    <n v="2"/>
    <n v="11.22"/>
    <x v="817"/>
    <x v="1"/>
    <n v="751"/>
    <x v="2"/>
    <x v="11"/>
    <x v="0"/>
    <x v="7"/>
    <d v="2021-11-09T00:00:00"/>
    <x v="2"/>
    <x v="6"/>
    <n v="184"/>
    <s v="late Time"/>
  </r>
  <r>
    <n v="1063"/>
    <s v="IN-2014-19120"/>
    <x v="1"/>
    <s v="AW-10840"/>
    <x v="164"/>
    <x v="0"/>
    <x v="98"/>
    <x v="8"/>
    <s v="India"/>
    <x v="0"/>
    <s v="OFF-AR-10002109"/>
    <x v="0"/>
    <x v="7"/>
    <x v="99"/>
    <n v="95.16"/>
    <n v="2"/>
    <n v="26.64"/>
    <x v="921"/>
    <x v="0"/>
    <n v="306"/>
    <x v="2"/>
    <x v="8"/>
    <x v="0"/>
    <x v="240"/>
    <d v="2024-04-25T00:00:00"/>
    <x v="0"/>
    <x v="10"/>
    <n v="4"/>
    <s v="On time"/>
  </r>
  <r>
    <n v="1064"/>
    <s v="IN-2011-52783"/>
    <x v="2"/>
    <s v="SP-20920"/>
    <x v="402"/>
    <x v="0"/>
    <x v="85"/>
    <x v="18"/>
    <s v="India"/>
    <x v="2"/>
    <s v="TEC-MA-10001267"/>
    <x v="1"/>
    <x v="9"/>
    <x v="793"/>
    <n v="87.12"/>
    <n v="2"/>
    <n v="22.62"/>
    <x v="922"/>
    <x v="1"/>
    <n v="743"/>
    <x v="2"/>
    <x v="9"/>
    <x v="0"/>
    <x v="414"/>
    <d v="2024-01-12T00:00:00"/>
    <x v="0"/>
    <x v="4"/>
    <n v="-320"/>
    <s v="not Appropriate"/>
  </r>
  <r>
    <n v="1065"/>
    <s v="IN-2014-22207"/>
    <x v="3"/>
    <s v="RE-19450"/>
    <x v="82"/>
    <x v="0"/>
    <x v="104"/>
    <x v="20"/>
    <s v="India"/>
    <x v="1"/>
    <s v="TEC-MA-10001711"/>
    <x v="1"/>
    <x v="9"/>
    <x v="603"/>
    <n v="676.8"/>
    <n v="8"/>
    <n v="162.24"/>
    <x v="923"/>
    <x v="1"/>
    <n v="386"/>
    <x v="2"/>
    <x v="10"/>
    <x v="1"/>
    <x v="132"/>
    <d v="2022-09-17T00:00:00"/>
    <x v="3"/>
    <x v="9"/>
    <n v="-22"/>
    <s v="not Appropriate"/>
  </r>
  <r>
    <n v="1066"/>
    <s v="IN-2014-65488"/>
    <x v="2"/>
    <s v="CP-12340"/>
    <x v="104"/>
    <x v="1"/>
    <x v="60"/>
    <x v="17"/>
    <s v="India"/>
    <x v="1"/>
    <s v="TEC-MA-10004997"/>
    <x v="1"/>
    <x v="9"/>
    <x v="794"/>
    <n v="597"/>
    <n v="5"/>
    <n v="77.55"/>
    <x v="924"/>
    <x v="0"/>
    <n v="599"/>
    <x v="2"/>
    <x v="11"/>
    <x v="1"/>
    <x v="45"/>
    <d v="2022-05-14T00:00:00"/>
    <x v="3"/>
    <x v="0"/>
    <n v="-114"/>
    <s v="not Appropriate"/>
  </r>
  <r>
    <n v="1067"/>
    <s v="IN-2014-68463"/>
    <x v="1"/>
    <s v="DM-13345"/>
    <x v="314"/>
    <x v="1"/>
    <x v="126"/>
    <x v="21"/>
    <s v="India"/>
    <x v="1"/>
    <s v="TEC-MA-10001358"/>
    <x v="1"/>
    <x v="9"/>
    <x v="795"/>
    <n v="149.04"/>
    <n v="2"/>
    <n v="65.52"/>
    <x v="925"/>
    <x v="3"/>
    <n v="407"/>
    <x v="2"/>
    <x v="8"/>
    <x v="1"/>
    <x v="8"/>
    <d v="2022-01-30T00:00:00"/>
    <x v="3"/>
    <x v="4"/>
    <n v="6"/>
    <s v="On time"/>
  </r>
  <r>
    <n v="1068"/>
    <s v="IN-2013-22746"/>
    <x v="1"/>
    <s v="GH-14410"/>
    <x v="403"/>
    <x v="2"/>
    <x v="38"/>
    <x v="10"/>
    <s v="India"/>
    <x v="3"/>
    <s v="TEC-MA-10002155"/>
    <x v="1"/>
    <x v="9"/>
    <x v="796"/>
    <n v="363.06"/>
    <n v="3"/>
    <n v="32.67"/>
    <x v="926"/>
    <x v="0"/>
    <n v="255"/>
    <x v="2"/>
    <x v="9"/>
    <x v="1"/>
    <x v="177"/>
    <d v="2023-09-16T00:00:00"/>
    <x v="1"/>
    <x v="9"/>
    <n v="-54"/>
    <s v="not Appropriate"/>
  </r>
  <r>
    <n v="1069"/>
    <s v="IN-2013-15277"/>
    <x v="3"/>
    <s v="MR-17545"/>
    <x v="339"/>
    <x v="2"/>
    <x v="42"/>
    <x v="8"/>
    <s v="India"/>
    <x v="0"/>
    <s v="TEC-CO-10002150"/>
    <x v="1"/>
    <x v="10"/>
    <x v="797"/>
    <n v="763.92"/>
    <n v="4"/>
    <n v="381.96"/>
    <x v="927"/>
    <x v="3"/>
    <n v="425"/>
    <x v="2"/>
    <x v="10"/>
    <x v="1"/>
    <x v="7"/>
    <d v="2021-11-09T00:00:00"/>
    <x v="2"/>
    <x v="6"/>
    <n v="184"/>
    <s v="late Time"/>
  </r>
  <r>
    <n v="1070"/>
    <s v="IN-2011-73335"/>
    <x v="2"/>
    <s v="EH-14125"/>
    <x v="153"/>
    <x v="2"/>
    <x v="17"/>
    <x v="7"/>
    <s v="India"/>
    <x v="3"/>
    <s v="TEC-CO-10000269"/>
    <x v="1"/>
    <x v="10"/>
    <x v="798"/>
    <n v="386.1"/>
    <n v="3"/>
    <n v="27"/>
    <x v="928"/>
    <x v="1"/>
    <n v="647"/>
    <x v="2"/>
    <x v="11"/>
    <x v="0"/>
    <x v="410"/>
    <d v="2022-06-30T00:00:00"/>
    <x v="3"/>
    <x v="5"/>
    <n v="5"/>
    <s v="On time"/>
  </r>
  <r>
    <n v="1071"/>
    <s v="IN-2013-33302"/>
    <x v="3"/>
    <s v="SZ-20035"/>
    <x v="347"/>
    <x v="2"/>
    <x v="77"/>
    <x v="5"/>
    <s v="India"/>
    <x v="0"/>
    <s v="TEC-CO-10002788"/>
    <x v="1"/>
    <x v="10"/>
    <x v="799"/>
    <n v="575.64"/>
    <n v="4"/>
    <n v="270.48"/>
    <x v="929"/>
    <x v="1"/>
    <n v="165"/>
    <x v="2"/>
    <x v="8"/>
    <x v="0"/>
    <x v="431"/>
    <d v="2023-08-18T00:00:00"/>
    <x v="1"/>
    <x v="7"/>
    <n v="4"/>
    <s v="On time"/>
  </r>
  <r>
    <n v="1072"/>
    <s v="IN-2014-75267"/>
    <x v="1"/>
    <s v="RB-19465"/>
    <x v="222"/>
    <x v="2"/>
    <x v="70"/>
    <x v="7"/>
    <s v="India"/>
    <x v="3"/>
    <s v="TEC-CO-10004689"/>
    <x v="1"/>
    <x v="10"/>
    <x v="800"/>
    <n v="148.59"/>
    <n v="1"/>
    <n v="28.23"/>
    <x v="247"/>
    <x v="1"/>
    <n v="229"/>
    <x v="2"/>
    <x v="9"/>
    <x v="1"/>
    <x v="133"/>
    <d v="2023-09-19T00:00:00"/>
    <x v="1"/>
    <x v="9"/>
    <n v="6"/>
    <s v="On time"/>
  </r>
  <r>
    <n v="1073"/>
    <s v="IN-2011-44901"/>
    <x v="2"/>
    <s v="MG-18205"/>
    <x v="189"/>
    <x v="1"/>
    <x v="66"/>
    <x v="5"/>
    <s v="India"/>
    <x v="0"/>
    <s v="TEC-CO-10004997"/>
    <x v="1"/>
    <x v="10"/>
    <x v="529"/>
    <n v="1526.52"/>
    <n v="4"/>
    <n v="732.72"/>
    <x v="930"/>
    <x v="1"/>
    <n v="715"/>
    <x v="2"/>
    <x v="10"/>
    <x v="0"/>
    <x v="152"/>
    <d v="2022-08-14T00:00:00"/>
    <x v="3"/>
    <x v="7"/>
    <n v="-25"/>
    <s v="not Appropriate"/>
  </r>
  <r>
    <n v="1074"/>
    <s v="IN-2014-70724"/>
    <x v="1"/>
    <s v="CC-12370"/>
    <x v="28"/>
    <x v="0"/>
    <x v="6"/>
    <x v="5"/>
    <s v="India"/>
    <x v="0"/>
    <s v="TEC-CO-10000791"/>
    <x v="1"/>
    <x v="10"/>
    <x v="182"/>
    <n v="1320"/>
    <n v="11"/>
    <n v="488.4"/>
    <x v="931"/>
    <x v="0"/>
    <n v="208"/>
    <x v="2"/>
    <x v="8"/>
    <x v="1"/>
    <x v="355"/>
    <d v="2023-08-29T00:00:00"/>
    <x v="1"/>
    <x v="7"/>
    <n v="6"/>
    <s v="On time"/>
  </r>
  <r>
    <n v="1075"/>
    <s v="IN-2011-46322"/>
    <x v="2"/>
    <s v="JD-16015"/>
    <x v="316"/>
    <x v="0"/>
    <x v="58"/>
    <x v="9"/>
    <s v="India"/>
    <x v="2"/>
    <s v="TEC-CO-10000560"/>
    <x v="1"/>
    <x v="10"/>
    <x v="801"/>
    <n v="146.88"/>
    <n v="1"/>
    <n v="2.91"/>
    <x v="932"/>
    <x v="0"/>
    <n v="49"/>
    <x v="2"/>
    <x v="9"/>
    <x v="1"/>
    <x v="474"/>
    <d v="2022-12-02T00:00:00"/>
    <x v="3"/>
    <x v="1"/>
    <n v="153"/>
    <s v="late Time"/>
  </r>
  <r>
    <n v="1076"/>
    <s v="IN-2011-69751"/>
    <x v="1"/>
    <s v="GM-14440"/>
    <x v="302"/>
    <x v="0"/>
    <x v="78"/>
    <x v="7"/>
    <s v="India"/>
    <x v="3"/>
    <s v="TEC-CO-10000778"/>
    <x v="1"/>
    <x v="10"/>
    <x v="359"/>
    <n v="340.08"/>
    <n v="2"/>
    <n v="33.96"/>
    <x v="743"/>
    <x v="1"/>
    <n v="634"/>
    <x v="2"/>
    <x v="10"/>
    <x v="1"/>
    <x v="42"/>
    <d v="2024-11-22T00:00:00"/>
    <x v="0"/>
    <x v="6"/>
    <n v="4"/>
    <s v="On time"/>
  </r>
  <r>
    <n v="1077"/>
    <s v="IN-2013-26743"/>
    <x v="1"/>
    <s v="MG-18205"/>
    <x v="189"/>
    <x v="1"/>
    <x v="44"/>
    <x v="5"/>
    <s v="India"/>
    <x v="0"/>
    <s v="TEC-AC-10000866"/>
    <x v="1"/>
    <x v="11"/>
    <x v="311"/>
    <n v="1282.8"/>
    <n v="5"/>
    <n v="217.95"/>
    <x v="933"/>
    <x v="1"/>
    <n v="127"/>
    <x v="2"/>
    <x v="8"/>
    <x v="1"/>
    <x v="466"/>
    <d v="2024-07-13T00:00:00"/>
    <x v="0"/>
    <x v="2"/>
    <n v="-25"/>
    <s v="not Appropriate"/>
  </r>
  <r>
    <n v="1078"/>
    <s v="IN-2013-26743"/>
    <x v="1"/>
    <s v="MG-18205"/>
    <x v="189"/>
    <x v="1"/>
    <x v="44"/>
    <x v="5"/>
    <s v="India"/>
    <x v="0"/>
    <s v="TEC-AC-10002884"/>
    <x v="1"/>
    <x v="11"/>
    <x v="802"/>
    <n v="504.54"/>
    <n v="6"/>
    <n v="186.66"/>
    <x v="934"/>
    <x v="1"/>
    <n v="571"/>
    <x v="2"/>
    <x v="9"/>
    <x v="0"/>
    <x v="3"/>
    <d v="2024-10-27T00:00:00"/>
    <x v="0"/>
    <x v="3"/>
    <n v="5"/>
    <s v="On time"/>
  </r>
  <r>
    <n v="1079"/>
    <s v="IN-2014-16579"/>
    <x v="1"/>
    <s v="BS-11590"/>
    <x v="404"/>
    <x v="1"/>
    <x v="9"/>
    <x v="7"/>
    <s v="India"/>
    <x v="3"/>
    <s v="TEC-AC-10004566"/>
    <x v="1"/>
    <x v="11"/>
    <x v="803"/>
    <n v="40.92"/>
    <n v="1"/>
    <n v="13.89"/>
    <x v="935"/>
    <x v="0"/>
    <n v="16"/>
    <x v="2"/>
    <x v="10"/>
    <x v="0"/>
    <x v="475"/>
    <d v="2021-10-05T00:00:00"/>
    <x v="2"/>
    <x v="3"/>
    <n v="122"/>
    <s v="late Time"/>
  </r>
  <r>
    <n v="1080"/>
    <s v="IN-2014-65243"/>
    <x v="1"/>
    <s v="BE-11455"/>
    <x v="180"/>
    <x v="2"/>
    <x v="100"/>
    <x v="7"/>
    <s v="India"/>
    <x v="3"/>
    <s v="TEC-AC-10002833"/>
    <x v="1"/>
    <x v="11"/>
    <x v="804"/>
    <n v="235.92"/>
    <n v="8"/>
    <n v="51.84"/>
    <x v="936"/>
    <x v="1"/>
    <n v="165"/>
    <x v="2"/>
    <x v="11"/>
    <x v="0"/>
    <x v="476"/>
    <d v="2023-01-06T00:00:00"/>
    <x v="1"/>
    <x v="4"/>
    <n v="-142"/>
    <s v="not Appropriate"/>
  </r>
  <r>
    <n v="1081"/>
    <s v="IN-2014-34576"/>
    <x v="1"/>
    <s v="CC-12100"/>
    <x v="171"/>
    <x v="2"/>
    <x v="74"/>
    <x v="20"/>
    <s v="India"/>
    <x v="1"/>
    <s v="TEC-AC-10001664"/>
    <x v="1"/>
    <x v="11"/>
    <x v="805"/>
    <n v="163.38"/>
    <n v="2"/>
    <n v="45.72"/>
    <x v="937"/>
    <x v="1"/>
    <n v="337"/>
    <x v="2"/>
    <x v="8"/>
    <x v="1"/>
    <x v="12"/>
    <d v="2021-09-20T00:00:00"/>
    <x v="2"/>
    <x v="9"/>
    <n v="5"/>
    <s v="On time"/>
  </r>
  <r>
    <n v="1082"/>
    <s v="IN-2014-74672"/>
    <x v="3"/>
    <s v="DR-12940"/>
    <x v="93"/>
    <x v="2"/>
    <x v="76"/>
    <x v="12"/>
    <s v="India"/>
    <x v="3"/>
    <s v="TEC-AC-10003989"/>
    <x v="1"/>
    <x v="11"/>
    <x v="327"/>
    <n v="172.62"/>
    <n v="3"/>
    <n v="58.68"/>
    <x v="938"/>
    <x v="3"/>
    <n v="627"/>
    <x v="2"/>
    <x v="9"/>
    <x v="1"/>
    <x v="208"/>
    <d v="2022-07-10T00:00:00"/>
    <x v="3"/>
    <x v="2"/>
    <n v="122"/>
    <s v="late Time"/>
  </r>
  <r>
    <n v="1083"/>
    <s v="IN-2011-73335"/>
    <x v="2"/>
    <s v="EH-14125"/>
    <x v="153"/>
    <x v="2"/>
    <x v="17"/>
    <x v="7"/>
    <s v="India"/>
    <x v="3"/>
    <s v="TEC-AC-10003895"/>
    <x v="1"/>
    <x v="11"/>
    <x v="806"/>
    <n v="120.87"/>
    <n v="3"/>
    <n v="53.1"/>
    <x v="939"/>
    <x v="1"/>
    <n v="114"/>
    <x v="2"/>
    <x v="10"/>
    <x v="0"/>
    <x v="460"/>
    <d v="2023-11-13T00:00:00"/>
    <x v="1"/>
    <x v="6"/>
    <n v="94"/>
    <s v="late Time"/>
  </r>
  <r>
    <n v="1084"/>
    <s v="IN-2014-32651"/>
    <x v="1"/>
    <s v="JO-15280"/>
    <x v="190"/>
    <x v="0"/>
    <x v="77"/>
    <x v="5"/>
    <s v="India"/>
    <x v="0"/>
    <s v="TEC-AC-10001500"/>
    <x v="1"/>
    <x v="11"/>
    <x v="807"/>
    <n v="607.14"/>
    <n v="6"/>
    <n v="36.36"/>
    <x v="940"/>
    <x v="1"/>
    <n v="107"/>
    <x v="2"/>
    <x v="11"/>
    <x v="0"/>
    <x v="316"/>
    <d v="2023-07-29T00:00:00"/>
    <x v="1"/>
    <x v="2"/>
    <n v="6"/>
    <s v="On time"/>
  </r>
  <r>
    <n v="1085"/>
    <s v="IN-2013-49857"/>
    <x v="1"/>
    <s v="SF-20200"/>
    <x v="186"/>
    <x v="0"/>
    <x v="8"/>
    <x v="7"/>
    <s v="India"/>
    <x v="3"/>
    <s v="TEC-AC-10003276"/>
    <x v="1"/>
    <x v="11"/>
    <x v="808"/>
    <n v="775.62"/>
    <n v="3"/>
    <n v="224.91"/>
    <x v="941"/>
    <x v="0"/>
    <n v="222"/>
    <x v="2"/>
    <x v="9"/>
    <x v="0"/>
    <x v="477"/>
    <d v="2023-09-30T00:00:00"/>
    <x v="1"/>
    <x v="9"/>
    <n v="4"/>
    <s v="On time"/>
  </r>
  <r>
    <n v="1086"/>
    <s v="IN-2012-13828"/>
    <x v="2"/>
    <s v="LS-17200"/>
    <x v="310"/>
    <x v="1"/>
    <x v="70"/>
    <x v="7"/>
    <s v="India"/>
    <x v="3"/>
    <s v="TEC-PH-10001585"/>
    <x v="1"/>
    <x v="12"/>
    <x v="809"/>
    <n v="278.7"/>
    <n v="2"/>
    <n v="52.92"/>
    <x v="942"/>
    <x v="1"/>
    <n v="573"/>
    <x v="2"/>
    <x v="9"/>
    <x v="0"/>
    <x v="42"/>
    <d v="2024-11-22T00:00:00"/>
    <x v="0"/>
    <x v="6"/>
    <n v="4"/>
    <s v="On time"/>
  </r>
  <r>
    <n v="1087"/>
    <s v="IN-2014-28416"/>
    <x v="2"/>
    <s v="JK-15625"/>
    <x v="401"/>
    <x v="0"/>
    <x v="20"/>
    <x v="5"/>
    <s v="India"/>
    <x v="0"/>
    <s v="TEC-PH-10000297"/>
    <x v="1"/>
    <x v="12"/>
    <x v="207"/>
    <n v="130.56"/>
    <n v="2"/>
    <n v="50.88"/>
    <x v="943"/>
    <x v="1"/>
    <n v="508"/>
    <x v="2"/>
    <x v="10"/>
    <x v="1"/>
    <x v="92"/>
    <d v="2024-10-23T00:00:00"/>
    <x v="0"/>
    <x v="3"/>
    <n v="6"/>
    <s v="On time"/>
  </r>
  <r>
    <n v="1088"/>
    <s v="IN-2013-22438"/>
    <x v="1"/>
    <s v="TC-21475"/>
    <x v="405"/>
    <x v="2"/>
    <x v="29"/>
    <x v="2"/>
    <s v="India"/>
    <x v="2"/>
    <s v="TEC-PH-10003784"/>
    <x v="1"/>
    <x v="12"/>
    <x v="810"/>
    <n v="286.26"/>
    <n v="2"/>
    <n v="19.98"/>
    <x v="944"/>
    <x v="3"/>
    <n v="436"/>
    <x v="2"/>
    <x v="11"/>
    <x v="1"/>
    <x v="122"/>
    <d v="2024-11-05T00:00:00"/>
    <x v="0"/>
    <x v="6"/>
    <n v="184"/>
    <s v="late Time"/>
  </r>
  <r>
    <n v="1089"/>
    <s v="IN-2014-11427"/>
    <x v="1"/>
    <s v="ED-13885"/>
    <x v="307"/>
    <x v="2"/>
    <x v="11"/>
    <x v="4"/>
    <s v="India"/>
    <x v="0"/>
    <s v="TEC-PH-10001619"/>
    <x v="1"/>
    <x v="12"/>
    <x v="811"/>
    <n v="1071.8399999999999"/>
    <n v="7"/>
    <n v="107.1"/>
    <x v="945"/>
    <x v="0"/>
    <n v="35"/>
    <x v="2"/>
    <x v="8"/>
    <x v="1"/>
    <x v="30"/>
    <d v="2024-01-23T00:00:00"/>
    <x v="0"/>
    <x v="4"/>
    <n v="7"/>
    <s v="On time"/>
  </r>
  <r>
    <n v="1090"/>
    <s v="IN-2014-32084"/>
    <x v="1"/>
    <s v="AF-10885"/>
    <x v="72"/>
    <x v="0"/>
    <x v="128"/>
    <x v="9"/>
    <s v="India"/>
    <x v="2"/>
    <s v="TEC-PH-10001457"/>
    <x v="1"/>
    <x v="12"/>
    <x v="812"/>
    <n v="2550"/>
    <n v="4"/>
    <n v="280.44"/>
    <x v="946"/>
    <x v="1"/>
    <n v="152"/>
    <x v="2"/>
    <x v="9"/>
    <x v="0"/>
    <x v="26"/>
    <d v="2021-06-04T00:00:00"/>
    <x v="2"/>
    <x v="5"/>
    <n v="66"/>
    <s v="late Time"/>
  </r>
  <r>
    <n v="1091"/>
    <s v="IN-2012-29977"/>
    <x v="1"/>
    <s v="JE-15715"/>
    <x v="138"/>
    <x v="0"/>
    <x v="72"/>
    <x v="9"/>
    <s v="India"/>
    <x v="2"/>
    <s v="TEC-PH-10002154"/>
    <x v="1"/>
    <x v="12"/>
    <x v="658"/>
    <n v="448.65"/>
    <n v="5"/>
    <n v="107.55"/>
    <x v="947"/>
    <x v="0"/>
    <n v="301"/>
    <x v="2"/>
    <x v="10"/>
    <x v="1"/>
    <x v="20"/>
    <d v="2024-01-29T00:00:00"/>
    <x v="0"/>
    <x v="4"/>
    <n v="4"/>
    <s v="On time"/>
  </r>
  <r>
    <n v="1092"/>
    <s v="IN-2013-72901"/>
    <x v="1"/>
    <s v="LT-16765"/>
    <x v="133"/>
    <x v="0"/>
    <x v="86"/>
    <x v="8"/>
    <s v="India"/>
    <x v="0"/>
    <s v="FUR-CH-10002060"/>
    <x v="2"/>
    <x v="13"/>
    <x v="619"/>
    <n v="961.8"/>
    <n v="7"/>
    <n v="163.38"/>
    <x v="948"/>
    <x v="0"/>
    <n v="441"/>
    <x v="2"/>
    <x v="11"/>
    <x v="1"/>
    <x v="478"/>
    <d v="2023-12-26T00:00:00"/>
    <x v="1"/>
    <x v="1"/>
    <n v="5"/>
    <s v="On time"/>
  </r>
  <r>
    <n v="1093"/>
    <s v="IN-2014-46875"/>
    <x v="2"/>
    <s v="AP-10915"/>
    <x v="182"/>
    <x v="0"/>
    <x v="66"/>
    <x v="5"/>
    <s v="India"/>
    <x v="0"/>
    <s v="FUR-CH-10002573"/>
    <x v="2"/>
    <x v="13"/>
    <x v="221"/>
    <n v="930"/>
    <n v="2"/>
    <n v="158.1"/>
    <x v="949"/>
    <x v="0"/>
    <n v="698"/>
    <x v="2"/>
    <x v="8"/>
    <x v="1"/>
    <x v="52"/>
    <d v="2024-12-11T00:00:00"/>
    <x v="0"/>
    <x v="1"/>
    <n v="153"/>
    <s v="late Time"/>
  </r>
  <r>
    <n v="1094"/>
    <s v="IN-2013-18973"/>
    <x v="2"/>
    <s v="GT-14635"/>
    <x v="406"/>
    <x v="1"/>
    <x v="47"/>
    <x v="7"/>
    <s v="India"/>
    <x v="3"/>
    <s v="FUR-CH-10004810"/>
    <x v="2"/>
    <x v="13"/>
    <x v="813"/>
    <n v="331.8"/>
    <n v="2"/>
    <n v="69.66"/>
    <x v="950"/>
    <x v="1"/>
    <n v="23"/>
    <x v="2"/>
    <x v="9"/>
    <x v="0"/>
    <x v="54"/>
    <d v="2023-05-30T00:00:00"/>
    <x v="1"/>
    <x v="0"/>
    <n v="6"/>
    <s v="On time"/>
  </r>
  <r>
    <n v="1095"/>
    <s v="IN-2014-45258"/>
    <x v="1"/>
    <s v="EB-14170"/>
    <x v="119"/>
    <x v="0"/>
    <x v="78"/>
    <x v="7"/>
    <s v="India"/>
    <x v="3"/>
    <s v="FUR-CH-10004694"/>
    <x v="2"/>
    <x v="13"/>
    <x v="218"/>
    <n v="553.91999999999996"/>
    <n v="4"/>
    <n v="199.32"/>
    <x v="951"/>
    <x v="1"/>
    <n v="306"/>
    <x v="2"/>
    <x v="10"/>
    <x v="1"/>
    <x v="290"/>
    <d v="2021-07-06T00:00:00"/>
    <x v="2"/>
    <x v="2"/>
    <n v="150"/>
    <s v="late Time"/>
  </r>
  <r>
    <n v="1096"/>
    <s v="IN-2013-22438"/>
    <x v="1"/>
    <s v="TC-21475"/>
    <x v="405"/>
    <x v="2"/>
    <x v="29"/>
    <x v="2"/>
    <s v="India"/>
    <x v="2"/>
    <s v="FUR-CH-10001477"/>
    <x v="2"/>
    <x v="13"/>
    <x v="275"/>
    <n v="215.64"/>
    <n v="4"/>
    <n v="92.64"/>
    <x v="952"/>
    <x v="3"/>
    <n v="216"/>
    <x v="2"/>
    <x v="8"/>
    <x v="1"/>
    <x v="380"/>
    <d v="2021-05-31T00:00:00"/>
    <x v="2"/>
    <x v="0"/>
    <n v="5"/>
    <s v="On time"/>
  </r>
  <r>
    <n v="1097"/>
    <s v="IN-2012-13828"/>
    <x v="2"/>
    <s v="LS-17200"/>
    <x v="310"/>
    <x v="1"/>
    <x v="70"/>
    <x v="7"/>
    <s v="India"/>
    <x v="3"/>
    <s v="FUR-CH-10001895"/>
    <x v="2"/>
    <x v="13"/>
    <x v="310"/>
    <n v="116.04"/>
    <n v="2"/>
    <n v="58.02"/>
    <x v="839"/>
    <x v="1"/>
    <n v="787"/>
    <x v="2"/>
    <x v="9"/>
    <x v="0"/>
    <x v="479"/>
    <d v="2023-05-22T00:00:00"/>
    <x v="1"/>
    <x v="0"/>
    <n v="6"/>
    <s v="On time"/>
  </r>
  <r>
    <n v="1098"/>
    <s v="IN-2012-23957"/>
    <x v="1"/>
    <s v="KB-16600"/>
    <x v="154"/>
    <x v="1"/>
    <x v="16"/>
    <x v="0"/>
    <s v="India"/>
    <x v="0"/>
    <s v="FUR-CH-10004339"/>
    <x v="2"/>
    <x v="13"/>
    <x v="647"/>
    <n v="171.42"/>
    <n v="2"/>
    <n v="34.26"/>
    <x v="631"/>
    <x v="0"/>
    <n v="391"/>
    <x v="2"/>
    <x v="10"/>
    <x v="0"/>
    <x v="288"/>
    <d v="2024-09-03T00:00:00"/>
    <x v="0"/>
    <x v="9"/>
    <n v="153"/>
    <s v="late Time"/>
  </r>
  <r>
    <n v="1099"/>
    <s v="IN-2013-33302"/>
    <x v="3"/>
    <s v="SZ-20035"/>
    <x v="347"/>
    <x v="2"/>
    <x v="77"/>
    <x v="5"/>
    <s v="India"/>
    <x v="0"/>
    <s v="FUR-CH-10000825"/>
    <x v="2"/>
    <x v="13"/>
    <x v="814"/>
    <n v="119.64"/>
    <n v="2"/>
    <n v="46.62"/>
    <x v="953"/>
    <x v="1"/>
    <n v="328"/>
    <x v="2"/>
    <x v="11"/>
    <x v="0"/>
    <x v="270"/>
    <d v="2023-06-21T00:00:00"/>
    <x v="1"/>
    <x v="5"/>
    <n v="4"/>
    <s v="On time"/>
  </r>
  <r>
    <n v="1100"/>
    <s v="IN-2014-76016"/>
    <x v="1"/>
    <s v="VG-21805"/>
    <x v="46"/>
    <x v="1"/>
    <x v="71"/>
    <x v="3"/>
    <s v="India"/>
    <x v="2"/>
    <s v="FUR-BO-10004852"/>
    <x v="2"/>
    <x v="14"/>
    <x v="815"/>
    <n v="5667.87"/>
    <n v="13"/>
    <n v="2097.0300000000002"/>
    <x v="954"/>
    <x v="0"/>
    <n v="220"/>
    <x v="2"/>
    <x v="9"/>
    <x v="0"/>
    <x v="110"/>
    <d v="2022-02-07T00:00:00"/>
    <x v="3"/>
    <x v="11"/>
    <n v="-140"/>
    <s v="not Appropriate"/>
  </r>
  <r>
    <n v="1101"/>
    <s v="ID-2014-17314"/>
    <x v="1"/>
    <s v="AS-10090"/>
    <x v="364"/>
    <x v="0"/>
    <x v="49"/>
    <x v="5"/>
    <s v="India"/>
    <x v="0"/>
    <s v="FUR-BO-10000961"/>
    <x v="2"/>
    <x v="14"/>
    <x v="243"/>
    <n v="312.14999999999998"/>
    <n v="5"/>
    <n v="-87.45"/>
    <x v="955"/>
    <x v="3"/>
    <n v="90"/>
    <x v="2"/>
    <x v="10"/>
    <x v="1"/>
    <x v="349"/>
    <d v="2024-01-09T00:00:00"/>
    <x v="0"/>
    <x v="4"/>
    <n v="-232"/>
    <s v="not Appropriate"/>
  </r>
  <r>
    <n v="1102"/>
    <s v="IN-2013-34968"/>
    <x v="1"/>
    <s v="CR-12625"/>
    <x v="386"/>
    <x v="2"/>
    <x v="16"/>
    <x v="0"/>
    <s v="India"/>
    <x v="0"/>
    <s v="FUR-BO-10004679"/>
    <x v="2"/>
    <x v="14"/>
    <x v="816"/>
    <n v="1564.56"/>
    <n v="4"/>
    <n v="172.08"/>
    <x v="956"/>
    <x v="1"/>
    <n v="402"/>
    <x v="2"/>
    <x v="11"/>
    <x v="0"/>
    <x v="62"/>
    <d v="2021-10-16T00:00:00"/>
    <x v="2"/>
    <x v="3"/>
    <n v="6"/>
    <s v="On time"/>
  </r>
  <r>
    <n v="1103"/>
    <s v="IN-2011-17594"/>
    <x v="1"/>
    <s v="DP-13165"/>
    <x v="148"/>
    <x v="0"/>
    <x v="66"/>
    <x v="5"/>
    <s v="India"/>
    <x v="0"/>
    <s v="FUR-BO-10004537"/>
    <x v="2"/>
    <x v="14"/>
    <x v="576"/>
    <n v="687.48"/>
    <n v="4"/>
    <n v="254.28"/>
    <x v="957"/>
    <x v="1"/>
    <n v="221"/>
    <x v="2"/>
    <x v="8"/>
    <x v="1"/>
    <x v="480"/>
    <d v="2024-04-12T00:00:00"/>
    <x v="0"/>
    <x v="10"/>
    <n v="-232"/>
    <s v="not Appropriate"/>
  </r>
  <r>
    <n v="1104"/>
    <s v="IN-2012-54729"/>
    <x v="2"/>
    <s v="PV-18985"/>
    <x v="407"/>
    <x v="2"/>
    <x v="87"/>
    <x v="5"/>
    <s v="India"/>
    <x v="0"/>
    <s v="FUR-BO-10001326"/>
    <x v="2"/>
    <x v="14"/>
    <x v="305"/>
    <n v="434.16"/>
    <n v="3"/>
    <n v="73.8"/>
    <x v="958"/>
    <x v="1"/>
    <n v="218"/>
    <x v="2"/>
    <x v="9"/>
    <x v="0"/>
    <x v="371"/>
    <d v="2023-10-04T00:00:00"/>
    <x v="1"/>
    <x v="3"/>
    <n v="183"/>
    <s v="late Time"/>
  </r>
  <r>
    <n v="1105"/>
    <s v="IN-2014-75603"/>
    <x v="1"/>
    <s v="BS-11365"/>
    <x v="108"/>
    <x v="1"/>
    <x v="69"/>
    <x v="16"/>
    <s v="India"/>
    <x v="2"/>
    <s v="FUR-BO-10000670"/>
    <x v="2"/>
    <x v="14"/>
    <x v="343"/>
    <n v="364.59"/>
    <n v="3"/>
    <n v="153.09"/>
    <x v="959"/>
    <x v="0"/>
    <n v="243"/>
    <x v="2"/>
    <x v="10"/>
    <x v="0"/>
    <x v="342"/>
    <d v="2024-09-27T00:00:00"/>
    <x v="0"/>
    <x v="9"/>
    <n v="4"/>
    <s v="On time"/>
  </r>
  <r>
    <n v="1106"/>
    <s v="IN-2014-68463"/>
    <x v="1"/>
    <s v="DM-13345"/>
    <x v="314"/>
    <x v="1"/>
    <x v="126"/>
    <x v="21"/>
    <s v="India"/>
    <x v="1"/>
    <s v="FUR-BO-10004806"/>
    <x v="2"/>
    <x v="14"/>
    <x v="618"/>
    <n v="149.46"/>
    <n v="1"/>
    <n v="56.79"/>
    <x v="960"/>
    <x v="3"/>
    <n v="463"/>
    <x v="2"/>
    <x v="11"/>
    <x v="0"/>
    <x v="86"/>
    <d v="2023-03-08T00:00:00"/>
    <x v="1"/>
    <x v="8"/>
    <n v="-144"/>
    <s v="not Appropriate"/>
  </r>
  <r>
    <n v="1107"/>
    <s v="IN-2014-32168"/>
    <x v="3"/>
    <s v="TC-20980"/>
    <x v="408"/>
    <x v="1"/>
    <x v="102"/>
    <x v="16"/>
    <s v="India"/>
    <x v="2"/>
    <s v="FUR-FU-10002928"/>
    <x v="2"/>
    <x v="15"/>
    <x v="817"/>
    <n v="47.64"/>
    <n v="2"/>
    <n v="19.5"/>
    <x v="961"/>
    <x v="1"/>
    <n v="507"/>
    <x v="2"/>
    <x v="8"/>
    <x v="0"/>
    <x v="481"/>
    <d v="2022-08-31T00:00:00"/>
    <x v="3"/>
    <x v="7"/>
    <n v="5"/>
    <s v="On time"/>
  </r>
  <r>
    <n v="1108"/>
    <s v="IN-2012-76121"/>
    <x v="3"/>
    <s v="JF-15355"/>
    <x v="326"/>
    <x v="0"/>
    <x v="113"/>
    <x v="7"/>
    <s v="India"/>
    <x v="3"/>
    <s v="FUR-FU-10004797"/>
    <x v="2"/>
    <x v="15"/>
    <x v="254"/>
    <n v="44.52"/>
    <n v="2"/>
    <n v="7.56"/>
    <x v="962"/>
    <x v="1"/>
    <n v="666"/>
    <x v="2"/>
    <x v="9"/>
    <x v="1"/>
    <x v="341"/>
    <d v="2021-09-30T00:00:00"/>
    <x v="2"/>
    <x v="9"/>
    <n v="4"/>
    <s v="On time"/>
  </r>
  <r>
    <n v="1109"/>
    <s v="IN-2014-65488"/>
    <x v="2"/>
    <s v="CP-12340"/>
    <x v="104"/>
    <x v="1"/>
    <x v="60"/>
    <x v="17"/>
    <s v="India"/>
    <x v="1"/>
    <s v="FUR-FU-10001557"/>
    <x v="2"/>
    <x v="15"/>
    <x v="818"/>
    <n v="102.9"/>
    <n v="2"/>
    <n v="15.42"/>
    <x v="963"/>
    <x v="0"/>
    <n v="342"/>
    <x v="2"/>
    <x v="10"/>
    <x v="1"/>
    <x v="347"/>
    <d v="2023-11-23T00:00:00"/>
    <x v="1"/>
    <x v="6"/>
    <n v="5"/>
    <s v="On time"/>
  </r>
  <r>
    <n v="1110"/>
    <s v="IN-2014-77689"/>
    <x v="2"/>
    <s v="SC-20050"/>
    <x v="152"/>
    <x v="2"/>
    <x v="92"/>
    <x v="15"/>
    <s v="India"/>
    <x v="1"/>
    <s v="FUR-FU-10001557"/>
    <x v="2"/>
    <x v="15"/>
    <x v="818"/>
    <n v="205.8"/>
    <n v="4"/>
    <n v="30.84"/>
    <x v="964"/>
    <x v="3"/>
    <n v="667"/>
    <x v="2"/>
    <x v="11"/>
    <x v="0"/>
    <x v="158"/>
    <d v="2022-05-15T00:00:00"/>
    <x v="3"/>
    <x v="0"/>
    <n v="-174"/>
    <s v="not Appropriate"/>
  </r>
  <r>
    <n v="1111"/>
    <s v="IN-2011-53203"/>
    <x v="2"/>
    <s v="AH-10195"/>
    <x v="157"/>
    <x v="1"/>
    <x v="30"/>
    <x v="14"/>
    <s v="India"/>
    <x v="3"/>
    <s v="FUR-FU-10003094"/>
    <x v="2"/>
    <x v="15"/>
    <x v="819"/>
    <n v="220.56"/>
    <n v="4"/>
    <n v="110.28"/>
    <x v="965"/>
    <x v="3"/>
    <n v="179"/>
    <x v="2"/>
    <x v="8"/>
    <x v="0"/>
    <x v="116"/>
    <d v="2022-08-27T00:00:00"/>
    <x v="3"/>
    <x v="7"/>
    <n v="4"/>
    <s v="On time"/>
  </r>
  <r>
    <n v="1112"/>
    <s v="IN-2011-51964"/>
    <x v="2"/>
    <s v="AB-10105"/>
    <x v="160"/>
    <x v="0"/>
    <x v="96"/>
    <x v="3"/>
    <s v="India"/>
    <x v="2"/>
    <s v="FUR-FU-10000606"/>
    <x v="2"/>
    <x v="15"/>
    <x v="820"/>
    <n v="195.72"/>
    <n v="4"/>
    <n v="74.28"/>
    <x v="966"/>
    <x v="3"/>
    <n v="38"/>
    <x v="2"/>
    <x v="9"/>
    <x v="0"/>
    <x v="62"/>
    <d v="2021-10-16T00:00:00"/>
    <x v="2"/>
    <x v="3"/>
    <n v="6"/>
    <s v="On time"/>
  </r>
  <r>
    <n v="1113"/>
    <s v="IN-2013-74231"/>
    <x v="2"/>
    <s v="KT-16465"/>
    <x v="197"/>
    <x v="0"/>
    <x v="95"/>
    <x v="2"/>
    <s v="India"/>
    <x v="2"/>
    <s v="FUR-FU-10003414"/>
    <x v="2"/>
    <x v="15"/>
    <x v="821"/>
    <n v="251.55"/>
    <n v="5"/>
    <n v="98.1"/>
    <x v="967"/>
    <x v="1"/>
    <n v="736"/>
    <x v="2"/>
    <x v="10"/>
    <x v="0"/>
    <x v="284"/>
    <d v="2024-10-23T00:00:00"/>
    <x v="0"/>
    <x v="3"/>
    <n v="5"/>
    <s v="On time"/>
  </r>
  <r>
    <n v="1114"/>
    <s v="IN-2014-40400"/>
    <x v="2"/>
    <s v="RH-19510"/>
    <x v="221"/>
    <x v="2"/>
    <x v="58"/>
    <x v="9"/>
    <s v="India"/>
    <x v="2"/>
    <s v="FUR-FU-10002829"/>
    <x v="2"/>
    <x v="15"/>
    <x v="822"/>
    <n v="251.55"/>
    <n v="5"/>
    <n v="17.55"/>
    <x v="968"/>
    <x v="1"/>
    <n v="302"/>
    <x v="2"/>
    <x v="11"/>
    <x v="1"/>
    <x v="267"/>
    <d v="2024-10-28T00:00:00"/>
    <x v="0"/>
    <x v="3"/>
    <n v="4"/>
    <s v="On time"/>
  </r>
  <r>
    <n v="1115"/>
    <s v="IN-2014-72313"/>
    <x v="2"/>
    <s v="CM-12715"/>
    <x v="393"/>
    <x v="1"/>
    <x v="20"/>
    <x v="5"/>
    <s v="India"/>
    <x v="0"/>
    <s v="FUR-FU-10002292"/>
    <x v="2"/>
    <x v="15"/>
    <x v="584"/>
    <n v="132.03"/>
    <n v="3"/>
    <n v="54.09"/>
    <x v="969"/>
    <x v="3"/>
    <n v="65"/>
    <x v="2"/>
    <x v="8"/>
    <x v="1"/>
    <x v="284"/>
    <d v="2024-10-23T00:00:00"/>
    <x v="0"/>
    <x v="3"/>
    <n v="5"/>
    <s v="On time"/>
  </r>
  <r>
    <n v="1116"/>
    <s v="IN-2014-10083"/>
    <x v="1"/>
    <s v="HJ-14875"/>
    <x v="288"/>
    <x v="2"/>
    <x v="58"/>
    <x v="9"/>
    <s v="India"/>
    <x v="2"/>
    <s v="FUR-FU-10004811"/>
    <x v="2"/>
    <x v="15"/>
    <x v="823"/>
    <n v="439.02"/>
    <n v="9"/>
    <n v="105.3"/>
    <x v="970"/>
    <x v="3"/>
    <n v="41"/>
    <x v="2"/>
    <x v="9"/>
    <x v="1"/>
    <x v="482"/>
    <d v="2021-08-28T00:00:00"/>
    <x v="2"/>
    <x v="7"/>
    <n v="6"/>
    <s v="On time"/>
  </r>
  <r>
    <n v="1117"/>
    <s v="IN-2011-29592"/>
    <x v="1"/>
    <s v="TB-21175"/>
    <x v="356"/>
    <x v="1"/>
    <x v="30"/>
    <x v="14"/>
    <s v="India"/>
    <x v="3"/>
    <s v="FUR-FU-10000666"/>
    <x v="2"/>
    <x v="15"/>
    <x v="824"/>
    <n v="109.89"/>
    <n v="1"/>
    <n v="29.67"/>
    <x v="971"/>
    <x v="0"/>
    <n v="379"/>
    <x v="2"/>
    <x v="10"/>
    <x v="1"/>
    <x v="290"/>
    <d v="2021-07-06T00:00:00"/>
    <x v="2"/>
    <x v="2"/>
    <n v="150"/>
    <s v="late Time"/>
  </r>
  <r>
    <n v="1118"/>
    <s v="IN-2013-78809"/>
    <x v="1"/>
    <s v="AG-10900"/>
    <x v="146"/>
    <x v="0"/>
    <x v="44"/>
    <x v="5"/>
    <s v="India"/>
    <x v="0"/>
    <s v="FUR-FU-10002459"/>
    <x v="2"/>
    <x v="15"/>
    <x v="353"/>
    <n v="43.86"/>
    <n v="1"/>
    <n v="5.25"/>
    <x v="972"/>
    <x v="1"/>
    <n v="150"/>
    <x v="2"/>
    <x v="8"/>
    <x v="1"/>
    <x v="72"/>
    <d v="2024-09-16T00:00:00"/>
    <x v="0"/>
    <x v="9"/>
    <n v="-84"/>
    <s v="not Appropriate"/>
  </r>
  <r>
    <n v="1119"/>
    <s v="IN-2012-55282"/>
    <x v="1"/>
    <s v="AS-10240"/>
    <x v="115"/>
    <x v="0"/>
    <x v="75"/>
    <x v="7"/>
    <s v="India"/>
    <x v="3"/>
    <s v="FUR-FU-10000714"/>
    <x v="2"/>
    <x v="15"/>
    <x v="302"/>
    <n v="94.65"/>
    <n v="5"/>
    <n v="14.1"/>
    <x v="973"/>
    <x v="0"/>
    <n v="545"/>
    <x v="2"/>
    <x v="9"/>
    <x v="1"/>
    <x v="116"/>
    <d v="2022-08-27T00:00:00"/>
    <x v="3"/>
    <x v="7"/>
    <n v="4"/>
    <s v="On time"/>
  </r>
  <r>
    <n v="1120"/>
    <s v="IN-2012-48240"/>
    <x v="1"/>
    <s v="GP-14740"/>
    <x v="172"/>
    <x v="1"/>
    <x v="30"/>
    <x v="14"/>
    <s v="India"/>
    <x v="3"/>
    <s v="FUR-TA-10000226"/>
    <x v="2"/>
    <x v="16"/>
    <x v="825"/>
    <n v="1745.34"/>
    <n v="2"/>
    <n v="226.86"/>
    <x v="974"/>
    <x v="3"/>
    <n v="127"/>
    <x v="2"/>
    <x v="10"/>
    <x v="0"/>
    <x v="68"/>
    <d v="2023-05-16T00:00:00"/>
    <x v="1"/>
    <x v="0"/>
    <n v="-142"/>
    <s v="not Appropriate"/>
  </r>
  <r>
    <n v="1121"/>
    <s v="IN-2013-26659"/>
    <x v="0"/>
    <s v="AB-10600"/>
    <x v="200"/>
    <x v="1"/>
    <x v="61"/>
    <x v="7"/>
    <s v="India"/>
    <x v="3"/>
    <s v="FUR-BO-10004529"/>
    <x v="2"/>
    <x v="14"/>
    <x v="826"/>
    <n v="840.15"/>
    <n v="5"/>
    <n v="100.8"/>
    <x v="975"/>
    <x v="2"/>
    <n v="104"/>
    <x v="2"/>
    <x v="11"/>
    <x v="0"/>
    <x v="57"/>
    <d v="2022-02-09T00:00:00"/>
    <x v="3"/>
    <x v="11"/>
    <n v="-201"/>
    <s v="not Appropriate"/>
  </r>
  <r>
    <n v="1122"/>
    <s v="IN-2014-63206"/>
    <x v="0"/>
    <s v="DV-13465"/>
    <x v="409"/>
    <x v="0"/>
    <x v="52"/>
    <x v="18"/>
    <s v="India"/>
    <x v="2"/>
    <s v="FUR-BO-10000210"/>
    <x v="2"/>
    <x v="14"/>
    <x v="574"/>
    <n v="1094.22"/>
    <n v="3"/>
    <n v="328.23"/>
    <x v="976"/>
    <x v="2"/>
    <n v="760"/>
    <x v="2"/>
    <x v="8"/>
    <x v="1"/>
    <x v="61"/>
    <d v="2024-04-19T00:00:00"/>
    <x v="0"/>
    <x v="10"/>
    <n v="4"/>
    <s v="On time"/>
  </r>
  <r>
    <n v="1123"/>
    <s v="IN-2014-29116"/>
    <x v="0"/>
    <s v="PH-18790"/>
    <x v="381"/>
    <x v="2"/>
    <x v="42"/>
    <x v="8"/>
    <s v="India"/>
    <x v="0"/>
    <s v="FUR-CH-10002966"/>
    <x v="2"/>
    <x v="13"/>
    <x v="232"/>
    <n v="180.12"/>
    <n v="1"/>
    <n v="5.4"/>
    <x v="977"/>
    <x v="2"/>
    <n v="225"/>
    <x v="2"/>
    <x v="9"/>
    <x v="0"/>
    <x v="61"/>
    <d v="2024-04-19T00:00:00"/>
    <x v="0"/>
    <x v="10"/>
    <n v="4"/>
    <s v="On time"/>
  </r>
  <r>
    <n v="1124"/>
    <s v="IN-2014-66076"/>
    <x v="0"/>
    <s v="TT-21460"/>
    <x v="349"/>
    <x v="2"/>
    <x v="25"/>
    <x v="11"/>
    <s v="India"/>
    <x v="3"/>
    <s v="TEC-CO-10001410"/>
    <x v="1"/>
    <x v="10"/>
    <x v="281"/>
    <n v="422.82"/>
    <n v="3"/>
    <n v="12.6"/>
    <x v="584"/>
    <x v="2"/>
    <n v="439"/>
    <x v="2"/>
    <x v="11"/>
    <x v="0"/>
    <x v="284"/>
    <d v="2024-10-23T00:00:00"/>
    <x v="0"/>
    <x v="3"/>
    <n v="5"/>
    <s v="On time"/>
  </r>
  <r>
    <n v="1125"/>
    <s v="IN-2014-44138"/>
    <x v="0"/>
    <s v="SB-20290"/>
    <x v="350"/>
    <x v="1"/>
    <x v="102"/>
    <x v="16"/>
    <s v="India"/>
    <x v="2"/>
    <s v="FUR-CH-10000025"/>
    <x v="2"/>
    <x v="13"/>
    <x v="571"/>
    <n v="286.32"/>
    <n v="2"/>
    <n v="57.24"/>
    <x v="978"/>
    <x v="2"/>
    <n v="727"/>
    <x v="2"/>
    <x v="9"/>
    <x v="1"/>
    <x v="341"/>
    <d v="2021-09-30T00:00:00"/>
    <x v="2"/>
    <x v="9"/>
    <n v="4"/>
    <s v="On time"/>
  </r>
  <r>
    <n v="1126"/>
    <s v="IN-2012-33813"/>
    <x v="0"/>
    <s v="CA-12055"/>
    <x v="204"/>
    <x v="2"/>
    <x v="11"/>
    <x v="4"/>
    <s v="India"/>
    <x v="0"/>
    <s v="FUR-BO-10001326"/>
    <x v="2"/>
    <x v="14"/>
    <x v="305"/>
    <n v="434.16"/>
    <n v="3"/>
    <n v="73.8"/>
    <x v="979"/>
    <x v="1"/>
    <n v="385"/>
    <x v="2"/>
    <x v="8"/>
    <x v="1"/>
    <x v="317"/>
    <d v="2021-06-26T00:00:00"/>
    <x v="2"/>
    <x v="5"/>
    <n v="4"/>
    <s v="On time"/>
  </r>
  <r>
    <n v="1127"/>
    <s v="IN-2013-70297"/>
    <x v="0"/>
    <s v="LS-16975"/>
    <x v="202"/>
    <x v="2"/>
    <x v="41"/>
    <x v="4"/>
    <s v="India"/>
    <x v="0"/>
    <s v="FUR-BO-10001147"/>
    <x v="2"/>
    <x v="14"/>
    <x v="827"/>
    <n v="341.46"/>
    <n v="2"/>
    <n v="88.74"/>
    <x v="980"/>
    <x v="1"/>
    <n v="455"/>
    <x v="2"/>
    <x v="9"/>
    <x v="1"/>
    <x v="478"/>
    <d v="2023-12-26T00:00:00"/>
    <x v="1"/>
    <x v="1"/>
    <n v="5"/>
    <s v="On time"/>
  </r>
  <r>
    <n v="1128"/>
    <s v="IN-2012-57823"/>
    <x v="0"/>
    <s v="CR-12625"/>
    <x v="386"/>
    <x v="2"/>
    <x v="44"/>
    <x v="5"/>
    <s v="India"/>
    <x v="0"/>
    <s v="FUR-BO-10000071"/>
    <x v="2"/>
    <x v="14"/>
    <x v="828"/>
    <n v="168.3"/>
    <n v="1"/>
    <n v="79.08"/>
    <x v="981"/>
    <x v="1"/>
    <n v="384"/>
    <x v="2"/>
    <x v="10"/>
    <x v="0"/>
    <x v="365"/>
    <d v="2023-01-07T00:00:00"/>
    <x v="1"/>
    <x v="4"/>
    <n v="-169"/>
    <s v="not Appropriate"/>
  </r>
  <r>
    <n v="1129"/>
    <s v="IN-2014-46616"/>
    <x v="0"/>
    <s v="VP-21730"/>
    <x v="87"/>
    <x v="2"/>
    <x v="38"/>
    <x v="10"/>
    <s v="India"/>
    <x v="3"/>
    <s v="FUR-FU-10002210"/>
    <x v="2"/>
    <x v="15"/>
    <x v="829"/>
    <n v="100.5"/>
    <n v="2"/>
    <n v="17.04"/>
    <x v="982"/>
    <x v="1"/>
    <n v="696"/>
    <x v="2"/>
    <x v="11"/>
    <x v="1"/>
    <x v="277"/>
    <d v="2022-08-08T00:00:00"/>
    <x v="3"/>
    <x v="7"/>
    <n v="181"/>
    <s v="late Time"/>
  </r>
  <r>
    <n v="1130"/>
    <s v="IN-2012-57823"/>
    <x v="0"/>
    <s v="CR-12625"/>
    <x v="386"/>
    <x v="2"/>
    <x v="44"/>
    <x v="5"/>
    <s v="India"/>
    <x v="0"/>
    <s v="FUR-CH-10002250"/>
    <x v="2"/>
    <x v="13"/>
    <x v="354"/>
    <n v="1869.72"/>
    <n v="4"/>
    <n v="878.76"/>
    <x v="983"/>
    <x v="1"/>
    <n v="143"/>
    <x v="2"/>
    <x v="8"/>
    <x v="0"/>
    <x v="73"/>
    <d v="2023-06-22T00:00:00"/>
    <x v="1"/>
    <x v="5"/>
    <n v="4"/>
    <s v="On time"/>
  </r>
  <r>
    <n v="1131"/>
    <s v="IN-2014-14780"/>
    <x v="0"/>
    <s v="CR-12820"/>
    <x v="68"/>
    <x v="2"/>
    <x v="48"/>
    <x v="17"/>
    <s v="India"/>
    <x v="1"/>
    <s v="FUR-CH-10003822"/>
    <x v="2"/>
    <x v="13"/>
    <x v="646"/>
    <n v="176.4"/>
    <n v="2"/>
    <n v="82.86"/>
    <x v="984"/>
    <x v="1"/>
    <n v="431"/>
    <x v="2"/>
    <x v="9"/>
    <x v="1"/>
    <x v="281"/>
    <d v="2024-04-01T00:00:00"/>
    <x v="0"/>
    <x v="10"/>
    <n v="93"/>
    <s v="late Time"/>
  </r>
  <r>
    <n v="1132"/>
    <s v="IN-2014-37320"/>
    <x v="0"/>
    <s v="BF-11005"/>
    <x v="295"/>
    <x v="2"/>
    <x v="24"/>
    <x v="10"/>
    <s v="India"/>
    <x v="3"/>
    <s v="TEC-PH-10003856"/>
    <x v="1"/>
    <x v="12"/>
    <x v="268"/>
    <n v="4518.78"/>
    <n v="7"/>
    <n v="632.52"/>
    <x v="985"/>
    <x v="1"/>
    <n v="30"/>
    <x v="2"/>
    <x v="10"/>
    <x v="1"/>
    <x v="454"/>
    <d v="2024-05-17T00:00:00"/>
    <x v="0"/>
    <x v="0"/>
    <n v="4"/>
    <s v="On time"/>
  </r>
  <r>
    <n v="1133"/>
    <s v="IN-2014-37320"/>
    <x v="0"/>
    <s v="BF-11005"/>
    <x v="295"/>
    <x v="2"/>
    <x v="24"/>
    <x v="10"/>
    <s v="India"/>
    <x v="3"/>
    <s v="TEC-PH-10003813"/>
    <x v="1"/>
    <x v="12"/>
    <x v="627"/>
    <n v="683.4"/>
    <n v="5"/>
    <n v="34.049999999999997"/>
    <x v="986"/>
    <x v="1"/>
    <n v="779"/>
    <x v="2"/>
    <x v="11"/>
    <x v="0"/>
    <x v="47"/>
    <d v="2024-09-14T00:00:00"/>
    <x v="0"/>
    <x v="9"/>
    <n v="5"/>
    <s v="On time"/>
  </r>
  <r>
    <n v="1134"/>
    <s v="IN-2012-57123"/>
    <x v="0"/>
    <s v="PK-18910"/>
    <x v="410"/>
    <x v="2"/>
    <x v="44"/>
    <x v="5"/>
    <s v="India"/>
    <x v="0"/>
    <s v="TEC-PH-10004559"/>
    <x v="1"/>
    <x v="12"/>
    <x v="548"/>
    <n v="369.45"/>
    <n v="3"/>
    <n v="84.96"/>
    <x v="987"/>
    <x v="1"/>
    <n v="494"/>
    <x v="2"/>
    <x v="8"/>
    <x v="0"/>
    <x v="271"/>
    <d v="2024-11-11T00:00:00"/>
    <x v="0"/>
    <x v="6"/>
    <n v="153"/>
    <s v="late Time"/>
  </r>
  <r>
    <n v="1135"/>
    <s v="IN-2014-32770"/>
    <x v="0"/>
    <s v="AP-10720"/>
    <x v="203"/>
    <x v="2"/>
    <x v="59"/>
    <x v="4"/>
    <s v="India"/>
    <x v="0"/>
    <s v="TEC-PH-10004358"/>
    <x v="1"/>
    <x v="12"/>
    <x v="594"/>
    <n v="340.35"/>
    <n v="5"/>
    <n v="33.9"/>
    <x v="988"/>
    <x v="1"/>
    <n v="460"/>
    <x v="2"/>
    <x v="10"/>
    <x v="1"/>
    <x v="271"/>
    <d v="2024-11-11T00:00:00"/>
    <x v="0"/>
    <x v="6"/>
    <n v="153"/>
    <s v="late Time"/>
  </r>
  <r>
    <n v="1136"/>
    <s v="IN-2011-16341"/>
    <x v="0"/>
    <s v="NZ-18565"/>
    <x v="91"/>
    <x v="2"/>
    <x v="132"/>
    <x v="0"/>
    <s v="India"/>
    <x v="0"/>
    <s v="TEC-PH-10000922"/>
    <x v="1"/>
    <x v="12"/>
    <x v="216"/>
    <n v="219.33"/>
    <n v="3"/>
    <n v="78.930000000000007"/>
    <x v="989"/>
    <x v="1"/>
    <n v="245"/>
    <x v="2"/>
    <x v="11"/>
    <x v="0"/>
    <x v="361"/>
    <d v="2023-05-01T00:00:00"/>
    <x v="1"/>
    <x v="0"/>
    <n v="121"/>
    <s v="late Time"/>
  </r>
  <r>
    <n v="1137"/>
    <s v="IN-2014-72054"/>
    <x v="0"/>
    <s v="JW-15220"/>
    <x v="271"/>
    <x v="1"/>
    <x v="2"/>
    <x v="2"/>
    <s v="India"/>
    <x v="2"/>
    <s v="TEC-PH-10000780"/>
    <x v="1"/>
    <x v="12"/>
    <x v="347"/>
    <n v="3271.2"/>
    <n v="5"/>
    <n v="1341.15"/>
    <x v="990"/>
    <x v="1"/>
    <n v="458"/>
    <x v="2"/>
    <x v="8"/>
    <x v="0"/>
    <x v="76"/>
    <d v="2024-04-21T00:00:00"/>
    <x v="0"/>
    <x v="10"/>
    <n v="4"/>
    <s v="On time"/>
  </r>
  <r>
    <n v="1138"/>
    <s v="IN-2013-78935"/>
    <x v="0"/>
    <s v="AS-10285"/>
    <x v="107"/>
    <x v="1"/>
    <x v="36"/>
    <x v="9"/>
    <s v="India"/>
    <x v="2"/>
    <s v="TEC-PH-10001457"/>
    <x v="1"/>
    <x v="12"/>
    <x v="812"/>
    <n v="1912.5"/>
    <n v="3"/>
    <n v="210.33"/>
    <x v="991"/>
    <x v="1"/>
    <n v="315"/>
    <x v="2"/>
    <x v="9"/>
    <x v="1"/>
    <x v="77"/>
    <d v="2024-06-30T00:00:00"/>
    <x v="0"/>
    <x v="5"/>
    <n v="6"/>
    <s v="On time"/>
  </r>
  <r>
    <n v="1139"/>
    <s v="IN-2012-21206"/>
    <x v="0"/>
    <s v="SC-20800"/>
    <x v="207"/>
    <x v="0"/>
    <x v="26"/>
    <x v="1"/>
    <s v="India"/>
    <x v="1"/>
    <s v="FUR-BO-10004679"/>
    <x v="2"/>
    <x v="14"/>
    <x v="816"/>
    <n v="2737.98"/>
    <n v="7"/>
    <n v="301.14"/>
    <x v="992"/>
    <x v="1"/>
    <n v="355"/>
    <x v="2"/>
    <x v="10"/>
    <x v="0"/>
    <x v="483"/>
    <d v="2021-09-10T00:00:00"/>
    <x v="2"/>
    <x v="9"/>
    <n v="153"/>
    <s v="late Time"/>
  </r>
  <r>
    <n v="1140"/>
    <s v="IN-2012-77773"/>
    <x v="0"/>
    <s v="ME-17725"/>
    <x v="11"/>
    <x v="0"/>
    <x v="136"/>
    <x v="17"/>
    <s v="India"/>
    <x v="1"/>
    <s v="FUR-BO-10004541"/>
    <x v="2"/>
    <x v="14"/>
    <x v="830"/>
    <n v="364.92"/>
    <n v="1"/>
    <n v="62.01"/>
    <x v="993"/>
    <x v="1"/>
    <n v="748"/>
    <x v="2"/>
    <x v="8"/>
    <x v="0"/>
    <x v="357"/>
    <d v="2024-05-31T00:00:00"/>
    <x v="0"/>
    <x v="0"/>
    <n v="4"/>
    <s v="On time"/>
  </r>
  <r>
    <n v="1141"/>
    <s v="IN-2013-12771"/>
    <x v="0"/>
    <s v="BD-11620"/>
    <x v="34"/>
    <x v="0"/>
    <x v="80"/>
    <x v="21"/>
    <s v="India"/>
    <x v="1"/>
    <s v="FUR-CH-10002188"/>
    <x v="2"/>
    <x v="13"/>
    <x v="831"/>
    <n v="175.92"/>
    <n v="2"/>
    <n v="73.86"/>
    <x v="371"/>
    <x v="1"/>
    <n v="439"/>
    <x v="2"/>
    <x v="10"/>
    <x v="1"/>
    <x v="116"/>
    <d v="2022-08-28T00:00:00"/>
    <x v="3"/>
    <x v="7"/>
    <n v="5"/>
    <s v="On time"/>
  </r>
  <r>
    <n v="1142"/>
    <s v="IN-2014-54197"/>
    <x v="0"/>
    <s v="DB-13405"/>
    <x v="211"/>
    <x v="0"/>
    <x v="57"/>
    <x v="8"/>
    <s v="India"/>
    <x v="0"/>
    <s v="FUR-FU-10000548"/>
    <x v="2"/>
    <x v="15"/>
    <x v="581"/>
    <n v="50.46"/>
    <n v="2"/>
    <n v="18.66"/>
    <x v="270"/>
    <x v="1"/>
    <n v="775"/>
    <x v="2"/>
    <x v="9"/>
    <x v="1"/>
    <x v="194"/>
    <d v="2022-06-23T00:00:00"/>
    <x v="3"/>
    <x v="5"/>
    <n v="4"/>
    <s v="On time"/>
  </r>
  <r>
    <n v="1143"/>
    <s v="IN-2014-54197"/>
    <x v="0"/>
    <s v="DB-13405"/>
    <x v="211"/>
    <x v="0"/>
    <x v="57"/>
    <x v="8"/>
    <s v="India"/>
    <x v="0"/>
    <s v="TEC-AC-10001352"/>
    <x v="1"/>
    <x v="11"/>
    <x v="539"/>
    <n v="110.7"/>
    <n v="2"/>
    <n v="12.12"/>
    <x v="994"/>
    <x v="1"/>
    <n v="563"/>
    <x v="2"/>
    <x v="10"/>
    <x v="1"/>
    <x v="360"/>
    <d v="2023-02-09T00:00:00"/>
    <x v="1"/>
    <x v="11"/>
    <n v="-201"/>
    <s v="not Appropriate"/>
  </r>
  <r>
    <n v="1144"/>
    <s v="IN-2013-50515"/>
    <x v="0"/>
    <s v="DK-13090"/>
    <x v="76"/>
    <x v="0"/>
    <x v="54"/>
    <x v="9"/>
    <s v="India"/>
    <x v="2"/>
    <s v="TEC-AC-10003407"/>
    <x v="1"/>
    <x v="11"/>
    <x v="832"/>
    <n v="103.92"/>
    <n v="4"/>
    <n v="14.52"/>
    <x v="424"/>
    <x v="1"/>
    <n v="712"/>
    <x v="2"/>
    <x v="11"/>
    <x v="1"/>
    <x v="85"/>
    <d v="2023-10-28T00:00:00"/>
    <x v="1"/>
    <x v="3"/>
    <n v="5"/>
    <s v="On time"/>
  </r>
  <r>
    <n v="1145"/>
    <s v="IN-2012-69765"/>
    <x v="0"/>
    <s v="SV-20935"/>
    <x v="301"/>
    <x v="0"/>
    <x v="82"/>
    <x v="0"/>
    <s v="India"/>
    <x v="0"/>
    <s v="TEC-AC-10002172"/>
    <x v="1"/>
    <x v="11"/>
    <x v="537"/>
    <n v="72.84"/>
    <n v="1"/>
    <n v="10.17"/>
    <x v="995"/>
    <x v="1"/>
    <n v="800"/>
    <x v="2"/>
    <x v="8"/>
    <x v="1"/>
    <x v="484"/>
    <d v="2023-03-11T00:00:00"/>
    <x v="1"/>
    <x v="8"/>
    <n v="-233"/>
    <s v="not Appropriate"/>
  </r>
  <r>
    <n v="1146"/>
    <s v="IN-2011-49129"/>
    <x v="0"/>
    <s v="MV-18190"/>
    <x v="78"/>
    <x v="0"/>
    <x v="55"/>
    <x v="16"/>
    <s v="India"/>
    <x v="2"/>
    <s v="TEC-CO-10003992"/>
    <x v="1"/>
    <x v="10"/>
    <x v="833"/>
    <n v="780.84"/>
    <n v="6"/>
    <n v="54.54"/>
    <x v="996"/>
    <x v="1"/>
    <n v="536"/>
    <x v="2"/>
    <x v="9"/>
    <x v="1"/>
    <x v="79"/>
    <d v="2024-04-06T00:00:00"/>
    <x v="0"/>
    <x v="10"/>
    <n v="-54"/>
    <s v="not Appropriate"/>
  </r>
  <r>
    <n v="1147"/>
    <s v="IN-2011-51271"/>
    <x v="0"/>
    <s v="EH-13990"/>
    <x v="181"/>
    <x v="0"/>
    <x v="44"/>
    <x v="5"/>
    <s v="India"/>
    <x v="0"/>
    <s v="TEC-PH-10003348"/>
    <x v="1"/>
    <x v="12"/>
    <x v="834"/>
    <n v="415.44"/>
    <n v="3"/>
    <n v="170.28"/>
    <x v="997"/>
    <x v="1"/>
    <n v="630"/>
    <x v="2"/>
    <x v="9"/>
    <x v="1"/>
    <x v="485"/>
    <d v="2022-01-31T00:00:00"/>
    <x v="3"/>
    <x v="4"/>
    <n v="6"/>
    <s v="On time"/>
  </r>
  <r>
    <n v="1148"/>
    <s v="IN-2012-79103"/>
    <x v="0"/>
    <s v="AR-10540"/>
    <x v="162"/>
    <x v="0"/>
    <x v="42"/>
    <x v="8"/>
    <s v="India"/>
    <x v="0"/>
    <s v="TEC-PH-10004261"/>
    <x v="1"/>
    <x v="12"/>
    <x v="550"/>
    <n v="413.37"/>
    <n v="3"/>
    <n v="115.74"/>
    <x v="998"/>
    <x v="1"/>
    <n v="263"/>
    <x v="2"/>
    <x v="10"/>
    <x v="0"/>
    <x v="456"/>
    <d v="2021-11-26T00:00:00"/>
    <x v="2"/>
    <x v="6"/>
    <n v="5"/>
    <s v="On time"/>
  </r>
  <r>
    <n v="1149"/>
    <s v="IN-2013-50515"/>
    <x v="0"/>
    <s v="DK-13090"/>
    <x v="76"/>
    <x v="0"/>
    <x v="54"/>
    <x v="9"/>
    <s v="India"/>
    <x v="2"/>
    <s v="TEC-PH-10000840"/>
    <x v="1"/>
    <x v="12"/>
    <x v="835"/>
    <n v="364.32"/>
    <n v="2"/>
    <n v="112.92"/>
    <x v="285"/>
    <x v="1"/>
    <n v="582"/>
    <x v="2"/>
    <x v="11"/>
    <x v="1"/>
    <x v="109"/>
    <d v="2022-09-16T00:00:00"/>
    <x v="3"/>
    <x v="9"/>
    <n v="-84"/>
    <s v="not Appropriate"/>
  </r>
  <r>
    <n v="1150"/>
    <s v="IN-2013-11301"/>
    <x v="0"/>
    <s v="PO-18850"/>
    <x v="80"/>
    <x v="0"/>
    <x v="18"/>
    <x v="9"/>
    <s v="India"/>
    <x v="2"/>
    <s v="TEC-PH-10001917"/>
    <x v="1"/>
    <x v="12"/>
    <x v="298"/>
    <n v="418.5"/>
    <n v="3"/>
    <n v="33.479999999999997"/>
    <x v="999"/>
    <x v="1"/>
    <n v="775"/>
    <x v="2"/>
    <x v="8"/>
    <x v="0"/>
    <x v="271"/>
    <d v="2024-11-11T00:00:00"/>
    <x v="0"/>
    <x v="6"/>
    <n v="153"/>
    <s v="late Time"/>
  </r>
  <r>
    <n v="1151"/>
    <s v="IN-2013-52398"/>
    <x v="0"/>
    <s v="PF-19165"/>
    <x v="168"/>
    <x v="0"/>
    <x v="61"/>
    <x v="7"/>
    <s v="India"/>
    <x v="3"/>
    <s v="TEC-PH-10000822"/>
    <x v="1"/>
    <x v="12"/>
    <x v="836"/>
    <n v="249.18"/>
    <n v="2"/>
    <n v="59.76"/>
    <x v="1000"/>
    <x v="1"/>
    <n v="780"/>
    <x v="2"/>
    <x v="9"/>
    <x v="1"/>
    <x v="360"/>
    <d v="2023-02-09T00:00:00"/>
    <x v="1"/>
    <x v="11"/>
    <n v="-201"/>
    <s v="not Appropriate"/>
  </r>
  <r>
    <n v="1152"/>
    <s v="IN-2013-51285"/>
    <x v="0"/>
    <s v="JP-16135"/>
    <x v="411"/>
    <x v="2"/>
    <x v="86"/>
    <x v="8"/>
    <s v="India"/>
    <x v="0"/>
    <s v="FUR-CH-10000994"/>
    <x v="2"/>
    <x v="13"/>
    <x v="558"/>
    <n v="144.66"/>
    <n v="1"/>
    <n v="24.57"/>
    <x v="1001"/>
    <x v="0"/>
    <n v="255"/>
    <x v="2"/>
    <x v="10"/>
    <x v="0"/>
    <x v="486"/>
    <d v="2024-11-27T00:00:00"/>
    <x v="0"/>
    <x v="6"/>
    <n v="4"/>
    <s v="On time"/>
  </r>
  <r>
    <n v="1153"/>
    <s v="IN-2014-21241"/>
    <x v="0"/>
    <s v="RB-19465"/>
    <x v="222"/>
    <x v="2"/>
    <x v="108"/>
    <x v="5"/>
    <s v="India"/>
    <x v="0"/>
    <s v="FUR-FU-10004730"/>
    <x v="2"/>
    <x v="15"/>
    <x v="249"/>
    <n v="104.76"/>
    <n v="6"/>
    <n v="3.06"/>
    <x v="593"/>
    <x v="0"/>
    <n v="177"/>
    <x v="2"/>
    <x v="9"/>
    <x v="0"/>
    <x v="58"/>
    <d v="2021-11-10T00:00:00"/>
    <x v="2"/>
    <x v="6"/>
    <n v="153"/>
    <s v="late Time"/>
  </r>
  <r>
    <n v="1154"/>
    <s v="IN-2011-14941"/>
    <x v="0"/>
    <s v="DA-13450"/>
    <x v="60"/>
    <x v="2"/>
    <x v="27"/>
    <x v="13"/>
    <s v="India"/>
    <x v="1"/>
    <s v="FUR-FU-10002972"/>
    <x v="2"/>
    <x v="15"/>
    <x v="837"/>
    <n v="40.26"/>
    <n v="2"/>
    <n v="4.0199999999999996"/>
    <x v="462"/>
    <x v="0"/>
    <n v="573"/>
    <x v="2"/>
    <x v="10"/>
    <x v="1"/>
    <x v="453"/>
    <d v="2023-04-23T00:00:00"/>
    <x v="1"/>
    <x v="10"/>
    <n v="5"/>
    <s v="On time"/>
  </r>
  <r>
    <n v="1155"/>
    <s v="IN-2013-22760"/>
    <x v="0"/>
    <s v="VT-21700"/>
    <x v="63"/>
    <x v="2"/>
    <x v="19"/>
    <x v="8"/>
    <s v="India"/>
    <x v="0"/>
    <s v="FUR-BO-10001212"/>
    <x v="2"/>
    <x v="14"/>
    <x v="838"/>
    <n v="1322.01"/>
    <n v="3"/>
    <n v="145.35"/>
    <x v="901"/>
    <x v="0"/>
    <n v="40"/>
    <x v="2"/>
    <x v="11"/>
    <x v="0"/>
    <x v="137"/>
    <d v="2024-12-31T00:00:00"/>
    <x v="0"/>
    <x v="1"/>
    <n v="4"/>
    <s v="On time"/>
  </r>
  <r>
    <n v="1156"/>
    <s v="IN-2011-16033"/>
    <x v="0"/>
    <s v="LB-16795"/>
    <x v="284"/>
    <x v="2"/>
    <x v="24"/>
    <x v="10"/>
    <s v="India"/>
    <x v="3"/>
    <s v="FUR-BO-10003945"/>
    <x v="2"/>
    <x v="14"/>
    <x v="577"/>
    <n v="830.7"/>
    <n v="5"/>
    <n v="373.8"/>
    <x v="1002"/>
    <x v="0"/>
    <n v="304"/>
    <x v="2"/>
    <x v="8"/>
    <x v="1"/>
    <x v="271"/>
    <d v="2024-11-11T00:00:00"/>
    <x v="0"/>
    <x v="6"/>
    <n v="153"/>
    <s v="late Time"/>
  </r>
  <r>
    <n v="1157"/>
    <s v="IN-2011-40155"/>
    <x v="0"/>
    <s v="CL-12700"/>
    <x v="57"/>
    <x v="2"/>
    <x v="43"/>
    <x v="15"/>
    <s v="India"/>
    <x v="1"/>
    <s v="FUR-BO-10004852"/>
    <x v="2"/>
    <x v="14"/>
    <x v="815"/>
    <n v="1307.97"/>
    <n v="3"/>
    <n v="483.93"/>
    <x v="1003"/>
    <x v="0"/>
    <n v="197"/>
    <x v="2"/>
    <x v="9"/>
    <x v="0"/>
    <x v="487"/>
    <d v="2021-11-15T00:00:00"/>
    <x v="2"/>
    <x v="6"/>
    <n v="35"/>
    <s v="late Time"/>
  </r>
  <r>
    <n v="1158"/>
    <s v="IN-2011-49241"/>
    <x v="0"/>
    <s v="MT-18070"/>
    <x v="286"/>
    <x v="2"/>
    <x v="30"/>
    <x v="14"/>
    <s v="India"/>
    <x v="3"/>
    <s v="FUR-BO-10004699"/>
    <x v="2"/>
    <x v="14"/>
    <x v="247"/>
    <n v="575.88"/>
    <n v="4"/>
    <n v="0"/>
    <x v="1004"/>
    <x v="0"/>
    <n v="444"/>
    <x v="2"/>
    <x v="10"/>
    <x v="0"/>
    <x v="430"/>
    <d v="2021-12-11T00:00:00"/>
    <x v="2"/>
    <x v="1"/>
    <n v="153"/>
    <s v="late Time"/>
  </r>
  <r>
    <n v="1159"/>
    <s v="IN-2012-26274"/>
    <x v="0"/>
    <s v="BT-11530"/>
    <x v="59"/>
    <x v="2"/>
    <x v="130"/>
    <x v="17"/>
    <s v="India"/>
    <x v="1"/>
    <s v="FUR-TA-10001116"/>
    <x v="2"/>
    <x v="16"/>
    <x v="839"/>
    <n v="5451.3"/>
    <n v="6"/>
    <n v="327.06"/>
    <x v="1005"/>
    <x v="0"/>
    <n v="718"/>
    <x v="2"/>
    <x v="11"/>
    <x v="0"/>
    <x v="345"/>
    <d v="2024-09-05T00:00:00"/>
    <x v="0"/>
    <x v="9"/>
    <n v="213"/>
    <s v="late Time"/>
  </r>
  <r>
    <n v="1160"/>
    <s v="IN-2014-49675"/>
    <x v="0"/>
    <s v="LB-16795"/>
    <x v="284"/>
    <x v="2"/>
    <x v="5"/>
    <x v="4"/>
    <s v="India"/>
    <x v="0"/>
    <s v="TEC-MA-10003632"/>
    <x v="1"/>
    <x v="9"/>
    <x v="840"/>
    <n v="185.64"/>
    <n v="4"/>
    <n v="90.96"/>
    <x v="1006"/>
    <x v="0"/>
    <n v="102"/>
    <x v="2"/>
    <x v="8"/>
    <x v="1"/>
    <x v="488"/>
    <d v="2021-01-30T00:00:00"/>
    <x v="2"/>
    <x v="4"/>
    <n v="6"/>
    <s v="On time"/>
  </r>
  <r>
    <n v="1161"/>
    <s v="IN-2011-14941"/>
    <x v="0"/>
    <s v="DA-13450"/>
    <x v="60"/>
    <x v="2"/>
    <x v="27"/>
    <x v="13"/>
    <s v="India"/>
    <x v="1"/>
    <s v="TEC-AC-10002533"/>
    <x v="1"/>
    <x v="11"/>
    <x v="198"/>
    <n v="1031.4000000000001"/>
    <n v="9"/>
    <n v="164.97"/>
    <x v="1007"/>
    <x v="0"/>
    <n v="56"/>
    <x v="2"/>
    <x v="11"/>
    <x v="1"/>
    <x v="39"/>
    <d v="2024-08-18T00:00:00"/>
    <x v="0"/>
    <x v="7"/>
    <n v="5"/>
    <s v="On time"/>
  </r>
  <r>
    <n v="1162"/>
    <s v="IN-2011-70850"/>
    <x v="0"/>
    <s v="DH-13675"/>
    <x v="335"/>
    <x v="2"/>
    <x v="24"/>
    <x v="7"/>
    <s v="India"/>
    <x v="3"/>
    <s v="TEC-AC-10000742"/>
    <x v="1"/>
    <x v="11"/>
    <x v="841"/>
    <n v="336.15"/>
    <n v="9"/>
    <n v="100.71"/>
    <x v="1008"/>
    <x v="0"/>
    <n v="320"/>
    <x v="2"/>
    <x v="8"/>
    <x v="0"/>
    <x v="116"/>
    <d v="2022-08-28T00:00:00"/>
    <x v="3"/>
    <x v="7"/>
    <n v="5"/>
    <s v="On time"/>
  </r>
  <r>
    <n v="1163"/>
    <s v="IN-2014-40428"/>
    <x v="0"/>
    <s v="AS-10135"/>
    <x v="290"/>
    <x v="2"/>
    <x v="17"/>
    <x v="7"/>
    <s v="India"/>
    <x v="3"/>
    <s v="TEC-AC-10001254"/>
    <x v="1"/>
    <x v="11"/>
    <x v="842"/>
    <n v="579.45000000000005"/>
    <n v="5"/>
    <n v="225.9"/>
    <x v="1009"/>
    <x v="0"/>
    <n v="160"/>
    <x v="2"/>
    <x v="9"/>
    <x v="0"/>
    <x v="484"/>
    <d v="2023-03-11T00:00:00"/>
    <x v="1"/>
    <x v="8"/>
    <n v="-233"/>
    <s v="not Appropriate"/>
  </r>
  <r>
    <n v="1164"/>
    <s v="IN-2011-40155"/>
    <x v="0"/>
    <s v="CL-12700"/>
    <x v="57"/>
    <x v="2"/>
    <x v="43"/>
    <x v="15"/>
    <s v="India"/>
    <x v="1"/>
    <s v="TEC-AC-10000860"/>
    <x v="1"/>
    <x v="11"/>
    <x v="843"/>
    <n v="165.42"/>
    <n v="3"/>
    <n v="19.8"/>
    <x v="455"/>
    <x v="0"/>
    <n v="274"/>
    <x v="2"/>
    <x v="10"/>
    <x v="0"/>
    <x v="257"/>
    <d v="2021-02-09T00:00:00"/>
    <x v="2"/>
    <x v="11"/>
    <n v="-201"/>
    <s v="not Appropriate"/>
  </r>
  <r>
    <n v="1165"/>
    <s v="IN-2012-45909"/>
    <x v="0"/>
    <s v="TB-21190"/>
    <x v="291"/>
    <x v="2"/>
    <x v="78"/>
    <x v="7"/>
    <s v="India"/>
    <x v="3"/>
    <s v="TEC-PH-10000030"/>
    <x v="1"/>
    <x v="12"/>
    <x v="844"/>
    <n v="2544.6"/>
    <n v="4"/>
    <n v="865.08"/>
    <x v="1010"/>
    <x v="0"/>
    <n v="276"/>
    <x v="2"/>
    <x v="11"/>
    <x v="1"/>
    <x v="447"/>
    <d v="2024-01-19T00:00:00"/>
    <x v="0"/>
    <x v="4"/>
    <n v="4"/>
    <s v="On time"/>
  </r>
  <r>
    <n v="1166"/>
    <s v="IN-2014-12323"/>
    <x v="0"/>
    <s v="LS-16975"/>
    <x v="202"/>
    <x v="2"/>
    <x v="66"/>
    <x v="5"/>
    <s v="India"/>
    <x v="0"/>
    <s v="TEC-PH-10001478"/>
    <x v="1"/>
    <x v="12"/>
    <x v="845"/>
    <n v="297.60000000000002"/>
    <n v="4"/>
    <n v="92.16"/>
    <x v="1011"/>
    <x v="0"/>
    <n v="365"/>
    <x v="2"/>
    <x v="8"/>
    <x v="1"/>
    <x v="489"/>
    <d v="2021-06-14T00:00:00"/>
    <x v="2"/>
    <x v="5"/>
    <n v="-84"/>
    <s v="not Appropriate"/>
  </r>
  <r>
    <n v="1167"/>
    <s v="IN-2013-73412"/>
    <x v="0"/>
    <s v="AM-10360"/>
    <x v="412"/>
    <x v="1"/>
    <x v="136"/>
    <x v="17"/>
    <s v="India"/>
    <x v="1"/>
    <s v="FUR-FU-10001477"/>
    <x v="2"/>
    <x v="15"/>
    <x v="341"/>
    <n v="126"/>
    <n v="5"/>
    <n v="27.6"/>
    <x v="1012"/>
    <x v="0"/>
    <n v="316"/>
    <x v="2"/>
    <x v="8"/>
    <x v="0"/>
    <x v="90"/>
    <d v="2021-06-17T00:00:00"/>
    <x v="2"/>
    <x v="5"/>
    <n v="4"/>
    <s v="On time"/>
  </r>
  <r>
    <n v="1168"/>
    <s v="IN-2014-44264"/>
    <x v="0"/>
    <s v="SW-20755"/>
    <x v="229"/>
    <x v="1"/>
    <x v="29"/>
    <x v="2"/>
    <s v="India"/>
    <x v="2"/>
    <s v="FUR-FU-10000666"/>
    <x v="2"/>
    <x v="15"/>
    <x v="824"/>
    <n v="109.89"/>
    <n v="1"/>
    <n v="29.67"/>
    <x v="1013"/>
    <x v="0"/>
    <n v="691"/>
    <x v="2"/>
    <x v="9"/>
    <x v="1"/>
    <x v="88"/>
    <d v="2024-03-11T00:00:00"/>
    <x v="0"/>
    <x v="8"/>
    <n v="-233"/>
    <s v="not Appropriate"/>
  </r>
  <r>
    <n v="1169"/>
    <s v="IN-2011-26176"/>
    <x v="0"/>
    <s v="KB-16600"/>
    <x v="154"/>
    <x v="1"/>
    <x v="61"/>
    <x v="7"/>
    <s v="India"/>
    <x v="3"/>
    <s v="FUR-BO-10001934"/>
    <x v="2"/>
    <x v="14"/>
    <x v="328"/>
    <n v="3274.02"/>
    <n v="9"/>
    <n v="261.89999999999998"/>
    <x v="1014"/>
    <x v="0"/>
    <n v="409"/>
    <x v="2"/>
    <x v="11"/>
    <x v="1"/>
    <x v="258"/>
    <d v="2022-09-19T00:00:00"/>
    <x v="3"/>
    <x v="9"/>
    <n v="4"/>
    <s v="On time"/>
  </r>
  <r>
    <n v="1170"/>
    <s v="IN-2011-41254"/>
    <x v="0"/>
    <s v="SC-20230"/>
    <x v="378"/>
    <x v="1"/>
    <x v="36"/>
    <x v="9"/>
    <s v="India"/>
    <x v="2"/>
    <s v="FUR-BO-10001372"/>
    <x v="2"/>
    <x v="14"/>
    <x v="572"/>
    <n v="2637"/>
    <n v="6"/>
    <n v="184.5"/>
    <x v="1015"/>
    <x v="0"/>
    <n v="427"/>
    <x v="2"/>
    <x v="8"/>
    <x v="0"/>
    <x v="246"/>
    <d v="2023-02-12T00:00:00"/>
    <x v="1"/>
    <x v="11"/>
    <n v="-289"/>
    <s v="not Appropriate"/>
  </r>
  <r>
    <n v="1171"/>
    <s v="IN-2013-61127"/>
    <x v="0"/>
    <s v="KB-16585"/>
    <x v="374"/>
    <x v="1"/>
    <x v="7"/>
    <x v="6"/>
    <s v="India"/>
    <x v="2"/>
    <s v="FUR-BO-10002462"/>
    <x v="2"/>
    <x v="14"/>
    <x v="241"/>
    <n v="1239.3"/>
    <n v="3"/>
    <n v="24.75"/>
    <x v="1016"/>
    <x v="0"/>
    <n v="670"/>
    <x v="2"/>
    <x v="9"/>
    <x v="0"/>
    <x v="246"/>
    <d v="2023-02-12T00:00:00"/>
    <x v="1"/>
    <x v="11"/>
    <n v="-289"/>
    <s v="not Appropriate"/>
  </r>
  <r>
    <n v="1172"/>
    <s v="IN-2011-12554"/>
    <x v="0"/>
    <s v="YC-21895"/>
    <x v="41"/>
    <x v="1"/>
    <x v="29"/>
    <x v="2"/>
    <s v="India"/>
    <x v="2"/>
    <s v="FUR-BO-10001874"/>
    <x v="2"/>
    <x v="14"/>
    <x v="601"/>
    <n v="743.25"/>
    <n v="5"/>
    <n v="133.65"/>
    <x v="1017"/>
    <x v="0"/>
    <n v="111"/>
    <x v="2"/>
    <x v="9"/>
    <x v="1"/>
    <x v="253"/>
    <d v="2024-03-26T00:00:00"/>
    <x v="0"/>
    <x v="8"/>
    <n v="4"/>
    <s v="On time"/>
  </r>
  <r>
    <n v="1173"/>
    <s v="IN-2013-61232"/>
    <x v="0"/>
    <s v="HG-14965"/>
    <x v="413"/>
    <x v="1"/>
    <x v="127"/>
    <x v="7"/>
    <s v="India"/>
    <x v="3"/>
    <s v="FUR-BO-10000243"/>
    <x v="2"/>
    <x v="14"/>
    <x v="846"/>
    <n v="1386.63"/>
    <n v="7"/>
    <n v="360.36"/>
    <x v="863"/>
    <x v="0"/>
    <n v="278"/>
    <x v="2"/>
    <x v="10"/>
    <x v="0"/>
    <x v="92"/>
    <d v="2024-10-21T00:00:00"/>
    <x v="0"/>
    <x v="3"/>
    <n v="4"/>
    <s v="On time"/>
  </r>
  <r>
    <n v="1174"/>
    <s v="IN-2014-34128"/>
    <x v="0"/>
    <s v="KN-16450"/>
    <x v="43"/>
    <x v="1"/>
    <x v="24"/>
    <x v="7"/>
    <s v="India"/>
    <x v="3"/>
    <s v="FUR-TA-10001531"/>
    <x v="2"/>
    <x v="16"/>
    <x v="847"/>
    <n v="1354.95"/>
    <n v="5"/>
    <n v="108.3"/>
    <x v="1018"/>
    <x v="0"/>
    <n v="681"/>
    <x v="2"/>
    <x v="11"/>
    <x v="1"/>
    <x v="92"/>
    <d v="2024-10-21T00:00:00"/>
    <x v="0"/>
    <x v="3"/>
    <n v="4"/>
    <s v="On time"/>
  </r>
  <r>
    <n v="1175"/>
    <s v="IN-2011-16418"/>
    <x v="0"/>
    <s v="DL-13495"/>
    <x v="414"/>
    <x v="1"/>
    <x v="38"/>
    <x v="10"/>
    <s v="India"/>
    <x v="3"/>
    <s v="FUR-CH-10003846"/>
    <x v="2"/>
    <x v="13"/>
    <x v="848"/>
    <n v="880.95"/>
    <n v="5"/>
    <n v="0"/>
    <x v="1019"/>
    <x v="0"/>
    <n v="454"/>
    <x v="2"/>
    <x v="8"/>
    <x v="0"/>
    <x v="367"/>
    <d v="2024-11-15T00:00:00"/>
    <x v="0"/>
    <x v="6"/>
    <n v="4"/>
    <s v="On time"/>
  </r>
  <r>
    <n v="1176"/>
    <s v="IN-2013-73412"/>
    <x v="0"/>
    <s v="AM-10360"/>
    <x v="412"/>
    <x v="1"/>
    <x v="136"/>
    <x v="17"/>
    <s v="India"/>
    <x v="1"/>
    <s v="FUR-CH-10001797"/>
    <x v="2"/>
    <x v="13"/>
    <x v="355"/>
    <n v="64.11"/>
    <n v="1"/>
    <n v="24.36"/>
    <x v="709"/>
    <x v="0"/>
    <n v="378"/>
    <x v="2"/>
    <x v="10"/>
    <x v="1"/>
    <x v="354"/>
    <d v="2022-10-12T00:00:00"/>
    <x v="3"/>
    <x v="3"/>
    <n v="153"/>
    <s v="late Time"/>
  </r>
  <r>
    <n v="1177"/>
    <s v="IN-2011-74994"/>
    <x v="0"/>
    <s v="AG-10495"/>
    <x v="375"/>
    <x v="1"/>
    <x v="25"/>
    <x v="11"/>
    <s v="India"/>
    <x v="3"/>
    <s v="TEC-AC-10004016"/>
    <x v="1"/>
    <x v="11"/>
    <x v="357"/>
    <n v="185.4"/>
    <n v="6"/>
    <n v="44.46"/>
    <x v="649"/>
    <x v="0"/>
    <n v="783"/>
    <x v="2"/>
    <x v="11"/>
    <x v="1"/>
    <x v="98"/>
    <d v="2022-12-23T00:00:00"/>
    <x v="3"/>
    <x v="1"/>
    <n v="4"/>
    <s v="On time"/>
  </r>
  <r>
    <n v="1178"/>
    <s v="IN-2013-73412"/>
    <x v="0"/>
    <s v="AM-10360"/>
    <x v="412"/>
    <x v="1"/>
    <x v="136"/>
    <x v="17"/>
    <s v="India"/>
    <x v="1"/>
    <s v="TEC-CO-10001419"/>
    <x v="1"/>
    <x v="10"/>
    <x v="186"/>
    <n v="1590.66"/>
    <n v="6"/>
    <n v="47.7"/>
    <x v="1020"/>
    <x v="0"/>
    <n v="499"/>
    <x v="2"/>
    <x v="10"/>
    <x v="1"/>
    <x v="315"/>
    <d v="2024-10-18T00:00:00"/>
    <x v="0"/>
    <x v="3"/>
    <n v="5"/>
    <s v="On time"/>
  </r>
  <r>
    <n v="1179"/>
    <s v="IN-2011-16418"/>
    <x v="0"/>
    <s v="DL-13495"/>
    <x v="414"/>
    <x v="1"/>
    <x v="38"/>
    <x v="10"/>
    <s v="India"/>
    <x v="3"/>
    <s v="TEC-CO-10003506"/>
    <x v="1"/>
    <x v="10"/>
    <x v="849"/>
    <n v="1199.76"/>
    <n v="4"/>
    <n v="395.88"/>
    <x v="1021"/>
    <x v="0"/>
    <n v="327"/>
    <x v="2"/>
    <x v="11"/>
    <x v="1"/>
    <x v="267"/>
    <d v="2024-10-28T00:00:00"/>
    <x v="0"/>
    <x v="3"/>
    <n v="4"/>
    <s v="On time"/>
  </r>
  <r>
    <n v="1180"/>
    <s v="IN-2013-27639"/>
    <x v="0"/>
    <s v="GZ-14545"/>
    <x v="111"/>
    <x v="1"/>
    <x v="111"/>
    <x v="9"/>
    <s v="India"/>
    <x v="2"/>
    <s v="TEC-CO-10000452"/>
    <x v="1"/>
    <x v="10"/>
    <x v="850"/>
    <n v="729.99"/>
    <n v="3"/>
    <n v="7.29"/>
    <x v="1022"/>
    <x v="0"/>
    <n v="717"/>
    <x v="2"/>
    <x v="8"/>
    <x v="1"/>
    <x v="490"/>
    <d v="2023-02-17T00:00:00"/>
    <x v="1"/>
    <x v="11"/>
    <n v="4"/>
    <s v="On time"/>
  </r>
  <r>
    <n v="1181"/>
    <s v="IN-2012-43081"/>
    <x v="0"/>
    <s v="JS-15685"/>
    <x v="36"/>
    <x v="1"/>
    <x v="30"/>
    <x v="14"/>
    <s v="India"/>
    <x v="3"/>
    <s v="TEC-CO-10002350"/>
    <x v="1"/>
    <x v="10"/>
    <x v="294"/>
    <n v="1134.9000000000001"/>
    <n v="3"/>
    <n v="45.36"/>
    <x v="1023"/>
    <x v="0"/>
    <n v="158"/>
    <x v="2"/>
    <x v="9"/>
    <x v="0"/>
    <x v="263"/>
    <d v="2024-04-04T00:00:00"/>
    <x v="0"/>
    <x v="10"/>
    <n v="4"/>
    <s v="On time"/>
  </r>
  <r>
    <n v="1182"/>
    <s v="IN-2013-41037"/>
    <x v="0"/>
    <s v="SP-20545"/>
    <x v="227"/>
    <x v="1"/>
    <x v="16"/>
    <x v="0"/>
    <s v="India"/>
    <x v="0"/>
    <s v="TEC-CO-10001501"/>
    <x v="1"/>
    <x v="10"/>
    <x v="851"/>
    <n v="574.02"/>
    <n v="3"/>
    <n v="86.04"/>
    <x v="1024"/>
    <x v="0"/>
    <n v="698"/>
    <x v="2"/>
    <x v="10"/>
    <x v="1"/>
    <x v="99"/>
    <d v="2024-11-16T00:00:00"/>
    <x v="0"/>
    <x v="6"/>
    <n v="-25"/>
    <s v="not Appropriate"/>
  </r>
  <r>
    <n v="1183"/>
    <s v="IN-2012-17335"/>
    <x v="0"/>
    <s v="BF-11020"/>
    <x v="415"/>
    <x v="1"/>
    <x v="99"/>
    <x v="8"/>
    <s v="India"/>
    <x v="0"/>
    <s v="TEC-MA-10000606"/>
    <x v="1"/>
    <x v="9"/>
    <x v="852"/>
    <n v="1334.55"/>
    <n v="5"/>
    <n v="360.3"/>
    <x v="1025"/>
    <x v="0"/>
    <n v="146"/>
    <x v="2"/>
    <x v="11"/>
    <x v="0"/>
    <x v="315"/>
    <d v="2024-10-18T00:00:00"/>
    <x v="0"/>
    <x v="3"/>
    <n v="5"/>
    <s v="On time"/>
  </r>
  <r>
    <n v="1184"/>
    <s v="IN-2014-62247"/>
    <x v="0"/>
    <s v="CP-12340"/>
    <x v="104"/>
    <x v="1"/>
    <x v="61"/>
    <x v="7"/>
    <s v="India"/>
    <x v="3"/>
    <s v="TEC-MA-10002998"/>
    <x v="1"/>
    <x v="9"/>
    <x v="853"/>
    <n v="861.21"/>
    <n v="7"/>
    <n v="60.27"/>
    <x v="1026"/>
    <x v="0"/>
    <n v="416"/>
    <x v="2"/>
    <x v="8"/>
    <x v="0"/>
    <x v="491"/>
    <d v="2024-11-23T00:00:00"/>
    <x v="0"/>
    <x v="6"/>
    <n v="4"/>
    <s v="On time"/>
  </r>
  <r>
    <n v="1185"/>
    <s v="IN-2011-14983"/>
    <x v="0"/>
    <s v="GH-14485"/>
    <x v="44"/>
    <x v="1"/>
    <x v="33"/>
    <x v="16"/>
    <s v="India"/>
    <x v="2"/>
    <s v="TEC-MA-10001311"/>
    <x v="1"/>
    <x v="9"/>
    <x v="854"/>
    <n v="1050.48"/>
    <n v="4"/>
    <n v="94.44"/>
    <x v="1027"/>
    <x v="0"/>
    <n v="307"/>
    <x v="2"/>
    <x v="9"/>
    <x v="0"/>
    <x v="264"/>
    <d v="2023-08-16T00:00:00"/>
    <x v="1"/>
    <x v="7"/>
    <n v="-114"/>
    <s v="not Appropriate"/>
  </r>
  <r>
    <n v="1186"/>
    <s v="IN-2011-75526"/>
    <x v="0"/>
    <s v="DM-12955"/>
    <x v="377"/>
    <x v="1"/>
    <x v="82"/>
    <x v="0"/>
    <s v="India"/>
    <x v="0"/>
    <s v="TEC-PH-10002601"/>
    <x v="1"/>
    <x v="12"/>
    <x v="215"/>
    <n v="1928.34"/>
    <n v="3"/>
    <n v="77.13"/>
    <x v="1028"/>
    <x v="0"/>
    <n v="402"/>
    <x v="2"/>
    <x v="11"/>
    <x v="0"/>
    <x v="315"/>
    <d v="2024-10-17T00:00:00"/>
    <x v="0"/>
    <x v="3"/>
    <n v="4"/>
    <s v="On time"/>
  </r>
  <r>
    <n v="1187"/>
    <s v="IN-2013-34457"/>
    <x v="0"/>
    <s v="MZ-17515"/>
    <x v="281"/>
    <x v="1"/>
    <x v="132"/>
    <x v="0"/>
    <s v="India"/>
    <x v="0"/>
    <s v="TEC-PH-10004402"/>
    <x v="1"/>
    <x v="12"/>
    <x v="855"/>
    <n v="707.52"/>
    <n v="8"/>
    <n v="297.12"/>
    <x v="1029"/>
    <x v="0"/>
    <n v="428"/>
    <x v="2"/>
    <x v="8"/>
    <x v="0"/>
    <x v="144"/>
    <d v="2022-04-09T00:00:00"/>
    <x v="3"/>
    <x v="10"/>
    <n v="-144"/>
    <s v="not Appropriate"/>
  </r>
  <r>
    <n v="1188"/>
    <s v="IN-2011-49087"/>
    <x v="0"/>
    <s v="HR-14830"/>
    <x v="416"/>
    <x v="1"/>
    <x v="127"/>
    <x v="4"/>
    <s v="India"/>
    <x v="0"/>
    <s v="TEC-PH-10004261"/>
    <x v="1"/>
    <x v="12"/>
    <x v="550"/>
    <n v="551.16"/>
    <n v="4"/>
    <n v="154.32"/>
    <x v="1030"/>
    <x v="0"/>
    <n v="350"/>
    <x v="2"/>
    <x v="9"/>
    <x v="1"/>
    <x v="32"/>
    <d v="2024-09-30T00:00:00"/>
    <x v="0"/>
    <x v="9"/>
    <n v="5"/>
    <s v="On time"/>
  </r>
  <r>
    <n v="1189"/>
    <s v="IN-2012-79817"/>
    <x v="0"/>
    <s v="MM-18280"/>
    <x v="346"/>
    <x v="1"/>
    <x v="58"/>
    <x v="9"/>
    <s v="India"/>
    <x v="2"/>
    <s v="TEC-CO-10001157"/>
    <x v="1"/>
    <x v="10"/>
    <x v="856"/>
    <n v="291.42"/>
    <n v="2"/>
    <n v="131.1"/>
    <x v="1031"/>
    <x v="0"/>
    <n v="120"/>
    <x v="2"/>
    <x v="8"/>
    <x v="1"/>
    <x v="261"/>
    <d v="2022-09-10T00:00:00"/>
    <x v="3"/>
    <x v="9"/>
    <n v="153"/>
    <s v="late Time"/>
  </r>
  <r>
    <n v="1190"/>
    <s v="IN-2013-61001"/>
    <x v="0"/>
    <s v="RP-19855"/>
    <x v="417"/>
    <x v="1"/>
    <x v="85"/>
    <x v="18"/>
    <s v="India"/>
    <x v="2"/>
    <s v="TEC-AC-10004704"/>
    <x v="1"/>
    <x v="11"/>
    <x v="857"/>
    <n v="106.32"/>
    <n v="2"/>
    <n v="30.78"/>
    <x v="1032"/>
    <x v="0"/>
    <n v="510"/>
    <x v="2"/>
    <x v="9"/>
    <x v="1"/>
    <x v="261"/>
    <d v="2022-09-10T00:00:00"/>
    <x v="3"/>
    <x v="9"/>
    <n v="153"/>
    <s v="late Time"/>
  </r>
  <r>
    <n v="1191"/>
    <s v="IN-2012-38713"/>
    <x v="0"/>
    <s v="SC-20770"/>
    <x v="53"/>
    <x v="1"/>
    <x v="39"/>
    <x v="15"/>
    <s v="India"/>
    <x v="1"/>
    <s v="TEC-AC-10004562"/>
    <x v="1"/>
    <x v="11"/>
    <x v="199"/>
    <n v="86.04"/>
    <n v="2"/>
    <n v="3.42"/>
    <x v="1033"/>
    <x v="0"/>
    <n v="489"/>
    <x v="2"/>
    <x v="10"/>
    <x v="1"/>
    <x v="264"/>
    <d v="2023-08-16T00:00:00"/>
    <x v="1"/>
    <x v="7"/>
    <n v="-114"/>
    <s v="not Appropriate"/>
  </r>
  <r>
    <n v="1192"/>
    <s v="IN-2011-41254"/>
    <x v="0"/>
    <s v="SC-20230"/>
    <x v="378"/>
    <x v="1"/>
    <x v="36"/>
    <x v="9"/>
    <s v="India"/>
    <x v="2"/>
    <s v="TEC-PH-10002601"/>
    <x v="1"/>
    <x v="12"/>
    <x v="215"/>
    <n v="1285.56"/>
    <n v="2"/>
    <n v="51.42"/>
    <x v="1034"/>
    <x v="0"/>
    <n v="201"/>
    <x v="2"/>
    <x v="11"/>
    <x v="1"/>
    <x v="32"/>
    <d v="2024-09-30T00:00:00"/>
    <x v="0"/>
    <x v="9"/>
    <n v="5"/>
    <s v="On time"/>
  </r>
  <r>
    <n v="1193"/>
    <s v="IN-2013-61127"/>
    <x v="0"/>
    <s v="KB-16585"/>
    <x v="374"/>
    <x v="1"/>
    <x v="7"/>
    <x v="6"/>
    <s v="India"/>
    <x v="2"/>
    <s v="TEC-PH-10001428"/>
    <x v="1"/>
    <x v="12"/>
    <x v="858"/>
    <n v="159.66"/>
    <n v="2"/>
    <n v="20.7"/>
    <x v="30"/>
    <x v="0"/>
    <n v="479"/>
    <x v="2"/>
    <x v="9"/>
    <x v="1"/>
    <x v="99"/>
    <d v="2024-11-16T00:00:00"/>
    <x v="0"/>
    <x v="6"/>
    <n v="-25"/>
    <s v="not Appropriate"/>
  </r>
  <r>
    <n v="1194"/>
    <s v="IN-2014-78396"/>
    <x v="0"/>
    <s v="MG-18145"/>
    <x v="418"/>
    <x v="0"/>
    <x v="137"/>
    <x v="8"/>
    <s v="India"/>
    <x v="0"/>
    <s v="FUR-TA-10004744"/>
    <x v="2"/>
    <x v="16"/>
    <x v="859"/>
    <n v="2572.7399999999998"/>
    <n v="3"/>
    <n v="1080.54"/>
    <x v="1035"/>
    <x v="0"/>
    <n v="374"/>
    <x v="2"/>
    <x v="8"/>
    <x v="0"/>
    <x v="99"/>
    <d v="2024-11-16T00:00:00"/>
    <x v="0"/>
    <x v="6"/>
    <n v="-25"/>
    <s v="not Appropriate"/>
  </r>
  <r>
    <n v="1195"/>
    <s v="IN-2013-11448"/>
    <x v="0"/>
    <s v="TC-21295"/>
    <x v="16"/>
    <x v="0"/>
    <x v="15"/>
    <x v="2"/>
    <s v="India"/>
    <x v="2"/>
    <s v="FUR-TA-10002860"/>
    <x v="2"/>
    <x v="16"/>
    <x v="860"/>
    <n v="998.1"/>
    <n v="3"/>
    <n v="419.13"/>
    <x v="1036"/>
    <x v="0"/>
    <n v="565"/>
    <x v="2"/>
    <x v="9"/>
    <x v="1"/>
    <x v="255"/>
    <d v="2022-06-01T00:00:00"/>
    <x v="3"/>
    <x v="5"/>
    <n v="120"/>
    <s v="late Time"/>
  </r>
  <r>
    <n v="1196"/>
    <s v="IN-2011-31895"/>
    <x v="0"/>
    <s v="RD-19900"/>
    <x v="419"/>
    <x v="0"/>
    <x v="57"/>
    <x v="8"/>
    <s v="India"/>
    <x v="0"/>
    <s v="FUR-CH-10001871"/>
    <x v="2"/>
    <x v="13"/>
    <x v="861"/>
    <n v="300.42"/>
    <n v="3"/>
    <n v="18"/>
    <x v="528"/>
    <x v="0"/>
    <n v="534"/>
    <x v="2"/>
    <x v="11"/>
    <x v="1"/>
    <x v="373"/>
    <d v="2023-07-22T00:00:00"/>
    <x v="1"/>
    <x v="2"/>
    <n v="4"/>
    <s v="On time"/>
  </r>
  <r>
    <n v="1197"/>
    <s v="IN-2013-11357"/>
    <x v="0"/>
    <s v="JH-15910"/>
    <x v="236"/>
    <x v="0"/>
    <x v="110"/>
    <x v="17"/>
    <s v="India"/>
    <x v="1"/>
    <s v="FUR-FU-10003052"/>
    <x v="2"/>
    <x v="15"/>
    <x v="862"/>
    <n v="159.12"/>
    <n v="3"/>
    <n v="60.39"/>
    <x v="1037"/>
    <x v="0"/>
    <n v="60"/>
    <x v="2"/>
    <x v="8"/>
    <x v="0"/>
    <x v="374"/>
    <d v="2021-03-09T00:00:00"/>
    <x v="2"/>
    <x v="8"/>
    <n v="-174"/>
    <s v="not Appropriate"/>
  </r>
  <r>
    <n v="1198"/>
    <s v="IN-2013-51502"/>
    <x v="0"/>
    <s v="CC-12370"/>
    <x v="28"/>
    <x v="0"/>
    <x v="10"/>
    <x v="12"/>
    <s v="India"/>
    <x v="3"/>
    <s v="FUR-FU-10001351"/>
    <x v="2"/>
    <x v="15"/>
    <x v="635"/>
    <n v="155.25"/>
    <n v="3"/>
    <n v="24.84"/>
    <x v="1038"/>
    <x v="0"/>
    <n v="796"/>
    <x v="2"/>
    <x v="10"/>
    <x v="1"/>
    <x v="100"/>
    <d v="2024-10-01T00:00:00"/>
    <x v="0"/>
    <x v="3"/>
    <n v="122"/>
    <s v="late Time"/>
  </r>
  <r>
    <n v="1199"/>
    <s v="IN-2014-52272"/>
    <x v="0"/>
    <s v="BD-11770"/>
    <x v="373"/>
    <x v="0"/>
    <x v="3"/>
    <x v="2"/>
    <s v="India"/>
    <x v="2"/>
    <s v="FUR-FU-10003214"/>
    <x v="2"/>
    <x v="15"/>
    <x v="863"/>
    <n v="85.59"/>
    <n v="3"/>
    <n v="23.04"/>
    <x v="465"/>
    <x v="0"/>
    <n v="254"/>
    <x v="2"/>
    <x v="11"/>
    <x v="0"/>
    <x v="265"/>
    <d v="2023-05-24T00:00:00"/>
    <x v="1"/>
    <x v="0"/>
    <n v="4"/>
    <s v="On time"/>
  </r>
  <r>
    <n v="1200"/>
    <s v="IN-2012-59538"/>
    <x v="0"/>
    <s v="PO-18850"/>
    <x v="80"/>
    <x v="0"/>
    <x v="138"/>
    <x v="10"/>
    <s v="India"/>
    <x v="3"/>
    <s v="TEC-PH-10004680"/>
    <x v="1"/>
    <x v="12"/>
    <x v="864"/>
    <n v="369.72"/>
    <n v="3"/>
    <n v="166.32"/>
    <x v="1039"/>
    <x v="0"/>
    <n v="687"/>
    <x v="2"/>
    <x v="8"/>
    <x v="0"/>
    <x v="51"/>
    <d v="2022-12-04T00:00:00"/>
    <x v="3"/>
    <x v="1"/>
    <n v="153"/>
    <s v="late Time"/>
  </r>
  <r>
    <n v="1201"/>
    <s v="IN-2014-46777"/>
    <x v="0"/>
    <s v="KD-16345"/>
    <x v="17"/>
    <x v="0"/>
    <x v="16"/>
    <x v="0"/>
    <s v="India"/>
    <x v="0"/>
    <s v="TEC-CO-10001703"/>
    <x v="1"/>
    <x v="10"/>
    <x v="865"/>
    <n v="785.79"/>
    <n v="3"/>
    <n v="369.27"/>
    <x v="1040"/>
    <x v="0"/>
    <n v="132"/>
    <x v="2"/>
    <x v="10"/>
    <x v="0"/>
    <x v="492"/>
    <d v="2023-06-02T00:00:00"/>
    <x v="1"/>
    <x v="5"/>
    <n v="120"/>
    <s v="late Time"/>
  </r>
  <r>
    <n v="1202"/>
    <s v="IN-2014-12365"/>
    <x v="0"/>
    <s v="BG-11035"/>
    <x v="241"/>
    <x v="0"/>
    <x v="66"/>
    <x v="5"/>
    <s v="India"/>
    <x v="0"/>
    <s v="TEC-CO-10000778"/>
    <x v="1"/>
    <x v="10"/>
    <x v="359"/>
    <n v="510.12"/>
    <n v="3"/>
    <n v="50.94"/>
    <x v="1041"/>
    <x v="0"/>
    <n v="307"/>
    <x v="2"/>
    <x v="11"/>
    <x v="1"/>
    <x v="370"/>
    <d v="2024-08-30T00:00:00"/>
    <x v="0"/>
    <x v="7"/>
    <n v="4"/>
    <s v="On time"/>
  </r>
  <r>
    <n v="1203"/>
    <s v="IN-2013-33428"/>
    <x v="0"/>
    <s v="JJ-15445"/>
    <x v="22"/>
    <x v="0"/>
    <x v="25"/>
    <x v="11"/>
    <s v="India"/>
    <x v="3"/>
    <s v="TEC-MA-10001627"/>
    <x v="1"/>
    <x v="9"/>
    <x v="866"/>
    <n v="798.75"/>
    <n v="3"/>
    <n v="311.49"/>
    <x v="1042"/>
    <x v="0"/>
    <n v="83"/>
    <x v="2"/>
    <x v="8"/>
    <x v="1"/>
    <x v="98"/>
    <d v="2022-12-23T00:00:00"/>
    <x v="3"/>
    <x v="1"/>
    <n v="4"/>
    <s v="On time"/>
  </r>
  <r>
    <n v="1204"/>
    <s v="IN-2012-59538"/>
    <x v="0"/>
    <s v="PO-18850"/>
    <x v="80"/>
    <x v="0"/>
    <x v="138"/>
    <x v="10"/>
    <s v="India"/>
    <x v="3"/>
    <s v="TEC-MA-10001726"/>
    <x v="1"/>
    <x v="9"/>
    <x v="867"/>
    <n v="346.32"/>
    <n v="3"/>
    <n v="13.77"/>
    <x v="1043"/>
    <x v="0"/>
    <n v="384"/>
    <x v="2"/>
    <x v="9"/>
    <x v="1"/>
    <x v="119"/>
    <d v="2024-05-15T00:00:00"/>
    <x v="0"/>
    <x v="0"/>
    <n v="-113"/>
    <s v="not Appropriate"/>
  </r>
  <r>
    <n v="1205"/>
    <s v="IN-2012-31111"/>
    <x v="0"/>
    <s v="VM-21835"/>
    <x v="14"/>
    <x v="0"/>
    <x v="10"/>
    <x v="12"/>
    <s v="India"/>
    <x v="3"/>
    <s v="TEC-AC-10003776"/>
    <x v="1"/>
    <x v="11"/>
    <x v="868"/>
    <n v="130.32"/>
    <n v="3"/>
    <n v="22.14"/>
    <x v="1044"/>
    <x v="0"/>
    <n v="598"/>
    <x v="2"/>
    <x v="11"/>
    <x v="1"/>
    <x v="381"/>
    <d v="2024-04-30T00:00:00"/>
    <x v="0"/>
    <x v="10"/>
    <n v="7"/>
    <s v="On time"/>
  </r>
  <r>
    <n v="1206"/>
    <s v="ID-2013-77836"/>
    <x v="0"/>
    <s v="JS-16030"/>
    <x v="126"/>
    <x v="0"/>
    <x v="49"/>
    <x v="5"/>
    <s v="India"/>
    <x v="0"/>
    <s v="FUR-CH-10000432"/>
    <x v="2"/>
    <x v="13"/>
    <x v="869"/>
    <n v="273.91500000000002"/>
    <n v="3"/>
    <n v="-241.065"/>
    <x v="1045"/>
    <x v="0"/>
    <n v="608"/>
    <x v="2"/>
    <x v="8"/>
    <x v="1"/>
    <x v="493"/>
    <d v="2024-10-22T00:00:00"/>
    <x v="0"/>
    <x v="3"/>
    <n v="7"/>
    <s v="On time"/>
  </r>
  <r>
    <n v="1207"/>
    <s v="IN-2014-52272"/>
    <x v="0"/>
    <s v="BD-11770"/>
    <x v="373"/>
    <x v="0"/>
    <x v="3"/>
    <x v="2"/>
    <s v="India"/>
    <x v="2"/>
    <s v="FUR-FU-10001770"/>
    <x v="2"/>
    <x v="15"/>
    <x v="630"/>
    <n v="195.72"/>
    <n v="4"/>
    <n v="97.8"/>
    <x v="1046"/>
    <x v="0"/>
    <n v="207"/>
    <x v="2"/>
    <x v="9"/>
    <x v="1"/>
    <x v="120"/>
    <d v="2021-08-18T00:00:00"/>
    <x v="2"/>
    <x v="7"/>
    <n v="-82"/>
    <s v="not Appropriate"/>
  </r>
  <r>
    <n v="1208"/>
    <s v="IN-2012-73930"/>
    <x v="0"/>
    <s v="CD-12280"/>
    <x v="371"/>
    <x v="0"/>
    <x v="46"/>
    <x v="11"/>
    <s v="India"/>
    <x v="3"/>
    <s v="TEC-CO-10003113"/>
    <x v="1"/>
    <x v="10"/>
    <x v="870"/>
    <n v="1285.44"/>
    <n v="4"/>
    <n v="89.88"/>
    <x v="1047"/>
    <x v="0"/>
    <n v="20"/>
    <x v="2"/>
    <x v="10"/>
    <x v="0"/>
    <x v="494"/>
    <d v="2021-01-02T00:00:00"/>
    <x v="2"/>
    <x v="4"/>
    <n v="-24"/>
    <s v="not Appropriate"/>
  </r>
  <r>
    <n v="1209"/>
    <s v="IN-2013-46252"/>
    <x v="0"/>
    <s v="ZC-21910"/>
    <x v="13"/>
    <x v="0"/>
    <x v="12"/>
    <x v="9"/>
    <s v="India"/>
    <x v="2"/>
    <s v="TEC-MA-10004666"/>
    <x v="1"/>
    <x v="9"/>
    <x v="871"/>
    <n v="1236.96"/>
    <n v="4"/>
    <n v="24.72"/>
    <x v="1048"/>
    <x v="0"/>
    <n v="130"/>
    <x v="2"/>
    <x v="11"/>
    <x v="0"/>
    <x v="250"/>
    <d v="2024-01-31T00:00:00"/>
    <x v="0"/>
    <x v="4"/>
    <n v="7"/>
    <s v="On time"/>
  </r>
  <r>
    <n v="1210"/>
    <s v="IN-2012-74168"/>
    <x v="0"/>
    <s v="JM-15535"/>
    <x v="6"/>
    <x v="0"/>
    <x v="66"/>
    <x v="5"/>
    <s v="India"/>
    <x v="0"/>
    <s v="TEC-MA-10000473"/>
    <x v="1"/>
    <x v="9"/>
    <x v="872"/>
    <n v="468.6"/>
    <n v="4"/>
    <n v="182.64"/>
    <x v="1049"/>
    <x v="0"/>
    <n v="142"/>
    <x v="2"/>
    <x v="8"/>
    <x v="1"/>
    <x v="116"/>
    <d v="2022-08-29T00:00:00"/>
    <x v="3"/>
    <x v="7"/>
    <n v="6"/>
    <s v="On time"/>
  </r>
  <r>
    <n v="1211"/>
    <s v="IN-2014-13597"/>
    <x v="0"/>
    <s v="AC-10450"/>
    <x v="130"/>
    <x v="0"/>
    <x v="18"/>
    <x v="9"/>
    <s v="India"/>
    <x v="2"/>
    <s v="FUR-TA-10002256"/>
    <x v="2"/>
    <x v="16"/>
    <x v="873"/>
    <n v="2664"/>
    <n v="5"/>
    <n v="905.7"/>
    <x v="1050"/>
    <x v="0"/>
    <n v="509"/>
    <x v="2"/>
    <x v="9"/>
    <x v="1"/>
    <x v="32"/>
    <d v="2024-02-10T00:00:00"/>
    <x v="0"/>
    <x v="11"/>
    <n v="-228"/>
    <s v="not Appropriate"/>
  </r>
  <r>
    <n v="1212"/>
    <s v="IN-2013-46091"/>
    <x v="0"/>
    <s v="KH-16360"/>
    <x v="20"/>
    <x v="0"/>
    <x v="18"/>
    <x v="9"/>
    <s v="India"/>
    <x v="2"/>
    <s v="FUR-CH-10004331"/>
    <x v="2"/>
    <x v="13"/>
    <x v="565"/>
    <n v="674.55"/>
    <n v="5"/>
    <n v="195.6"/>
    <x v="154"/>
    <x v="0"/>
    <n v="323"/>
    <x v="2"/>
    <x v="10"/>
    <x v="0"/>
    <x v="495"/>
    <d v="2023-04-11T00:00:00"/>
    <x v="1"/>
    <x v="10"/>
    <n v="59"/>
    <s v="late Time"/>
  </r>
  <r>
    <n v="1213"/>
    <s v="IN-2012-32882"/>
    <x v="0"/>
    <s v="TR-21325"/>
    <x v="8"/>
    <x v="0"/>
    <x v="8"/>
    <x v="7"/>
    <s v="India"/>
    <x v="3"/>
    <s v="FUR-FU-10003451"/>
    <x v="2"/>
    <x v="15"/>
    <x v="874"/>
    <n v="581.25"/>
    <n v="5"/>
    <n v="46.5"/>
    <x v="1051"/>
    <x v="0"/>
    <n v="526"/>
    <x v="2"/>
    <x v="11"/>
    <x v="1"/>
    <x v="160"/>
    <d v="2023-09-06T00:00:00"/>
    <x v="1"/>
    <x v="9"/>
    <n v="62"/>
    <s v="late Time"/>
  </r>
  <r>
    <n v="1214"/>
    <s v="IN-2014-21143"/>
    <x v="0"/>
    <s v="DC-12850"/>
    <x v="23"/>
    <x v="0"/>
    <x v="8"/>
    <x v="7"/>
    <s v="India"/>
    <x v="3"/>
    <s v="FUR-FU-10000628"/>
    <x v="2"/>
    <x v="15"/>
    <x v="875"/>
    <n v="94.2"/>
    <n v="5"/>
    <n v="41.4"/>
    <x v="1052"/>
    <x v="0"/>
    <n v="782"/>
    <x v="2"/>
    <x v="8"/>
    <x v="1"/>
    <x v="496"/>
    <d v="2024-02-12T00:00:00"/>
    <x v="0"/>
    <x v="11"/>
    <n v="-291"/>
    <s v="not Appropriate"/>
  </r>
  <r>
    <n v="1215"/>
    <s v="IN-2011-69177"/>
    <x v="0"/>
    <s v="SG-20080"/>
    <x v="248"/>
    <x v="0"/>
    <x v="24"/>
    <x v="10"/>
    <s v="India"/>
    <x v="3"/>
    <s v="TEC-MA-10004954"/>
    <x v="1"/>
    <x v="9"/>
    <x v="876"/>
    <n v="185.55"/>
    <n v="5"/>
    <n v="79.650000000000006"/>
    <x v="1053"/>
    <x v="0"/>
    <n v="611"/>
    <x v="2"/>
    <x v="9"/>
    <x v="1"/>
    <x v="440"/>
    <d v="2024-04-06T00:00:00"/>
    <x v="0"/>
    <x v="10"/>
    <n v="60"/>
    <s v="late Time"/>
  </r>
  <r>
    <n v="1216"/>
    <s v="IN-2014-50179"/>
    <x v="0"/>
    <s v="JR-15700"/>
    <x v="4"/>
    <x v="0"/>
    <x v="58"/>
    <x v="9"/>
    <s v="India"/>
    <x v="2"/>
    <s v="TEC-AC-10004414"/>
    <x v="1"/>
    <x v="11"/>
    <x v="877"/>
    <n v="1291.6500000000001"/>
    <n v="5"/>
    <n v="413.25"/>
    <x v="1054"/>
    <x v="0"/>
    <n v="215"/>
    <x v="2"/>
    <x v="10"/>
    <x v="1"/>
    <x v="438"/>
    <d v="2023-11-08T00:00:00"/>
    <x v="1"/>
    <x v="6"/>
    <n v="92"/>
    <s v="late Time"/>
  </r>
  <r>
    <n v="1217"/>
    <s v="IN-2014-46777"/>
    <x v="0"/>
    <s v="KD-16345"/>
    <x v="17"/>
    <x v="0"/>
    <x v="16"/>
    <x v="0"/>
    <s v="India"/>
    <x v="0"/>
    <s v="FUR-BO-10003282"/>
    <x v="2"/>
    <x v="14"/>
    <x v="878"/>
    <n v="2485.62"/>
    <n v="6"/>
    <n v="795.24"/>
    <x v="1055"/>
    <x v="0"/>
    <n v="578"/>
    <x v="2"/>
    <x v="8"/>
    <x v="0"/>
    <x v="432"/>
    <d v="2022-05-18T00:00:00"/>
    <x v="3"/>
    <x v="0"/>
    <n v="3"/>
    <s v="On time"/>
  </r>
  <r>
    <n v="1218"/>
    <s v="IN-2012-55618"/>
    <x v="0"/>
    <s v="MG-17695"/>
    <x v="260"/>
    <x v="0"/>
    <x v="95"/>
    <x v="2"/>
    <s v="India"/>
    <x v="2"/>
    <s v="FUR-BO-10003206"/>
    <x v="2"/>
    <x v="14"/>
    <x v="879"/>
    <n v="1175.58"/>
    <n v="6"/>
    <n v="117.54"/>
    <x v="256"/>
    <x v="0"/>
    <n v="304"/>
    <x v="2"/>
    <x v="9"/>
    <x v="0"/>
    <x v="245"/>
    <d v="2021-08-27T00:00:00"/>
    <x v="2"/>
    <x v="7"/>
    <n v="2"/>
    <s v="On time"/>
  </r>
  <r>
    <n v="1219"/>
    <s v="IN-2013-58873"/>
    <x v="0"/>
    <s v="KH-16510"/>
    <x v="123"/>
    <x v="0"/>
    <x v="51"/>
    <x v="11"/>
    <s v="India"/>
    <x v="3"/>
    <s v="FUR-TA-10001237"/>
    <x v="2"/>
    <x v="16"/>
    <x v="880"/>
    <n v="2120.79"/>
    <n v="7"/>
    <n v="169.47"/>
    <x v="1056"/>
    <x v="0"/>
    <n v="154"/>
    <x v="2"/>
    <x v="11"/>
    <x v="0"/>
    <x v="132"/>
    <d v="2022-12-09T00:00:00"/>
    <x v="3"/>
    <x v="1"/>
    <n v="61"/>
    <s v="late Time"/>
  </r>
  <r>
    <n v="1220"/>
    <s v="IN-2011-78823"/>
    <x v="0"/>
    <s v="ME-17725"/>
    <x v="11"/>
    <x v="0"/>
    <x v="10"/>
    <x v="8"/>
    <s v="India"/>
    <x v="0"/>
    <s v="FUR-FU-10004820"/>
    <x v="2"/>
    <x v="15"/>
    <x v="352"/>
    <n v="361.2"/>
    <n v="7"/>
    <n v="155.19"/>
    <x v="1057"/>
    <x v="0"/>
    <n v="145"/>
    <x v="2"/>
    <x v="8"/>
    <x v="1"/>
    <x v="229"/>
    <d v="2024-10-30T00:00:00"/>
    <x v="0"/>
    <x v="3"/>
    <n v="3"/>
    <s v="On time"/>
  </r>
  <r>
    <n v="1221"/>
    <s v="IN-2013-55772"/>
    <x v="0"/>
    <s v="TM-21010"/>
    <x v="195"/>
    <x v="0"/>
    <x v="99"/>
    <x v="8"/>
    <s v="India"/>
    <x v="0"/>
    <s v="TEC-PH-10002042"/>
    <x v="1"/>
    <x v="12"/>
    <x v="881"/>
    <n v="1283.52"/>
    <n v="7"/>
    <n v="205.17"/>
    <x v="1058"/>
    <x v="0"/>
    <n v="381"/>
    <x v="2"/>
    <x v="10"/>
    <x v="0"/>
    <x v="494"/>
    <d v="2021-01-28T00:00:00"/>
    <x v="2"/>
    <x v="4"/>
    <n v="2"/>
    <s v="On time"/>
  </r>
  <r>
    <n v="1222"/>
    <s v="IN-2012-34324"/>
    <x v="0"/>
    <s v="RL-19615"/>
    <x v="250"/>
    <x v="0"/>
    <x v="24"/>
    <x v="10"/>
    <s v="India"/>
    <x v="3"/>
    <s v="TEC-CO-10004998"/>
    <x v="1"/>
    <x v="10"/>
    <x v="531"/>
    <n v="1220.31"/>
    <n v="7"/>
    <n v="512.4"/>
    <x v="1059"/>
    <x v="0"/>
    <n v="707"/>
    <x v="2"/>
    <x v="11"/>
    <x v="1"/>
    <x v="244"/>
    <d v="2023-11-15T00:00:00"/>
    <x v="1"/>
    <x v="6"/>
    <n v="2"/>
    <s v="On time"/>
  </r>
  <r>
    <n v="1223"/>
    <s v="IN-2012-28528"/>
    <x v="0"/>
    <s v="CA-12775"/>
    <x v="31"/>
    <x v="0"/>
    <x v="30"/>
    <x v="14"/>
    <s v="India"/>
    <x v="3"/>
    <s v="FUR-TA-10001786"/>
    <x v="2"/>
    <x v="16"/>
    <x v="882"/>
    <n v="3547.44"/>
    <n v="8"/>
    <n v="780.24"/>
    <x v="1060"/>
    <x v="0"/>
    <n v="405"/>
    <x v="2"/>
    <x v="8"/>
    <x v="1"/>
    <x v="232"/>
    <d v="2022-04-08T00:00:00"/>
    <x v="3"/>
    <x v="10"/>
    <n v="-114"/>
    <s v="not Appropriate"/>
  </r>
  <r>
    <n v="1224"/>
    <s v="IN-2012-45979"/>
    <x v="0"/>
    <s v="PF-19165"/>
    <x v="168"/>
    <x v="0"/>
    <x v="61"/>
    <x v="7"/>
    <s v="India"/>
    <x v="3"/>
    <s v="TEC-PH-10003481"/>
    <x v="1"/>
    <x v="12"/>
    <x v="883"/>
    <n v="532.55999999999995"/>
    <n v="8"/>
    <n v="85.2"/>
    <x v="1061"/>
    <x v="0"/>
    <n v="422"/>
    <x v="2"/>
    <x v="9"/>
    <x v="1"/>
    <x v="104"/>
    <d v="2023-11-11T00:00:00"/>
    <x v="1"/>
    <x v="6"/>
    <n v="0"/>
    <e v="#N/A"/>
  </r>
  <r>
    <n v="1225"/>
    <s v="IN-2013-65075"/>
    <x v="0"/>
    <s v="GZ-14470"/>
    <x v="26"/>
    <x v="0"/>
    <x v="25"/>
    <x v="11"/>
    <s v="India"/>
    <x v="3"/>
    <s v="TEC-AC-10004108"/>
    <x v="1"/>
    <x v="11"/>
    <x v="336"/>
    <n v="2217.7800000000002"/>
    <n v="9"/>
    <n v="775.98"/>
    <x v="1062"/>
    <x v="0"/>
    <n v="406"/>
    <x v="2"/>
    <x v="10"/>
    <x v="0"/>
    <x v="497"/>
    <d v="2021-07-07T00:00:00"/>
    <x v="2"/>
    <x v="2"/>
    <n v="30"/>
    <s v="late Time"/>
  </r>
  <r>
    <n v="1226"/>
    <s v="IN-2012-32882"/>
    <x v="0"/>
    <s v="TR-21325"/>
    <x v="8"/>
    <x v="0"/>
    <x v="8"/>
    <x v="7"/>
    <s v="India"/>
    <x v="3"/>
    <s v="FUR-BO-10004529"/>
    <x v="2"/>
    <x v="14"/>
    <x v="826"/>
    <n v="168.03"/>
    <n v="1"/>
    <n v="20.16"/>
    <x v="1063"/>
    <x v="0"/>
    <n v="524"/>
    <x v="2"/>
    <x v="11"/>
    <x v="1"/>
    <x v="92"/>
    <d v="2024-10-18T00:00:00"/>
    <x v="0"/>
    <x v="3"/>
    <n v="1"/>
    <s v="On time"/>
  </r>
  <r>
    <n v="1227"/>
    <s v="IN-2013-10027"/>
    <x v="0"/>
    <s v="CS-12505"/>
    <x v="156"/>
    <x v="0"/>
    <x v="24"/>
    <x v="10"/>
    <s v="India"/>
    <x v="3"/>
    <s v="FUR-CH-10002209"/>
    <x v="2"/>
    <x v="13"/>
    <x v="645"/>
    <n v="56.34"/>
    <n v="1"/>
    <n v="15.75"/>
    <x v="1064"/>
    <x v="0"/>
    <n v="286"/>
    <x v="2"/>
    <x v="8"/>
    <x v="0"/>
    <x v="126"/>
    <d v="2024-02-07T00:00:00"/>
    <x v="0"/>
    <x v="11"/>
    <n v="-144"/>
    <s v="not Appropriate"/>
  </r>
  <r>
    <n v="1228"/>
    <s v="IN-2012-40148"/>
    <x v="0"/>
    <s v="TB-21625"/>
    <x v="245"/>
    <x v="0"/>
    <x v="115"/>
    <x v="1"/>
    <s v="India"/>
    <x v="1"/>
    <s v="FUR-CH-10001797"/>
    <x v="2"/>
    <x v="13"/>
    <x v="355"/>
    <n v="64.11"/>
    <n v="1"/>
    <n v="24.36"/>
    <x v="386"/>
    <x v="0"/>
    <n v="393"/>
    <x v="2"/>
    <x v="9"/>
    <x v="0"/>
    <x v="498"/>
    <d v="2023-03-01T00:00:00"/>
    <x v="1"/>
    <x v="8"/>
    <n v="59"/>
    <s v="late Time"/>
  </r>
  <r>
    <n v="1229"/>
    <s v="IN-2013-58873"/>
    <x v="0"/>
    <s v="KH-16510"/>
    <x v="123"/>
    <x v="0"/>
    <x v="51"/>
    <x v="11"/>
    <s v="India"/>
    <x v="3"/>
    <s v="FUR-FU-10002659"/>
    <x v="2"/>
    <x v="15"/>
    <x v="884"/>
    <n v="56.52"/>
    <n v="1"/>
    <n v="19.2"/>
    <x v="1065"/>
    <x v="0"/>
    <n v="70"/>
    <x v="2"/>
    <x v="10"/>
    <x v="1"/>
    <x v="225"/>
    <d v="2024-06-12T00:00:00"/>
    <x v="0"/>
    <x v="5"/>
    <n v="61"/>
    <s v="late Time"/>
  </r>
  <r>
    <n v="1230"/>
    <s v="IN-2011-18959"/>
    <x v="0"/>
    <s v="CA-12775"/>
    <x v="31"/>
    <x v="0"/>
    <x v="28"/>
    <x v="4"/>
    <s v="India"/>
    <x v="0"/>
    <s v="FUR-FU-10003605"/>
    <x v="2"/>
    <x v="15"/>
    <x v="266"/>
    <n v="22.23"/>
    <n v="1"/>
    <n v="9.99"/>
    <x v="18"/>
    <x v="0"/>
    <n v="291"/>
    <x v="2"/>
    <x v="11"/>
    <x v="0"/>
    <x v="122"/>
    <d v="2024-07-05T00:00:00"/>
    <x v="0"/>
    <x v="2"/>
    <n v="61"/>
    <s v="late Time"/>
  </r>
  <r>
    <n v="1231"/>
    <s v="IN-2014-56241"/>
    <x v="0"/>
    <s v="HZ-14950"/>
    <x v="420"/>
    <x v="0"/>
    <x v="57"/>
    <x v="8"/>
    <s v="India"/>
    <x v="0"/>
    <s v="TEC-PH-10001921"/>
    <x v="1"/>
    <x v="12"/>
    <x v="547"/>
    <n v="136.5"/>
    <n v="1"/>
    <n v="15"/>
    <x v="1066"/>
    <x v="0"/>
    <n v="369"/>
    <x v="2"/>
    <x v="8"/>
    <x v="0"/>
    <x v="225"/>
    <d v="2024-06-12T00:00:00"/>
    <x v="0"/>
    <x v="5"/>
    <n v="61"/>
    <s v="late Time"/>
  </r>
  <r>
    <n v="1232"/>
    <s v="IN-2013-51621"/>
    <x v="0"/>
    <s v="SG-20080"/>
    <x v="248"/>
    <x v="0"/>
    <x v="54"/>
    <x v="9"/>
    <s v="India"/>
    <x v="2"/>
    <s v="FUR-TA-10002351"/>
    <x v="2"/>
    <x v="16"/>
    <x v="885"/>
    <n v="669.78"/>
    <n v="2"/>
    <n v="214.32"/>
    <x v="993"/>
    <x v="0"/>
    <n v="399"/>
    <x v="2"/>
    <x v="9"/>
    <x v="0"/>
    <x v="42"/>
    <d v="2024-11-20T00:00:00"/>
    <x v="0"/>
    <x v="6"/>
    <n v="2"/>
    <s v="On time"/>
  </r>
  <r>
    <n v="1233"/>
    <s v="IN-2014-15585"/>
    <x v="0"/>
    <s v="LP-17095"/>
    <x v="247"/>
    <x v="0"/>
    <x v="22"/>
    <x v="5"/>
    <s v="India"/>
    <x v="0"/>
    <s v="FUR-BO-10002031"/>
    <x v="2"/>
    <x v="14"/>
    <x v="303"/>
    <n v="874.68"/>
    <n v="2"/>
    <n v="192.42"/>
    <x v="1067"/>
    <x v="0"/>
    <n v="30"/>
    <x v="2"/>
    <x v="10"/>
    <x v="0"/>
    <x v="125"/>
    <d v="2022-04-03T00:00:00"/>
    <x v="3"/>
    <x v="10"/>
    <n v="59"/>
    <s v="late Time"/>
  </r>
  <r>
    <n v="1234"/>
    <s v="IN-2012-22900"/>
    <x v="0"/>
    <s v="TS-21505"/>
    <x v="265"/>
    <x v="0"/>
    <x v="6"/>
    <x v="5"/>
    <s v="India"/>
    <x v="0"/>
    <s v="FUR-FU-10003052"/>
    <x v="2"/>
    <x v="15"/>
    <x v="862"/>
    <n v="106.08"/>
    <n v="2"/>
    <n v="40.26"/>
    <x v="473"/>
    <x v="0"/>
    <n v="343"/>
    <x v="2"/>
    <x v="11"/>
    <x v="1"/>
    <x v="126"/>
    <d v="2024-02-07T00:00:00"/>
    <x v="0"/>
    <x v="11"/>
    <n v="-144"/>
    <s v="not Appropriate"/>
  </r>
  <r>
    <n v="1235"/>
    <s v="IN-2012-27583"/>
    <x v="0"/>
    <s v="DL-13330"/>
    <x v="240"/>
    <x v="0"/>
    <x v="45"/>
    <x v="5"/>
    <s v="India"/>
    <x v="0"/>
    <s v="FUR-FU-10004464"/>
    <x v="2"/>
    <x v="15"/>
    <x v="251"/>
    <n v="94.68"/>
    <n v="2"/>
    <n v="1.86"/>
    <x v="1068"/>
    <x v="0"/>
    <n v="581"/>
    <x v="2"/>
    <x v="8"/>
    <x v="0"/>
    <x v="133"/>
    <d v="2023-09-13T00:00:00"/>
    <x v="1"/>
    <x v="9"/>
    <n v="0"/>
    <e v="#N/A"/>
  </r>
  <r>
    <n v="1236"/>
    <s v="IN-2014-31902"/>
    <x v="0"/>
    <s v="LC-17140"/>
    <x v="421"/>
    <x v="0"/>
    <x v="44"/>
    <x v="5"/>
    <s v="India"/>
    <x v="0"/>
    <s v="FUR-CH-10002468"/>
    <x v="2"/>
    <x v="13"/>
    <x v="233"/>
    <n v="266.22000000000003"/>
    <n v="2"/>
    <n v="69.180000000000007"/>
    <x v="1069"/>
    <x v="0"/>
    <n v="455"/>
    <x v="2"/>
    <x v="9"/>
    <x v="0"/>
    <x v="142"/>
    <d v="2022-12-05T00:00:00"/>
    <x v="3"/>
    <x v="1"/>
    <n v="61"/>
    <s v="late Time"/>
  </r>
  <r>
    <n v="1237"/>
    <s v="IN-2014-45426"/>
    <x v="0"/>
    <s v="LD-17005"/>
    <x v="193"/>
    <x v="0"/>
    <x v="112"/>
    <x v="18"/>
    <s v="India"/>
    <x v="2"/>
    <s v="FUR-CH-10002631"/>
    <x v="2"/>
    <x v="13"/>
    <x v="886"/>
    <n v="106.02"/>
    <n v="2"/>
    <n v="9.5399999999999991"/>
    <x v="1070"/>
    <x v="0"/>
    <n v="274"/>
    <x v="2"/>
    <x v="10"/>
    <x v="1"/>
    <x v="389"/>
    <d v="2023-08-18T00:00:00"/>
    <x v="1"/>
    <x v="7"/>
    <n v="2"/>
    <s v="On time"/>
  </r>
  <r>
    <n v="1238"/>
    <s v="IN-2014-65992"/>
    <x v="0"/>
    <s v="Co-12640"/>
    <x v="32"/>
    <x v="0"/>
    <x v="29"/>
    <x v="2"/>
    <s v="India"/>
    <x v="2"/>
    <s v="TEC-AC-10000483"/>
    <x v="1"/>
    <x v="11"/>
    <x v="543"/>
    <n v="224.82"/>
    <n v="2"/>
    <n v="6.72"/>
    <x v="1071"/>
    <x v="0"/>
    <n v="31"/>
    <x v="2"/>
    <x v="11"/>
    <x v="0"/>
    <x v="14"/>
    <d v="2023-04-05T00:00:00"/>
    <x v="1"/>
    <x v="10"/>
    <n v="90"/>
    <s v="late Time"/>
  </r>
  <r>
    <n v="1239"/>
    <s v="IN-2014-46777"/>
    <x v="0"/>
    <s v="KD-16345"/>
    <x v="17"/>
    <x v="0"/>
    <x v="16"/>
    <x v="0"/>
    <s v="India"/>
    <x v="0"/>
    <s v="TEC-AC-10004252"/>
    <x v="1"/>
    <x v="11"/>
    <x v="887"/>
    <n v="76.62"/>
    <n v="2"/>
    <n v="0.72"/>
    <x v="128"/>
    <x v="0"/>
    <n v="327"/>
    <x v="2"/>
    <x v="8"/>
    <x v="0"/>
    <x v="499"/>
    <d v="2024-07-25T00:00:00"/>
    <x v="0"/>
    <x v="2"/>
    <n v="2"/>
    <s v="On time"/>
  </r>
  <r>
    <n v="1240"/>
    <s v="IN-2012-29130"/>
    <x v="0"/>
    <s v="JR-15700"/>
    <x v="4"/>
    <x v="0"/>
    <x v="4"/>
    <x v="3"/>
    <s v="India"/>
    <x v="2"/>
    <s v="TEC-AC-10002324"/>
    <x v="1"/>
    <x v="11"/>
    <x v="327"/>
    <n v="114.66"/>
    <n v="2"/>
    <n v="4.5599999999999996"/>
    <x v="1072"/>
    <x v="0"/>
    <n v="292"/>
    <x v="2"/>
    <x v="9"/>
    <x v="0"/>
    <x v="500"/>
    <d v="2024-04-04T00:00:00"/>
    <x v="0"/>
    <x v="10"/>
    <n v="60"/>
    <s v="late Time"/>
  </r>
  <r>
    <n v="1241"/>
    <s v="IN-2012-26337"/>
    <x v="0"/>
    <s v="TB-21520"/>
    <x v="422"/>
    <x v="0"/>
    <x v="29"/>
    <x v="2"/>
    <s v="India"/>
    <x v="2"/>
    <s v="TEC-PH-10002138"/>
    <x v="1"/>
    <x v="12"/>
    <x v="888"/>
    <n v="339.48"/>
    <n v="2"/>
    <n v="27.12"/>
    <x v="1073"/>
    <x v="0"/>
    <n v="199"/>
    <x v="2"/>
    <x v="10"/>
    <x v="0"/>
    <x v="388"/>
    <d v="2023-05-26T00:00:00"/>
    <x v="1"/>
    <x v="0"/>
    <n v="3"/>
    <s v="On time"/>
  </r>
  <r>
    <n v="1242"/>
    <s v="IN-2011-48009"/>
    <x v="0"/>
    <s v="BD-11635"/>
    <x v="210"/>
    <x v="0"/>
    <x v="57"/>
    <x v="8"/>
    <s v="India"/>
    <x v="0"/>
    <s v="TEC-MA-10001627"/>
    <x v="1"/>
    <x v="9"/>
    <x v="866"/>
    <n v="532.5"/>
    <n v="2"/>
    <n v="207.66"/>
    <x v="1074"/>
    <x v="0"/>
    <n v="651"/>
    <x v="2"/>
    <x v="11"/>
    <x v="0"/>
    <x v="499"/>
    <d v="2024-07-25T00:00:00"/>
    <x v="0"/>
    <x v="2"/>
    <n v="2"/>
    <s v="On time"/>
  </r>
  <r>
    <n v="1243"/>
    <s v="IN-2012-48520"/>
    <x v="0"/>
    <s v="AJ-10945"/>
    <x v="344"/>
    <x v="0"/>
    <x v="7"/>
    <x v="6"/>
    <s v="India"/>
    <x v="2"/>
    <s v="TEC-CO-10002040"/>
    <x v="1"/>
    <x v="10"/>
    <x v="187"/>
    <n v="636.36"/>
    <n v="2"/>
    <n v="267.24"/>
    <x v="1075"/>
    <x v="0"/>
    <n v="11"/>
    <x v="2"/>
    <x v="9"/>
    <x v="1"/>
    <x v="501"/>
    <d v="2023-07-12T00:00:00"/>
    <x v="1"/>
    <x v="2"/>
    <n v="61"/>
    <s v="late Time"/>
  </r>
  <r>
    <n v="1244"/>
    <s v="ID-2011-29389"/>
    <x v="0"/>
    <s v="AG-10900"/>
    <x v="146"/>
    <x v="0"/>
    <x v="49"/>
    <x v="5"/>
    <s v="India"/>
    <x v="0"/>
    <s v="OFF-AR-10000989"/>
    <x v="0"/>
    <x v="7"/>
    <x v="889"/>
    <n v="51.36"/>
    <n v="2"/>
    <n v="-48.3"/>
    <x v="481"/>
    <x v="0"/>
    <n v="620"/>
    <x v="0"/>
    <x v="0"/>
    <x v="1"/>
    <x v="500"/>
    <d v="2024-04-04T00:00:00"/>
    <x v="0"/>
    <x v="10"/>
    <n v="60"/>
    <s v="late Time"/>
  </r>
  <r>
    <n v="1245"/>
    <s v="IN-2013-52230"/>
    <x v="0"/>
    <s v="SC-20380"/>
    <x v="423"/>
    <x v="0"/>
    <x v="18"/>
    <x v="9"/>
    <s v="India"/>
    <x v="2"/>
    <s v="OFF-PA-10003020"/>
    <x v="0"/>
    <x v="6"/>
    <x v="890"/>
    <n v="40.74"/>
    <n v="2"/>
    <n v="5.7"/>
    <x v="1076"/>
    <x v="0"/>
    <n v="403"/>
    <x v="0"/>
    <x v="0"/>
    <x v="1"/>
    <x v="502"/>
    <d v="2024-07-29T00:00:00"/>
    <x v="0"/>
    <x v="2"/>
    <n v="2"/>
    <s v="On time"/>
  </r>
  <r>
    <n v="1246"/>
    <s v="IN-2011-19953"/>
    <x v="0"/>
    <s v="SC-20725"/>
    <x v="424"/>
    <x v="0"/>
    <x v="52"/>
    <x v="18"/>
    <s v="India"/>
    <x v="2"/>
    <s v="OFF-EN-10002556"/>
    <x v="0"/>
    <x v="2"/>
    <x v="495"/>
    <n v="17.04"/>
    <n v="1"/>
    <n v="7.32"/>
    <x v="1077"/>
    <x v="0"/>
    <n v="26"/>
    <x v="0"/>
    <x v="2"/>
    <x v="0"/>
    <x v="26"/>
    <d v="2021-02-04T00:00:00"/>
    <x v="2"/>
    <x v="11"/>
    <n v="-54"/>
    <s v="not Appropriate"/>
  </r>
  <r>
    <n v="1247"/>
    <s v="IN-2013-19337"/>
    <x v="0"/>
    <s v="BW-11200"/>
    <x v="425"/>
    <x v="0"/>
    <x v="126"/>
    <x v="21"/>
    <s v="India"/>
    <x v="1"/>
    <s v="OFF-PA-10000215"/>
    <x v="0"/>
    <x v="6"/>
    <x v="120"/>
    <n v="13.47"/>
    <n v="1"/>
    <n v="0.93"/>
    <x v="22"/>
    <x v="0"/>
    <n v="110"/>
    <x v="0"/>
    <x v="3"/>
    <x v="0"/>
    <x v="235"/>
    <d v="2021-02-26T00:00:00"/>
    <x v="2"/>
    <x v="11"/>
    <n v="3"/>
    <s v="On time"/>
  </r>
  <r>
    <n v="1248"/>
    <s v="IN-2014-55912"/>
    <x v="0"/>
    <s v="RR-19315"/>
    <x v="256"/>
    <x v="0"/>
    <x v="10"/>
    <x v="1"/>
    <s v="India"/>
    <x v="1"/>
    <s v="OFF-AP-10000004"/>
    <x v="0"/>
    <x v="8"/>
    <x v="891"/>
    <n v="539.04"/>
    <n v="1"/>
    <n v="183.27"/>
    <x v="1078"/>
    <x v="0"/>
    <n v="464"/>
    <x v="0"/>
    <x v="0"/>
    <x v="0"/>
    <x v="150"/>
    <d v="2022-02-11T00:00:00"/>
    <x v="3"/>
    <x v="11"/>
    <n v="-260"/>
    <s v="not Appropriate"/>
  </r>
  <r>
    <n v="1249"/>
    <s v="IN-2014-78116"/>
    <x v="0"/>
    <s v="DL-12925"/>
    <x v="426"/>
    <x v="0"/>
    <x v="13"/>
    <x v="8"/>
    <s v="India"/>
    <x v="0"/>
    <s v="OFF-BI-10004700"/>
    <x v="0"/>
    <x v="0"/>
    <x v="20"/>
    <n v="45.99"/>
    <n v="3"/>
    <n v="13.32"/>
    <x v="866"/>
    <x v="0"/>
    <n v="439"/>
    <x v="0"/>
    <x v="3"/>
    <x v="1"/>
    <x v="440"/>
    <d v="2024-04-06T00:00:00"/>
    <x v="0"/>
    <x v="10"/>
    <n v="60"/>
    <s v="late Time"/>
  </r>
  <r>
    <n v="1250"/>
    <s v="IN-2012-43291"/>
    <x v="0"/>
    <s v="GB-14575"/>
    <x v="427"/>
    <x v="0"/>
    <x v="17"/>
    <x v="7"/>
    <s v="India"/>
    <x v="3"/>
    <s v="OFF-SU-10001686"/>
    <x v="0"/>
    <x v="5"/>
    <x v="729"/>
    <n v="129.15"/>
    <n v="3"/>
    <n v="23.22"/>
    <x v="836"/>
    <x v="0"/>
    <n v="84"/>
    <x v="0"/>
    <x v="2"/>
    <x v="0"/>
    <x v="433"/>
    <d v="2021-06-08T00:00:00"/>
    <x v="2"/>
    <x v="5"/>
    <n v="92"/>
    <s v="late Time"/>
  </r>
  <r>
    <n v="1251"/>
    <s v="IN-2013-54736"/>
    <x v="0"/>
    <s v="SC-20020"/>
    <x v="150"/>
    <x v="0"/>
    <x v="48"/>
    <x v="17"/>
    <s v="India"/>
    <x v="1"/>
    <s v="OFF-PA-10000127"/>
    <x v="0"/>
    <x v="6"/>
    <x v="59"/>
    <n v="54.36"/>
    <n v="3"/>
    <n v="20.07"/>
    <x v="389"/>
    <x v="0"/>
    <n v="485"/>
    <x v="0"/>
    <x v="0"/>
    <x v="1"/>
    <x v="433"/>
    <d v="2021-06-08T00:00:00"/>
    <x v="2"/>
    <x v="5"/>
    <n v="92"/>
    <s v="late Time"/>
  </r>
  <r>
    <n v="1252"/>
    <s v="IN-2011-43109"/>
    <x v="0"/>
    <s v="WB-21850"/>
    <x v="337"/>
    <x v="0"/>
    <x v="65"/>
    <x v="5"/>
    <s v="India"/>
    <x v="0"/>
    <s v="OFF-ST-10000351"/>
    <x v="0"/>
    <x v="1"/>
    <x v="892"/>
    <n v="240"/>
    <n v="5"/>
    <n v="2.4"/>
    <x v="9"/>
    <x v="0"/>
    <n v="342"/>
    <x v="0"/>
    <x v="1"/>
    <x v="0"/>
    <x v="392"/>
    <d v="2022-06-15T00:00:00"/>
    <x v="3"/>
    <x v="5"/>
    <n v="-144"/>
    <s v="not Appropriate"/>
  </r>
  <r>
    <n v="1253"/>
    <s v="IN-2012-35668"/>
    <x v="0"/>
    <s v="SO-20335"/>
    <x v="428"/>
    <x v="0"/>
    <x v="89"/>
    <x v="4"/>
    <s v="India"/>
    <x v="0"/>
    <s v="OFF-EN-10000114"/>
    <x v="0"/>
    <x v="2"/>
    <x v="17"/>
    <n v="68.400000000000006"/>
    <n v="6"/>
    <n v="1.26"/>
    <x v="684"/>
    <x v="0"/>
    <n v="664"/>
    <x v="0"/>
    <x v="2"/>
    <x v="0"/>
    <x v="153"/>
    <d v="2024-01-16T00:00:00"/>
    <x v="0"/>
    <x v="4"/>
    <n v="2"/>
    <s v="On time"/>
  </r>
  <r>
    <n v="1254"/>
    <s v="IN-2013-21192"/>
    <x v="0"/>
    <s v="LH-16900"/>
    <x v="370"/>
    <x v="0"/>
    <x v="101"/>
    <x v="7"/>
    <s v="India"/>
    <x v="3"/>
    <s v="OFF-SU-10004077"/>
    <x v="0"/>
    <x v="5"/>
    <x v="893"/>
    <n v="286.47000000000003"/>
    <n v="9"/>
    <n v="117.45"/>
    <x v="1079"/>
    <x v="0"/>
    <n v="726"/>
    <x v="0"/>
    <x v="3"/>
    <x v="1"/>
    <x v="503"/>
    <d v="2023-02-02T00:00:00"/>
    <x v="1"/>
    <x v="11"/>
    <n v="5"/>
    <s v="On time"/>
  </r>
  <r>
    <n v="1255"/>
    <s v="IN-2013-64452"/>
    <x v="0"/>
    <s v="KH-16330"/>
    <x v="97"/>
    <x v="1"/>
    <x v="139"/>
    <x v="17"/>
    <s v="India"/>
    <x v="1"/>
    <s v="OFF-ST-10003953"/>
    <x v="0"/>
    <x v="1"/>
    <x v="152"/>
    <n v="642"/>
    <n v="5"/>
    <n v="179.7"/>
    <x v="1080"/>
    <x v="0"/>
    <n v="266"/>
    <x v="0"/>
    <x v="0"/>
    <x v="1"/>
    <x v="395"/>
    <d v="2024-05-25T00:00:00"/>
    <x v="0"/>
    <x v="0"/>
    <n v="3"/>
    <s v="On time"/>
  </r>
  <r>
    <n v="1256"/>
    <s v="IN-2012-32343"/>
    <x v="0"/>
    <s v="SC-20230"/>
    <x v="378"/>
    <x v="1"/>
    <x v="82"/>
    <x v="0"/>
    <s v="India"/>
    <x v="0"/>
    <s v="OFF-BI-10002632"/>
    <x v="0"/>
    <x v="0"/>
    <x v="894"/>
    <n v="257.25"/>
    <n v="5"/>
    <n v="69.45"/>
    <x v="1081"/>
    <x v="0"/>
    <n v="267"/>
    <x v="0"/>
    <x v="1"/>
    <x v="0"/>
    <x v="217"/>
    <d v="2022-05-28T00:00:00"/>
    <x v="3"/>
    <x v="0"/>
    <n v="3"/>
    <s v="On time"/>
  </r>
  <r>
    <n v="1257"/>
    <s v="IN-2012-37957"/>
    <x v="0"/>
    <s v="Dl-13600"/>
    <x v="98"/>
    <x v="1"/>
    <x v="30"/>
    <x v="14"/>
    <s v="India"/>
    <x v="3"/>
    <s v="OFF-FA-10000248"/>
    <x v="0"/>
    <x v="4"/>
    <x v="54"/>
    <n v="55.92"/>
    <n v="4"/>
    <n v="27.96"/>
    <x v="1082"/>
    <x v="0"/>
    <n v="118"/>
    <x v="0"/>
    <x v="3"/>
    <x v="1"/>
    <x v="217"/>
    <d v="2022-05-28T00:00:00"/>
    <x v="3"/>
    <x v="0"/>
    <n v="3"/>
    <s v="On time"/>
  </r>
  <r>
    <n v="1258"/>
    <s v="IN-2013-77766"/>
    <x v="0"/>
    <s v="DJ-13420"/>
    <x v="235"/>
    <x v="1"/>
    <x v="115"/>
    <x v="1"/>
    <s v="India"/>
    <x v="1"/>
    <s v="OFF-SU-10000178"/>
    <x v="0"/>
    <x v="5"/>
    <x v="705"/>
    <n v="54.99"/>
    <n v="3"/>
    <n v="4.32"/>
    <x v="183"/>
    <x v="0"/>
    <n v="410"/>
    <x v="0"/>
    <x v="3"/>
    <x v="0"/>
    <x v="390"/>
    <d v="2024-03-24T00:00:00"/>
    <x v="0"/>
    <x v="8"/>
    <n v="3"/>
    <s v="On time"/>
  </r>
  <r>
    <n v="1259"/>
    <s v="IN-2013-64452"/>
    <x v="0"/>
    <s v="KH-16330"/>
    <x v="97"/>
    <x v="1"/>
    <x v="139"/>
    <x v="17"/>
    <s v="India"/>
    <x v="1"/>
    <s v="OFF-BI-10000305"/>
    <x v="0"/>
    <x v="0"/>
    <x v="103"/>
    <n v="23.85"/>
    <n v="3"/>
    <n v="4.2300000000000004"/>
    <x v="1082"/>
    <x v="0"/>
    <n v="426"/>
    <x v="0"/>
    <x v="3"/>
    <x v="1"/>
    <x v="504"/>
    <d v="2021-12-17T00:00:00"/>
    <x v="2"/>
    <x v="1"/>
    <n v="3"/>
    <s v="On time"/>
  </r>
  <r>
    <n v="1260"/>
    <s v="IN-2013-29683"/>
    <x v="0"/>
    <s v="AS-10225"/>
    <x v="429"/>
    <x v="1"/>
    <x v="52"/>
    <x v="18"/>
    <s v="India"/>
    <x v="2"/>
    <s v="OFF-LA-10003379"/>
    <x v="0"/>
    <x v="3"/>
    <x v="895"/>
    <n v="13.05"/>
    <n v="1"/>
    <n v="0.63"/>
    <x v="1083"/>
    <x v="0"/>
    <n v="626"/>
    <x v="0"/>
    <x v="2"/>
    <x v="1"/>
    <x v="505"/>
    <d v="2022-03-21T00:00:00"/>
    <x v="3"/>
    <x v="8"/>
    <n v="2"/>
    <s v="On time"/>
  </r>
  <r>
    <n v="1261"/>
    <s v="IN-2013-34506"/>
    <x v="0"/>
    <s v="GR-14560"/>
    <x v="430"/>
    <x v="1"/>
    <x v="18"/>
    <x v="9"/>
    <s v="India"/>
    <x v="2"/>
    <s v="OFF-PA-10000453"/>
    <x v="0"/>
    <x v="6"/>
    <x v="151"/>
    <n v="98.22"/>
    <n v="2"/>
    <n v="34.32"/>
    <x v="1084"/>
    <x v="0"/>
    <n v="312"/>
    <x v="0"/>
    <x v="3"/>
    <x v="0"/>
    <x v="506"/>
    <d v="2023-01-06T00:00:00"/>
    <x v="1"/>
    <x v="4"/>
    <n v="-143"/>
    <s v="not Appropriate"/>
  </r>
  <r>
    <n v="1262"/>
    <s v="IN-2014-55471"/>
    <x v="0"/>
    <s v="GM-14695"/>
    <x v="431"/>
    <x v="1"/>
    <x v="99"/>
    <x v="8"/>
    <s v="India"/>
    <x v="0"/>
    <s v="OFF-EN-10001882"/>
    <x v="0"/>
    <x v="2"/>
    <x v="896"/>
    <n v="59.1"/>
    <n v="2"/>
    <n v="28.92"/>
    <x v="1085"/>
    <x v="0"/>
    <n v="466"/>
    <x v="0"/>
    <x v="2"/>
    <x v="1"/>
    <x v="392"/>
    <d v="2022-06-15T00:00:00"/>
    <x v="3"/>
    <x v="5"/>
    <n v="-144"/>
    <s v="not Appropriate"/>
  </r>
  <r>
    <n v="1263"/>
    <s v="IN-2011-29438"/>
    <x v="0"/>
    <s v="PV-18985"/>
    <x v="407"/>
    <x v="2"/>
    <x v="128"/>
    <x v="9"/>
    <s v="India"/>
    <x v="2"/>
    <s v="OFF-ST-10003547"/>
    <x v="0"/>
    <x v="1"/>
    <x v="897"/>
    <n v="97.86"/>
    <n v="2"/>
    <n v="43.02"/>
    <x v="570"/>
    <x v="0"/>
    <n v="67"/>
    <x v="0"/>
    <x v="1"/>
    <x v="0"/>
    <x v="391"/>
    <d v="2022-06-27T00:00:00"/>
    <x v="3"/>
    <x v="5"/>
    <n v="5"/>
    <s v="On time"/>
  </r>
  <r>
    <n v="1264"/>
    <s v="IN-2013-49423"/>
    <x v="0"/>
    <s v="DA-13450"/>
    <x v="60"/>
    <x v="2"/>
    <x v="66"/>
    <x v="5"/>
    <s v="India"/>
    <x v="0"/>
    <s v="OFF-BI-10002335"/>
    <x v="0"/>
    <x v="0"/>
    <x v="481"/>
    <n v="12.57"/>
    <n v="1"/>
    <n v="0.24"/>
    <x v="1086"/>
    <x v="0"/>
    <n v="241"/>
    <x v="0"/>
    <x v="1"/>
    <x v="1"/>
    <x v="145"/>
    <d v="2025-05-01T00:00:00"/>
    <x v="4"/>
    <x v="0"/>
    <n v="121"/>
    <s v="late Time"/>
  </r>
  <r>
    <n v="1265"/>
    <s v="IN-2011-73734"/>
    <x v="0"/>
    <s v="MG-17890"/>
    <x v="432"/>
    <x v="2"/>
    <x v="52"/>
    <x v="18"/>
    <s v="India"/>
    <x v="2"/>
    <s v="OFF-BI-10004440"/>
    <x v="0"/>
    <x v="0"/>
    <x v="898"/>
    <n v="13.83"/>
    <n v="1"/>
    <n v="3.3"/>
    <x v="1087"/>
    <x v="0"/>
    <n v="195"/>
    <x v="0"/>
    <x v="2"/>
    <x v="1"/>
    <x v="504"/>
    <d v="2021-12-17T00:00:00"/>
    <x v="2"/>
    <x v="1"/>
    <n v="3"/>
    <s v="On time"/>
  </r>
  <r>
    <n v="1266"/>
    <s v="IN-2014-34653"/>
    <x v="0"/>
    <s v="NK-18490"/>
    <x v="433"/>
    <x v="2"/>
    <x v="1"/>
    <x v="1"/>
    <s v="India"/>
    <x v="1"/>
    <s v="OFF-SU-10001731"/>
    <x v="0"/>
    <x v="5"/>
    <x v="789"/>
    <n v="80.73"/>
    <n v="3"/>
    <n v="30.6"/>
    <x v="912"/>
    <x v="0"/>
    <n v="432"/>
    <x v="0"/>
    <x v="0"/>
    <x v="0"/>
    <x v="504"/>
    <d v="2021-12-17T00:00:00"/>
    <x v="2"/>
    <x v="1"/>
    <n v="3"/>
    <s v="On time"/>
  </r>
  <r>
    <n v="1267"/>
    <s v="IN-2013-60049"/>
    <x v="0"/>
    <s v="VT-21700"/>
    <x v="63"/>
    <x v="2"/>
    <x v="10"/>
    <x v="1"/>
    <s v="India"/>
    <x v="1"/>
    <s v="OFF-LA-10000219"/>
    <x v="0"/>
    <x v="3"/>
    <x v="899"/>
    <n v="46.41"/>
    <n v="7"/>
    <n v="3.99"/>
    <x v="1088"/>
    <x v="0"/>
    <n v="764"/>
    <x v="0"/>
    <x v="1"/>
    <x v="1"/>
    <x v="148"/>
    <d v="2024-09-28T00:00:00"/>
    <x v="0"/>
    <x v="9"/>
    <n v="2"/>
    <s v="On time"/>
  </r>
  <r>
    <n v="1268"/>
    <s v="IN-2014-68218"/>
    <x v="0"/>
    <s v="GK-14620"/>
    <x v="434"/>
    <x v="1"/>
    <x v="21"/>
    <x v="15"/>
    <s v="India"/>
    <x v="1"/>
    <s v="OFF-ST-10001124"/>
    <x v="0"/>
    <x v="1"/>
    <x v="900"/>
    <n v="225.84"/>
    <n v="4"/>
    <n v="29.28"/>
    <x v="1089"/>
    <x v="1"/>
    <n v="128"/>
    <x v="0"/>
    <x v="3"/>
    <x v="0"/>
    <x v="218"/>
    <d v="2022-10-21T00:00:00"/>
    <x v="3"/>
    <x v="3"/>
    <n v="2"/>
    <s v="On time"/>
  </r>
  <r>
    <n v="1269"/>
    <s v="IN-2014-68218"/>
    <x v="0"/>
    <s v="GK-14620"/>
    <x v="434"/>
    <x v="1"/>
    <x v="21"/>
    <x v="15"/>
    <s v="India"/>
    <x v="1"/>
    <s v="OFF-PA-10003381"/>
    <x v="0"/>
    <x v="6"/>
    <x v="901"/>
    <n v="93.18"/>
    <n v="2"/>
    <n v="23.28"/>
    <x v="905"/>
    <x v="1"/>
    <n v="285"/>
    <x v="0"/>
    <x v="3"/>
    <x v="1"/>
    <x v="154"/>
    <d v="2023-02-15T00:00:00"/>
    <x v="1"/>
    <x v="11"/>
    <n v="-260"/>
    <s v="not Appropriate"/>
  </r>
  <r>
    <n v="1270"/>
    <s v="ID-2013-74882"/>
    <x v="0"/>
    <s v="RH-19510"/>
    <x v="221"/>
    <x v="2"/>
    <x v="49"/>
    <x v="5"/>
    <s v="India"/>
    <x v="0"/>
    <s v="OFF-LA-10003236"/>
    <x v="0"/>
    <x v="3"/>
    <x v="902"/>
    <n v="4.5599999999999996"/>
    <n v="2"/>
    <n v="-1.5"/>
    <x v="1090"/>
    <x v="1"/>
    <n v="28"/>
    <x v="0"/>
    <x v="0"/>
    <x v="0"/>
    <x v="504"/>
    <d v="2021-12-17T00:00:00"/>
    <x v="2"/>
    <x v="1"/>
    <n v="3"/>
    <s v="On time"/>
  </r>
  <r>
    <n v="1271"/>
    <s v="IN-2012-57116"/>
    <x v="0"/>
    <s v="NM-18445"/>
    <x v="89"/>
    <x v="2"/>
    <x v="27"/>
    <x v="13"/>
    <s v="India"/>
    <x v="1"/>
    <s v="OFF-SU-10001346"/>
    <x v="0"/>
    <x v="5"/>
    <x v="774"/>
    <n v="142.47"/>
    <n v="3"/>
    <n v="14.22"/>
    <x v="1091"/>
    <x v="1"/>
    <n v="787"/>
    <x v="0"/>
    <x v="2"/>
    <x v="0"/>
    <x v="503"/>
    <d v="2023-02-02T00:00:00"/>
    <x v="1"/>
    <x v="11"/>
    <n v="5"/>
    <s v="On time"/>
  </r>
  <r>
    <n v="1272"/>
    <s v="IN-2013-55016"/>
    <x v="0"/>
    <s v="TN-21040"/>
    <x v="435"/>
    <x v="2"/>
    <x v="45"/>
    <x v="5"/>
    <s v="India"/>
    <x v="0"/>
    <s v="OFF-PA-10004741"/>
    <x v="0"/>
    <x v="6"/>
    <x v="132"/>
    <n v="315.36"/>
    <n v="6"/>
    <n v="15.66"/>
    <x v="1092"/>
    <x v="1"/>
    <n v="796"/>
    <x v="0"/>
    <x v="0"/>
    <x v="0"/>
    <x v="219"/>
    <d v="2022-02-25T00:00:00"/>
    <x v="3"/>
    <x v="11"/>
    <n v="0"/>
    <e v="#N/A"/>
  </r>
  <r>
    <n v="1273"/>
    <s v="IN-2014-13051"/>
    <x v="0"/>
    <s v="LF-17185"/>
    <x v="399"/>
    <x v="0"/>
    <x v="33"/>
    <x v="16"/>
    <s v="India"/>
    <x v="2"/>
    <s v="OFF-FA-10002015"/>
    <x v="0"/>
    <x v="4"/>
    <x v="11"/>
    <n v="96.6"/>
    <n v="7"/>
    <n v="12.39"/>
    <x v="71"/>
    <x v="1"/>
    <n v="665"/>
    <x v="0"/>
    <x v="0"/>
    <x v="0"/>
    <x v="417"/>
    <d v="2022-05-26T00:00:00"/>
    <x v="3"/>
    <x v="0"/>
    <n v="2"/>
    <s v="On time"/>
  </r>
  <r>
    <n v="1274"/>
    <s v="IN-2012-70472"/>
    <x v="0"/>
    <s v="SA-20830"/>
    <x v="436"/>
    <x v="0"/>
    <x v="8"/>
    <x v="7"/>
    <s v="India"/>
    <x v="3"/>
    <s v="OFF-FA-10003980"/>
    <x v="0"/>
    <x v="4"/>
    <x v="731"/>
    <n v="58.2"/>
    <n v="4"/>
    <n v="4.5599999999999996"/>
    <x v="1093"/>
    <x v="1"/>
    <n v="651"/>
    <x v="0"/>
    <x v="2"/>
    <x v="1"/>
    <x v="211"/>
    <d v="2022-04-24T00:00:00"/>
    <x v="3"/>
    <x v="10"/>
    <n v="3"/>
    <s v="On time"/>
  </r>
  <r>
    <n v="1275"/>
    <s v="IN-2014-65712"/>
    <x v="0"/>
    <s v="JM-16195"/>
    <x v="137"/>
    <x v="0"/>
    <x v="58"/>
    <x v="9"/>
    <s v="India"/>
    <x v="2"/>
    <s v="OFF-EN-10000061"/>
    <x v="0"/>
    <x v="2"/>
    <x v="903"/>
    <n v="21.84"/>
    <n v="2"/>
    <n v="4.32"/>
    <x v="487"/>
    <x v="1"/>
    <n v="278"/>
    <x v="0"/>
    <x v="1"/>
    <x v="0"/>
    <x v="236"/>
    <d v="2023-08-25T00:00:00"/>
    <x v="1"/>
    <x v="7"/>
    <n v="1"/>
    <s v="On time"/>
  </r>
  <r>
    <n v="1276"/>
    <s v="IN-2012-41926"/>
    <x v="0"/>
    <s v="TB-21055"/>
    <x v="136"/>
    <x v="0"/>
    <x v="61"/>
    <x v="7"/>
    <s v="India"/>
    <x v="3"/>
    <s v="OFF-AR-10002036"/>
    <x v="0"/>
    <x v="7"/>
    <x v="735"/>
    <n v="80.010000000000005"/>
    <n v="3"/>
    <n v="34.380000000000003"/>
    <x v="1094"/>
    <x v="1"/>
    <n v="641"/>
    <x v="0"/>
    <x v="3"/>
    <x v="0"/>
    <x v="507"/>
    <d v="2024-07-14T00:00:00"/>
    <x v="0"/>
    <x v="2"/>
    <n v="-116"/>
    <s v="not Appropriate"/>
  </r>
  <r>
    <n v="1277"/>
    <s v="IN-2012-42045"/>
    <x v="0"/>
    <s v="KD-16345"/>
    <x v="17"/>
    <x v="0"/>
    <x v="95"/>
    <x v="2"/>
    <s v="India"/>
    <x v="2"/>
    <s v="OFF-AR-10003446"/>
    <x v="0"/>
    <x v="7"/>
    <x v="484"/>
    <n v="44.22"/>
    <n v="2"/>
    <n v="0"/>
    <x v="1095"/>
    <x v="1"/>
    <n v="449"/>
    <x v="0"/>
    <x v="0"/>
    <x v="1"/>
    <x v="407"/>
    <d v="2022-07-27T00:00:00"/>
    <x v="3"/>
    <x v="2"/>
    <n v="2"/>
    <s v="On time"/>
  </r>
  <r>
    <n v="1278"/>
    <s v="IN-2013-70381"/>
    <x v="0"/>
    <s v="HJ-14875"/>
    <x v="288"/>
    <x v="2"/>
    <x v="52"/>
    <x v="18"/>
    <s v="India"/>
    <x v="2"/>
    <s v="OFF-AR-10001850"/>
    <x v="0"/>
    <x v="7"/>
    <x v="904"/>
    <n v="60.57"/>
    <n v="3"/>
    <n v="7.83"/>
    <x v="1096"/>
    <x v="2"/>
    <n v="765"/>
    <x v="0"/>
    <x v="2"/>
    <x v="1"/>
    <x v="209"/>
    <d v="2024-03-30T00:00:00"/>
    <x v="0"/>
    <x v="8"/>
    <n v="3"/>
    <s v="On time"/>
  </r>
  <r>
    <n v="1279"/>
    <s v="IN-2014-53427"/>
    <x v="0"/>
    <s v="LT-16765"/>
    <x v="133"/>
    <x v="0"/>
    <x v="105"/>
    <x v="22"/>
    <s v="India"/>
    <x v="1"/>
    <s v="OFF-AP-10002371"/>
    <x v="0"/>
    <x v="8"/>
    <x v="687"/>
    <n v="98.85"/>
    <n v="1"/>
    <n v="42.48"/>
    <x v="1097"/>
    <x v="2"/>
    <n v="41"/>
    <x v="0"/>
    <x v="3"/>
    <x v="0"/>
    <x v="82"/>
    <d v="2023-09-11T00:00:00"/>
    <x v="1"/>
    <x v="9"/>
    <n v="0"/>
    <e v="#N/A"/>
  </r>
  <r>
    <n v="1280"/>
    <s v="IN-2011-22368"/>
    <x v="0"/>
    <s v="JM-15250"/>
    <x v="437"/>
    <x v="0"/>
    <x v="80"/>
    <x v="21"/>
    <s v="India"/>
    <x v="1"/>
    <s v="OFF-LA-10004114"/>
    <x v="0"/>
    <x v="3"/>
    <x v="483"/>
    <n v="8.94"/>
    <n v="1"/>
    <n v="2.58"/>
    <x v="436"/>
    <x v="2"/>
    <n v="389"/>
    <x v="0"/>
    <x v="0"/>
    <x v="1"/>
    <x v="508"/>
    <d v="2021-07-25T00:00:00"/>
    <x v="2"/>
    <x v="2"/>
    <n v="5"/>
    <s v="On time"/>
  </r>
  <r>
    <n v="1281"/>
    <s v="IN-2011-46581"/>
    <x v="1"/>
    <s v="TA-21385"/>
    <x v="438"/>
    <x v="2"/>
    <x v="72"/>
    <x v="9"/>
    <s v="India"/>
    <x v="2"/>
    <s v="OFF-EN-10004424"/>
    <x v="0"/>
    <x v="2"/>
    <x v="462"/>
    <n v="191.28"/>
    <n v="4"/>
    <n v="28.68"/>
    <x v="1098"/>
    <x v="0"/>
    <n v="652"/>
    <x v="0"/>
    <x v="0"/>
    <x v="1"/>
    <x v="509"/>
    <d v="2024-10-12T00:00:00"/>
    <x v="0"/>
    <x v="3"/>
    <n v="0"/>
    <e v="#N/A"/>
  </r>
  <r>
    <n v="1282"/>
    <s v="IN-2014-63374"/>
    <x v="1"/>
    <s v="MH-18115"/>
    <x v="345"/>
    <x v="2"/>
    <x v="75"/>
    <x v="7"/>
    <s v="India"/>
    <x v="3"/>
    <s v="OFF-LA-10004062"/>
    <x v="0"/>
    <x v="3"/>
    <x v="905"/>
    <n v="41.04"/>
    <n v="4"/>
    <n v="18.84"/>
    <x v="1099"/>
    <x v="1"/>
    <n v="108"/>
    <x v="0"/>
    <x v="2"/>
    <x v="0"/>
    <x v="2"/>
    <d v="2024-07-12T00:00:00"/>
    <x v="0"/>
    <x v="2"/>
    <n v="151"/>
    <s v="late Time"/>
  </r>
  <r>
    <n v="1283"/>
    <s v="IN-2014-63374"/>
    <x v="1"/>
    <s v="MH-18115"/>
    <x v="345"/>
    <x v="2"/>
    <x v="75"/>
    <x v="7"/>
    <s v="India"/>
    <x v="3"/>
    <s v="OFF-EN-10002700"/>
    <x v="0"/>
    <x v="2"/>
    <x v="699"/>
    <n v="50.46"/>
    <n v="1"/>
    <n v="17.64"/>
    <x v="1100"/>
    <x v="1"/>
    <n v="19"/>
    <x v="0"/>
    <x v="0"/>
    <x v="1"/>
    <x v="192"/>
    <d v="2023-01-24T00:00:00"/>
    <x v="1"/>
    <x v="4"/>
    <n v="2"/>
    <s v="On time"/>
  </r>
  <r>
    <n v="1284"/>
    <s v="IN-2012-66090"/>
    <x v="2"/>
    <s v="SH-20635"/>
    <x v="439"/>
    <x v="1"/>
    <x v="0"/>
    <x v="0"/>
    <s v="India"/>
    <x v="0"/>
    <s v="OFF-AP-10000043"/>
    <x v="0"/>
    <x v="8"/>
    <x v="906"/>
    <n v="108.42"/>
    <n v="2"/>
    <n v="43.32"/>
    <x v="1101"/>
    <x v="0"/>
    <n v="154"/>
    <x v="0"/>
    <x v="1"/>
    <x v="0"/>
    <x v="400"/>
    <d v="2024-08-24T00:00:00"/>
    <x v="0"/>
    <x v="7"/>
    <n v="4"/>
    <s v="On time"/>
  </r>
  <r>
    <n v="1285"/>
    <s v="ID-2014-23642"/>
    <x v="1"/>
    <s v="KC-16255"/>
    <x v="440"/>
    <x v="1"/>
    <x v="49"/>
    <x v="5"/>
    <s v="India"/>
    <x v="0"/>
    <s v="OFF-ST-10003411"/>
    <x v="0"/>
    <x v="1"/>
    <x v="907"/>
    <n v="70.56"/>
    <n v="3"/>
    <n v="-49.41"/>
    <x v="1102"/>
    <x v="1"/>
    <n v="77"/>
    <x v="0"/>
    <x v="0"/>
    <x v="1"/>
    <x v="408"/>
    <d v="2021-04-09T00:00:00"/>
    <x v="2"/>
    <x v="10"/>
    <n v="-144"/>
    <s v="not Appropriate"/>
  </r>
  <r>
    <n v="1286"/>
    <s v="IN-2012-11476"/>
    <x v="1"/>
    <s v="HH-15010"/>
    <x v="176"/>
    <x v="1"/>
    <x v="11"/>
    <x v="4"/>
    <s v="India"/>
    <x v="0"/>
    <s v="OFF-EN-10001627"/>
    <x v="0"/>
    <x v="2"/>
    <x v="433"/>
    <n v="254.85"/>
    <n v="5"/>
    <n v="30.45"/>
    <x v="1103"/>
    <x v="1"/>
    <n v="289"/>
    <x v="0"/>
    <x v="0"/>
    <x v="1"/>
    <x v="339"/>
    <d v="2024-08-20T00:00:00"/>
    <x v="0"/>
    <x v="7"/>
    <n v="2"/>
    <s v="On time"/>
  </r>
  <r>
    <n v="1287"/>
    <s v="ID-2013-69464"/>
    <x v="1"/>
    <s v="MZ-17515"/>
    <x v="281"/>
    <x v="1"/>
    <x v="49"/>
    <x v="5"/>
    <s v="India"/>
    <x v="0"/>
    <s v="OFF-LA-10001383"/>
    <x v="0"/>
    <x v="3"/>
    <x v="908"/>
    <n v="38.04"/>
    <n v="8"/>
    <n v="-0.84"/>
    <x v="1104"/>
    <x v="1"/>
    <n v="480"/>
    <x v="0"/>
    <x v="1"/>
    <x v="1"/>
    <x v="103"/>
    <d v="2022-04-11T00:00:00"/>
    <x v="3"/>
    <x v="10"/>
    <n v="59"/>
    <s v="late Time"/>
  </r>
  <r>
    <n v="1288"/>
    <s v="IN-2014-16439"/>
    <x v="1"/>
    <s v="JD-15895"/>
    <x v="282"/>
    <x v="1"/>
    <x v="42"/>
    <x v="0"/>
    <s v="India"/>
    <x v="0"/>
    <s v="OFF-SU-10003789"/>
    <x v="0"/>
    <x v="5"/>
    <x v="436"/>
    <n v="69.84"/>
    <n v="2"/>
    <n v="27.9"/>
    <x v="1105"/>
    <x v="1"/>
    <n v="88"/>
    <x v="0"/>
    <x v="2"/>
    <x v="1"/>
    <x v="213"/>
    <d v="2024-03-31T00:00:00"/>
    <x v="0"/>
    <x v="8"/>
    <n v="1"/>
    <s v="On time"/>
  </r>
  <r>
    <n v="1289"/>
    <s v="IN-2013-61617"/>
    <x v="1"/>
    <s v="AS-10285"/>
    <x v="107"/>
    <x v="1"/>
    <x v="8"/>
    <x v="7"/>
    <s v="India"/>
    <x v="3"/>
    <s v="OFF-LA-10002364"/>
    <x v="0"/>
    <x v="3"/>
    <x v="513"/>
    <n v="22.86"/>
    <n v="2"/>
    <n v="6.6"/>
    <x v="1106"/>
    <x v="0"/>
    <n v="137"/>
    <x v="0"/>
    <x v="0"/>
    <x v="1"/>
    <x v="2"/>
    <d v="2024-07-12T00:00:00"/>
    <x v="0"/>
    <x v="2"/>
    <n v="151"/>
    <s v="late Time"/>
  </r>
  <r>
    <n v="1290"/>
    <s v="IN-2012-48548"/>
    <x v="1"/>
    <s v="RB-19360"/>
    <x v="441"/>
    <x v="0"/>
    <x v="53"/>
    <x v="4"/>
    <s v="India"/>
    <x v="0"/>
    <s v="OFF-SU-10000649"/>
    <x v="0"/>
    <x v="5"/>
    <x v="909"/>
    <n v="177.6"/>
    <n v="5"/>
    <n v="1.65"/>
    <x v="1092"/>
    <x v="1"/>
    <n v="255"/>
    <x v="0"/>
    <x v="1"/>
    <x v="0"/>
    <x v="214"/>
    <d v="2022-05-31T00:00:00"/>
    <x v="3"/>
    <x v="0"/>
    <n v="0"/>
    <e v="#N/A"/>
  </r>
  <r>
    <n v="1291"/>
    <s v="IN-2014-53707"/>
    <x v="1"/>
    <s v="DJ-13630"/>
    <x v="442"/>
    <x v="0"/>
    <x v="102"/>
    <x v="16"/>
    <s v="India"/>
    <x v="2"/>
    <s v="OFF-LA-10003678"/>
    <x v="0"/>
    <x v="3"/>
    <x v="910"/>
    <n v="35.25"/>
    <n v="5"/>
    <n v="0"/>
    <x v="72"/>
    <x v="0"/>
    <n v="767"/>
    <x v="0"/>
    <x v="2"/>
    <x v="1"/>
    <x v="231"/>
    <d v="2023-12-10T00:00:00"/>
    <x v="1"/>
    <x v="1"/>
    <n v="153"/>
    <s v="late Time"/>
  </r>
  <r>
    <n v="1292"/>
    <s v="IN-2014-25847"/>
    <x v="1"/>
    <s v="JK-16090"/>
    <x v="252"/>
    <x v="0"/>
    <x v="30"/>
    <x v="14"/>
    <s v="India"/>
    <x v="3"/>
    <s v="OFF-AP-10003275"/>
    <x v="0"/>
    <x v="8"/>
    <x v="48"/>
    <n v="2488.56"/>
    <n v="8"/>
    <n v="348.24"/>
    <x v="1107"/>
    <x v="1"/>
    <n v="751"/>
    <x v="0"/>
    <x v="2"/>
    <x v="0"/>
    <x v="339"/>
    <d v="2024-08-20T00:00:00"/>
    <x v="0"/>
    <x v="7"/>
    <n v="2"/>
    <s v="On time"/>
  </r>
  <r>
    <n v="1293"/>
    <s v="IN-2013-74952"/>
    <x v="1"/>
    <s v="LC-16870"/>
    <x v="238"/>
    <x v="0"/>
    <x v="32"/>
    <x v="2"/>
    <s v="India"/>
    <x v="2"/>
    <s v="OFF-PA-10003686"/>
    <x v="0"/>
    <x v="6"/>
    <x v="126"/>
    <n v="75.69"/>
    <n v="3"/>
    <n v="2.25"/>
    <x v="137"/>
    <x v="0"/>
    <n v="117"/>
    <x v="0"/>
    <x v="0"/>
    <x v="0"/>
    <x v="192"/>
    <d v="2023-01-24T00:00:00"/>
    <x v="1"/>
    <x v="4"/>
    <n v="2"/>
    <s v="On time"/>
  </r>
  <r>
    <n v="1294"/>
    <s v="IN-2011-29928"/>
    <x v="1"/>
    <s v="VM-21835"/>
    <x v="14"/>
    <x v="0"/>
    <x v="52"/>
    <x v="18"/>
    <s v="India"/>
    <x v="2"/>
    <s v="OFF-BI-10004651"/>
    <x v="0"/>
    <x v="0"/>
    <x v="31"/>
    <n v="147.69"/>
    <n v="3"/>
    <n v="67.86"/>
    <x v="1108"/>
    <x v="0"/>
    <n v="352"/>
    <x v="0"/>
    <x v="2"/>
    <x v="1"/>
    <x v="192"/>
    <d v="2023-01-24T00:00:00"/>
    <x v="1"/>
    <x v="4"/>
    <n v="2"/>
    <s v="On time"/>
  </r>
  <r>
    <n v="1295"/>
    <s v="IN-2011-29928"/>
    <x v="1"/>
    <s v="VM-21835"/>
    <x v="14"/>
    <x v="0"/>
    <x v="52"/>
    <x v="18"/>
    <s v="India"/>
    <x v="2"/>
    <s v="OFF-BI-10002301"/>
    <x v="0"/>
    <x v="0"/>
    <x v="911"/>
    <n v="16.02"/>
    <n v="3"/>
    <n v="5.58"/>
    <x v="1087"/>
    <x v="0"/>
    <n v="477"/>
    <x v="0"/>
    <x v="1"/>
    <x v="0"/>
    <x v="94"/>
    <d v="2024-09-08T00:00:00"/>
    <x v="0"/>
    <x v="9"/>
    <n v="92"/>
    <s v="late Time"/>
  </r>
  <r>
    <n v="1296"/>
    <s v="IN-2014-41898"/>
    <x v="1"/>
    <s v="DK-13090"/>
    <x v="76"/>
    <x v="0"/>
    <x v="30"/>
    <x v="14"/>
    <s v="India"/>
    <x v="3"/>
    <s v="OFF-SU-10002961"/>
    <x v="0"/>
    <x v="5"/>
    <x v="912"/>
    <n v="10.26"/>
    <n v="1"/>
    <n v="2.76"/>
    <x v="436"/>
    <x v="0"/>
    <n v="741"/>
    <x v="0"/>
    <x v="1"/>
    <x v="0"/>
    <x v="443"/>
    <d v="2021-04-22T00:00:00"/>
    <x v="2"/>
    <x v="10"/>
    <n v="3"/>
    <s v="On time"/>
  </r>
  <r>
    <n v="1297"/>
    <s v="IN-2014-23922"/>
    <x v="1"/>
    <s v="JK-15730"/>
    <x v="443"/>
    <x v="0"/>
    <x v="80"/>
    <x v="21"/>
    <s v="India"/>
    <x v="1"/>
    <s v="OFF-PA-10003943"/>
    <x v="0"/>
    <x v="6"/>
    <x v="913"/>
    <n v="62.34"/>
    <n v="2"/>
    <n v="13.68"/>
    <x v="182"/>
    <x v="1"/>
    <n v="275"/>
    <x v="0"/>
    <x v="2"/>
    <x v="0"/>
    <x v="150"/>
    <d v="2022-10-31T00:00:00"/>
    <x v="3"/>
    <x v="3"/>
    <n v="2"/>
    <s v="On time"/>
  </r>
  <r>
    <n v="1298"/>
    <s v="IN-2012-53420"/>
    <x v="1"/>
    <s v="LW-16825"/>
    <x v="51"/>
    <x v="1"/>
    <x v="121"/>
    <x v="5"/>
    <s v="India"/>
    <x v="0"/>
    <s v="TEC-CO-10004961"/>
    <x v="1"/>
    <x v="10"/>
    <x v="914"/>
    <n v="723.3"/>
    <n v="2"/>
    <n v="332.7"/>
    <x v="1109"/>
    <x v="3"/>
    <n v="19"/>
    <x v="0"/>
    <x v="0"/>
    <x v="1"/>
    <x v="510"/>
    <d v="2023-03-31T00:00:00"/>
    <x v="1"/>
    <x v="8"/>
    <n v="4"/>
    <s v="On time"/>
  </r>
  <r>
    <n v="1299"/>
    <s v="IN-2014-23922"/>
    <x v="1"/>
    <s v="JK-15730"/>
    <x v="443"/>
    <x v="0"/>
    <x v="80"/>
    <x v="21"/>
    <s v="India"/>
    <x v="1"/>
    <s v="TEC-CO-10002587"/>
    <x v="1"/>
    <x v="10"/>
    <x v="597"/>
    <n v="168.6"/>
    <n v="1"/>
    <n v="79.23"/>
    <x v="1110"/>
    <x v="1"/>
    <n v="11"/>
    <x v="0"/>
    <x v="2"/>
    <x v="0"/>
    <x v="341"/>
    <d v="2021-09-28T00:00:00"/>
    <x v="2"/>
    <x v="9"/>
    <n v="2"/>
    <s v="On time"/>
  </r>
  <r>
    <n v="1300"/>
    <s v="IN-2012-11476"/>
    <x v="1"/>
    <s v="HH-15010"/>
    <x v="176"/>
    <x v="1"/>
    <x v="11"/>
    <x v="4"/>
    <s v="India"/>
    <x v="0"/>
    <s v="TEC-AC-10002533"/>
    <x v="1"/>
    <x v="11"/>
    <x v="198"/>
    <n v="802.2"/>
    <n v="7"/>
    <n v="128.31"/>
    <x v="1111"/>
    <x v="1"/>
    <n v="748"/>
    <x v="0"/>
    <x v="1"/>
    <x v="1"/>
    <x v="258"/>
    <d v="2022-09-17T00:00:00"/>
    <x v="3"/>
    <x v="9"/>
    <n v="2"/>
    <s v="On time"/>
  </r>
  <r>
    <n v="1301"/>
    <s v="IN-2011-25035"/>
    <x v="2"/>
    <s v="SN-20560"/>
    <x v="283"/>
    <x v="2"/>
    <x v="46"/>
    <x v="11"/>
    <s v="India"/>
    <x v="3"/>
    <s v="TEC-AC-10000284"/>
    <x v="1"/>
    <x v="11"/>
    <x v="915"/>
    <n v="251.64"/>
    <n v="6"/>
    <n v="72.900000000000006"/>
    <x v="1112"/>
    <x v="3"/>
    <n v="430"/>
    <x v="0"/>
    <x v="0"/>
    <x v="0"/>
    <x v="179"/>
    <d v="2022-06-06T00:00:00"/>
    <x v="3"/>
    <x v="5"/>
    <n v="61"/>
    <s v="late Time"/>
  </r>
  <r>
    <n v="1302"/>
    <s v="IN-2013-47393"/>
    <x v="2"/>
    <s v="MH-17455"/>
    <x v="444"/>
    <x v="0"/>
    <x v="26"/>
    <x v="1"/>
    <s v="India"/>
    <x v="1"/>
    <s v="TEC-PH-10001884"/>
    <x v="1"/>
    <x v="12"/>
    <x v="916"/>
    <n v="664.2"/>
    <n v="10"/>
    <n v="26.4"/>
    <x v="1113"/>
    <x v="1"/>
    <n v="589"/>
    <x v="0"/>
    <x v="2"/>
    <x v="0"/>
    <x v="2"/>
    <d v="2024-07-12T00:00:00"/>
    <x v="0"/>
    <x v="2"/>
    <n v="151"/>
    <s v="late Time"/>
  </r>
  <r>
    <n v="1303"/>
    <s v="IN-2013-17482"/>
    <x v="1"/>
    <s v="LC-17140"/>
    <x v="421"/>
    <x v="0"/>
    <x v="5"/>
    <x v="4"/>
    <s v="India"/>
    <x v="0"/>
    <s v="FUR-CH-10004009"/>
    <x v="2"/>
    <x v="13"/>
    <x v="917"/>
    <n v="685.8"/>
    <n v="5"/>
    <n v="157.65"/>
    <x v="1114"/>
    <x v="0"/>
    <n v="14"/>
    <x v="0"/>
    <x v="0"/>
    <x v="1"/>
    <x v="193"/>
    <d v="2024-01-05T00:00:00"/>
    <x v="0"/>
    <x v="4"/>
    <n v="-114"/>
    <s v="not Appropriate"/>
  </r>
  <r>
    <n v="1304"/>
    <s v="IN-2014-47449"/>
    <x v="2"/>
    <s v="CD-12280"/>
    <x v="371"/>
    <x v="0"/>
    <x v="30"/>
    <x v="14"/>
    <s v="India"/>
    <x v="3"/>
    <s v="FUR-CH-10004082"/>
    <x v="2"/>
    <x v="13"/>
    <x v="622"/>
    <n v="443.73"/>
    <n v="7"/>
    <n v="159.6"/>
    <x v="1115"/>
    <x v="0"/>
    <n v="399"/>
    <x v="0"/>
    <x v="0"/>
    <x v="0"/>
    <x v="401"/>
    <d v="2022-01-07T00:00:00"/>
    <x v="3"/>
    <x v="4"/>
    <n v="-173"/>
    <s v="not Appropriate"/>
  </r>
  <r>
    <n v="1305"/>
    <s v="IN-2012-70619"/>
    <x v="1"/>
    <s v="GM-14455"/>
    <x v="188"/>
    <x v="2"/>
    <x v="52"/>
    <x v="18"/>
    <s v="India"/>
    <x v="2"/>
    <s v="FUR-CH-10004572"/>
    <x v="2"/>
    <x v="13"/>
    <x v="918"/>
    <n v="61.62"/>
    <n v="1"/>
    <n v="23.4"/>
    <x v="763"/>
    <x v="0"/>
    <n v="767"/>
    <x v="0"/>
    <x v="2"/>
    <x v="1"/>
    <x v="511"/>
    <d v="2023-09-18T00:00:00"/>
    <x v="1"/>
    <x v="9"/>
    <n v="2"/>
    <s v="On time"/>
  </r>
  <r>
    <n v="1306"/>
    <s v="IN-2014-69527"/>
    <x v="2"/>
    <s v="JG-15805"/>
    <x v="233"/>
    <x v="1"/>
    <x v="42"/>
    <x v="8"/>
    <s v="India"/>
    <x v="0"/>
    <s v="FUR-CH-10002631"/>
    <x v="2"/>
    <x v="13"/>
    <x v="886"/>
    <n v="106.02"/>
    <n v="2"/>
    <n v="9.5399999999999991"/>
    <x v="1116"/>
    <x v="0"/>
    <n v="115"/>
    <x v="0"/>
    <x v="0"/>
    <x v="1"/>
    <x v="94"/>
    <d v="2024-09-08T00:00:00"/>
    <x v="0"/>
    <x v="9"/>
    <n v="92"/>
    <s v="late Time"/>
  </r>
  <r>
    <n v="1307"/>
    <s v="IN-2012-67735"/>
    <x v="1"/>
    <s v="MH-17455"/>
    <x v="444"/>
    <x v="0"/>
    <x v="29"/>
    <x v="2"/>
    <s v="India"/>
    <x v="2"/>
    <s v="FUR-CH-10004913"/>
    <x v="2"/>
    <x v="13"/>
    <x v="919"/>
    <n v="422.73"/>
    <n v="3"/>
    <n v="46.44"/>
    <x v="444"/>
    <x v="0"/>
    <n v="485"/>
    <x v="0"/>
    <x v="1"/>
    <x v="1"/>
    <x v="405"/>
    <d v="2023-12-04T00:00:00"/>
    <x v="1"/>
    <x v="1"/>
    <n v="91"/>
    <s v="late Time"/>
  </r>
  <r>
    <n v="1308"/>
    <s v="IN-2014-47449"/>
    <x v="2"/>
    <s v="CD-12280"/>
    <x v="371"/>
    <x v="0"/>
    <x v="30"/>
    <x v="14"/>
    <s v="India"/>
    <x v="3"/>
    <s v="FUR-BO-10000288"/>
    <x v="2"/>
    <x v="14"/>
    <x v="920"/>
    <n v="2190.75"/>
    <n v="5"/>
    <n v="65.7"/>
    <x v="1117"/>
    <x v="0"/>
    <n v="164"/>
    <x v="0"/>
    <x v="0"/>
    <x v="1"/>
    <x v="416"/>
    <d v="2023-02-23T00:00:00"/>
    <x v="1"/>
    <x v="11"/>
    <n v="3"/>
    <s v="On time"/>
  </r>
  <r>
    <n v="1309"/>
    <s v="IN-2014-43872"/>
    <x v="1"/>
    <s v="SR-20740"/>
    <x v="391"/>
    <x v="2"/>
    <x v="61"/>
    <x v="7"/>
    <s v="India"/>
    <x v="3"/>
    <s v="FUR-FU-10000556"/>
    <x v="2"/>
    <x v="15"/>
    <x v="921"/>
    <n v="15.96"/>
    <n v="1"/>
    <n v="2.37"/>
    <x v="853"/>
    <x v="1"/>
    <n v="557"/>
    <x v="0"/>
    <x v="1"/>
    <x v="0"/>
    <x v="47"/>
    <d v="2024-09-09T00:00:00"/>
    <x v="0"/>
    <x v="9"/>
    <n v="0"/>
    <e v="#N/A"/>
  </r>
  <r>
    <n v="1310"/>
    <s v="IN-2014-49815"/>
    <x v="0"/>
    <s v="RB-19330"/>
    <x v="445"/>
    <x v="0"/>
    <x v="115"/>
    <x v="1"/>
    <s v="India"/>
    <x v="1"/>
    <s v="FUR-BO-10001874"/>
    <x v="2"/>
    <x v="14"/>
    <x v="601"/>
    <n v="445.95"/>
    <n v="3"/>
    <n v="80.19"/>
    <x v="1118"/>
    <x v="2"/>
    <n v="253"/>
    <x v="0"/>
    <x v="1"/>
    <x v="0"/>
    <x v="183"/>
    <d v="2024-05-28T00:00:00"/>
    <x v="0"/>
    <x v="0"/>
    <n v="2"/>
    <s v="On time"/>
  </r>
  <r>
    <n v="1311"/>
    <s v="IN-2014-53427"/>
    <x v="0"/>
    <s v="LT-16765"/>
    <x v="133"/>
    <x v="0"/>
    <x v="105"/>
    <x v="22"/>
    <s v="India"/>
    <x v="1"/>
    <s v="FUR-TA-10004711"/>
    <x v="2"/>
    <x v="16"/>
    <x v="922"/>
    <n v="4298.8500000000004"/>
    <n v="5"/>
    <n v="300.89999999999998"/>
    <x v="1119"/>
    <x v="2"/>
    <n v="214"/>
    <x v="0"/>
    <x v="2"/>
    <x v="1"/>
    <x v="298"/>
    <d v="2024-06-19T00:00:00"/>
    <x v="0"/>
    <x v="5"/>
    <n v="2"/>
    <s v="On time"/>
  </r>
  <r>
    <n v="1312"/>
    <s v="IN-2011-62016"/>
    <x v="0"/>
    <s v="NM-18520"/>
    <x v="446"/>
    <x v="0"/>
    <x v="125"/>
    <x v="5"/>
    <s v="India"/>
    <x v="0"/>
    <s v="FUR-TA-10000558"/>
    <x v="2"/>
    <x v="16"/>
    <x v="923"/>
    <n v="1057.8"/>
    <n v="2"/>
    <n v="338.46"/>
    <x v="1120"/>
    <x v="2"/>
    <n v="95"/>
    <x v="0"/>
    <x v="1"/>
    <x v="1"/>
    <x v="161"/>
    <d v="2024-03-10T00:00:00"/>
    <x v="0"/>
    <x v="8"/>
    <n v="60"/>
    <s v="late Time"/>
  </r>
  <r>
    <n v="1313"/>
    <s v="IN-2014-60623"/>
    <x v="0"/>
    <s v="PN-18775"/>
    <x v="354"/>
    <x v="2"/>
    <x v="33"/>
    <x v="16"/>
    <s v="India"/>
    <x v="2"/>
    <s v="TEC-PH-10001730"/>
    <x v="1"/>
    <x v="12"/>
    <x v="924"/>
    <n v="288.83999999999997"/>
    <n v="2"/>
    <n v="37.5"/>
    <x v="1121"/>
    <x v="1"/>
    <n v="547"/>
    <x v="0"/>
    <x v="3"/>
    <x v="0"/>
    <x v="403"/>
    <d v="2021-04-14T00:00:00"/>
    <x v="2"/>
    <x v="10"/>
    <n v="0"/>
    <e v="#N/A"/>
  </r>
  <r>
    <n v="1314"/>
    <s v="ID-2013-74882"/>
    <x v="0"/>
    <s v="RH-19510"/>
    <x v="221"/>
    <x v="2"/>
    <x v="49"/>
    <x v="5"/>
    <s v="India"/>
    <x v="0"/>
    <s v="TEC-CO-10003917"/>
    <x v="1"/>
    <x v="10"/>
    <x v="925"/>
    <n v="345.06"/>
    <n v="4"/>
    <n v="-20.82"/>
    <x v="1122"/>
    <x v="1"/>
    <n v="660"/>
    <x v="0"/>
    <x v="0"/>
    <x v="0"/>
    <x v="219"/>
    <d v="2022-02-25T00:00:00"/>
    <x v="3"/>
    <x v="11"/>
    <n v="0"/>
    <e v="#N/A"/>
  </r>
  <r>
    <n v="1315"/>
    <s v="IN-2012-65397"/>
    <x v="0"/>
    <s v="AT-10435"/>
    <x v="90"/>
    <x v="2"/>
    <x v="106"/>
    <x v="2"/>
    <s v="India"/>
    <x v="2"/>
    <s v="TEC-AC-10002455"/>
    <x v="1"/>
    <x v="11"/>
    <x v="926"/>
    <n v="32.01"/>
    <n v="1"/>
    <n v="10.23"/>
    <x v="697"/>
    <x v="1"/>
    <n v="264"/>
    <x v="0"/>
    <x v="2"/>
    <x v="1"/>
    <x v="183"/>
    <d v="2024-05-28T00:00:00"/>
    <x v="0"/>
    <x v="0"/>
    <n v="2"/>
    <s v="On time"/>
  </r>
  <r>
    <n v="1316"/>
    <s v="IN-2011-78284"/>
    <x v="0"/>
    <s v="KC-16255"/>
    <x v="440"/>
    <x v="1"/>
    <x v="103"/>
    <x v="4"/>
    <s v="India"/>
    <x v="0"/>
    <s v="TEC-CO-10004267"/>
    <x v="1"/>
    <x v="10"/>
    <x v="927"/>
    <n v="147.30000000000001"/>
    <n v="1"/>
    <n v="19.14"/>
    <x v="1123"/>
    <x v="1"/>
    <n v="423"/>
    <x v="0"/>
    <x v="3"/>
    <x v="1"/>
    <x v="512"/>
    <d v="2022-10-19T00:00:00"/>
    <x v="3"/>
    <x v="3"/>
    <n v="2"/>
    <s v="On time"/>
  </r>
  <r>
    <n v="1317"/>
    <s v="IN-2012-42045"/>
    <x v="0"/>
    <s v="KD-16345"/>
    <x v="17"/>
    <x v="0"/>
    <x v="95"/>
    <x v="2"/>
    <s v="India"/>
    <x v="2"/>
    <s v="FUR-BO-10003408"/>
    <x v="2"/>
    <x v="14"/>
    <x v="639"/>
    <n v="425.7"/>
    <n v="3"/>
    <n v="85.14"/>
    <x v="1124"/>
    <x v="1"/>
    <n v="288"/>
    <x v="0"/>
    <x v="3"/>
    <x v="0"/>
    <x v="513"/>
    <d v="2024-03-21T00:00:00"/>
    <x v="0"/>
    <x v="8"/>
    <n v="3"/>
    <s v="On time"/>
  </r>
  <r>
    <n v="1318"/>
    <s v="ID-2012-46210"/>
    <x v="0"/>
    <s v="CR-12730"/>
    <x v="329"/>
    <x v="0"/>
    <x v="49"/>
    <x v="5"/>
    <s v="India"/>
    <x v="0"/>
    <s v="FUR-FU-10001130"/>
    <x v="2"/>
    <x v="15"/>
    <x v="606"/>
    <n v="22.17"/>
    <n v="2"/>
    <n v="-10.23"/>
    <x v="403"/>
    <x v="1"/>
    <n v="747"/>
    <x v="0"/>
    <x v="1"/>
    <x v="0"/>
    <x v="514"/>
    <d v="2024-05-25T00:00:00"/>
    <x v="0"/>
    <x v="0"/>
    <n v="2"/>
    <s v="On time"/>
  </r>
  <r>
    <n v="1319"/>
    <s v="IN-2013-76835"/>
    <x v="0"/>
    <s v="RA-19285"/>
    <x v="447"/>
    <x v="0"/>
    <x v="2"/>
    <x v="2"/>
    <s v="India"/>
    <x v="2"/>
    <s v="TEC-CO-10004170"/>
    <x v="1"/>
    <x v="10"/>
    <x v="928"/>
    <n v="1075.23"/>
    <n v="3"/>
    <n v="344.07"/>
    <x v="1125"/>
    <x v="1"/>
    <n v="186"/>
    <x v="0"/>
    <x v="2"/>
    <x v="0"/>
    <x v="231"/>
    <d v="2023-12-10T00:00:00"/>
    <x v="1"/>
    <x v="1"/>
    <n v="153"/>
    <s v="late Time"/>
  </r>
  <r>
    <n v="1320"/>
    <s v="IN-2014-13051"/>
    <x v="0"/>
    <s v="LF-17185"/>
    <x v="399"/>
    <x v="0"/>
    <x v="33"/>
    <x v="16"/>
    <s v="India"/>
    <x v="2"/>
    <s v="TEC-PH-10003913"/>
    <x v="1"/>
    <x v="12"/>
    <x v="929"/>
    <n v="697.2"/>
    <n v="5"/>
    <n v="132.44999999999999"/>
    <x v="1126"/>
    <x v="1"/>
    <n v="766"/>
    <x v="0"/>
    <x v="2"/>
    <x v="0"/>
    <x v="209"/>
    <d v="2024-03-30T00:00:00"/>
    <x v="0"/>
    <x v="8"/>
    <n v="3"/>
    <s v="On time"/>
  </r>
  <r>
    <n v="1321"/>
    <s v="IN-2011-56710"/>
    <x v="0"/>
    <s v="TS-21340"/>
    <x v="448"/>
    <x v="0"/>
    <x v="21"/>
    <x v="5"/>
    <s v="India"/>
    <x v="0"/>
    <s v="TEC-PH-10000822"/>
    <x v="1"/>
    <x v="12"/>
    <x v="836"/>
    <n v="249.18"/>
    <n v="2"/>
    <n v="59.76"/>
    <x v="1127"/>
    <x v="1"/>
    <n v="487"/>
    <x v="0"/>
    <x v="3"/>
    <x v="1"/>
    <x v="515"/>
    <d v="2024-10-11T00:00:00"/>
    <x v="0"/>
    <x v="3"/>
    <n v="61"/>
    <s v="late Time"/>
  </r>
  <r>
    <n v="1322"/>
    <s v="IN-2013-64865"/>
    <x v="0"/>
    <s v="AS-10135"/>
    <x v="290"/>
    <x v="2"/>
    <x v="40"/>
    <x v="9"/>
    <s v="India"/>
    <x v="2"/>
    <s v="TEC-MA-10002680"/>
    <x v="1"/>
    <x v="9"/>
    <x v="522"/>
    <n v="931.77"/>
    <n v="3"/>
    <n v="214.29"/>
    <x v="1128"/>
    <x v="0"/>
    <n v="703"/>
    <x v="0"/>
    <x v="2"/>
    <x v="0"/>
    <x v="7"/>
    <d v="2021-07-09T00:00:00"/>
    <x v="2"/>
    <x v="2"/>
    <n v="61"/>
    <s v="late Time"/>
  </r>
  <r>
    <n v="1323"/>
    <s v="IN-2013-33596"/>
    <x v="0"/>
    <s v="DL-13495"/>
    <x v="414"/>
    <x v="1"/>
    <x v="140"/>
    <x v="2"/>
    <s v="India"/>
    <x v="2"/>
    <s v="FUR-CH-10004082"/>
    <x v="2"/>
    <x v="13"/>
    <x v="622"/>
    <n v="887.46"/>
    <n v="14"/>
    <n v="319.2"/>
    <x v="1129"/>
    <x v="0"/>
    <n v="466"/>
    <x v="0"/>
    <x v="0"/>
    <x v="1"/>
    <x v="159"/>
    <d v="2022-01-27T00:00:00"/>
    <x v="3"/>
    <x v="4"/>
    <n v="4"/>
    <s v="On time"/>
  </r>
  <r>
    <n v="1324"/>
    <s v="IN-2014-39371"/>
    <x v="0"/>
    <s v="NH-18610"/>
    <x v="312"/>
    <x v="1"/>
    <x v="124"/>
    <x v="5"/>
    <s v="India"/>
    <x v="0"/>
    <s v="FUR-CH-10004600"/>
    <x v="2"/>
    <x v="13"/>
    <x v="591"/>
    <n v="576"/>
    <n v="8"/>
    <n v="270.72000000000003"/>
    <x v="1130"/>
    <x v="0"/>
    <n v="200"/>
    <x v="0"/>
    <x v="1"/>
    <x v="1"/>
    <x v="158"/>
    <d v="2022-05-16T00:00:00"/>
    <x v="3"/>
    <x v="0"/>
    <n v="-173"/>
    <s v="not Appropriate"/>
  </r>
  <r>
    <n v="1325"/>
    <s v="IN-2013-29683"/>
    <x v="0"/>
    <s v="AS-10225"/>
    <x v="429"/>
    <x v="1"/>
    <x v="52"/>
    <x v="18"/>
    <s v="India"/>
    <x v="2"/>
    <s v="FUR-CH-10001147"/>
    <x v="2"/>
    <x v="13"/>
    <x v="930"/>
    <n v="830.7"/>
    <n v="5"/>
    <n v="74.7"/>
    <x v="1131"/>
    <x v="0"/>
    <n v="191"/>
    <x v="0"/>
    <x v="3"/>
    <x v="1"/>
    <x v="192"/>
    <d v="2023-01-24T00:00:00"/>
    <x v="1"/>
    <x v="4"/>
    <n v="2"/>
    <s v="On time"/>
  </r>
  <r>
    <n v="1326"/>
    <s v="IN-2014-42801"/>
    <x v="0"/>
    <s v="JP-15460"/>
    <x v="449"/>
    <x v="1"/>
    <x v="52"/>
    <x v="18"/>
    <s v="India"/>
    <x v="2"/>
    <s v="TEC-AC-10000332"/>
    <x v="1"/>
    <x v="11"/>
    <x v="314"/>
    <n v="72.66"/>
    <n v="1"/>
    <n v="22.5"/>
    <x v="1132"/>
    <x v="0"/>
    <n v="454"/>
    <x v="0"/>
    <x v="2"/>
    <x v="0"/>
    <x v="40"/>
    <d v="2024-03-23T00:00:00"/>
    <x v="0"/>
    <x v="8"/>
    <n v="3"/>
    <s v="On time"/>
  </r>
  <r>
    <n v="1327"/>
    <s v="IN-2012-46259"/>
    <x v="0"/>
    <s v="RW-19630"/>
    <x v="450"/>
    <x v="1"/>
    <x v="30"/>
    <x v="14"/>
    <s v="India"/>
    <x v="3"/>
    <s v="TEC-MA-10003868"/>
    <x v="1"/>
    <x v="9"/>
    <x v="931"/>
    <n v="373.2"/>
    <n v="5"/>
    <n v="18.600000000000001"/>
    <x v="214"/>
    <x v="0"/>
    <n v="316"/>
    <x v="0"/>
    <x v="0"/>
    <x v="1"/>
    <x v="430"/>
    <d v="2021-09-11T00:00:00"/>
    <x v="2"/>
    <x v="9"/>
    <n v="62"/>
    <s v="late Time"/>
  </r>
  <r>
    <n v="1328"/>
    <s v="IN-2013-19176"/>
    <x v="0"/>
    <s v="MS-17980"/>
    <x v="311"/>
    <x v="1"/>
    <x v="52"/>
    <x v="18"/>
    <s v="India"/>
    <x v="2"/>
    <s v="TEC-PH-10003856"/>
    <x v="1"/>
    <x v="12"/>
    <x v="268"/>
    <n v="2582.16"/>
    <n v="4"/>
    <n v="361.44"/>
    <x v="1133"/>
    <x v="0"/>
    <n v="723"/>
    <x v="0"/>
    <x v="1"/>
    <x v="0"/>
    <x v="516"/>
    <d v="2024-08-12T00:00:00"/>
    <x v="0"/>
    <x v="7"/>
    <n v="0"/>
    <e v="#N/A"/>
  </r>
  <r>
    <n v="1329"/>
    <s v="IN-2012-29571"/>
    <x v="0"/>
    <s v="MD-17860"/>
    <x v="451"/>
    <x v="1"/>
    <x v="47"/>
    <x v="7"/>
    <s v="India"/>
    <x v="3"/>
    <s v="TEC-PH-10001457"/>
    <x v="1"/>
    <x v="12"/>
    <x v="812"/>
    <n v="3187.5"/>
    <n v="5"/>
    <n v="350.55"/>
    <x v="1134"/>
    <x v="0"/>
    <n v="336"/>
    <x v="0"/>
    <x v="2"/>
    <x v="0"/>
    <x v="140"/>
    <d v="2024-07-20T00:00:00"/>
    <x v="0"/>
    <x v="2"/>
    <n v="3"/>
    <s v="On time"/>
  </r>
  <r>
    <n v="1330"/>
    <s v="IN-2013-30257"/>
    <x v="0"/>
    <s v="JR-16210"/>
    <x v="452"/>
    <x v="1"/>
    <x v="76"/>
    <x v="19"/>
    <s v="India"/>
    <x v="3"/>
    <s v="TEC-AC-10003734"/>
    <x v="1"/>
    <x v="11"/>
    <x v="195"/>
    <n v="93.42"/>
    <n v="2"/>
    <n v="42.96"/>
    <x v="1135"/>
    <x v="0"/>
    <n v="477"/>
    <x v="0"/>
    <x v="2"/>
    <x v="1"/>
    <x v="395"/>
    <d v="2024-05-25T00:00:00"/>
    <x v="0"/>
    <x v="0"/>
    <n v="3"/>
    <s v="On time"/>
  </r>
  <r>
    <n v="1331"/>
    <s v="IN-2013-30257"/>
    <x v="0"/>
    <s v="JR-16210"/>
    <x v="452"/>
    <x v="1"/>
    <x v="76"/>
    <x v="19"/>
    <s v="India"/>
    <x v="3"/>
    <s v="TEC-PH-10004675"/>
    <x v="1"/>
    <x v="12"/>
    <x v="213"/>
    <n v="333.66"/>
    <n v="2"/>
    <n v="103.38"/>
    <x v="1136"/>
    <x v="0"/>
    <n v="675"/>
    <x v="0"/>
    <x v="1"/>
    <x v="0"/>
    <x v="431"/>
    <d v="2023-08-16T00:00:00"/>
    <x v="1"/>
    <x v="7"/>
    <n v="2"/>
    <s v="On time"/>
  </r>
  <r>
    <n v="1332"/>
    <s v="IN-2013-25042"/>
    <x v="0"/>
    <s v="SC-20695"/>
    <x v="35"/>
    <x v="1"/>
    <x v="65"/>
    <x v="5"/>
    <s v="India"/>
    <x v="0"/>
    <s v="FUR-TA-10000665"/>
    <x v="2"/>
    <x v="16"/>
    <x v="932"/>
    <n v="989.04"/>
    <n v="2"/>
    <n v="88.98"/>
    <x v="1137"/>
    <x v="0"/>
    <n v="112"/>
    <x v="0"/>
    <x v="2"/>
    <x v="0"/>
    <x v="104"/>
    <d v="2023-11-11T00:00:00"/>
    <x v="1"/>
    <x v="6"/>
    <n v="0"/>
    <e v="#N/A"/>
  </r>
  <r>
    <n v="1333"/>
    <s v="IN-2012-30117"/>
    <x v="0"/>
    <s v="SV-20815"/>
    <x v="100"/>
    <x v="1"/>
    <x v="90"/>
    <x v="15"/>
    <s v="India"/>
    <x v="1"/>
    <s v="FUR-BO-10004699"/>
    <x v="2"/>
    <x v="14"/>
    <x v="247"/>
    <n v="287.94"/>
    <n v="2"/>
    <n v="0"/>
    <x v="1138"/>
    <x v="0"/>
    <n v="746"/>
    <x v="0"/>
    <x v="0"/>
    <x v="0"/>
    <x v="200"/>
    <d v="2021-10-06T00:00:00"/>
    <x v="2"/>
    <x v="3"/>
    <n v="92"/>
    <s v="late Time"/>
  </r>
  <r>
    <n v="1334"/>
    <s v="IN-2011-43109"/>
    <x v="0"/>
    <s v="WB-21850"/>
    <x v="337"/>
    <x v="0"/>
    <x v="65"/>
    <x v="5"/>
    <s v="India"/>
    <x v="0"/>
    <s v="FUR-BO-10001192"/>
    <x v="2"/>
    <x v="14"/>
    <x v="933"/>
    <n v="1100.52"/>
    <n v="3"/>
    <n v="473.22"/>
    <x v="1139"/>
    <x v="0"/>
    <n v="669"/>
    <x v="0"/>
    <x v="3"/>
    <x v="1"/>
    <x v="442"/>
    <d v="2023-05-17T00:00:00"/>
    <x v="1"/>
    <x v="0"/>
    <n v="0"/>
    <e v="#N/A"/>
  </r>
  <r>
    <n v="1335"/>
    <s v="IN-2014-57172"/>
    <x v="0"/>
    <s v="CB-12025"/>
    <x v="453"/>
    <x v="0"/>
    <x v="97"/>
    <x v="15"/>
    <s v="India"/>
    <x v="1"/>
    <s v="FUR-BO-10004043"/>
    <x v="2"/>
    <x v="14"/>
    <x v="239"/>
    <n v="1230.6600000000001"/>
    <n v="3"/>
    <n v="24.57"/>
    <x v="1140"/>
    <x v="0"/>
    <n v="395"/>
    <x v="0"/>
    <x v="0"/>
    <x v="1"/>
    <x v="42"/>
    <d v="2024-11-20T00:00:00"/>
    <x v="0"/>
    <x v="6"/>
    <n v="2"/>
    <s v="On time"/>
  </r>
  <r>
    <n v="1336"/>
    <s v="IN-2011-43109"/>
    <x v="0"/>
    <s v="WB-21850"/>
    <x v="337"/>
    <x v="0"/>
    <x v="65"/>
    <x v="5"/>
    <s v="India"/>
    <x v="0"/>
    <s v="FUR-CH-10002207"/>
    <x v="2"/>
    <x v="13"/>
    <x v="333"/>
    <n v="173.34"/>
    <n v="3"/>
    <n v="76.23"/>
    <x v="1141"/>
    <x v="0"/>
    <n v="534"/>
    <x v="0"/>
    <x v="1"/>
    <x v="0"/>
    <x v="235"/>
    <d v="2021-02-26T00:00:00"/>
    <x v="2"/>
    <x v="11"/>
    <n v="3"/>
    <s v="On time"/>
  </r>
  <r>
    <n v="1337"/>
    <s v="IN-2012-74210"/>
    <x v="0"/>
    <s v="AR-10510"/>
    <x v="1"/>
    <x v="0"/>
    <x v="42"/>
    <x v="8"/>
    <s v="India"/>
    <x v="0"/>
    <s v="FUR-FU-10002972"/>
    <x v="2"/>
    <x v="15"/>
    <x v="837"/>
    <n v="60.39"/>
    <n v="3"/>
    <n v="6.03"/>
    <x v="1142"/>
    <x v="0"/>
    <n v="157"/>
    <x v="0"/>
    <x v="2"/>
    <x v="0"/>
    <x v="517"/>
    <d v="2024-02-07T00:00:00"/>
    <x v="0"/>
    <x v="11"/>
    <n v="-141"/>
    <s v="not Appropriate"/>
  </r>
  <r>
    <n v="1338"/>
    <s v="IN-2014-55912"/>
    <x v="0"/>
    <s v="RR-19315"/>
    <x v="256"/>
    <x v="0"/>
    <x v="10"/>
    <x v="1"/>
    <s v="India"/>
    <x v="1"/>
    <s v="TEC-PH-10004959"/>
    <x v="1"/>
    <x v="12"/>
    <x v="934"/>
    <n v="520.11"/>
    <n v="3"/>
    <n v="244.44"/>
    <x v="1143"/>
    <x v="0"/>
    <n v="281"/>
    <x v="0"/>
    <x v="3"/>
    <x v="1"/>
    <x v="285"/>
    <d v="2024-07-06T00:00:00"/>
    <x v="0"/>
    <x v="2"/>
    <n v="61"/>
    <s v="late Time"/>
  </r>
  <r>
    <n v="1339"/>
    <s v="IN-2014-19967"/>
    <x v="0"/>
    <s v="CC-12685"/>
    <x v="77"/>
    <x v="0"/>
    <x v="33"/>
    <x v="16"/>
    <s v="India"/>
    <x v="2"/>
    <s v="TEC-CO-10000565"/>
    <x v="1"/>
    <x v="10"/>
    <x v="312"/>
    <n v="578.34"/>
    <n v="3"/>
    <n v="277.56"/>
    <x v="1144"/>
    <x v="0"/>
    <n v="375"/>
    <x v="0"/>
    <x v="1"/>
    <x v="0"/>
    <x v="398"/>
    <d v="2021-06-29T00:00:00"/>
    <x v="2"/>
    <x v="5"/>
    <n v="2"/>
    <s v="On time"/>
  </r>
  <r>
    <n v="1340"/>
    <s v="IN-2013-46798"/>
    <x v="0"/>
    <s v="DK-12985"/>
    <x v="9"/>
    <x v="0"/>
    <x v="30"/>
    <x v="14"/>
    <s v="India"/>
    <x v="3"/>
    <s v="TEC-PH-10002936"/>
    <x v="1"/>
    <x v="12"/>
    <x v="935"/>
    <n v="3180.3"/>
    <n v="5"/>
    <n v="381.6"/>
    <x v="1145"/>
    <x v="0"/>
    <n v="154"/>
    <x v="0"/>
    <x v="0"/>
    <x v="1"/>
    <x v="518"/>
    <d v="2021-10-21T00:00:00"/>
    <x v="2"/>
    <x v="3"/>
    <n v="2"/>
    <s v="On time"/>
  </r>
  <r>
    <n v="1341"/>
    <s v="IN-2014-40764"/>
    <x v="0"/>
    <s v="RB-19435"/>
    <x v="253"/>
    <x v="0"/>
    <x v="115"/>
    <x v="1"/>
    <s v="India"/>
    <x v="1"/>
    <s v="FUR-BO-10004648"/>
    <x v="2"/>
    <x v="14"/>
    <x v="936"/>
    <n v="2722.86"/>
    <n v="7"/>
    <n v="408.24"/>
    <x v="1146"/>
    <x v="0"/>
    <n v="694"/>
    <x v="0"/>
    <x v="2"/>
    <x v="1"/>
    <x v="519"/>
    <d v="2021-05-13T00:00:00"/>
    <x v="2"/>
    <x v="0"/>
    <n v="-145"/>
    <s v="not Appropriate"/>
  </r>
  <r>
    <n v="1342"/>
    <s v="IN-2013-64515"/>
    <x v="0"/>
    <s v="SC-20020"/>
    <x v="150"/>
    <x v="0"/>
    <x v="53"/>
    <x v="4"/>
    <s v="India"/>
    <x v="0"/>
    <s v="TEC-AC-10000221"/>
    <x v="1"/>
    <x v="11"/>
    <x v="937"/>
    <n v="814.17"/>
    <n v="7"/>
    <n v="170.94"/>
    <x v="1147"/>
    <x v="0"/>
    <n v="605"/>
    <x v="0"/>
    <x v="3"/>
    <x v="0"/>
    <x v="520"/>
    <d v="2023-04-08T00:00:00"/>
    <x v="1"/>
    <x v="10"/>
    <n v="59"/>
    <s v="late Time"/>
  </r>
  <r>
    <n v="1343"/>
    <s v="IN-2013-12092"/>
    <x v="0"/>
    <s v="JK-15625"/>
    <x v="401"/>
    <x v="0"/>
    <x v="33"/>
    <x v="16"/>
    <s v="India"/>
    <x v="2"/>
    <s v="TEC-AC-10004938"/>
    <x v="1"/>
    <x v="11"/>
    <x v="315"/>
    <n v="284.97000000000003"/>
    <n v="7"/>
    <n v="39.69"/>
    <x v="1148"/>
    <x v="0"/>
    <n v="117"/>
    <x v="0"/>
    <x v="0"/>
    <x v="1"/>
    <x v="520"/>
    <d v="2023-04-08T00:00:00"/>
    <x v="1"/>
    <x v="10"/>
    <n v="59"/>
    <s v="late Time"/>
  </r>
  <r>
    <n v="1344"/>
    <s v="IN-2014-40764"/>
    <x v="0"/>
    <s v="RB-19435"/>
    <x v="253"/>
    <x v="0"/>
    <x v="115"/>
    <x v="1"/>
    <s v="India"/>
    <x v="1"/>
    <s v="FUR-BO-10002390"/>
    <x v="2"/>
    <x v="14"/>
    <x v="245"/>
    <n v="362.85"/>
    <n v="1"/>
    <n v="32.64"/>
    <x v="1149"/>
    <x v="0"/>
    <n v="531"/>
    <x v="0"/>
    <x v="1"/>
    <x v="0"/>
    <x v="77"/>
    <d v="2024-06-29T00:00:00"/>
    <x v="0"/>
    <x v="5"/>
    <n v="5"/>
    <s v="On time"/>
  </r>
  <r>
    <n v="1345"/>
    <s v="ID-2014-59489"/>
    <x v="0"/>
    <s v="MC-17845"/>
    <x v="199"/>
    <x v="0"/>
    <x v="49"/>
    <x v="5"/>
    <s v="India"/>
    <x v="0"/>
    <s v="FUR-CH-10003419"/>
    <x v="2"/>
    <x v="13"/>
    <x v="938"/>
    <n v="39.494999999999997"/>
    <n v="1"/>
    <n v="-28.454999999999998"/>
    <x v="1150"/>
    <x v="0"/>
    <n v="787"/>
    <x v="0"/>
    <x v="3"/>
    <x v="0"/>
    <x v="225"/>
    <d v="2024-06-12T00:00:00"/>
    <x v="0"/>
    <x v="5"/>
    <n v="61"/>
    <s v="late Time"/>
  </r>
  <r>
    <n v="1346"/>
    <s v="IN-2014-40764"/>
    <x v="0"/>
    <s v="RB-19435"/>
    <x v="253"/>
    <x v="0"/>
    <x v="115"/>
    <x v="1"/>
    <s v="India"/>
    <x v="1"/>
    <s v="FUR-CH-10000187"/>
    <x v="2"/>
    <x v="13"/>
    <x v="939"/>
    <n v="111.06"/>
    <n v="2"/>
    <n v="27.72"/>
    <x v="1151"/>
    <x v="0"/>
    <n v="353"/>
    <x v="0"/>
    <x v="3"/>
    <x v="0"/>
    <x v="216"/>
    <d v="2024-08-23T00:00:00"/>
    <x v="0"/>
    <x v="7"/>
    <n v="2"/>
    <s v="On time"/>
  </r>
  <r>
    <n v="1347"/>
    <s v="IN-2012-70325"/>
    <x v="0"/>
    <s v="AB-10015"/>
    <x v="128"/>
    <x v="0"/>
    <x v="22"/>
    <x v="5"/>
    <s v="India"/>
    <x v="0"/>
    <s v="TEC-AC-10004054"/>
    <x v="1"/>
    <x v="11"/>
    <x v="940"/>
    <n v="142.68"/>
    <n v="2"/>
    <n v="45.6"/>
    <x v="1152"/>
    <x v="0"/>
    <n v="630"/>
    <x v="0"/>
    <x v="0"/>
    <x v="1"/>
    <x v="18"/>
    <d v="2024-06-10T00:00:00"/>
    <x v="0"/>
    <x v="5"/>
    <n v="0"/>
    <e v="#N/A"/>
  </r>
  <r>
    <n v="1348"/>
    <s v="IN-2013-19337"/>
    <x v="0"/>
    <s v="BW-11200"/>
    <x v="425"/>
    <x v="0"/>
    <x v="126"/>
    <x v="21"/>
    <s v="India"/>
    <x v="1"/>
    <s v="OFF-ST-10003121"/>
    <x v="0"/>
    <x v="1"/>
    <x v="738"/>
    <n v="48.9"/>
    <n v="2"/>
    <n v="6.84"/>
    <x v="386"/>
    <x v="0"/>
    <n v="444"/>
    <x v="1"/>
    <x v="4"/>
    <x v="1"/>
    <x v="200"/>
    <d v="2021-10-06T00:00:00"/>
    <x v="2"/>
    <x v="3"/>
    <n v="92"/>
    <s v="late Time"/>
  </r>
  <r>
    <n v="1349"/>
    <s v="IN-2013-19337"/>
    <x v="0"/>
    <s v="BW-11200"/>
    <x v="425"/>
    <x v="0"/>
    <x v="126"/>
    <x v="21"/>
    <s v="India"/>
    <x v="1"/>
    <s v="OFF-PA-10003303"/>
    <x v="0"/>
    <x v="6"/>
    <x v="70"/>
    <n v="55.5"/>
    <n v="2"/>
    <n v="25.5"/>
    <x v="1153"/>
    <x v="0"/>
    <n v="304"/>
    <x v="1"/>
    <x v="7"/>
    <x v="0"/>
    <x v="370"/>
    <d v="2024-08-28T00:00:00"/>
    <x v="0"/>
    <x v="7"/>
    <n v="2"/>
    <s v="On time"/>
  </r>
  <r>
    <n v="1350"/>
    <s v="IN-2013-13583"/>
    <x v="0"/>
    <s v="BF-11080"/>
    <x v="454"/>
    <x v="0"/>
    <x v="132"/>
    <x v="0"/>
    <s v="India"/>
    <x v="0"/>
    <s v="OFF-PA-10004380"/>
    <x v="0"/>
    <x v="6"/>
    <x v="941"/>
    <n v="36.78"/>
    <n v="2"/>
    <n v="4.38"/>
    <x v="25"/>
    <x v="0"/>
    <n v="709"/>
    <x v="1"/>
    <x v="4"/>
    <x v="0"/>
    <x v="234"/>
    <d v="2022-11-17T00:00:00"/>
    <x v="3"/>
    <x v="6"/>
    <n v="-24"/>
    <s v="not Appropriate"/>
  </r>
  <r>
    <n v="1351"/>
    <s v="IN-2011-70402"/>
    <x v="0"/>
    <s v="BD-11500"/>
    <x v="455"/>
    <x v="0"/>
    <x v="44"/>
    <x v="5"/>
    <s v="India"/>
    <x v="0"/>
    <s v="OFF-PA-10003416"/>
    <x v="0"/>
    <x v="6"/>
    <x v="942"/>
    <n v="33.18"/>
    <n v="2"/>
    <n v="3.3"/>
    <x v="1154"/>
    <x v="0"/>
    <n v="455"/>
    <x v="1"/>
    <x v="6"/>
    <x v="1"/>
    <x v="231"/>
    <d v="2023-12-10T00:00:00"/>
    <x v="1"/>
    <x v="1"/>
    <n v="153"/>
    <s v="late Time"/>
  </r>
  <r>
    <n v="1352"/>
    <s v="IN-2013-63633"/>
    <x v="0"/>
    <s v="DF-13135"/>
    <x v="387"/>
    <x v="0"/>
    <x v="61"/>
    <x v="7"/>
    <s v="India"/>
    <x v="3"/>
    <s v="OFF-AR-10000681"/>
    <x v="0"/>
    <x v="7"/>
    <x v="943"/>
    <n v="148.5"/>
    <n v="3"/>
    <n v="20.79"/>
    <x v="1155"/>
    <x v="0"/>
    <n v="596"/>
    <x v="1"/>
    <x v="7"/>
    <x v="0"/>
    <x v="74"/>
    <d v="2021-03-12T00:00:00"/>
    <x v="2"/>
    <x v="8"/>
    <n v="-261"/>
    <s v="not Appropriate"/>
  </r>
  <r>
    <n v="1353"/>
    <s v="IN-2011-61372"/>
    <x v="0"/>
    <s v="TB-21400"/>
    <x v="456"/>
    <x v="0"/>
    <x v="30"/>
    <x v="14"/>
    <s v="India"/>
    <x v="3"/>
    <s v="OFF-FA-10001246"/>
    <x v="0"/>
    <x v="4"/>
    <x v="710"/>
    <n v="34.380000000000003"/>
    <n v="3"/>
    <n v="16.47"/>
    <x v="1156"/>
    <x v="0"/>
    <n v="142"/>
    <x v="1"/>
    <x v="6"/>
    <x v="1"/>
    <x v="26"/>
    <d v="2021-01-04T00:00:00"/>
    <x v="2"/>
    <x v="4"/>
    <n v="-85"/>
    <s v="not Appropriate"/>
  </r>
  <r>
    <n v="1354"/>
    <s v="IN-2014-40764"/>
    <x v="0"/>
    <s v="RB-19435"/>
    <x v="253"/>
    <x v="0"/>
    <x v="115"/>
    <x v="1"/>
    <s v="India"/>
    <x v="1"/>
    <s v="OFF-SU-10000932"/>
    <x v="0"/>
    <x v="5"/>
    <x v="422"/>
    <n v="139.22999999999999"/>
    <n v="3"/>
    <n v="5.49"/>
    <x v="1157"/>
    <x v="0"/>
    <n v="71"/>
    <x v="1"/>
    <x v="6"/>
    <x v="1"/>
    <x v="448"/>
    <d v="2024-06-14T00:00:00"/>
    <x v="0"/>
    <x v="5"/>
    <n v="-145"/>
    <s v="not Appropriate"/>
  </r>
  <r>
    <n v="1355"/>
    <s v="IN-2013-63633"/>
    <x v="0"/>
    <s v="DF-13135"/>
    <x v="387"/>
    <x v="0"/>
    <x v="61"/>
    <x v="7"/>
    <s v="India"/>
    <x v="3"/>
    <s v="OFF-PA-10004815"/>
    <x v="0"/>
    <x v="6"/>
    <x v="944"/>
    <n v="79.11"/>
    <n v="3"/>
    <n v="23.67"/>
    <x v="1158"/>
    <x v="0"/>
    <n v="344"/>
    <x v="1"/>
    <x v="4"/>
    <x v="0"/>
    <x v="387"/>
    <d v="2022-01-16T00:00:00"/>
    <x v="3"/>
    <x v="4"/>
    <n v="3"/>
    <s v="On time"/>
  </r>
  <r>
    <n v="1356"/>
    <s v="IN-2014-19967"/>
    <x v="0"/>
    <s v="CC-12685"/>
    <x v="77"/>
    <x v="0"/>
    <x v="33"/>
    <x v="16"/>
    <s v="India"/>
    <x v="2"/>
    <s v="OFF-ST-10000344"/>
    <x v="0"/>
    <x v="1"/>
    <x v="945"/>
    <n v="100.8"/>
    <n v="5"/>
    <n v="27.15"/>
    <x v="125"/>
    <x v="0"/>
    <n v="688"/>
    <x v="1"/>
    <x v="6"/>
    <x v="1"/>
    <x v="521"/>
    <d v="2024-05-09T00:00:00"/>
    <x v="0"/>
    <x v="0"/>
    <n v="90"/>
    <s v="late Time"/>
  </r>
  <r>
    <n v="1357"/>
    <s v="IN-2013-12092"/>
    <x v="0"/>
    <s v="JK-15625"/>
    <x v="401"/>
    <x v="0"/>
    <x v="33"/>
    <x v="16"/>
    <s v="India"/>
    <x v="2"/>
    <s v="OFF-EN-10000871"/>
    <x v="0"/>
    <x v="2"/>
    <x v="946"/>
    <n v="225.6"/>
    <n v="5"/>
    <n v="58.65"/>
    <x v="1159"/>
    <x v="0"/>
    <n v="766"/>
    <x v="1"/>
    <x v="7"/>
    <x v="0"/>
    <x v="522"/>
    <d v="2023-04-26T00:00:00"/>
    <x v="1"/>
    <x v="10"/>
    <n v="2"/>
    <s v="On time"/>
  </r>
  <r>
    <n v="1358"/>
    <s v="IN-2013-71774"/>
    <x v="0"/>
    <s v="AC-10615"/>
    <x v="38"/>
    <x v="1"/>
    <x v="141"/>
    <x v="15"/>
    <s v="India"/>
    <x v="1"/>
    <s v="OFF-PA-10001006"/>
    <x v="0"/>
    <x v="6"/>
    <x v="469"/>
    <n v="204.9"/>
    <n v="10"/>
    <n v="85.8"/>
    <x v="1160"/>
    <x v="0"/>
    <n v="552"/>
    <x v="1"/>
    <x v="5"/>
    <x v="0"/>
    <x v="384"/>
    <d v="2024-06-15T00:00:00"/>
    <x v="0"/>
    <x v="5"/>
    <n v="2"/>
    <s v="On time"/>
  </r>
  <r>
    <n v="1359"/>
    <s v="IN-2014-55471"/>
    <x v="0"/>
    <s v="GM-14695"/>
    <x v="431"/>
    <x v="1"/>
    <x v="99"/>
    <x v="8"/>
    <s v="India"/>
    <x v="0"/>
    <s v="OFF-LA-10003973"/>
    <x v="0"/>
    <x v="3"/>
    <x v="947"/>
    <n v="90.72"/>
    <n v="9"/>
    <n v="16.2"/>
    <x v="1161"/>
    <x v="0"/>
    <n v="513"/>
    <x v="1"/>
    <x v="6"/>
    <x v="0"/>
    <x v="94"/>
    <d v="2024-09-08T00:00:00"/>
    <x v="0"/>
    <x v="9"/>
    <n v="92"/>
    <s v="late Time"/>
  </r>
  <r>
    <n v="1360"/>
    <s v="IN-2014-52048"/>
    <x v="0"/>
    <s v="HG-14965"/>
    <x v="413"/>
    <x v="1"/>
    <x v="142"/>
    <x v="10"/>
    <s v="India"/>
    <x v="3"/>
    <s v="OFF-SU-10002362"/>
    <x v="0"/>
    <x v="5"/>
    <x v="948"/>
    <n v="147.51"/>
    <n v="11"/>
    <n v="39.6"/>
    <x v="1162"/>
    <x v="0"/>
    <n v="304"/>
    <x v="1"/>
    <x v="7"/>
    <x v="0"/>
    <x v="523"/>
    <d v="2022-06-09T00:00:00"/>
    <x v="3"/>
    <x v="5"/>
    <n v="120"/>
    <s v="late Time"/>
  </r>
  <r>
    <n v="1361"/>
    <s v="IN-2012-46259"/>
    <x v="0"/>
    <s v="RW-19630"/>
    <x v="450"/>
    <x v="1"/>
    <x v="30"/>
    <x v="14"/>
    <s v="India"/>
    <x v="3"/>
    <s v="OFF-PA-10000344"/>
    <x v="0"/>
    <x v="6"/>
    <x v="399"/>
    <n v="105.6"/>
    <n v="5"/>
    <n v="52.8"/>
    <x v="1163"/>
    <x v="0"/>
    <n v="694"/>
    <x v="1"/>
    <x v="7"/>
    <x v="0"/>
    <x v="104"/>
    <d v="2023-11-15T00:00:00"/>
    <x v="1"/>
    <x v="6"/>
    <n v="4"/>
    <s v="On time"/>
  </r>
  <r>
    <n v="1362"/>
    <s v="IN-2012-52076"/>
    <x v="0"/>
    <s v="ML-17395"/>
    <x v="457"/>
    <x v="1"/>
    <x v="29"/>
    <x v="2"/>
    <s v="India"/>
    <x v="2"/>
    <s v="OFF-BI-10002627"/>
    <x v="0"/>
    <x v="0"/>
    <x v="949"/>
    <n v="55.35"/>
    <n v="5"/>
    <n v="22.65"/>
    <x v="1164"/>
    <x v="0"/>
    <n v="361"/>
    <x v="1"/>
    <x v="7"/>
    <x v="1"/>
    <x v="286"/>
    <d v="2024-12-09T00:00:00"/>
    <x v="0"/>
    <x v="1"/>
    <n v="30"/>
    <s v="late Time"/>
  </r>
  <r>
    <n v="1363"/>
    <s v="IN-2013-19176"/>
    <x v="0"/>
    <s v="MS-17980"/>
    <x v="311"/>
    <x v="1"/>
    <x v="52"/>
    <x v="18"/>
    <s v="India"/>
    <x v="2"/>
    <s v="OFF-PA-10000030"/>
    <x v="0"/>
    <x v="6"/>
    <x v="950"/>
    <n v="53.52"/>
    <n v="4"/>
    <n v="22.92"/>
    <x v="1165"/>
    <x v="0"/>
    <n v="307"/>
    <x v="1"/>
    <x v="5"/>
    <x v="1"/>
    <x v="141"/>
    <d v="2023-10-27T00:00:00"/>
    <x v="1"/>
    <x v="3"/>
    <n v="3"/>
    <s v="On time"/>
  </r>
  <r>
    <n v="1364"/>
    <s v="IN-2014-52048"/>
    <x v="0"/>
    <s v="HG-14965"/>
    <x v="413"/>
    <x v="1"/>
    <x v="142"/>
    <x v="10"/>
    <s v="India"/>
    <x v="3"/>
    <s v="OFF-SU-10003559"/>
    <x v="0"/>
    <x v="5"/>
    <x v="951"/>
    <n v="38.880000000000003"/>
    <n v="3"/>
    <n v="8.1"/>
    <x v="1166"/>
    <x v="0"/>
    <n v="324"/>
    <x v="1"/>
    <x v="7"/>
    <x v="0"/>
    <x v="163"/>
    <d v="2024-08-24T00:00:00"/>
    <x v="0"/>
    <x v="7"/>
    <n v="2"/>
    <s v="On time"/>
  </r>
  <r>
    <n v="1365"/>
    <s v="IN-2014-30264"/>
    <x v="0"/>
    <s v="ON-18715"/>
    <x v="50"/>
    <x v="1"/>
    <x v="33"/>
    <x v="16"/>
    <s v="India"/>
    <x v="2"/>
    <s v="OFF-BI-10000698"/>
    <x v="0"/>
    <x v="0"/>
    <x v="952"/>
    <n v="4.8899999999999997"/>
    <n v="1"/>
    <n v="1.71"/>
    <x v="74"/>
    <x v="0"/>
    <n v="128"/>
    <x v="1"/>
    <x v="4"/>
    <x v="0"/>
    <x v="158"/>
    <d v="2022-05-16T00:00:00"/>
    <x v="3"/>
    <x v="0"/>
    <n v="-173"/>
    <s v="not Appropriate"/>
  </r>
  <r>
    <n v="1366"/>
    <s v="IN-2013-77766"/>
    <x v="0"/>
    <s v="DJ-13420"/>
    <x v="235"/>
    <x v="1"/>
    <x v="115"/>
    <x v="1"/>
    <s v="India"/>
    <x v="1"/>
    <s v="OFF-LA-10000668"/>
    <x v="0"/>
    <x v="3"/>
    <x v="470"/>
    <n v="21.78"/>
    <n v="2"/>
    <n v="10.86"/>
    <x v="1167"/>
    <x v="0"/>
    <n v="115"/>
    <x v="1"/>
    <x v="6"/>
    <x v="1"/>
    <x v="522"/>
    <d v="2023-04-26T00:00:00"/>
    <x v="1"/>
    <x v="10"/>
    <n v="2"/>
    <s v="On time"/>
  </r>
  <r>
    <n v="1367"/>
    <s v="IN-2014-15011"/>
    <x v="0"/>
    <s v="MC-17635"/>
    <x v="458"/>
    <x v="1"/>
    <x v="116"/>
    <x v="23"/>
    <s v="India"/>
    <x v="1"/>
    <s v="OFF-ST-10001124"/>
    <x v="0"/>
    <x v="1"/>
    <x v="900"/>
    <n v="112.92"/>
    <n v="2"/>
    <n v="14.64"/>
    <x v="854"/>
    <x v="0"/>
    <n v="576"/>
    <x v="1"/>
    <x v="6"/>
    <x v="0"/>
    <x v="387"/>
    <d v="2022-01-16T00:00:00"/>
    <x v="3"/>
    <x v="4"/>
    <n v="3"/>
    <s v="On time"/>
  </r>
  <r>
    <n v="1368"/>
    <s v="IN-2011-13534"/>
    <x v="0"/>
    <s v="MG-17875"/>
    <x v="459"/>
    <x v="2"/>
    <x v="21"/>
    <x v="15"/>
    <s v="India"/>
    <x v="1"/>
    <s v="OFF-EN-10003455"/>
    <x v="0"/>
    <x v="2"/>
    <x v="953"/>
    <n v="54"/>
    <n v="2"/>
    <n v="18.36"/>
    <x v="310"/>
    <x v="0"/>
    <n v="670"/>
    <x v="1"/>
    <x v="4"/>
    <x v="0"/>
    <x v="524"/>
    <d v="2022-09-25T00:00:00"/>
    <x v="3"/>
    <x v="9"/>
    <n v="5"/>
    <s v="On time"/>
  </r>
  <r>
    <n v="1369"/>
    <s v="IN-2012-53490"/>
    <x v="0"/>
    <s v="MH-17290"/>
    <x v="198"/>
    <x v="2"/>
    <x v="18"/>
    <x v="9"/>
    <s v="India"/>
    <x v="2"/>
    <s v="OFF-LA-10004623"/>
    <x v="0"/>
    <x v="3"/>
    <x v="954"/>
    <n v="21"/>
    <n v="2"/>
    <n v="9"/>
    <x v="804"/>
    <x v="0"/>
    <n v="429"/>
    <x v="1"/>
    <x v="6"/>
    <x v="1"/>
    <x v="442"/>
    <d v="2023-05-17T00:00:00"/>
    <x v="1"/>
    <x v="0"/>
    <n v="0"/>
    <e v="#N/A"/>
  </r>
  <r>
    <n v="1370"/>
    <s v="IN-2013-19400"/>
    <x v="0"/>
    <s v="DP-13390"/>
    <x v="460"/>
    <x v="2"/>
    <x v="8"/>
    <x v="7"/>
    <s v="India"/>
    <x v="3"/>
    <s v="OFF-BI-10004534"/>
    <x v="0"/>
    <x v="0"/>
    <x v="955"/>
    <n v="147.96"/>
    <n v="3"/>
    <n v="47.34"/>
    <x v="1168"/>
    <x v="0"/>
    <n v="65"/>
    <x v="1"/>
    <x v="6"/>
    <x v="1"/>
    <x v="182"/>
    <d v="2023-03-11T00:00:00"/>
    <x v="1"/>
    <x v="8"/>
    <n v="-232"/>
    <s v="not Appropriate"/>
  </r>
  <r>
    <n v="1371"/>
    <s v="IN-2012-53490"/>
    <x v="0"/>
    <s v="MH-17290"/>
    <x v="198"/>
    <x v="2"/>
    <x v="18"/>
    <x v="9"/>
    <s v="India"/>
    <x v="2"/>
    <s v="OFF-SU-10002547"/>
    <x v="0"/>
    <x v="5"/>
    <x v="956"/>
    <n v="64.44"/>
    <n v="4"/>
    <n v="7.08"/>
    <x v="16"/>
    <x v="0"/>
    <n v="550"/>
    <x v="1"/>
    <x v="7"/>
    <x v="0"/>
    <x v="148"/>
    <d v="2024-09-28T00:00:00"/>
    <x v="0"/>
    <x v="9"/>
    <n v="2"/>
    <s v="On time"/>
  </r>
  <r>
    <n v="1372"/>
    <s v="IN-2012-50823"/>
    <x v="0"/>
    <s v="LS-16975"/>
    <x v="202"/>
    <x v="2"/>
    <x v="13"/>
    <x v="8"/>
    <s v="India"/>
    <x v="0"/>
    <s v="OFF-FA-10002058"/>
    <x v="0"/>
    <x v="4"/>
    <x v="957"/>
    <n v="63.54"/>
    <n v="6"/>
    <n v="13.32"/>
    <x v="817"/>
    <x v="0"/>
    <n v="354"/>
    <x v="1"/>
    <x v="5"/>
    <x v="0"/>
    <x v="515"/>
    <d v="2024-10-11T00:00:00"/>
    <x v="0"/>
    <x v="3"/>
    <n v="61"/>
    <s v="late Time"/>
  </r>
  <r>
    <n v="1373"/>
    <s v="IN-2012-58432"/>
    <x v="0"/>
    <s v="AS-10630"/>
    <x v="461"/>
    <x v="2"/>
    <x v="90"/>
    <x v="15"/>
    <s v="India"/>
    <x v="1"/>
    <s v="OFF-EN-10003463"/>
    <x v="0"/>
    <x v="2"/>
    <x v="958"/>
    <n v="169.29"/>
    <n v="9"/>
    <n v="65.88"/>
    <x v="1169"/>
    <x v="0"/>
    <n v="710"/>
    <x v="1"/>
    <x v="7"/>
    <x v="0"/>
    <x v="525"/>
    <d v="2023-10-29T00:00:00"/>
    <x v="1"/>
    <x v="3"/>
    <n v="2"/>
    <s v="On time"/>
  </r>
  <r>
    <n v="1374"/>
    <s v="ID-2011-65152"/>
    <x v="0"/>
    <s v="SC-20695"/>
    <x v="35"/>
    <x v="1"/>
    <x v="49"/>
    <x v="5"/>
    <s v="India"/>
    <x v="0"/>
    <s v="OFF-AR-10001922"/>
    <x v="0"/>
    <x v="7"/>
    <x v="762"/>
    <n v="22.2"/>
    <n v="4"/>
    <n v="-14.28"/>
    <x v="1170"/>
    <x v="1"/>
    <n v="661"/>
    <x v="1"/>
    <x v="5"/>
    <x v="1"/>
    <x v="195"/>
    <d v="2021-09-27T00:00:00"/>
    <x v="2"/>
    <x v="9"/>
    <n v="5"/>
    <s v="On time"/>
  </r>
  <r>
    <n v="1375"/>
    <s v="IN-2011-60917"/>
    <x v="0"/>
    <s v="SP-20860"/>
    <x v="462"/>
    <x v="1"/>
    <x v="29"/>
    <x v="2"/>
    <s v="India"/>
    <x v="2"/>
    <s v="OFF-BI-10001659"/>
    <x v="0"/>
    <x v="0"/>
    <x v="154"/>
    <n v="21.78"/>
    <n v="3"/>
    <n v="3.87"/>
    <x v="1012"/>
    <x v="1"/>
    <n v="682"/>
    <x v="1"/>
    <x v="6"/>
    <x v="0"/>
    <x v="526"/>
    <d v="2022-12-23T00:00:00"/>
    <x v="3"/>
    <x v="1"/>
    <n v="3"/>
    <s v="On time"/>
  </r>
  <r>
    <n v="1376"/>
    <s v="IN-2011-78284"/>
    <x v="0"/>
    <s v="KC-16255"/>
    <x v="440"/>
    <x v="1"/>
    <x v="103"/>
    <x v="4"/>
    <s v="India"/>
    <x v="0"/>
    <s v="OFF-BI-10001659"/>
    <x v="0"/>
    <x v="0"/>
    <x v="154"/>
    <n v="21.78"/>
    <n v="3"/>
    <n v="3.87"/>
    <x v="398"/>
    <x v="1"/>
    <n v="634"/>
    <x v="1"/>
    <x v="7"/>
    <x v="0"/>
    <x v="145"/>
    <d v="2025-05-01T00:00:00"/>
    <x v="4"/>
    <x v="0"/>
    <n v="121"/>
    <s v="late Time"/>
  </r>
  <r>
    <n v="1377"/>
    <s v="IN-2014-21920"/>
    <x v="0"/>
    <s v="BF-11005"/>
    <x v="295"/>
    <x v="2"/>
    <x v="29"/>
    <x v="2"/>
    <s v="India"/>
    <x v="2"/>
    <s v="OFF-AR-10001132"/>
    <x v="0"/>
    <x v="7"/>
    <x v="959"/>
    <n v="79.290000000000006"/>
    <n v="3"/>
    <n v="34.83"/>
    <x v="1171"/>
    <x v="1"/>
    <n v="59"/>
    <x v="1"/>
    <x v="7"/>
    <x v="0"/>
    <x v="395"/>
    <d v="2024-05-25T00:00:00"/>
    <x v="0"/>
    <x v="0"/>
    <n v="3"/>
    <s v="On time"/>
  </r>
  <r>
    <n v="1378"/>
    <s v="IN-2014-20870"/>
    <x v="0"/>
    <s v="EM-14140"/>
    <x v="463"/>
    <x v="2"/>
    <x v="31"/>
    <x v="5"/>
    <s v="India"/>
    <x v="0"/>
    <s v="OFF-SU-10002344"/>
    <x v="0"/>
    <x v="5"/>
    <x v="960"/>
    <n v="163.35"/>
    <n v="5"/>
    <n v="75"/>
    <x v="1172"/>
    <x v="1"/>
    <n v="327"/>
    <x v="1"/>
    <x v="5"/>
    <x v="0"/>
    <x v="216"/>
    <d v="2024-08-21T00:00:00"/>
    <x v="0"/>
    <x v="7"/>
    <n v="0"/>
    <e v="#N/A"/>
  </r>
  <r>
    <n v="1379"/>
    <s v="IN-2012-32826"/>
    <x v="0"/>
    <s v="AG-10270"/>
    <x v="464"/>
    <x v="0"/>
    <x v="85"/>
    <x v="18"/>
    <s v="India"/>
    <x v="2"/>
    <s v="OFF-FA-10003437"/>
    <x v="0"/>
    <x v="4"/>
    <x v="439"/>
    <n v="96.9"/>
    <n v="5"/>
    <n v="26.1"/>
    <x v="1173"/>
    <x v="1"/>
    <n v="35"/>
    <x v="1"/>
    <x v="7"/>
    <x v="0"/>
    <x v="392"/>
    <d v="2022-11-06T00:00:00"/>
    <x v="3"/>
    <x v="6"/>
    <n v="0"/>
    <e v="#N/A"/>
  </r>
  <r>
    <n v="1380"/>
    <s v="ID-2012-46210"/>
    <x v="0"/>
    <s v="CR-12730"/>
    <x v="329"/>
    <x v="0"/>
    <x v="49"/>
    <x v="5"/>
    <s v="India"/>
    <x v="0"/>
    <s v="OFF-SU-10001731"/>
    <x v="0"/>
    <x v="5"/>
    <x v="491"/>
    <n v="66.75"/>
    <n v="5"/>
    <n v="-1.35"/>
    <x v="1174"/>
    <x v="1"/>
    <n v="70"/>
    <x v="1"/>
    <x v="4"/>
    <x v="0"/>
    <x v="140"/>
    <d v="2024-07-20T00:00:00"/>
    <x v="0"/>
    <x v="2"/>
    <n v="3"/>
    <s v="On time"/>
  </r>
  <r>
    <n v="1381"/>
    <s v="IN-2014-13051"/>
    <x v="0"/>
    <s v="LF-17185"/>
    <x v="399"/>
    <x v="0"/>
    <x v="33"/>
    <x v="16"/>
    <s v="India"/>
    <x v="2"/>
    <s v="OFF-LA-10001731"/>
    <x v="0"/>
    <x v="3"/>
    <x v="142"/>
    <n v="21.12"/>
    <n v="2"/>
    <n v="4.2"/>
    <x v="811"/>
    <x v="1"/>
    <n v="657"/>
    <x v="1"/>
    <x v="6"/>
    <x v="0"/>
    <x v="199"/>
    <d v="2024-06-29T00:00:00"/>
    <x v="0"/>
    <x v="5"/>
    <n v="1"/>
    <s v="On time"/>
  </r>
  <r>
    <n v="1382"/>
    <s v="IN-2013-79292"/>
    <x v="0"/>
    <s v="DL-13330"/>
    <x v="240"/>
    <x v="0"/>
    <x v="35"/>
    <x v="10"/>
    <s v="India"/>
    <x v="3"/>
    <s v="OFF-AR-10002727"/>
    <x v="0"/>
    <x v="7"/>
    <x v="734"/>
    <n v="173.46"/>
    <n v="7"/>
    <n v="48.51"/>
    <x v="1175"/>
    <x v="1"/>
    <n v="732"/>
    <x v="1"/>
    <x v="7"/>
    <x v="1"/>
    <x v="114"/>
    <d v="2021-12-23T00:00:00"/>
    <x v="2"/>
    <x v="1"/>
    <n v="2"/>
    <s v="On time"/>
  </r>
  <r>
    <n v="1383"/>
    <s v="IN-2014-65712"/>
    <x v="0"/>
    <s v="JM-16195"/>
    <x v="137"/>
    <x v="0"/>
    <x v="58"/>
    <x v="9"/>
    <s v="India"/>
    <x v="2"/>
    <s v="OFF-BI-10003367"/>
    <x v="0"/>
    <x v="0"/>
    <x v="377"/>
    <n v="40.14"/>
    <n v="3"/>
    <n v="17.64"/>
    <x v="1176"/>
    <x v="1"/>
    <n v="575"/>
    <x v="1"/>
    <x v="6"/>
    <x v="0"/>
    <x v="207"/>
    <d v="2021-12-29T00:00:00"/>
    <x v="2"/>
    <x v="1"/>
    <n v="1"/>
    <s v="On time"/>
  </r>
  <r>
    <n v="1384"/>
    <s v="IN-2011-60063"/>
    <x v="0"/>
    <s v="TS-21610"/>
    <x v="465"/>
    <x v="0"/>
    <x v="58"/>
    <x v="9"/>
    <s v="India"/>
    <x v="2"/>
    <s v="OFF-BI-10003340"/>
    <x v="0"/>
    <x v="0"/>
    <x v="511"/>
    <n v="26.82"/>
    <n v="3"/>
    <n v="6.12"/>
    <x v="395"/>
    <x v="1"/>
    <n v="700"/>
    <x v="1"/>
    <x v="7"/>
    <x v="1"/>
    <x v="242"/>
    <d v="2023-09-22T00:00:00"/>
    <x v="1"/>
    <x v="9"/>
    <n v="2"/>
    <s v="On time"/>
  </r>
  <r>
    <n v="1385"/>
    <s v="IN-2012-63500"/>
    <x v="0"/>
    <s v="SM-20005"/>
    <x v="466"/>
    <x v="0"/>
    <x v="143"/>
    <x v="10"/>
    <s v="India"/>
    <x v="3"/>
    <s v="OFF-BI-10003646"/>
    <x v="0"/>
    <x v="0"/>
    <x v="514"/>
    <n v="39.15"/>
    <n v="5"/>
    <n v="8.5500000000000007"/>
    <x v="1177"/>
    <x v="2"/>
    <n v="767"/>
    <x v="1"/>
    <x v="4"/>
    <x v="1"/>
    <x v="119"/>
    <d v="2024-12-05T00:00:00"/>
    <x v="0"/>
    <x v="1"/>
    <n v="91"/>
    <s v="late Time"/>
  </r>
  <r>
    <n v="1386"/>
    <s v="IN-2013-55184"/>
    <x v="0"/>
    <s v="RH-19555"/>
    <x v="467"/>
    <x v="0"/>
    <x v="124"/>
    <x v="5"/>
    <s v="India"/>
    <x v="0"/>
    <s v="OFF-BI-10004140"/>
    <x v="0"/>
    <x v="0"/>
    <x v="154"/>
    <n v="33.6"/>
    <n v="5"/>
    <n v="15"/>
    <x v="446"/>
    <x v="2"/>
    <n v="191"/>
    <x v="1"/>
    <x v="5"/>
    <x v="1"/>
    <x v="499"/>
    <d v="2024-07-25T00:00:00"/>
    <x v="0"/>
    <x v="2"/>
    <n v="2"/>
    <s v="On time"/>
  </r>
  <r>
    <n v="1387"/>
    <s v="IN-2013-59552"/>
    <x v="0"/>
    <s v="NP-18325"/>
    <x v="468"/>
    <x v="0"/>
    <x v="16"/>
    <x v="0"/>
    <s v="India"/>
    <x v="0"/>
    <s v="OFF-BI-10004869"/>
    <x v="0"/>
    <x v="0"/>
    <x v="961"/>
    <n v="169.38"/>
    <n v="6"/>
    <n v="81.180000000000007"/>
    <x v="849"/>
    <x v="2"/>
    <n v="313"/>
    <x v="1"/>
    <x v="6"/>
    <x v="1"/>
    <x v="527"/>
    <d v="2024-09-27T00:00:00"/>
    <x v="0"/>
    <x v="9"/>
    <n v="3"/>
    <s v="On time"/>
  </r>
  <r>
    <n v="1388"/>
    <s v="IN-2014-27954"/>
    <x v="0"/>
    <s v="YS-21880"/>
    <x v="273"/>
    <x v="1"/>
    <x v="52"/>
    <x v="18"/>
    <s v="India"/>
    <x v="2"/>
    <s v="OFF-BI-10001399"/>
    <x v="0"/>
    <x v="0"/>
    <x v="757"/>
    <n v="31.59"/>
    <n v="3"/>
    <n v="5.31"/>
    <x v="795"/>
    <x v="2"/>
    <n v="468"/>
    <x v="1"/>
    <x v="4"/>
    <x v="1"/>
    <x v="207"/>
    <d v="2021-12-31T00:00:00"/>
    <x v="2"/>
    <x v="1"/>
    <n v="3"/>
    <s v="On time"/>
  </r>
  <r>
    <n v="1389"/>
    <s v="IN-2014-27954"/>
    <x v="0"/>
    <s v="YS-21880"/>
    <x v="273"/>
    <x v="1"/>
    <x v="52"/>
    <x v="18"/>
    <s v="India"/>
    <x v="2"/>
    <s v="OFF-ST-10001214"/>
    <x v="0"/>
    <x v="1"/>
    <x v="74"/>
    <n v="22.5"/>
    <n v="2"/>
    <n v="10.98"/>
    <x v="302"/>
    <x v="2"/>
    <n v="507"/>
    <x v="1"/>
    <x v="6"/>
    <x v="1"/>
    <x v="392"/>
    <d v="2022-06-15T00:00:00"/>
    <x v="3"/>
    <x v="5"/>
    <n v="-144"/>
    <s v="not Appropriate"/>
  </r>
  <r>
    <n v="1390"/>
    <s v="IN-2011-47533"/>
    <x v="0"/>
    <s v="BD-11770"/>
    <x v="373"/>
    <x v="0"/>
    <x v="18"/>
    <x v="9"/>
    <s v="India"/>
    <x v="2"/>
    <s v="OFF-SU-10001709"/>
    <x v="0"/>
    <x v="5"/>
    <x v="962"/>
    <n v="44.58"/>
    <n v="2"/>
    <n v="19.14"/>
    <x v="182"/>
    <x v="2"/>
    <n v="728"/>
    <x v="1"/>
    <x v="4"/>
    <x v="1"/>
    <x v="192"/>
    <d v="2023-01-24T00:00:00"/>
    <x v="1"/>
    <x v="4"/>
    <n v="2"/>
    <s v="On time"/>
  </r>
  <r>
    <n v="1391"/>
    <s v="IN-2014-53427"/>
    <x v="0"/>
    <s v="LT-16765"/>
    <x v="133"/>
    <x v="0"/>
    <x v="105"/>
    <x v="22"/>
    <s v="India"/>
    <x v="1"/>
    <s v="OFF-BI-10002907"/>
    <x v="0"/>
    <x v="0"/>
    <x v="702"/>
    <n v="55.98"/>
    <n v="2"/>
    <n v="7.8"/>
    <x v="259"/>
    <x v="2"/>
    <n v="312"/>
    <x v="1"/>
    <x v="5"/>
    <x v="1"/>
    <x v="103"/>
    <d v="2022-04-11T00:00:00"/>
    <x v="3"/>
    <x v="10"/>
    <n v="59"/>
    <s v="late Time"/>
  </r>
  <r>
    <n v="1392"/>
    <s v="IN-2011-73244"/>
    <x v="2"/>
    <s v="NF-18475"/>
    <x v="296"/>
    <x v="2"/>
    <x v="59"/>
    <x v="4"/>
    <s v="India"/>
    <x v="0"/>
    <s v="OFF-SU-10000649"/>
    <x v="0"/>
    <x v="5"/>
    <x v="909"/>
    <n v="106.56"/>
    <n v="3"/>
    <n v="0.99"/>
    <x v="567"/>
    <x v="0"/>
    <n v="635"/>
    <x v="1"/>
    <x v="5"/>
    <x v="1"/>
    <x v="217"/>
    <d v="2022-05-28T00:00:00"/>
    <x v="3"/>
    <x v="0"/>
    <n v="3"/>
    <s v="On time"/>
  </r>
  <r>
    <n v="1393"/>
    <s v="IN-2014-38664"/>
    <x v="2"/>
    <s v="JW-15220"/>
    <x v="271"/>
    <x v="1"/>
    <x v="18"/>
    <x v="9"/>
    <s v="India"/>
    <x v="2"/>
    <s v="OFF-BI-10004098"/>
    <x v="0"/>
    <x v="0"/>
    <x v="171"/>
    <n v="158.1"/>
    <n v="5"/>
    <n v="1.5"/>
    <x v="1178"/>
    <x v="0"/>
    <n v="259"/>
    <x v="1"/>
    <x v="4"/>
    <x v="0"/>
    <x v="248"/>
    <d v="2023-08-14T00:00:00"/>
    <x v="1"/>
    <x v="7"/>
    <n v="37"/>
    <s v="late Time"/>
  </r>
  <r>
    <n v="1394"/>
    <s v="IN-2014-13737"/>
    <x v="2"/>
    <s v="DW-13195"/>
    <x v="48"/>
    <x v="1"/>
    <x v="44"/>
    <x v="5"/>
    <s v="India"/>
    <x v="0"/>
    <s v="OFF-BI-10000389"/>
    <x v="0"/>
    <x v="0"/>
    <x v="478"/>
    <n v="101.76"/>
    <n v="2"/>
    <n v="0"/>
    <x v="1179"/>
    <x v="3"/>
    <n v="201"/>
    <x v="1"/>
    <x v="4"/>
    <x v="0"/>
    <x v="528"/>
    <d v="2024-06-26T00:00:00"/>
    <x v="0"/>
    <x v="5"/>
    <n v="6"/>
    <s v="On time"/>
  </r>
  <r>
    <n v="1395"/>
    <s v="IN-2013-54757"/>
    <x v="1"/>
    <s v="AR-10825"/>
    <x v="469"/>
    <x v="1"/>
    <x v="44"/>
    <x v="5"/>
    <s v="India"/>
    <x v="0"/>
    <s v="OFF-AR-10000058"/>
    <x v="0"/>
    <x v="7"/>
    <x v="760"/>
    <n v="157.94999999999999"/>
    <n v="3"/>
    <n v="53.64"/>
    <x v="1180"/>
    <x v="1"/>
    <n v="543"/>
    <x v="1"/>
    <x v="7"/>
    <x v="1"/>
    <x v="203"/>
    <d v="2024-06-24T00:00:00"/>
    <x v="0"/>
    <x v="5"/>
    <n v="6"/>
    <s v="On time"/>
  </r>
  <r>
    <n v="1396"/>
    <s v="IN-2012-59874"/>
    <x v="1"/>
    <s v="BG-11695"/>
    <x v="470"/>
    <x v="1"/>
    <x v="44"/>
    <x v="5"/>
    <s v="India"/>
    <x v="0"/>
    <s v="OFF-ST-10000892"/>
    <x v="0"/>
    <x v="1"/>
    <x v="963"/>
    <n v="213.12"/>
    <n v="4"/>
    <n v="95.88"/>
    <x v="1181"/>
    <x v="0"/>
    <n v="645"/>
    <x v="1"/>
    <x v="4"/>
    <x v="1"/>
    <x v="31"/>
    <d v="2022-04-12T00:00:00"/>
    <x v="3"/>
    <x v="10"/>
    <n v="-229"/>
    <s v="not Appropriate"/>
  </r>
  <r>
    <n v="1397"/>
    <s v="IN-2012-53420"/>
    <x v="1"/>
    <s v="LW-16825"/>
    <x v="51"/>
    <x v="1"/>
    <x v="121"/>
    <x v="5"/>
    <s v="India"/>
    <x v="0"/>
    <s v="OFF-BI-10003012"/>
    <x v="0"/>
    <x v="0"/>
    <x v="365"/>
    <n v="4.53"/>
    <n v="1"/>
    <n v="1.92"/>
    <x v="1182"/>
    <x v="3"/>
    <n v="62"/>
    <x v="1"/>
    <x v="4"/>
    <x v="0"/>
    <x v="94"/>
    <d v="2024-12-08T00:00:00"/>
    <x v="0"/>
    <x v="1"/>
    <n v="183"/>
    <s v="late Time"/>
  </r>
  <r>
    <n v="1398"/>
    <s v="IN-2013-61617"/>
    <x v="1"/>
    <s v="AS-10285"/>
    <x v="107"/>
    <x v="1"/>
    <x v="8"/>
    <x v="7"/>
    <s v="India"/>
    <x v="3"/>
    <s v="OFF-ST-10003121"/>
    <x v="0"/>
    <x v="1"/>
    <x v="738"/>
    <n v="48.9"/>
    <n v="2"/>
    <n v="6.84"/>
    <x v="1183"/>
    <x v="0"/>
    <n v="368"/>
    <x v="1"/>
    <x v="6"/>
    <x v="1"/>
    <x v="529"/>
    <d v="2024-04-09T00:00:00"/>
    <x v="0"/>
    <x v="10"/>
    <n v="-142"/>
    <s v="not Appropriate"/>
  </r>
  <r>
    <n v="1399"/>
    <s v="IN-2014-25840"/>
    <x v="2"/>
    <s v="BD-11320"/>
    <x v="471"/>
    <x v="0"/>
    <x v="87"/>
    <x v="5"/>
    <s v="India"/>
    <x v="0"/>
    <s v="OFF-FA-10000757"/>
    <x v="0"/>
    <x v="4"/>
    <x v="438"/>
    <n v="54.75"/>
    <n v="5"/>
    <n v="22.35"/>
    <x v="1184"/>
    <x v="0"/>
    <n v="642"/>
    <x v="1"/>
    <x v="4"/>
    <x v="0"/>
    <x v="126"/>
    <d v="2024-07-07T00:00:00"/>
    <x v="0"/>
    <x v="2"/>
    <n v="7"/>
    <s v="On time"/>
  </r>
  <r>
    <n v="1400"/>
    <s v="IN-2012-16166"/>
    <x v="1"/>
    <s v="JK-15730"/>
    <x v="443"/>
    <x v="0"/>
    <x v="123"/>
    <x v="7"/>
    <s v="India"/>
    <x v="3"/>
    <s v="OFF-ST-10000287"/>
    <x v="0"/>
    <x v="1"/>
    <x v="744"/>
    <n v="119.85"/>
    <n v="5"/>
    <n v="34.65"/>
    <x v="1185"/>
    <x v="0"/>
    <n v="118"/>
    <x v="1"/>
    <x v="5"/>
    <x v="1"/>
    <x v="247"/>
    <d v="2024-06-16T00:00:00"/>
    <x v="0"/>
    <x v="5"/>
    <n v="-82"/>
    <s v="not Appropriate"/>
  </r>
  <r>
    <n v="1401"/>
    <s v="IN-2011-47309"/>
    <x v="1"/>
    <s v="PW-19240"/>
    <x v="472"/>
    <x v="0"/>
    <x v="18"/>
    <x v="9"/>
    <s v="India"/>
    <x v="2"/>
    <s v="OFF-LA-10002992"/>
    <x v="0"/>
    <x v="3"/>
    <x v="487"/>
    <n v="39.479999999999997"/>
    <n v="4"/>
    <n v="0.36"/>
    <x v="1186"/>
    <x v="1"/>
    <n v="412"/>
    <x v="1"/>
    <x v="5"/>
    <x v="0"/>
    <x v="369"/>
    <d v="2024-07-13T00:00:00"/>
    <x v="0"/>
    <x v="2"/>
    <n v="-56"/>
    <s v="not Appropriate"/>
  </r>
  <r>
    <n v="1402"/>
    <s v="IN-2012-48548"/>
    <x v="1"/>
    <s v="RB-19360"/>
    <x v="441"/>
    <x v="0"/>
    <x v="53"/>
    <x v="4"/>
    <s v="India"/>
    <x v="0"/>
    <s v="OFF-AR-10004153"/>
    <x v="0"/>
    <x v="7"/>
    <x v="714"/>
    <n v="16.86"/>
    <n v="1"/>
    <n v="7.92"/>
    <x v="1106"/>
    <x v="1"/>
    <n v="237"/>
    <x v="1"/>
    <x v="7"/>
    <x v="0"/>
    <x v="194"/>
    <d v="2022-06-23T00:00:00"/>
    <x v="3"/>
    <x v="5"/>
    <n v="4"/>
    <s v="On time"/>
  </r>
  <r>
    <n v="1403"/>
    <s v="IN-2012-47757"/>
    <x v="1"/>
    <s v="JF-15415"/>
    <x v="473"/>
    <x v="0"/>
    <x v="33"/>
    <x v="16"/>
    <s v="India"/>
    <x v="2"/>
    <s v="OFF-SU-10001689"/>
    <x v="0"/>
    <x v="5"/>
    <x v="964"/>
    <n v="78.84"/>
    <n v="2"/>
    <n v="1.56"/>
    <x v="324"/>
    <x v="0"/>
    <n v="317"/>
    <x v="1"/>
    <x v="6"/>
    <x v="0"/>
    <x v="251"/>
    <d v="2023-12-20T00:00:00"/>
    <x v="1"/>
    <x v="1"/>
    <n v="4"/>
    <s v="On time"/>
  </r>
  <r>
    <n v="1404"/>
    <s v="IN-2011-47309"/>
    <x v="1"/>
    <s v="PW-19240"/>
    <x v="472"/>
    <x v="0"/>
    <x v="18"/>
    <x v="9"/>
    <s v="India"/>
    <x v="2"/>
    <s v="OFF-PA-10003381"/>
    <x v="0"/>
    <x v="6"/>
    <x v="901"/>
    <n v="93.18"/>
    <n v="2"/>
    <n v="23.28"/>
    <x v="1187"/>
    <x v="1"/>
    <n v="277"/>
    <x v="1"/>
    <x v="7"/>
    <x v="1"/>
    <x v="354"/>
    <d v="2022-10-12T00:00:00"/>
    <x v="3"/>
    <x v="3"/>
    <n v="153"/>
    <s v="late Time"/>
  </r>
  <r>
    <n v="1405"/>
    <s v="IN-2011-29067"/>
    <x v="1"/>
    <s v="ST-20530"/>
    <x v="474"/>
    <x v="0"/>
    <x v="144"/>
    <x v="14"/>
    <s v="India"/>
    <x v="3"/>
    <s v="OFF-BI-10000168"/>
    <x v="0"/>
    <x v="0"/>
    <x v="23"/>
    <n v="11.4"/>
    <n v="2"/>
    <n v="2.82"/>
    <x v="1188"/>
    <x v="0"/>
    <n v="483"/>
    <x v="1"/>
    <x v="7"/>
    <x v="1"/>
    <x v="253"/>
    <d v="2024-03-26T00:00:00"/>
    <x v="0"/>
    <x v="8"/>
    <n v="4"/>
    <s v="On time"/>
  </r>
  <r>
    <n v="1406"/>
    <s v="IN-2012-59874"/>
    <x v="1"/>
    <s v="BG-11695"/>
    <x v="470"/>
    <x v="1"/>
    <x v="44"/>
    <x v="5"/>
    <s v="India"/>
    <x v="0"/>
    <s v="TEC-MA-10003682"/>
    <x v="1"/>
    <x v="9"/>
    <x v="965"/>
    <n v="166.5"/>
    <n v="2"/>
    <n v="19.98"/>
    <x v="1189"/>
    <x v="0"/>
    <n v="310"/>
    <x v="1"/>
    <x v="6"/>
    <x v="0"/>
    <x v="354"/>
    <d v="2022-10-12T00:00:00"/>
    <x v="3"/>
    <x v="3"/>
    <n v="153"/>
    <s v="late Time"/>
  </r>
  <r>
    <n v="1407"/>
    <s v="IN-2011-25035"/>
    <x v="2"/>
    <s v="SN-20560"/>
    <x v="283"/>
    <x v="2"/>
    <x v="46"/>
    <x v="11"/>
    <s v="India"/>
    <x v="3"/>
    <s v="TEC-MA-10002039"/>
    <x v="1"/>
    <x v="9"/>
    <x v="966"/>
    <n v="100.56"/>
    <n v="2"/>
    <n v="14.04"/>
    <x v="1190"/>
    <x v="3"/>
    <n v="550"/>
    <x v="1"/>
    <x v="7"/>
    <x v="1"/>
    <x v="92"/>
    <d v="2024-10-21T00:00:00"/>
    <x v="0"/>
    <x v="3"/>
    <n v="4"/>
    <s v="On time"/>
  </r>
  <r>
    <n v="1408"/>
    <s v="IN-2012-48548"/>
    <x v="1"/>
    <s v="RB-19360"/>
    <x v="441"/>
    <x v="0"/>
    <x v="53"/>
    <x v="4"/>
    <s v="India"/>
    <x v="0"/>
    <s v="TEC-CO-10000269"/>
    <x v="1"/>
    <x v="10"/>
    <x v="798"/>
    <n v="900.9"/>
    <n v="7"/>
    <n v="63"/>
    <x v="1191"/>
    <x v="1"/>
    <n v="526"/>
    <x v="1"/>
    <x v="6"/>
    <x v="0"/>
    <x v="367"/>
    <d v="2024-11-15T00:00:00"/>
    <x v="0"/>
    <x v="6"/>
    <n v="4"/>
    <s v="On time"/>
  </r>
  <r>
    <n v="1409"/>
    <s v="IN-2014-41485"/>
    <x v="1"/>
    <s v="JH-16180"/>
    <x v="158"/>
    <x v="0"/>
    <x v="94"/>
    <x v="18"/>
    <s v="India"/>
    <x v="2"/>
    <s v="TEC-CO-10000953"/>
    <x v="1"/>
    <x v="10"/>
    <x v="967"/>
    <n v="720.42"/>
    <n v="2"/>
    <n v="201.66"/>
    <x v="1192"/>
    <x v="3"/>
    <n v="73"/>
    <x v="1"/>
    <x v="6"/>
    <x v="0"/>
    <x v="367"/>
    <d v="2024-11-15T00:00:00"/>
    <x v="0"/>
    <x v="6"/>
    <n v="4"/>
    <s v="On time"/>
  </r>
  <r>
    <n v="1410"/>
    <s v="IN-2014-53707"/>
    <x v="1"/>
    <s v="DJ-13630"/>
    <x v="442"/>
    <x v="0"/>
    <x v="102"/>
    <x v="16"/>
    <s v="India"/>
    <x v="2"/>
    <s v="TEC-PH-10001321"/>
    <x v="1"/>
    <x v="12"/>
    <x v="316"/>
    <n v="838.62"/>
    <n v="6"/>
    <n v="176.04"/>
    <x v="1193"/>
    <x v="0"/>
    <n v="760"/>
    <x v="1"/>
    <x v="5"/>
    <x v="0"/>
    <x v="331"/>
    <d v="2022-10-24T00:00:00"/>
    <x v="3"/>
    <x v="3"/>
    <n v="4"/>
    <s v="On time"/>
  </r>
  <r>
    <n v="1411"/>
    <s v="IN-2011-19421"/>
    <x v="1"/>
    <s v="ST-20530"/>
    <x v="474"/>
    <x v="0"/>
    <x v="137"/>
    <x v="8"/>
    <s v="India"/>
    <x v="0"/>
    <s v="TEC-PH-10000840"/>
    <x v="1"/>
    <x v="12"/>
    <x v="835"/>
    <n v="728.64"/>
    <n v="4"/>
    <n v="225.84"/>
    <x v="1194"/>
    <x v="1"/>
    <n v="330"/>
    <x v="1"/>
    <x v="6"/>
    <x v="0"/>
    <x v="369"/>
    <d v="2024-07-13T00:00:00"/>
    <x v="0"/>
    <x v="2"/>
    <n v="-56"/>
    <s v="not Appropriate"/>
  </r>
  <r>
    <n v="1412"/>
    <s v="IN-2012-74028"/>
    <x v="1"/>
    <s v="JF-15490"/>
    <x v="167"/>
    <x v="0"/>
    <x v="13"/>
    <x v="1"/>
    <s v="India"/>
    <x v="1"/>
    <s v="TEC-PH-10004300"/>
    <x v="1"/>
    <x v="12"/>
    <x v="968"/>
    <n v="272.52"/>
    <n v="4"/>
    <n v="128.04"/>
    <x v="1195"/>
    <x v="0"/>
    <n v="346"/>
    <x v="1"/>
    <x v="7"/>
    <x v="1"/>
    <x v="252"/>
    <d v="2024-11-10T00:00:00"/>
    <x v="0"/>
    <x v="6"/>
    <n v="123"/>
    <s v="late Time"/>
  </r>
  <r>
    <n v="1413"/>
    <s v="IN-2014-53707"/>
    <x v="1"/>
    <s v="DJ-13630"/>
    <x v="442"/>
    <x v="0"/>
    <x v="102"/>
    <x v="16"/>
    <s v="India"/>
    <x v="2"/>
    <s v="FUR-CH-10002932"/>
    <x v="2"/>
    <x v="13"/>
    <x v="325"/>
    <n v="149.58000000000001"/>
    <n v="1"/>
    <n v="14.94"/>
    <x v="1196"/>
    <x v="0"/>
    <n v="340"/>
    <x v="1"/>
    <x v="6"/>
    <x v="1"/>
    <x v="530"/>
    <d v="2022-03-01T00:00:00"/>
    <x v="3"/>
    <x v="8"/>
    <n v="62"/>
    <s v="late Time"/>
  </r>
  <r>
    <n v="1414"/>
    <s v="ID-2014-23642"/>
    <x v="1"/>
    <s v="KC-16255"/>
    <x v="440"/>
    <x v="1"/>
    <x v="49"/>
    <x v="5"/>
    <s v="India"/>
    <x v="0"/>
    <s v="FUR-CH-10004580"/>
    <x v="2"/>
    <x v="13"/>
    <x v="567"/>
    <n v="86.894999999999996"/>
    <n v="3"/>
    <n v="-33.075000000000003"/>
    <x v="739"/>
    <x v="1"/>
    <n v="271"/>
    <x v="1"/>
    <x v="6"/>
    <x v="0"/>
    <x v="299"/>
    <d v="2024-12-04T00:00:00"/>
    <x v="0"/>
    <x v="1"/>
    <n v="153"/>
    <s v="late Time"/>
  </r>
  <r>
    <n v="1415"/>
    <s v="IN-2013-47393"/>
    <x v="2"/>
    <s v="MH-17455"/>
    <x v="444"/>
    <x v="0"/>
    <x v="26"/>
    <x v="1"/>
    <s v="India"/>
    <x v="1"/>
    <s v="FUR-FU-10002459"/>
    <x v="2"/>
    <x v="15"/>
    <x v="353"/>
    <n v="131.58000000000001"/>
    <n v="3"/>
    <n v="15.75"/>
    <x v="1197"/>
    <x v="1"/>
    <n v="50"/>
    <x v="1"/>
    <x v="7"/>
    <x v="0"/>
    <x v="450"/>
    <d v="2023-08-30T00:00:00"/>
    <x v="1"/>
    <x v="7"/>
    <n v="4"/>
    <s v="On time"/>
  </r>
  <r>
    <n v="1416"/>
    <s v="IN-2013-69331"/>
    <x v="1"/>
    <s v="BO-11425"/>
    <x v="318"/>
    <x v="0"/>
    <x v="86"/>
    <x v="8"/>
    <s v="India"/>
    <x v="0"/>
    <s v="FUR-FU-10002525"/>
    <x v="2"/>
    <x v="15"/>
    <x v="969"/>
    <n v="85.14"/>
    <n v="2"/>
    <n v="39.96"/>
    <x v="1198"/>
    <x v="1"/>
    <n v="569"/>
    <x v="1"/>
    <x v="6"/>
    <x v="1"/>
    <x v="259"/>
    <d v="2022-11-02T00:00:00"/>
    <x v="3"/>
    <x v="6"/>
    <n v="153"/>
    <s v="late Time"/>
  </r>
  <r>
    <n v="1417"/>
    <s v="IN-2014-20870"/>
    <x v="0"/>
    <s v="EM-14140"/>
    <x v="463"/>
    <x v="2"/>
    <x v="31"/>
    <x v="5"/>
    <s v="India"/>
    <x v="0"/>
    <s v="FUR-FU-10002648"/>
    <x v="2"/>
    <x v="15"/>
    <x v="606"/>
    <n v="95.04"/>
    <n v="4"/>
    <n v="46.56"/>
    <x v="1199"/>
    <x v="1"/>
    <n v="414"/>
    <x v="1"/>
    <x v="7"/>
    <x v="0"/>
    <x v="264"/>
    <d v="2023-08-16T00:00:00"/>
    <x v="1"/>
    <x v="7"/>
    <n v="-114"/>
    <s v="not Appropriate"/>
  </r>
  <r>
    <n v="1418"/>
    <s v="IN-2014-17230"/>
    <x v="0"/>
    <s v="DR-12940"/>
    <x v="93"/>
    <x v="2"/>
    <x v="72"/>
    <x v="9"/>
    <s v="India"/>
    <x v="2"/>
    <s v="FUR-CH-10002573"/>
    <x v="2"/>
    <x v="13"/>
    <x v="221"/>
    <n v="1395"/>
    <n v="3"/>
    <n v="237.15"/>
    <x v="1200"/>
    <x v="1"/>
    <n v="56"/>
    <x v="1"/>
    <x v="4"/>
    <x v="0"/>
    <x v="531"/>
    <d v="2022-10-12T00:00:00"/>
    <x v="3"/>
    <x v="3"/>
    <n v="122"/>
    <s v="late Time"/>
  </r>
  <r>
    <n v="1419"/>
    <s v="IN-2014-20870"/>
    <x v="0"/>
    <s v="EM-14140"/>
    <x v="463"/>
    <x v="2"/>
    <x v="31"/>
    <x v="5"/>
    <s v="India"/>
    <x v="0"/>
    <s v="TEC-CO-10003982"/>
    <x v="1"/>
    <x v="10"/>
    <x v="970"/>
    <n v="507.6"/>
    <n v="4"/>
    <n v="218.16"/>
    <x v="1201"/>
    <x v="1"/>
    <n v="665"/>
    <x v="1"/>
    <x v="5"/>
    <x v="1"/>
    <x v="269"/>
    <d v="2021-09-14T00:00:00"/>
    <x v="2"/>
    <x v="9"/>
    <n v="-25"/>
    <s v="not Appropriate"/>
  </r>
  <r>
    <n v="1420"/>
    <s v="IN-2013-55170"/>
    <x v="0"/>
    <s v="TC-20980"/>
    <x v="408"/>
    <x v="1"/>
    <x v="18"/>
    <x v="9"/>
    <s v="India"/>
    <x v="2"/>
    <s v="FUR-CH-10002872"/>
    <x v="2"/>
    <x v="13"/>
    <x v="971"/>
    <n v="1391.76"/>
    <n v="3"/>
    <n v="97.38"/>
    <x v="1202"/>
    <x v="1"/>
    <n v="798"/>
    <x v="1"/>
    <x v="5"/>
    <x v="1"/>
    <x v="532"/>
    <d v="2023-10-04T00:00:00"/>
    <x v="1"/>
    <x v="3"/>
    <n v="122"/>
    <s v="late Time"/>
  </r>
  <r>
    <n v="1421"/>
    <s v="IN-2014-44089"/>
    <x v="0"/>
    <s v="DG-13300"/>
    <x v="112"/>
    <x v="1"/>
    <x v="70"/>
    <x v="7"/>
    <s v="India"/>
    <x v="3"/>
    <s v="FUR-CH-10004196"/>
    <x v="2"/>
    <x v="13"/>
    <x v="223"/>
    <n v="493.38"/>
    <n v="3"/>
    <n v="123.3"/>
    <x v="317"/>
    <x v="1"/>
    <n v="124"/>
    <x v="1"/>
    <x v="6"/>
    <x v="0"/>
    <x v="99"/>
    <d v="2024-11-16T00:00:00"/>
    <x v="0"/>
    <x v="6"/>
    <n v="-25"/>
    <s v="not Appropriate"/>
  </r>
  <r>
    <n v="1422"/>
    <s v="IN-2014-68218"/>
    <x v="0"/>
    <s v="GK-14620"/>
    <x v="434"/>
    <x v="1"/>
    <x v="21"/>
    <x v="15"/>
    <s v="India"/>
    <x v="1"/>
    <s v="FUR-CH-10000825"/>
    <x v="2"/>
    <x v="13"/>
    <x v="814"/>
    <n v="179.46"/>
    <n v="3"/>
    <n v="69.930000000000007"/>
    <x v="1203"/>
    <x v="1"/>
    <n v="318"/>
    <x v="1"/>
    <x v="4"/>
    <x v="1"/>
    <x v="99"/>
    <d v="2024-11-16T00:00:00"/>
    <x v="0"/>
    <x v="6"/>
    <n v="-25"/>
    <s v="not Appropriate"/>
  </r>
  <r>
    <n v="1423"/>
    <s v="ID-2011-65152"/>
    <x v="0"/>
    <s v="SC-20695"/>
    <x v="35"/>
    <x v="1"/>
    <x v="49"/>
    <x v="5"/>
    <s v="India"/>
    <x v="0"/>
    <s v="FUR-CH-10004863"/>
    <x v="2"/>
    <x v="13"/>
    <x v="972"/>
    <n v="413.77499999999998"/>
    <n v="5"/>
    <n v="-16.574999999999999"/>
    <x v="1204"/>
    <x v="1"/>
    <n v="226"/>
    <x v="1"/>
    <x v="5"/>
    <x v="0"/>
    <x v="263"/>
    <d v="2024-04-04T00:00:00"/>
    <x v="0"/>
    <x v="10"/>
    <n v="4"/>
    <s v="On time"/>
  </r>
  <r>
    <n v="1424"/>
    <s v="IN-2011-29872"/>
    <x v="0"/>
    <s v="DV-13465"/>
    <x v="409"/>
    <x v="0"/>
    <x v="68"/>
    <x v="19"/>
    <s v="India"/>
    <x v="3"/>
    <s v="FUR-FU-10001471"/>
    <x v="2"/>
    <x v="15"/>
    <x v="973"/>
    <n v="141.57"/>
    <n v="3"/>
    <n v="52.38"/>
    <x v="1205"/>
    <x v="1"/>
    <n v="474"/>
    <x v="1"/>
    <x v="7"/>
    <x v="1"/>
    <x v="263"/>
    <d v="2024-04-04T00:00:00"/>
    <x v="0"/>
    <x v="10"/>
    <n v="4"/>
    <s v="On time"/>
  </r>
  <r>
    <n v="1425"/>
    <s v="IN-2014-13051"/>
    <x v="0"/>
    <s v="LF-17185"/>
    <x v="399"/>
    <x v="0"/>
    <x v="33"/>
    <x v="16"/>
    <s v="India"/>
    <x v="2"/>
    <s v="TEC-MA-10003441"/>
    <x v="1"/>
    <x v="9"/>
    <x v="318"/>
    <n v="628.20000000000005"/>
    <n v="2"/>
    <n v="270.12"/>
    <x v="1206"/>
    <x v="1"/>
    <n v="465"/>
    <x v="1"/>
    <x v="5"/>
    <x v="1"/>
    <x v="104"/>
    <d v="2023-11-15T00:00:00"/>
    <x v="1"/>
    <x v="6"/>
    <n v="4"/>
    <s v="On time"/>
  </r>
  <r>
    <n v="1426"/>
    <s v="IN-2013-76835"/>
    <x v="0"/>
    <s v="RA-19285"/>
    <x v="447"/>
    <x v="0"/>
    <x v="2"/>
    <x v="2"/>
    <s v="India"/>
    <x v="2"/>
    <s v="TEC-PH-10004300"/>
    <x v="1"/>
    <x v="12"/>
    <x v="968"/>
    <n v="408.78"/>
    <n v="6"/>
    <n v="192.06"/>
    <x v="1207"/>
    <x v="1"/>
    <n v="247"/>
    <x v="1"/>
    <x v="4"/>
    <x v="0"/>
    <x v="51"/>
    <d v="2022-12-04T00:00:00"/>
    <x v="3"/>
    <x v="1"/>
    <n v="153"/>
    <s v="late Time"/>
  </r>
  <r>
    <n v="1427"/>
    <s v="IN-2013-64865"/>
    <x v="0"/>
    <s v="AS-10135"/>
    <x v="290"/>
    <x v="2"/>
    <x v="40"/>
    <x v="9"/>
    <s v="India"/>
    <x v="2"/>
    <s v="TEC-AC-10003668"/>
    <x v="1"/>
    <x v="11"/>
    <x v="974"/>
    <n v="114.81"/>
    <n v="1"/>
    <n v="32.130000000000003"/>
    <x v="392"/>
    <x v="0"/>
    <n v="235"/>
    <x v="1"/>
    <x v="5"/>
    <x v="1"/>
    <x v="106"/>
    <d v="2021-03-25T00:00:00"/>
    <x v="2"/>
    <x v="8"/>
    <n v="4"/>
    <s v="On time"/>
  </r>
  <r>
    <n v="1428"/>
    <s v="IN-2013-27247"/>
    <x v="0"/>
    <s v="LB-16795"/>
    <x v="284"/>
    <x v="2"/>
    <x v="145"/>
    <x v="9"/>
    <s v="India"/>
    <x v="2"/>
    <s v="TEC-PH-10001354"/>
    <x v="1"/>
    <x v="12"/>
    <x v="203"/>
    <n v="655.35"/>
    <n v="5"/>
    <n v="183.45"/>
    <x v="1208"/>
    <x v="0"/>
    <n v="578"/>
    <x v="1"/>
    <x v="5"/>
    <x v="1"/>
    <x v="144"/>
    <d v="2022-04-09T00:00:00"/>
    <x v="3"/>
    <x v="10"/>
    <n v="-144"/>
    <s v="not Appropriate"/>
  </r>
  <r>
    <n v="1429"/>
    <s v="IN-2013-64452"/>
    <x v="0"/>
    <s v="KH-16330"/>
    <x v="97"/>
    <x v="1"/>
    <x v="139"/>
    <x v="17"/>
    <s v="India"/>
    <x v="1"/>
    <s v="FUR-FU-10000482"/>
    <x v="2"/>
    <x v="15"/>
    <x v="975"/>
    <n v="174.51"/>
    <n v="3"/>
    <n v="47.07"/>
    <x v="1132"/>
    <x v="0"/>
    <n v="19"/>
    <x v="1"/>
    <x v="7"/>
    <x v="1"/>
    <x v="144"/>
    <d v="2022-04-09T00:00:00"/>
    <x v="3"/>
    <x v="10"/>
    <n v="-144"/>
    <s v="not Appropriate"/>
  </r>
  <r>
    <n v="1430"/>
    <s v="IN-2013-64452"/>
    <x v="0"/>
    <s v="KH-16330"/>
    <x v="97"/>
    <x v="1"/>
    <x v="139"/>
    <x v="17"/>
    <s v="India"/>
    <x v="1"/>
    <s v="FUR-FU-10003094"/>
    <x v="2"/>
    <x v="15"/>
    <x v="819"/>
    <n v="165.42"/>
    <n v="3"/>
    <n v="82.71"/>
    <x v="1209"/>
    <x v="0"/>
    <n v="729"/>
    <x v="1"/>
    <x v="4"/>
    <x v="0"/>
    <x v="264"/>
    <d v="2023-08-16T00:00:00"/>
    <x v="1"/>
    <x v="7"/>
    <n v="-114"/>
    <s v="not Appropriate"/>
  </r>
  <r>
    <n v="1431"/>
    <s v="IN-2014-59706"/>
    <x v="0"/>
    <s v="VP-21760"/>
    <x v="352"/>
    <x v="1"/>
    <x v="27"/>
    <x v="13"/>
    <s v="India"/>
    <x v="1"/>
    <s v="FUR-BO-10001708"/>
    <x v="2"/>
    <x v="14"/>
    <x v="602"/>
    <n v="454.5"/>
    <n v="3"/>
    <n v="90.9"/>
    <x v="1210"/>
    <x v="0"/>
    <n v="118"/>
    <x v="1"/>
    <x v="7"/>
    <x v="0"/>
    <x v="58"/>
    <d v="2021-10-10T00:00:00"/>
    <x v="2"/>
    <x v="3"/>
    <n v="122"/>
    <s v="late Time"/>
  </r>
  <r>
    <n v="1432"/>
    <s v="IN-2014-39371"/>
    <x v="0"/>
    <s v="NH-18610"/>
    <x v="312"/>
    <x v="1"/>
    <x v="124"/>
    <x v="5"/>
    <s v="India"/>
    <x v="0"/>
    <s v="FUR-CH-10004196"/>
    <x v="2"/>
    <x v="13"/>
    <x v="223"/>
    <n v="822.3"/>
    <n v="5"/>
    <n v="205.5"/>
    <x v="1211"/>
    <x v="0"/>
    <n v="58"/>
    <x v="1"/>
    <x v="5"/>
    <x v="0"/>
    <x v="255"/>
    <d v="2022-06-01T00:00:00"/>
    <x v="3"/>
    <x v="5"/>
    <n v="120"/>
    <s v="late Time"/>
  </r>
  <r>
    <n v="1433"/>
    <s v="IN-2012-52076"/>
    <x v="0"/>
    <s v="ML-17395"/>
    <x v="457"/>
    <x v="1"/>
    <x v="29"/>
    <x v="2"/>
    <s v="India"/>
    <x v="2"/>
    <s v="FUR-CH-10000117"/>
    <x v="2"/>
    <x v="13"/>
    <x v="976"/>
    <n v="79.8"/>
    <n v="1"/>
    <n v="14.34"/>
    <x v="410"/>
    <x v="0"/>
    <n v="271"/>
    <x v="1"/>
    <x v="5"/>
    <x v="0"/>
    <x v="104"/>
    <d v="2023-11-15T00:00:00"/>
    <x v="1"/>
    <x v="6"/>
    <n v="4"/>
    <s v="On time"/>
  </r>
  <r>
    <n v="1434"/>
    <s v="IN-2013-30257"/>
    <x v="0"/>
    <s v="JR-16210"/>
    <x v="452"/>
    <x v="1"/>
    <x v="76"/>
    <x v="19"/>
    <s v="India"/>
    <x v="3"/>
    <s v="TEC-CO-10001787"/>
    <x v="1"/>
    <x v="10"/>
    <x v="977"/>
    <n v="518.66999999999996"/>
    <n v="3"/>
    <n v="124.47"/>
    <x v="1212"/>
    <x v="0"/>
    <n v="59"/>
    <x v="1"/>
    <x v="5"/>
    <x v="0"/>
    <x v="108"/>
    <d v="2023-05-23T00:00:00"/>
    <x v="1"/>
    <x v="0"/>
    <n v="4"/>
    <s v="On time"/>
  </r>
  <r>
    <n v="1435"/>
    <s v="IN-2013-64452"/>
    <x v="0"/>
    <s v="KH-16330"/>
    <x v="97"/>
    <x v="1"/>
    <x v="139"/>
    <x v="17"/>
    <s v="India"/>
    <x v="1"/>
    <s v="TEC-AC-10001463"/>
    <x v="1"/>
    <x v="11"/>
    <x v="196"/>
    <n v="95.64"/>
    <n v="2"/>
    <n v="17.16"/>
    <x v="982"/>
    <x v="0"/>
    <n v="288"/>
    <x v="1"/>
    <x v="6"/>
    <x v="1"/>
    <x v="347"/>
    <d v="2023-11-22T00:00:00"/>
    <x v="1"/>
    <x v="6"/>
    <n v="4"/>
    <s v="On time"/>
  </r>
  <r>
    <n v="1436"/>
    <s v="IN-2014-15011"/>
    <x v="0"/>
    <s v="MC-17635"/>
    <x v="458"/>
    <x v="1"/>
    <x v="116"/>
    <x v="23"/>
    <s v="India"/>
    <x v="1"/>
    <s v="FUR-BO-10002204"/>
    <x v="2"/>
    <x v="14"/>
    <x v="978"/>
    <n v="338.7"/>
    <n v="2"/>
    <n v="148.97999999999999"/>
    <x v="1213"/>
    <x v="0"/>
    <n v="195"/>
    <x v="1"/>
    <x v="7"/>
    <x v="1"/>
    <x v="453"/>
    <d v="2023-04-25T00:00:00"/>
    <x v="1"/>
    <x v="10"/>
    <n v="7"/>
    <s v="On time"/>
  </r>
  <r>
    <n v="1437"/>
    <s v="IN-2012-43291"/>
    <x v="0"/>
    <s v="GB-14575"/>
    <x v="427"/>
    <x v="0"/>
    <x v="17"/>
    <x v="7"/>
    <s v="India"/>
    <x v="3"/>
    <s v="FUR-FU-10000339"/>
    <x v="2"/>
    <x v="15"/>
    <x v="979"/>
    <n v="329.94"/>
    <n v="3"/>
    <n v="13.14"/>
    <x v="1214"/>
    <x v="0"/>
    <n v="8"/>
    <x v="1"/>
    <x v="5"/>
    <x v="0"/>
    <x v="177"/>
    <d v="2023-09-16T00:00:00"/>
    <x v="1"/>
    <x v="9"/>
    <n v="-54"/>
    <s v="not Appropriate"/>
  </r>
  <r>
    <n v="1438"/>
    <s v="IN-2012-65894"/>
    <x v="0"/>
    <s v="TS-21655"/>
    <x v="366"/>
    <x v="0"/>
    <x v="0"/>
    <x v="0"/>
    <s v="India"/>
    <x v="0"/>
    <s v="FUR-FU-10000422"/>
    <x v="2"/>
    <x v="15"/>
    <x v="980"/>
    <n v="155.69999999999999"/>
    <n v="3"/>
    <n v="13.95"/>
    <x v="1215"/>
    <x v="0"/>
    <n v="269"/>
    <x v="1"/>
    <x v="4"/>
    <x v="0"/>
    <x v="204"/>
    <d v="2021-08-16T00:00:00"/>
    <x v="2"/>
    <x v="7"/>
    <n v="-114"/>
    <s v="not Appropriate"/>
  </r>
  <r>
    <n v="1439"/>
    <s v="IN-2012-54134"/>
    <x v="0"/>
    <s v="LB-16735"/>
    <x v="475"/>
    <x v="0"/>
    <x v="41"/>
    <x v="4"/>
    <s v="India"/>
    <x v="0"/>
    <s v="TEC-CO-10003759"/>
    <x v="1"/>
    <x v="10"/>
    <x v="981"/>
    <n v="955.17"/>
    <n v="3"/>
    <n v="429.75"/>
    <x v="1216"/>
    <x v="0"/>
    <n v="590"/>
    <x v="1"/>
    <x v="7"/>
    <x v="1"/>
    <x v="357"/>
    <d v="2024-05-31T00:00:00"/>
    <x v="0"/>
    <x v="0"/>
    <n v="4"/>
    <s v="On time"/>
  </r>
  <r>
    <n v="1440"/>
    <s v="IN-2011-12288"/>
    <x v="0"/>
    <s v="JS-15880"/>
    <x v="476"/>
    <x v="0"/>
    <x v="50"/>
    <x v="0"/>
    <s v="India"/>
    <x v="0"/>
    <s v="TEC-CO-10003982"/>
    <x v="1"/>
    <x v="10"/>
    <x v="970"/>
    <n v="380.7"/>
    <n v="3"/>
    <n v="163.62"/>
    <x v="1217"/>
    <x v="0"/>
    <n v="334"/>
    <x v="1"/>
    <x v="6"/>
    <x v="0"/>
    <x v="83"/>
    <d v="2021-12-26T00:00:00"/>
    <x v="2"/>
    <x v="1"/>
    <n v="4"/>
    <s v="On time"/>
  </r>
  <r>
    <n v="1441"/>
    <s v="ID-2012-65236"/>
    <x v="0"/>
    <s v="AA-10375"/>
    <x v="477"/>
    <x v="0"/>
    <x v="49"/>
    <x v="5"/>
    <s v="India"/>
    <x v="0"/>
    <s v="FUR-BO-10000208"/>
    <x v="2"/>
    <x v="14"/>
    <x v="982"/>
    <n v="185.26499999999999"/>
    <n v="3"/>
    <n v="-81.584999999999994"/>
    <x v="1218"/>
    <x v="0"/>
    <n v="772"/>
    <x v="1"/>
    <x v="4"/>
    <x v="0"/>
    <x v="44"/>
    <d v="2023-06-18T00:00:00"/>
    <x v="1"/>
    <x v="5"/>
    <n v="4"/>
    <s v="On time"/>
  </r>
  <r>
    <n v="1442"/>
    <s v="ID-2011-29389"/>
    <x v="0"/>
    <s v="AG-10900"/>
    <x v="146"/>
    <x v="0"/>
    <x v="49"/>
    <x v="5"/>
    <s v="India"/>
    <x v="0"/>
    <s v="FUR-CH-10004447"/>
    <x v="2"/>
    <x v="13"/>
    <x v="983"/>
    <n v="224.01"/>
    <n v="3"/>
    <n v="-215.1"/>
    <x v="864"/>
    <x v="0"/>
    <n v="264"/>
    <x v="1"/>
    <x v="5"/>
    <x v="0"/>
    <x v="430"/>
    <d v="2021-12-11T00:00:00"/>
    <x v="2"/>
    <x v="1"/>
    <n v="153"/>
    <s v="late Time"/>
  </r>
  <r>
    <n v="1443"/>
    <s v="IN-2012-70325"/>
    <x v="0"/>
    <s v="AB-10015"/>
    <x v="128"/>
    <x v="0"/>
    <x v="22"/>
    <x v="5"/>
    <s v="India"/>
    <x v="0"/>
    <s v="TEC-AC-10002719"/>
    <x v="1"/>
    <x v="11"/>
    <x v="984"/>
    <n v="1039.32"/>
    <n v="4"/>
    <n v="301.32"/>
    <x v="1219"/>
    <x v="0"/>
    <n v="50"/>
    <x v="1"/>
    <x v="6"/>
    <x v="0"/>
    <x v="80"/>
    <d v="2021-11-20T00:00:00"/>
    <x v="2"/>
    <x v="6"/>
    <n v="6"/>
    <s v="On time"/>
  </r>
  <r>
    <n v="1444"/>
    <s v="IN-2013-50809"/>
    <x v="0"/>
    <s v="CA-12775"/>
    <x v="31"/>
    <x v="0"/>
    <x v="13"/>
    <x v="1"/>
    <s v="India"/>
    <x v="1"/>
    <s v="TEC-PH-10000169"/>
    <x v="1"/>
    <x v="12"/>
    <x v="985"/>
    <n v="5751.54"/>
    <n v="9"/>
    <n v="2817.99"/>
    <x v="1220"/>
    <x v="0"/>
    <n v="283"/>
    <x v="1"/>
    <x v="5"/>
    <x v="0"/>
    <x v="58"/>
    <d v="2021-11-10T00:00:00"/>
    <x v="2"/>
    <x v="6"/>
    <n v="153"/>
    <s v="late Time"/>
  </r>
  <r>
    <n v="1445"/>
    <s v="IN-2013-63633"/>
    <x v="0"/>
    <s v="DF-13135"/>
    <x v="387"/>
    <x v="0"/>
    <x v="61"/>
    <x v="7"/>
    <s v="India"/>
    <x v="3"/>
    <s v="FUR-BO-10001471"/>
    <x v="2"/>
    <x v="14"/>
    <x v="986"/>
    <n v="435.45"/>
    <n v="1"/>
    <n v="209.01"/>
    <x v="1221"/>
    <x v="0"/>
    <n v="398"/>
    <x v="1"/>
    <x v="7"/>
    <x v="0"/>
    <x v="452"/>
    <d v="2022-04-03T00:00:00"/>
    <x v="3"/>
    <x v="10"/>
    <n v="35"/>
    <s v="late Time"/>
  </r>
  <r>
    <n v="1446"/>
    <s v="ID-2013-35094"/>
    <x v="0"/>
    <s v="JM-15580"/>
    <x v="478"/>
    <x v="0"/>
    <x v="49"/>
    <x v="5"/>
    <s v="India"/>
    <x v="0"/>
    <s v="FUR-TA-10002172"/>
    <x v="2"/>
    <x v="16"/>
    <x v="987"/>
    <n v="919.05"/>
    <n v="2"/>
    <n v="-128.66999999999999"/>
    <x v="1222"/>
    <x v="0"/>
    <n v="417"/>
    <x v="1"/>
    <x v="7"/>
    <x v="0"/>
    <x v="356"/>
    <d v="2024-06-03T00:00:00"/>
    <x v="0"/>
    <x v="5"/>
    <n v="152"/>
    <s v="late Time"/>
  </r>
  <r>
    <n v="1447"/>
    <s v="IN-2014-10377"/>
    <x v="0"/>
    <s v="BD-11725"/>
    <x v="479"/>
    <x v="0"/>
    <x v="18"/>
    <x v="9"/>
    <s v="India"/>
    <x v="2"/>
    <s v="FUR-FU-10002659"/>
    <x v="2"/>
    <x v="15"/>
    <x v="884"/>
    <n v="113.04"/>
    <n v="2"/>
    <n v="38.4"/>
    <x v="448"/>
    <x v="0"/>
    <n v="598"/>
    <x v="1"/>
    <x v="7"/>
    <x v="1"/>
    <x v="177"/>
    <d v="2023-09-16T00:00:00"/>
    <x v="1"/>
    <x v="9"/>
    <n v="-54"/>
    <s v="not Appropriate"/>
  </r>
  <r>
    <n v="1448"/>
    <s v="IN-2013-52230"/>
    <x v="0"/>
    <s v="SC-20380"/>
    <x v="423"/>
    <x v="0"/>
    <x v="18"/>
    <x v="9"/>
    <s v="India"/>
    <x v="2"/>
    <s v="OFF-LA-10000707"/>
    <x v="0"/>
    <x v="3"/>
    <x v="988"/>
    <n v="17.28"/>
    <n v="2"/>
    <n v="0.48"/>
    <x v="1188"/>
    <x v="0"/>
    <n v="475"/>
    <x v="2"/>
    <x v="10"/>
    <x v="1"/>
    <x v="533"/>
    <d v="2021-04-12T00:00:00"/>
    <x v="2"/>
    <x v="10"/>
    <n v="-231"/>
    <s v="not Appropriate"/>
  </r>
  <r>
    <n v="1449"/>
    <s v="IN-2012-54134"/>
    <x v="0"/>
    <s v="LB-16735"/>
    <x v="475"/>
    <x v="0"/>
    <x v="41"/>
    <x v="4"/>
    <s v="India"/>
    <x v="0"/>
    <s v="OFF-AP-10004972"/>
    <x v="0"/>
    <x v="8"/>
    <x v="389"/>
    <n v="123.72"/>
    <n v="2"/>
    <n v="39.54"/>
    <x v="1223"/>
    <x v="0"/>
    <n v="333"/>
    <x v="2"/>
    <x v="10"/>
    <x v="1"/>
    <x v="83"/>
    <d v="2021-12-26T00:00:00"/>
    <x v="2"/>
    <x v="1"/>
    <n v="4"/>
    <s v="On time"/>
  </r>
  <r>
    <n v="1450"/>
    <s v="ID-2011-29389"/>
    <x v="0"/>
    <s v="AG-10900"/>
    <x v="146"/>
    <x v="0"/>
    <x v="49"/>
    <x v="5"/>
    <s v="India"/>
    <x v="0"/>
    <s v="OFF-PA-10000944"/>
    <x v="0"/>
    <x v="6"/>
    <x v="989"/>
    <n v="16.305"/>
    <n v="1"/>
    <n v="-8.8049999999999997"/>
    <x v="302"/>
    <x v="0"/>
    <n v="344"/>
    <x v="2"/>
    <x v="10"/>
    <x v="0"/>
    <x v="456"/>
    <d v="2021-11-26T00:00:00"/>
    <x v="2"/>
    <x v="6"/>
    <n v="5"/>
    <s v="On time"/>
  </r>
  <r>
    <n v="1451"/>
    <s v="IN-2014-45734"/>
    <x v="0"/>
    <s v="MK-18160"/>
    <x v="10"/>
    <x v="0"/>
    <x v="73"/>
    <x v="7"/>
    <s v="India"/>
    <x v="3"/>
    <s v="OFF-BI-10003018"/>
    <x v="0"/>
    <x v="0"/>
    <x v="784"/>
    <n v="37.08"/>
    <n v="3"/>
    <n v="17.73"/>
    <x v="59"/>
    <x v="0"/>
    <n v="693"/>
    <x v="2"/>
    <x v="9"/>
    <x v="1"/>
    <x v="39"/>
    <d v="2024-08-18T00:00:00"/>
    <x v="0"/>
    <x v="7"/>
    <n v="5"/>
    <s v="On time"/>
  </r>
  <r>
    <n v="1452"/>
    <s v="IN-2012-54134"/>
    <x v="0"/>
    <s v="LB-16735"/>
    <x v="475"/>
    <x v="0"/>
    <x v="41"/>
    <x v="4"/>
    <s v="India"/>
    <x v="0"/>
    <s v="OFF-ST-10001753"/>
    <x v="0"/>
    <x v="1"/>
    <x v="990"/>
    <n v="146.69999999999999"/>
    <n v="3"/>
    <n v="21.96"/>
    <x v="379"/>
    <x v="0"/>
    <n v="531"/>
    <x v="2"/>
    <x v="11"/>
    <x v="0"/>
    <x v="80"/>
    <d v="2021-11-20T00:00:00"/>
    <x v="2"/>
    <x v="6"/>
    <n v="6"/>
    <s v="On time"/>
  </r>
  <r>
    <n v="1453"/>
    <s v="IN-2012-43291"/>
    <x v="0"/>
    <s v="GB-14575"/>
    <x v="427"/>
    <x v="0"/>
    <x v="17"/>
    <x v="7"/>
    <s v="India"/>
    <x v="3"/>
    <s v="OFF-FA-10004447"/>
    <x v="0"/>
    <x v="4"/>
    <x v="409"/>
    <n v="66.84"/>
    <n v="4"/>
    <n v="21.96"/>
    <x v="552"/>
    <x v="0"/>
    <n v="614"/>
    <x v="2"/>
    <x v="10"/>
    <x v="0"/>
    <x v="363"/>
    <d v="2022-09-10T00:00:00"/>
    <x v="3"/>
    <x v="9"/>
    <n v="123"/>
    <s v="late Time"/>
  </r>
  <r>
    <n v="1454"/>
    <s v="IN-2014-39546"/>
    <x v="0"/>
    <s v="CA-12265"/>
    <x v="480"/>
    <x v="0"/>
    <x v="70"/>
    <x v="7"/>
    <s v="India"/>
    <x v="3"/>
    <s v="OFF-AR-10002400"/>
    <x v="0"/>
    <x v="7"/>
    <x v="991"/>
    <n v="88.2"/>
    <n v="4"/>
    <n v="6.96"/>
    <x v="1209"/>
    <x v="0"/>
    <n v="156"/>
    <x v="2"/>
    <x v="10"/>
    <x v="1"/>
    <x v="534"/>
    <d v="2024-04-29T00:00:00"/>
    <x v="0"/>
    <x v="10"/>
    <n v="4"/>
    <s v="On time"/>
  </r>
  <r>
    <n v="1455"/>
    <s v="IN-2012-52496"/>
    <x v="0"/>
    <s v="LD-17005"/>
    <x v="193"/>
    <x v="0"/>
    <x v="80"/>
    <x v="21"/>
    <s v="India"/>
    <x v="1"/>
    <s v="OFF-ST-10003203"/>
    <x v="0"/>
    <x v="1"/>
    <x v="56"/>
    <n v="787.92"/>
    <n v="4"/>
    <n v="338.76"/>
    <x v="1224"/>
    <x v="0"/>
    <n v="765"/>
    <x v="2"/>
    <x v="11"/>
    <x v="1"/>
    <x v="79"/>
    <d v="2024-04-06T00:00:00"/>
    <x v="0"/>
    <x v="10"/>
    <n v="-54"/>
    <s v="not Appropriate"/>
  </r>
  <r>
    <n v="1456"/>
    <s v="IN-2012-35668"/>
    <x v="0"/>
    <s v="SO-20335"/>
    <x v="428"/>
    <x v="0"/>
    <x v="89"/>
    <x v="4"/>
    <s v="India"/>
    <x v="0"/>
    <s v="OFF-ST-10004226"/>
    <x v="0"/>
    <x v="1"/>
    <x v="992"/>
    <n v="549.24"/>
    <n v="4"/>
    <n v="252.6"/>
    <x v="1000"/>
    <x v="0"/>
    <n v="517"/>
    <x v="2"/>
    <x v="8"/>
    <x v="0"/>
    <x v="56"/>
    <d v="2023-07-13T00:00:00"/>
    <x v="1"/>
    <x v="2"/>
    <n v="-25"/>
    <s v="not Appropriate"/>
  </r>
  <r>
    <n v="1457"/>
    <s v="IN-2013-59867"/>
    <x v="0"/>
    <s v="EP-13915"/>
    <x v="481"/>
    <x v="0"/>
    <x v="84"/>
    <x v="21"/>
    <s v="India"/>
    <x v="1"/>
    <s v="OFF-BI-10004181"/>
    <x v="0"/>
    <x v="0"/>
    <x v="993"/>
    <n v="109.32"/>
    <n v="4"/>
    <n v="12"/>
    <x v="1225"/>
    <x v="0"/>
    <n v="532"/>
    <x v="2"/>
    <x v="10"/>
    <x v="1"/>
    <x v="480"/>
    <d v="2024-04-12T00:00:00"/>
    <x v="0"/>
    <x v="10"/>
    <n v="-232"/>
    <s v="not Appropriate"/>
  </r>
  <r>
    <n v="1458"/>
    <s v="IN-2012-28269"/>
    <x v="0"/>
    <s v="NP-18700"/>
    <x v="129"/>
    <x v="0"/>
    <x v="48"/>
    <x v="17"/>
    <s v="India"/>
    <x v="1"/>
    <s v="OFF-FA-10004523"/>
    <x v="0"/>
    <x v="4"/>
    <x v="416"/>
    <n v="70.349999999999994"/>
    <n v="5"/>
    <n v="18.899999999999999"/>
    <x v="1226"/>
    <x v="0"/>
    <n v="618"/>
    <x v="2"/>
    <x v="11"/>
    <x v="0"/>
    <x v="535"/>
    <d v="2023-01-30T00:00:00"/>
    <x v="1"/>
    <x v="4"/>
    <n v="5"/>
    <s v="On time"/>
  </r>
  <r>
    <n v="1459"/>
    <s v="IN-2014-10377"/>
    <x v="0"/>
    <s v="BD-11725"/>
    <x v="479"/>
    <x v="0"/>
    <x v="18"/>
    <x v="9"/>
    <s v="India"/>
    <x v="2"/>
    <s v="OFF-SU-10002362"/>
    <x v="0"/>
    <x v="5"/>
    <x v="948"/>
    <n v="67.05"/>
    <n v="5"/>
    <n v="18"/>
    <x v="409"/>
    <x v="0"/>
    <n v="389"/>
    <x v="2"/>
    <x v="11"/>
    <x v="1"/>
    <x v="284"/>
    <d v="2024-10-23T00:00:00"/>
    <x v="0"/>
    <x v="3"/>
    <n v="5"/>
    <s v="On time"/>
  </r>
  <r>
    <n v="1460"/>
    <s v="IN-2013-40134"/>
    <x v="0"/>
    <s v="SM-20905"/>
    <x v="179"/>
    <x v="0"/>
    <x v="60"/>
    <x v="17"/>
    <s v="India"/>
    <x v="1"/>
    <s v="OFF-LA-10002107"/>
    <x v="0"/>
    <x v="3"/>
    <x v="419"/>
    <n v="61.02"/>
    <n v="6"/>
    <n v="19.440000000000001"/>
    <x v="1227"/>
    <x v="0"/>
    <n v="768"/>
    <x v="2"/>
    <x v="10"/>
    <x v="1"/>
    <x v="57"/>
    <d v="2022-02-09T00:00:00"/>
    <x v="3"/>
    <x v="11"/>
    <n v="-201"/>
    <s v="not Appropriate"/>
  </r>
  <r>
    <n v="1461"/>
    <s v="IN-2012-37362"/>
    <x v="0"/>
    <s v="DB-13120"/>
    <x v="482"/>
    <x v="1"/>
    <x v="15"/>
    <x v="2"/>
    <s v="India"/>
    <x v="2"/>
    <s v="OFF-BI-10003779"/>
    <x v="0"/>
    <x v="0"/>
    <x v="164"/>
    <n v="181.8"/>
    <n v="6"/>
    <n v="72.72"/>
    <x v="1228"/>
    <x v="0"/>
    <n v="423"/>
    <x v="2"/>
    <x v="10"/>
    <x v="1"/>
    <x v="283"/>
    <d v="2021-08-20T00:00:00"/>
    <x v="2"/>
    <x v="7"/>
    <n v="4"/>
    <s v="On time"/>
  </r>
  <r>
    <n v="1462"/>
    <s v="IN-2014-30264"/>
    <x v="0"/>
    <s v="ON-18715"/>
    <x v="50"/>
    <x v="1"/>
    <x v="33"/>
    <x v="16"/>
    <s v="India"/>
    <x v="2"/>
    <s v="OFF-LA-10000195"/>
    <x v="0"/>
    <x v="3"/>
    <x v="412"/>
    <n v="41.25"/>
    <n v="5"/>
    <n v="0.3"/>
    <x v="1229"/>
    <x v="0"/>
    <n v="54"/>
    <x v="2"/>
    <x v="11"/>
    <x v="0"/>
    <x v="317"/>
    <d v="2021-06-26T00:00:00"/>
    <x v="2"/>
    <x v="5"/>
    <n v="4"/>
    <s v="On time"/>
  </r>
  <r>
    <n v="1463"/>
    <s v="IN-2014-10020"/>
    <x v="0"/>
    <s v="AH-10075"/>
    <x v="52"/>
    <x v="1"/>
    <x v="139"/>
    <x v="17"/>
    <s v="India"/>
    <x v="1"/>
    <s v="OFF-ST-10003953"/>
    <x v="0"/>
    <x v="1"/>
    <x v="152"/>
    <n v="642"/>
    <n v="5"/>
    <n v="179.7"/>
    <x v="1230"/>
    <x v="0"/>
    <n v="637"/>
    <x v="2"/>
    <x v="9"/>
    <x v="0"/>
    <x v="478"/>
    <d v="2023-12-26T00:00:00"/>
    <x v="1"/>
    <x v="1"/>
    <n v="5"/>
    <s v="On time"/>
  </r>
  <r>
    <n v="1464"/>
    <s v="IN-2013-30257"/>
    <x v="0"/>
    <s v="JR-16210"/>
    <x v="452"/>
    <x v="1"/>
    <x v="76"/>
    <x v="19"/>
    <s v="India"/>
    <x v="3"/>
    <s v="OFF-PA-10002073"/>
    <x v="0"/>
    <x v="6"/>
    <x v="994"/>
    <n v="83.28"/>
    <n v="4"/>
    <n v="32.4"/>
    <x v="465"/>
    <x v="0"/>
    <n v="106"/>
    <x v="2"/>
    <x v="8"/>
    <x v="0"/>
    <x v="56"/>
    <d v="2023-07-13T00:00:00"/>
    <x v="1"/>
    <x v="2"/>
    <n v="-25"/>
    <s v="not Appropriate"/>
  </r>
  <r>
    <n v="1465"/>
    <s v="IN-2012-46259"/>
    <x v="0"/>
    <s v="RW-19630"/>
    <x v="450"/>
    <x v="1"/>
    <x v="30"/>
    <x v="14"/>
    <s v="India"/>
    <x v="3"/>
    <s v="OFF-AP-10002226"/>
    <x v="0"/>
    <x v="8"/>
    <x v="995"/>
    <n v="289.8"/>
    <n v="3"/>
    <n v="20.25"/>
    <x v="1231"/>
    <x v="0"/>
    <n v="431"/>
    <x v="2"/>
    <x v="8"/>
    <x v="0"/>
    <x v="65"/>
    <d v="2023-01-13T00:00:00"/>
    <x v="1"/>
    <x v="4"/>
    <n v="-169"/>
    <s v="not Appropriate"/>
  </r>
  <r>
    <n v="1466"/>
    <s v="IN-2014-39371"/>
    <x v="0"/>
    <s v="NH-18610"/>
    <x v="312"/>
    <x v="1"/>
    <x v="124"/>
    <x v="5"/>
    <s v="India"/>
    <x v="0"/>
    <s v="OFF-AR-10003536"/>
    <x v="0"/>
    <x v="7"/>
    <x v="996"/>
    <n v="83.88"/>
    <n v="3"/>
    <n v="17.55"/>
    <x v="261"/>
    <x v="0"/>
    <n v="497"/>
    <x v="2"/>
    <x v="8"/>
    <x v="1"/>
    <x v="68"/>
    <d v="2023-05-16T00:00:00"/>
    <x v="1"/>
    <x v="0"/>
    <n v="-142"/>
    <s v="not Appropriate"/>
  </r>
  <r>
    <n v="1467"/>
    <s v="IN-2013-29683"/>
    <x v="0"/>
    <s v="AS-10225"/>
    <x v="429"/>
    <x v="1"/>
    <x v="52"/>
    <x v="18"/>
    <s v="India"/>
    <x v="2"/>
    <s v="OFF-PA-10004380"/>
    <x v="0"/>
    <x v="6"/>
    <x v="941"/>
    <n v="18.39"/>
    <n v="1"/>
    <n v="2.19"/>
    <x v="64"/>
    <x v="0"/>
    <n v="167"/>
    <x v="2"/>
    <x v="10"/>
    <x v="1"/>
    <x v="23"/>
    <d v="2022-06-01T00:00:00"/>
    <x v="3"/>
    <x v="5"/>
    <n v="153"/>
    <s v="late Time"/>
  </r>
  <r>
    <n v="1468"/>
    <s v="IN-2012-32343"/>
    <x v="0"/>
    <s v="SC-20230"/>
    <x v="378"/>
    <x v="1"/>
    <x v="82"/>
    <x v="0"/>
    <s v="India"/>
    <x v="0"/>
    <s v="OFF-ST-10004015"/>
    <x v="0"/>
    <x v="1"/>
    <x v="997"/>
    <n v="48.48"/>
    <n v="1"/>
    <n v="23.73"/>
    <x v="1232"/>
    <x v="0"/>
    <n v="762"/>
    <x v="2"/>
    <x v="11"/>
    <x v="1"/>
    <x v="536"/>
    <d v="2023-11-07T00:00:00"/>
    <x v="1"/>
    <x v="6"/>
    <n v="184"/>
    <s v="late Time"/>
  </r>
  <r>
    <n v="1469"/>
    <s v="IN-2013-49024"/>
    <x v="0"/>
    <s v="PW-19030"/>
    <x v="232"/>
    <x v="1"/>
    <x v="106"/>
    <x v="2"/>
    <s v="India"/>
    <x v="2"/>
    <s v="OFF-AR-10000539"/>
    <x v="0"/>
    <x v="7"/>
    <x v="998"/>
    <n v="53.28"/>
    <n v="2"/>
    <n v="3.72"/>
    <x v="385"/>
    <x v="0"/>
    <n v="286"/>
    <x v="2"/>
    <x v="10"/>
    <x v="0"/>
    <x v="61"/>
    <d v="2024-04-19T00:00:00"/>
    <x v="0"/>
    <x v="10"/>
    <n v="4"/>
    <s v="On time"/>
  </r>
  <r>
    <n v="1470"/>
    <s v="IN-2013-19400"/>
    <x v="0"/>
    <s v="DP-13390"/>
    <x v="460"/>
    <x v="2"/>
    <x v="8"/>
    <x v="7"/>
    <s v="India"/>
    <x v="3"/>
    <s v="OFF-BI-10003475"/>
    <x v="0"/>
    <x v="0"/>
    <x v="999"/>
    <n v="20.43"/>
    <n v="3"/>
    <n v="9.36"/>
    <x v="447"/>
    <x v="0"/>
    <n v="306"/>
    <x v="2"/>
    <x v="9"/>
    <x v="0"/>
    <x v="537"/>
    <d v="2021-08-11T00:00:00"/>
    <x v="2"/>
    <x v="7"/>
    <n v="153"/>
    <s v="late Time"/>
  </r>
  <r>
    <n v="1471"/>
    <s v="IN-2013-42087"/>
    <x v="0"/>
    <s v="TB-21190"/>
    <x v="291"/>
    <x v="2"/>
    <x v="61"/>
    <x v="7"/>
    <s v="India"/>
    <x v="3"/>
    <s v="OFF-AP-10001305"/>
    <x v="0"/>
    <x v="8"/>
    <x v="1000"/>
    <n v="899.55"/>
    <n v="3"/>
    <n v="323.82"/>
    <x v="1233"/>
    <x v="0"/>
    <n v="288"/>
    <x v="2"/>
    <x v="11"/>
    <x v="0"/>
    <x v="65"/>
    <d v="2023-01-13T00:00:00"/>
    <x v="1"/>
    <x v="4"/>
    <n v="-169"/>
    <s v="not Appropriate"/>
  </r>
  <r>
    <n v="1472"/>
    <s v="IN-2014-34653"/>
    <x v="0"/>
    <s v="NK-18490"/>
    <x v="433"/>
    <x v="2"/>
    <x v="1"/>
    <x v="1"/>
    <s v="India"/>
    <x v="1"/>
    <s v="OFF-AR-10002417"/>
    <x v="0"/>
    <x v="7"/>
    <x v="1001"/>
    <n v="155.34"/>
    <n v="3"/>
    <n v="17.010000000000002"/>
    <x v="1234"/>
    <x v="0"/>
    <n v="197"/>
    <x v="2"/>
    <x v="8"/>
    <x v="0"/>
    <x v="535"/>
    <d v="2023-01-30T00:00:00"/>
    <x v="1"/>
    <x v="4"/>
    <n v="5"/>
    <s v="On time"/>
  </r>
  <r>
    <n v="1473"/>
    <s v="IN-2012-26624"/>
    <x v="0"/>
    <s v="JJ-15760"/>
    <x v="483"/>
    <x v="2"/>
    <x v="50"/>
    <x v="0"/>
    <s v="India"/>
    <x v="0"/>
    <s v="OFF-SU-10001762"/>
    <x v="0"/>
    <x v="5"/>
    <x v="122"/>
    <n v="149.13"/>
    <n v="3"/>
    <n v="47.7"/>
    <x v="1063"/>
    <x v="0"/>
    <n v="187"/>
    <x v="2"/>
    <x v="11"/>
    <x v="1"/>
    <x v="380"/>
    <d v="2021-05-31T00:00:00"/>
    <x v="2"/>
    <x v="0"/>
    <n v="5"/>
    <s v="On time"/>
  </r>
  <r>
    <n v="1474"/>
    <s v="IN-2013-19400"/>
    <x v="0"/>
    <s v="DP-13390"/>
    <x v="460"/>
    <x v="2"/>
    <x v="8"/>
    <x v="7"/>
    <s v="India"/>
    <x v="3"/>
    <s v="OFF-SU-10003665"/>
    <x v="0"/>
    <x v="5"/>
    <x v="1002"/>
    <n v="114.39"/>
    <n v="3"/>
    <n v="14.85"/>
    <x v="1235"/>
    <x v="0"/>
    <n v="256"/>
    <x v="2"/>
    <x v="9"/>
    <x v="0"/>
    <x v="286"/>
    <d v="2024-09-16T00:00:00"/>
    <x v="0"/>
    <x v="9"/>
    <n v="-54"/>
    <s v="not Appropriate"/>
  </r>
  <r>
    <n v="1475"/>
    <s v="IN-2013-42087"/>
    <x v="0"/>
    <s v="TB-21190"/>
    <x v="291"/>
    <x v="2"/>
    <x v="61"/>
    <x v="7"/>
    <s v="India"/>
    <x v="3"/>
    <s v="OFF-SU-10000914"/>
    <x v="0"/>
    <x v="5"/>
    <x v="672"/>
    <n v="170.91"/>
    <n v="9"/>
    <n v="34.020000000000003"/>
    <x v="1236"/>
    <x v="0"/>
    <n v="288"/>
    <x v="2"/>
    <x v="9"/>
    <x v="1"/>
    <x v="57"/>
    <d v="2022-02-09T00:00:00"/>
    <x v="3"/>
    <x v="11"/>
    <n v="-201"/>
    <s v="not Appropriate"/>
  </r>
  <r>
    <n v="1476"/>
    <s v="IN-2011-78284"/>
    <x v="0"/>
    <s v="KC-16255"/>
    <x v="440"/>
    <x v="1"/>
    <x v="103"/>
    <x v="4"/>
    <s v="India"/>
    <x v="0"/>
    <s v="OFF-FA-10004839"/>
    <x v="0"/>
    <x v="4"/>
    <x v="1003"/>
    <n v="78"/>
    <n v="4"/>
    <n v="24.12"/>
    <x v="774"/>
    <x v="1"/>
    <n v="739"/>
    <x v="2"/>
    <x v="10"/>
    <x v="1"/>
    <x v="535"/>
    <d v="2023-01-30T00:00:00"/>
    <x v="1"/>
    <x v="4"/>
    <n v="5"/>
    <s v="On time"/>
  </r>
  <r>
    <n v="1477"/>
    <s v="IN-2011-31713"/>
    <x v="0"/>
    <s v="MW-18235"/>
    <x v="395"/>
    <x v="1"/>
    <x v="52"/>
    <x v="18"/>
    <s v="India"/>
    <x v="2"/>
    <s v="OFF-AR-10000097"/>
    <x v="0"/>
    <x v="7"/>
    <x v="1004"/>
    <n v="145.97999999999999"/>
    <n v="3"/>
    <n v="4.32"/>
    <x v="1237"/>
    <x v="1"/>
    <n v="580"/>
    <x v="2"/>
    <x v="8"/>
    <x v="0"/>
    <x v="537"/>
    <d v="2021-08-11T00:00:00"/>
    <x v="2"/>
    <x v="7"/>
    <n v="153"/>
    <s v="late Time"/>
  </r>
  <r>
    <n v="1478"/>
    <s v="IN-2014-68218"/>
    <x v="0"/>
    <s v="GK-14620"/>
    <x v="434"/>
    <x v="1"/>
    <x v="21"/>
    <x v="15"/>
    <s v="India"/>
    <x v="1"/>
    <s v="OFF-ST-10002240"/>
    <x v="0"/>
    <x v="1"/>
    <x v="503"/>
    <n v="115.68"/>
    <n v="2"/>
    <n v="32.340000000000003"/>
    <x v="1238"/>
    <x v="1"/>
    <n v="491"/>
    <x v="2"/>
    <x v="10"/>
    <x v="0"/>
    <x v="371"/>
    <d v="2023-10-04T00:00:00"/>
    <x v="1"/>
    <x v="3"/>
    <n v="183"/>
    <s v="late Time"/>
  </r>
  <r>
    <n v="1479"/>
    <s v="IN-2013-55170"/>
    <x v="0"/>
    <s v="TC-20980"/>
    <x v="408"/>
    <x v="1"/>
    <x v="18"/>
    <x v="9"/>
    <s v="India"/>
    <x v="2"/>
    <s v="OFF-FA-10004839"/>
    <x v="0"/>
    <x v="4"/>
    <x v="1003"/>
    <n v="39"/>
    <n v="2"/>
    <n v="12.06"/>
    <x v="797"/>
    <x v="1"/>
    <n v="193"/>
    <x v="2"/>
    <x v="8"/>
    <x v="0"/>
    <x v="51"/>
    <d v="2022-12-04T00:00:00"/>
    <x v="3"/>
    <x v="1"/>
    <n v="153"/>
    <s v="late Time"/>
  </r>
  <r>
    <n v="1480"/>
    <s v="IN-2013-55170"/>
    <x v="0"/>
    <s v="TC-20980"/>
    <x v="408"/>
    <x v="1"/>
    <x v="18"/>
    <x v="9"/>
    <s v="India"/>
    <x v="2"/>
    <s v="OFF-FA-10004739"/>
    <x v="0"/>
    <x v="4"/>
    <x v="1005"/>
    <n v="33.36"/>
    <n v="2"/>
    <n v="13.98"/>
    <x v="1239"/>
    <x v="1"/>
    <n v="189"/>
    <x v="2"/>
    <x v="9"/>
    <x v="0"/>
    <x v="281"/>
    <d v="2024-04-01T00:00:00"/>
    <x v="0"/>
    <x v="10"/>
    <n v="93"/>
    <s v="late Time"/>
  </r>
  <r>
    <n v="1481"/>
    <s v="IN-2014-13051"/>
    <x v="0"/>
    <s v="LF-17185"/>
    <x v="399"/>
    <x v="0"/>
    <x v="33"/>
    <x v="16"/>
    <s v="India"/>
    <x v="2"/>
    <s v="OFF-AP-10000391"/>
    <x v="0"/>
    <x v="8"/>
    <x v="1006"/>
    <n v="126.27"/>
    <n v="3"/>
    <n v="56.79"/>
    <x v="1240"/>
    <x v="1"/>
    <n v="116"/>
    <x v="2"/>
    <x v="8"/>
    <x v="0"/>
    <x v="538"/>
    <d v="2022-10-14T00:00:00"/>
    <x v="3"/>
    <x v="3"/>
    <n v="34"/>
    <s v="late Time"/>
  </r>
  <r>
    <n v="1482"/>
    <s v="IN-2013-76835"/>
    <x v="0"/>
    <s v="RA-19285"/>
    <x v="447"/>
    <x v="0"/>
    <x v="2"/>
    <x v="2"/>
    <s v="India"/>
    <x v="2"/>
    <s v="OFF-PA-10000215"/>
    <x v="0"/>
    <x v="6"/>
    <x v="120"/>
    <n v="26.94"/>
    <n v="2"/>
    <n v="1.86"/>
    <x v="397"/>
    <x v="1"/>
    <n v="529"/>
    <x v="2"/>
    <x v="11"/>
    <x v="1"/>
    <x v="539"/>
    <d v="2024-08-28T00:00:00"/>
    <x v="0"/>
    <x v="7"/>
    <n v="5"/>
    <s v="On time"/>
  </r>
  <r>
    <n v="1483"/>
    <s v="ID-2012-46210"/>
    <x v="0"/>
    <s v="CR-12730"/>
    <x v="329"/>
    <x v="0"/>
    <x v="49"/>
    <x v="5"/>
    <s v="India"/>
    <x v="0"/>
    <s v="OFF-EN-10002700"/>
    <x v="0"/>
    <x v="2"/>
    <x v="699"/>
    <n v="50.46"/>
    <n v="2"/>
    <n v="-15.18"/>
    <x v="68"/>
    <x v="1"/>
    <n v="126"/>
    <x v="2"/>
    <x v="9"/>
    <x v="1"/>
    <x v="62"/>
    <d v="2021-10-16T00:00:00"/>
    <x v="2"/>
    <x v="3"/>
    <n v="6"/>
    <s v="On time"/>
  </r>
  <r>
    <n v="1484"/>
    <s v="IN-2013-79292"/>
    <x v="0"/>
    <s v="DL-13330"/>
    <x v="240"/>
    <x v="0"/>
    <x v="35"/>
    <x v="10"/>
    <s v="India"/>
    <x v="3"/>
    <s v="OFF-AR-10003774"/>
    <x v="0"/>
    <x v="7"/>
    <x v="29"/>
    <n v="137.07"/>
    <n v="3"/>
    <n v="56.16"/>
    <x v="679"/>
    <x v="1"/>
    <n v="457"/>
    <x v="2"/>
    <x v="9"/>
    <x v="1"/>
    <x v="158"/>
    <d v="2022-05-15T00:00:00"/>
    <x v="3"/>
    <x v="0"/>
    <n v="-174"/>
    <s v="not Appropriate"/>
  </r>
  <r>
    <n v="1485"/>
    <s v="IN-2014-13051"/>
    <x v="0"/>
    <s v="LF-17185"/>
    <x v="399"/>
    <x v="0"/>
    <x v="33"/>
    <x v="16"/>
    <s v="India"/>
    <x v="2"/>
    <s v="OFF-AR-10003592"/>
    <x v="0"/>
    <x v="7"/>
    <x v="1007"/>
    <n v="51.66"/>
    <n v="2"/>
    <n v="17.52"/>
    <x v="128"/>
    <x v="1"/>
    <n v="554"/>
    <x v="2"/>
    <x v="11"/>
    <x v="1"/>
    <x v="482"/>
    <d v="2021-08-28T00:00:00"/>
    <x v="2"/>
    <x v="7"/>
    <n v="6"/>
    <s v="On time"/>
  </r>
  <r>
    <n v="1486"/>
    <s v="IN-2014-13051"/>
    <x v="0"/>
    <s v="LF-17185"/>
    <x v="399"/>
    <x v="0"/>
    <x v="33"/>
    <x v="16"/>
    <s v="India"/>
    <x v="2"/>
    <s v="OFF-AR-10001226"/>
    <x v="0"/>
    <x v="7"/>
    <x v="53"/>
    <n v="28.95"/>
    <n v="1"/>
    <n v="0.56999999999999995"/>
    <x v="1241"/>
    <x v="1"/>
    <n v="589"/>
    <x v="2"/>
    <x v="8"/>
    <x v="0"/>
    <x v="479"/>
    <d v="2023-05-22T00:00:00"/>
    <x v="1"/>
    <x v="0"/>
    <n v="6"/>
    <s v="On time"/>
  </r>
  <r>
    <n v="1487"/>
    <s v="IN-2011-60063"/>
    <x v="0"/>
    <s v="TS-21610"/>
    <x v="465"/>
    <x v="0"/>
    <x v="58"/>
    <x v="9"/>
    <s v="India"/>
    <x v="2"/>
    <s v="OFF-ST-10004837"/>
    <x v="0"/>
    <x v="1"/>
    <x v="423"/>
    <n v="383.76"/>
    <n v="3"/>
    <n v="22.95"/>
    <x v="1242"/>
    <x v="1"/>
    <n v="178"/>
    <x v="2"/>
    <x v="11"/>
    <x v="1"/>
    <x v="540"/>
    <d v="2021-09-24T00:00:00"/>
    <x v="2"/>
    <x v="9"/>
    <n v="4"/>
    <s v="On time"/>
  </r>
  <r>
    <n v="1488"/>
    <s v="IN-2014-53427"/>
    <x v="0"/>
    <s v="LT-16765"/>
    <x v="133"/>
    <x v="0"/>
    <x v="105"/>
    <x v="22"/>
    <s v="India"/>
    <x v="1"/>
    <s v="OFF-PA-10004124"/>
    <x v="0"/>
    <x v="6"/>
    <x v="1008"/>
    <n v="111.84"/>
    <n v="4"/>
    <n v="3.24"/>
    <x v="1071"/>
    <x v="2"/>
    <n v="7"/>
    <x v="2"/>
    <x v="10"/>
    <x v="0"/>
    <x v="72"/>
    <d v="2024-09-16T00:00:00"/>
    <x v="0"/>
    <x v="9"/>
    <n v="-84"/>
    <s v="not Appropriate"/>
  </r>
  <r>
    <n v="1489"/>
    <s v="IN-2011-22368"/>
    <x v="0"/>
    <s v="JM-15250"/>
    <x v="437"/>
    <x v="0"/>
    <x v="80"/>
    <x v="21"/>
    <s v="India"/>
    <x v="1"/>
    <s v="OFF-LA-10003141"/>
    <x v="0"/>
    <x v="3"/>
    <x v="85"/>
    <n v="56.85"/>
    <n v="5"/>
    <n v="28.35"/>
    <x v="1243"/>
    <x v="2"/>
    <n v="410"/>
    <x v="2"/>
    <x v="9"/>
    <x v="0"/>
    <x v="349"/>
    <d v="2024-01-09T00:00:00"/>
    <x v="0"/>
    <x v="4"/>
    <n v="-232"/>
    <s v="not Appropriate"/>
  </r>
  <r>
    <n v="1490"/>
    <s v="IN-2011-76198"/>
    <x v="0"/>
    <s v="AA-10645"/>
    <x v="212"/>
    <x v="0"/>
    <x v="52"/>
    <x v="18"/>
    <s v="India"/>
    <x v="2"/>
    <s v="OFF-AR-10002256"/>
    <x v="0"/>
    <x v="7"/>
    <x v="1009"/>
    <n v="342.51"/>
    <n v="7"/>
    <n v="54.6"/>
    <x v="1244"/>
    <x v="2"/>
    <n v="682"/>
    <x v="2"/>
    <x v="10"/>
    <x v="1"/>
    <x v="541"/>
    <d v="2022-09-30T00:00:00"/>
    <x v="3"/>
    <x v="9"/>
    <n v="4"/>
    <s v="On time"/>
  </r>
  <r>
    <n v="1491"/>
    <s v="IN-2014-39434"/>
    <x v="0"/>
    <s v="JB-15925"/>
    <x v="484"/>
    <x v="0"/>
    <x v="30"/>
    <x v="14"/>
    <s v="India"/>
    <x v="3"/>
    <s v="OFF-EN-10001162"/>
    <x v="0"/>
    <x v="2"/>
    <x v="368"/>
    <n v="77.099999999999994"/>
    <n v="2"/>
    <n v="33.119999999999997"/>
    <x v="1245"/>
    <x v="2"/>
    <n v="484"/>
    <x v="2"/>
    <x v="9"/>
    <x v="0"/>
    <x v="542"/>
    <d v="2023-12-24T00:00:00"/>
    <x v="1"/>
    <x v="1"/>
    <n v="7"/>
    <s v="On time"/>
  </r>
  <r>
    <n v="1492"/>
    <s v="IN-2014-23488"/>
    <x v="2"/>
    <s v="PS-18970"/>
    <x v="304"/>
    <x v="2"/>
    <x v="131"/>
    <x v="15"/>
    <s v="India"/>
    <x v="1"/>
    <s v="OFF-FA-10003186"/>
    <x v="0"/>
    <x v="4"/>
    <x v="148"/>
    <n v="72.599999999999994"/>
    <n v="5"/>
    <n v="23.85"/>
    <x v="506"/>
    <x v="0"/>
    <n v="438"/>
    <x v="2"/>
    <x v="8"/>
    <x v="0"/>
    <x v="71"/>
    <d v="2022-09-26T00:00:00"/>
    <x v="3"/>
    <x v="9"/>
    <n v="5"/>
    <s v="On time"/>
  </r>
  <r>
    <n v="1493"/>
    <s v="IN-2012-70619"/>
    <x v="1"/>
    <s v="GM-14455"/>
    <x v="188"/>
    <x v="2"/>
    <x v="52"/>
    <x v="18"/>
    <s v="India"/>
    <x v="2"/>
    <s v="OFF-AR-10000242"/>
    <x v="0"/>
    <x v="7"/>
    <x v="1010"/>
    <n v="29.01"/>
    <n v="1"/>
    <n v="5.22"/>
    <x v="383"/>
    <x v="0"/>
    <n v="778"/>
    <x v="2"/>
    <x v="9"/>
    <x v="1"/>
    <x v="317"/>
    <d v="2021-06-26T00:00:00"/>
    <x v="2"/>
    <x v="5"/>
    <n v="4"/>
    <s v="On time"/>
  </r>
  <r>
    <n v="1494"/>
    <s v="IN-2014-63374"/>
    <x v="1"/>
    <s v="MH-18115"/>
    <x v="345"/>
    <x v="2"/>
    <x v="75"/>
    <x v="7"/>
    <s v="India"/>
    <x v="3"/>
    <s v="OFF-BI-10002562"/>
    <x v="0"/>
    <x v="0"/>
    <x v="783"/>
    <n v="105.84"/>
    <n v="2"/>
    <n v="43.38"/>
    <x v="1246"/>
    <x v="1"/>
    <n v="596"/>
    <x v="2"/>
    <x v="9"/>
    <x v="0"/>
    <x v="65"/>
    <d v="2023-01-13T00:00:00"/>
    <x v="1"/>
    <x v="4"/>
    <n v="-169"/>
    <s v="not Appropriate"/>
  </r>
  <r>
    <n v="1495"/>
    <s v="IN-2014-63374"/>
    <x v="1"/>
    <s v="MH-18115"/>
    <x v="345"/>
    <x v="2"/>
    <x v="75"/>
    <x v="7"/>
    <s v="India"/>
    <x v="3"/>
    <s v="OFF-BI-10001867"/>
    <x v="0"/>
    <x v="0"/>
    <x v="659"/>
    <n v="27.36"/>
    <n v="2"/>
    <n v="8.6999999999999993"/>
    <x v="1247"/>
    <x v="1"/>
    <n v="162"/>
    <x v="2"/>
    <x v="8"/>
    <x v="1"/>
    <x v="478"/>
    <d v="2023-12-26T00:00:00"/>
    <x v="1"/>
    <x v="1"/>
    <n v="5"/>
    <s v="On time"/>
  </r>
  <r>
    <n v="1496"/>
    <s v="IN-2011-42570"/>
    <x v="2"/>
    <s v="MH-17785"/>
    <x v="485"/>
    <x v="1"/>
    <x v="107"/>
    <x v="5"/>
    <s v="India"/>
    <x v="0"/>
    <s v="OFF-EN-10004590"/>
    <x v="0"/>
    <x v="2"/>
    <x v="1011"/>
    <n v="44.46"/>
    <n v="2"/>
    <n v="11.52"/>
    <x v="1248"/>
    <x v="1"/>
    <n v="679"/>
    <x v="2"/>
    <x v="8"/>
    <x v="0"/>
    <x v="351"/>
    <d v="2024-02-12T00:00:00"/>
    <x v="0"/>
    <x v="11"/>
    <n v="-288"/>
    <s v="not Appropriate"/>
  </r>
  <r>
    <n v="1497"/>
    <s v="IN-2012-11476"/>
    <x v="1"/>
    <s v="HH-15010"/>
    <x v="176"/>
    <x v="1"/>
    <x v="11"/>
    <x v="4"/>
    <s v="India"/>
    <x v="0"/>
    <s v="OFF-PA-10003252"/>
    <x v="0"/>
    <x v="6"/>
    <x v="1012"/>
    <n v="91.53"/>
    <n v="3"/>
    <n v="0"/>
    <x v="1249"/>
    <x v="1"/>
    <n v="466"/>
    <x v="2"/>
    <x v="10"/>
    <x v="0"/>
    <x v="543"/>
    <d v="2022-02-10T00:00:00"/>
    <x v="3"/>
    <x v="11"/>
    <n v="-230"/>
    <s v="not Appropriate"/>
  </r>
  <r>
    <n v="1498"/>
    <s v="IN-2012-59874"/>
    <x v="1"/>
    <s v="BG-11695"/>
    <x v="470"/>
    <x v="1"/>
    <x v="44"/>
    <x v="5"/>
    <s v="India"/>
    <x v="0"/>
    <s v="OFF-EN-10003601"/>
    <x v="0"/>
    <x v="2"/>
    <x v="1013"/>
    <n v="29.7"/>
    <n v="3"/>
    <n v="0"/>
    <x v="487"/>
    <x v="0"/>
    <n v="9"/>
    <x v="2"/>
    <x v="10"/>
    <x v="0"/>
    <x v="544"/>
    <d v="2024-03-30T00:00:00"/>
    <x v="0"/>
    <x v="8"/>
    <n v="6"/>
    <s v="On time"/>
  </r>
  <r>
    <n v="1499"/>
    <s v="IN-2013-30775"/>
    <x v="1"/>
    <s v="AR-10405"/>
    <x v="486"/>
    <x v="1"/>
    <x v="129"/>
    <x v="7"/>
    <s v="India"/>
    <x v="3"/>
    <s v="OFF-ST-10004837"/>
    <x v="0"/>
    <x v="1"/>
    <x v="423"/>
    <n v="767.52"/>
    <n v="6"/>
    <n v="45.9"/>
    <x v="1250"/>
    <x v="1"/>
    <n v="438"/>
    <x v="2"/>
    <x v="11"/>
    <x v="1"/>
    <x v="19"/>
    <d v="2023-11-02T00:00:00"/>
    <x v="1"/>
    <x v="6"/>
    <n v="153"/>
    <s v="late Time"/>
  </r>
  <r>
    <n v="1500"/>
    <s v="IN-2012-59874"/>
    <x v="1"/>
    <s v="BG-11695"/>
    <x v="470"/>
    <x v="1"/>
    <x v="44"/>
    <x v="5"/>
    <s v="India"/>
    <x v="0"/>
    <s v="OFF-BI-10000721"/>
    <x v="0"/>
    <x v="0"/>
    <x v="101"/>
    <n v="84.06"/>
    <n v="6"/>
    <n v="3.24"/>
    <x v="95"/>
    <x v="0"/>
    <n v="81"/>
    <x v="2"/>
    <x v="8"/>
    <x v="1"/>
    <x v="22"/>
    <d v="2024-08-13T00:00:00"/>
    <x v="0"/>
    <x v="7"/>
    <n v="-26"/>
    <s v="not Appropriate"/>
  </r>
  <r>
    <n v="1501"/>
    <s v="ID-2013-69464"/>
    <x v="1"/>
    <s v="MZ-17515"/>
    <x v="281"/>
    <x v="1"/>
    <x v="49"/>
    <x v="5"/>
    <s v="India"/>
    <x v="0"/>
    <s v="OFF-ST-10003445"/>
    <x v="0"/>
    <x v="1"/>
    <x v="456"/>
    <n v="15.585000000000001"/>
    <n v="1"/>
    <n v="-14.654999999999999"/>
    <x v="1251"/>
    <x v="1"/>
    <n v="48"/>
    <x v="2"/>
    <x v="11"/>
    <x v="0"/>
    <x v="545"/>
    <d v="2021-02-23T00:00:00"/>
    <x v="2"/>
    <x v="11"/>
    <n v="5"/>
    <s v="On time"/>
  </r>
  <r>
    <n v="1502"/>
    <s v="IN-2014-10475"/>
    <x v="1"/>
    <s v="TH-21100"/>
    <x v="487"/>
    <x v="0"/>
    <x v="72"/>
    <x v="9"/>
    <s v="India"/>
    <x v="2"/>
    <s v="OFF-LA-10000707"/>
    <x v="0"/>
    <x v="3"/>
    <x v="988"/>
    <n v="43.2"/>
    <n v="5"/>
    <n v="1.2"/>
    <x v="1252"/>
    <x v="3"/>
    <n v="82"/>
    <x v="2"/>
    <x v="10"/>
    <x v="1"/>
    <x v="35"/>
    <d v="2023-11-02T00:00:00"/>
    <x v="1"/>
    <x v="6"/>
    <n v="123"/>
    <s v="late Time"/>
  </r>
  <r>
    <n v="1503"/>
    <s v="IN-2011-47309"/>
    <x v="1"/>
    <s v="PW-19240"/>
    <x v="472"/>
    <x v="0"/>
    <x v="18"/>
    <x v="9"/>
    <s v="India"/>
    <x v="2"/>
    <s v="OFF-BI-10003142"/>
    <x v="0"/>
    <x v="0"/>
    <x v="115"/>
    <n v="76.680000000000007"/>
    <n v="6"/>
    <n v="0"/>
    <x v="1253"/>
    <x v="1"/>
    <n v="642"/>
    <x v="2"/>
    <x v="11"/>
    <x v="0"/>
    <x v="462"/>
    <d v="2022-03-12T00:00:00"/>
    <x v="3"/>
    <x v="8"/>
    <n v="-259"/>
    <s v="not Appropriate"/>
  </r>
  <r>
    <n v="1504"/>
    <s v="IN-2014-23922"/>
    <x v="1"/>
    <s v="JK-15730"/>
    <x v="443"/>
    <x v="0"/>
    <x v="80"/>
    <x v="21"/>
    <s v="India"/>
    <x v="1"/>
    <s v="OFF-LA-10000216"/>
    <x v="0"/>
    <x v="3"/>
    <x v="1014"/>
    <n v="18.27"/>
    <n v="3"/>
    <n v="2.7"/>
    <x v="777"/>
    <x v="1"/>
    <n v="49"/>
    <x v="2"/>
    <x v="9"/>
    <x v="0"/>
    <x v="38"/>
    <d v="2023-12-14T00:00:00"/>
    <x v="1"/>
    <x v="1"/>
    <n v="93"/>
    <s v="late Time"/>
  </r>
  <r>
    <n v="1505"/>
    <s v="IN-2012-47757"/>
    <x v="1"/>
    <s v="JF-15415"/>
    <x v="473"/>
    <x v="0"/>
    <x v="33"/>
    <x v="16"/>
    <s v="India"/>
    <x v="2"/>
    <s v="OFF-ST-10004668"/>
    <x v="0"/>
    <x v="1"/>
    <x v="1015"/>
    <n v="146.88"/>
    <n v="3"/>
    <n v="23.49"/>
    <x v="1254"/>
    <x v="0"/>
    <n v="353"/>
    <x v="2"/>
    <x v="10"/>
    <x v="1"/>
    <x v="92"/>
    <d v="2024-10-23T00:00:00"/>
    <x v="0"/>
    <x v="3"/>
    <n v="6"/>
    <s v="On time"/>
  </r>
  <r>
    <n v="1506"/>
    <s v="IN-2012-48548"/>
    <x v="1"/>
    <s v="RB-19360"/>
    <x v="441"/>
    <x v="0"/>
    <x v="53"/>
    <x v="4"/>
    <s v="India"/>
    <x v="0"/>
    <s v="OFF-BI-10004440"/>
    <x v="0"/>
    <x v="0"/>
    <x v="898"/>
    <n v="27.66"/>
    <n v="2"/>
    <n v="6.6"/>
    <x v="1255"/>
    <x v="1"/>
    <n v="78"/>
    <x v="2"/>
    <x v="10"/>
    <x v="0"/>
    <x v="336"/>
    <d v="2022-08-19T00:00:00"/>
    <x v="3"/>
    <x v="7"/>
    <n v="5"/>
    <s v="On time"/>
  </r>
  <r>
    <n v="1507"/>
    <s v="IN-2014-52636"/>
    <x v="1"/>
    <s v="DM-13345"/>
    <x v="314"/>
    <x v="1"/>
    <x v="123"/>
    <x v="7"/>
    <s v="India"/>
    <x v="3"/>
    <s v="TEC-CO-10004404"/>
    <x v="1"/>
    <x v="10"/>
    <x v="1016"/>
    <n v="2098.3200000000002"/>
    <n v="8"/>
    <n v="860.16"/>
    <x v="1256"/>
    <x v="0"/>
    <n v="676"/>
    <x v="2"/>
    <x v="11"/>
    <x v="1"/>
    <x v="546"/>
    <d v="2024-01-09T00:00:00"/>
    <x v="0"/>
    <x v="4"/>
    <n v="-231"/>
    <s v="not Appropriate"/>
  </r>
  <r>
    <n v="1508"/>
    <s v="ID-2011-71851"/>
    <x v="2"/>
    <s v="MK-17905"/>
    <x v="488"/>
    <x v="1"/>
    <x v="49"/>
    <x v="5"/>
    <s v="India"/>
    <x v="0"/>
    <s v="TEC-AC-10004012"/>
    <x v="1"/>
    <x v="11"/>
    <x v="338"/>
    <n v="117.99"/>
    <n v="6"/>
    <n v="-18.989999999999998"/>
    <x v="1257"/>
    <x v="1"/>
    <n v="364"/>
    <x v="2"/>
    <x v="11"/>
    <x v="0"/>
    <x v="20"/>
    <d v="2024-01-29T00:00:00"/>
    <x v="0"/>
    <x v="4"/>
    <n v="4"/>
    <s v="On time"/>
  </r>
  <r>
    <n v="1509"/>
    <s v="IN-2012-67735"/>
    <x v="1"/>
    <s v="MH-17455"/>
    <x v="444"/>
    <x v="0"/>
    <x v="29"/>
    <x v="2"/>
    <s v="India"/>
    <x v="2"/>
    <s v="TEC-AC-10002243"/>
    <x v="1"/>
    <x v="11"/>
    <x v="1017"/>
    <n v="414.9"/>
    <n v="5"/>
    <n v="124.35"/>
    <x v="1258"/>
    <x v="0"/>
    <n v="745"/>
    <x v="2"/>
    <x v="8"/>
    <x v="1"/>
    <x v="302"/>
    <d v="2024-09-13T00:00:00"/>
    <x v="0"/>
    <x v="9"/>
    <n v="96"/>
    <s v="late Time"/>
  </r>
  <r>
    <n v="1510"/>
    <s v="IN-2011-29928"/>
    <x v="1"/>
    <s v="VM-21835"/>
    <x v="14"/>
    <x v="0"/>
    <x v="52"/>
    <x v="18"/>
    <s v="India"/>
    <x v="2"/>
    <s v="TEC-AC-10001463"/>
    <x v="1"/>
    <x v="11"/>
    <x v="196"/>
    <n v="191.28"/>
    <n v="4"/>
    <n v="34.32"/>
    <x v="1213"/>
    <x v="0"/>
    <n v="86"/>
    <x v="2"/>
    <x v="10"/>
    <x v="0"/>
    <x v="228"/>
    <d v="2023-03-31T00:00:00"/>
    <x v="1"/>
    <x v="8"/>
    <n v="6"/>
    <s v="On time"/>
  </r>
  <r>
    <n v="1511"/>
    <s v="IN-2011-62982"/>
    <x v="1"/>
    <s v="VG-21790"/>
    <x v="246"/>
    <x v="0"/>
    <x v="21"/>
    <x v="15"/>
    <s v="India"/>
    <x v="1"/>
    <s v="TEC-AC-10001835"/>
    <x v="1"/>
    <x v="11"/>
    <x v="1018"/>
    <n v="126.63"/>
    <n v="3"/>
    <n v="17.64"/>
    <x v="404"/>
    <x v="0"/>
    <n v="438"/>
    <x v="2"/>
    <x v="11"/>
    <x v="1"/>
    <x v="336"/>
    <d v="2022-08-19T00:00:00"/>
    <x v="3"/>
    <x v="7"/>
    <n v="5"/>
    <s v="On time"/>
  </r>
  <r>
    <n v="1512"/>
    <s v="IN-2014-26561"/>
    <x v="2"/>
    <s v="LC-17140"/>
    <x v="421"/>
    <x v="0"/>
    <x v="63"/>
    <x v="16"/>
    <s v="India"/>
    <x v="2"/>
    <s v="TEC-PH-10001917"/>
    <x v="1"/>
    <x v="12"/>
    <x v="298"/>
    <n v="139.5"/>
    <n v="1"/>
    <n v="11.16"/>
    <x v="1259"/>
    <x v="1"/>
    <n v="521"/>
    <x v="2"/>
    <x v="8"/>
    <x v="1"/>
    <x v="547"/>
    <d v="2024-03-16T00:00:00"/>
    <x v="0"/>
    <x v="8"/>
    <n v="-232"/>
    <s v="not Appropriate"/>
  </r>
  <r>
    <n v="1513"/>
    <s v="IN-2012-48548"/>
    <x v="1"/>
    <s v="RB-19360"/>
    <x v="441"/>
    <x v="0"/>
    <x v="53"/>
    <x v="4"/>
    <s v="India"/>
    <x v="0"/>
    <s v="FUR-CH-10003861"/>
    <x v="2"/>
    <x v="13"/>
    <x v="1019"/>
    <n v="401.04"/>
    <n v="3"/>
    <n v="176.4"/>
    <x v="1260"/>
    <x v="1"/>
    <n v="388"/>
    <x v="2"/>
    <x v="11"/>
    <x v="1"/>
    <x v="548"/>
    <d v="2022-11-25T00:00:00"/>
    <x v="3"/>
    <x v="6"/>
    <n v="4"/>
    <s v="On time"/>
  </r>
  <r>
    <n v="1514"/>
    <s v="IN-2013-54757"/>
    <x v="1"/>
    <s v="AR-10825"/>
    <x v="469"/>
    <x v="1"/>
    <x v="44"/>
    <x v="5"/>
    <s v="India"/>
    <x v="0"/>
    <s v="FUR-CH-10001756"/>
    <x v="2"/>
    <x v="13"/>
    <x v="621"/>
    <n v="96.9"/>
    <n v="2"/>
    <n v="41.64"/>
    <x v="1261"/>
    <x v="1"/>
    <n v="620"/>
    <x v="2"/>
    <x v="8"/>
    <x v="1"/>
    <x v="375"/>
    <d v="2023-12-15T00:00:00"/>
    <x v="1"/>
    <x v="1"/>
    <n v="64"/>
    <s v="late Time"/>
  </r>
  <r>
    <n v="1515"/>
    <s v="IN-2012-59874"/>
    <x v="1"/>
    <s v="BG-11695"/>
    <x v="470"/>
    <x v="1"/>
    <x v="44"/>
    <x v="5"/>
    <s v="India"/>
    <x v="0"/>
    <s v="FUR-FU-10000735"/>
    <x v="2"/>
    <x v="15"/>
    <x v="579"/>
    <n v="325.8"/>
    <n v="3"/>
    <n v="48.87"/>
    <x v="1262"/>
    <x v="0"/>
    <n v="434"/>
    <x v="2"/>
    <x v="11"/>
    <x v="0"/>
    <x v="92"/>
    <d v="2024-10-23T00:00:00"/>
    <x v="0"/>
    <x v="3"/>
    <n v="6"/>
    <s v="On time"/>
  </r>
  <r>
    <n v="1516"/>
    <s v="IN-2012-66727"/>
    <x v="0"/>
    <s v="EC-14050"/>
    <x v="489"/>
    <x v="0"/>
    <x v="44"/>
    <x v="5"/>
    <s v="India"/>
    <x v="0"/>
    <s v="TEC-AC-10002244"/>
    <x v="1"/>
    <x v="11"/>
    <x v="1020"/>
    <n v="1792.98"/>
    <n v="7"/>
    <n v="394.38"/>
    <x v="1263"/>
    <x v="2"/>
    <n v="230"/>
    <x v="2"/>
    <x v="10"/>
    <x v="0"/>
    <x v="474"/>
    <d v="2022-12-02T00:00:00"/>
    <x v="3"/>
    <x v="1"/>
    <n v="153"/>
    <s v="late Time"/>
  </r>
  <r>
    <n v="1517"/>
    <s v="IN-2014-23124"/>
    <x v="0"/>
    <s v="AJ-10780"/>
    <x v="490"/>
    <x v="1"/>
    <x v="114"/>
    <x v="16"/>
    <s v="India"/>
    <x v="2"/>
    <s v="FUR-BO-10004852"/>
    <x v="2"/>
    <x v="14"/>
    <x v="815"/>
    <n v="871.98"/>
    <n v="2"/>
    <n v="322.62"/>
    <x v="1264"/>
    <x v="2"/>
    <n v="229"/>
    <x v="2"/>
    <x v="8"/>
    <x v="1"/>
    <x v="14"/>
    <d v="2023-05-05T00:00:00"/>
    <x v="1"/>
    <x v="0"/>
    <n v="120"/>
    <s v="late Time"/>
  </r>
  <r>
    <n v="1518"/>
    <s v="IN-2014-49815"/>
    <x v="0"/>
    <s v="RB-19330"/>
    <x v="445"/>
    <x v="0"/>
    <x v="115"/>
    <x v="1"/>
    <s v="India"/>
    <x v="1"/>
    <s v="TEC-AC-10000111"/>
    <x v="1"/>
    <x v="11"/>
    <x v="192"/>
    <n v="77.040000000000006"/>
    <n v="2"/>
    <n v="0"/>
    <x v="1265"/>
    <x v="2"/>
    <n v="267"/>
    <x v="2"/>
    <x v="10"/>
    <x v="0"/>
    <x v="331"/>
    <d v="2022-10-24T00:00:00"/>
    <x v="3"/>
    <x v="3"/>
    <n v="4"/>
    <s v="On time"/>
  </r>
  <r>
    <n v="1519"/>
    <s v="IN-2014-20870"/>
    <x v="0"/>
    <s v="EM-14140"/>
    <x v="463"/>
    <x v="2"/>
    <x v="31"/>
    <x v="5"/>
    <s v="India"/>
    <x v="0"/>
    <s v="FUR-BO-10003301"/>
    <x v="2"/>
    <x v="14"/>
    <x v="1021"/>
    <n v="2194.5300000000002"/>
    <n v="13"/>
    <n v="438.75"/>
    <x v="1266"/>
    <x v="1"/>
    <n v="454"/>
    <x v="2"/>
    <x v="11"/>
    <x v="1"/>
    <x v="131"/>
    <d v="2024-07-11T00:00:00"/>
    <x v="0"/>
    <x v="2"/>
    <n v="122"/>
    <s v="late Time"/>
  </r>
  <r>
    <n v="1520"/>
    <s v="IN-2014-20870"/>
    <x v="0"/>
    <s v="EM-14140"/>
    <x v="463"/>
    <x v="2"/>
    <x v="31"/>
    <x v="5"/>
    <s v="India"/>
    <x v="0"/>
    <s v="TEC-PH-10003075"/>
    <x v="1"/>
    <x v="12"/>
    <x v="1022"/>
    <n v="413.64"/>
    <n v="3"/>
    <n v="8.19"/>
    <x v="1267"/>
    <x v="1"/>
    <n v="290"/>
    <x v="2"/>
    <x v="9"/>
    <x v="0"/>
    <x v="28"/>
    <d v="2023-06-07T00:00:00"/>
    <x v="1"/>
    <x v="5"/>
    <n v="151"/>
    <s v="late Time"/>
  </r>
  <r>
    <n v="1521"/>
    <s v="IN-2013-76835"/>
    <x v="0"/>
    <s v="RA-19285"/>
    <x v="447"/>
    <x v="0"/>
    <x v="2"/>
    <x v="2"/>
    <s v="India"/>
    <x v="2"/>
    <s v="FUR-BO-10001934"/>
    <x v="2"/>
    <x v="14"/>
    <x v="328"/>
    <n v="1091.3399999999999"/>
    <n v="3"/>
    <n v="87.3"/>
    <x v="1268"/>
    <x v="1"/>
    <n v="752"/>
    <x v="2"/>
    <x v="11"/>
    <x v="1"/>
    <x v="9"/>
    <d v="2022-08-22T00:00:00"/>
    <x v="3"/>
    <x v="7"/>
    <n v="5"/>
    <s v="On time"/>
  </r>
  <r>
    <n v="1522"/>
    <s v="IN-2011-56710"/>
    <x v="0"/>
    <s v="TS-21340"/>
    <x v="448"/>
    <x v="0"/>
    <x v="21"/>
    <x v="5"/>
    <s v="India"/>
    <x v="0"/>
    <s v="FUR-CH-10003580"/>
    <x v="2"/>
    <x v="13"/>
    <x v="1023"/>
    <n v="414.33"/>
    <n v="7"/>
    <n v="202.86"/>
    <x v="1269"/>
    <x v="1"/>
    <n v="489"/>
    <x v="2"/>
    <x v="9"/>
    <x v="1"/>
    <x v="32"/>
    <d v="2024-09-29T00:00:00"/>
    <x v="0"/>
    <x v="9"/>
    <n v="4"/>
    <s v="On time"/>
  </r>
  <r>
    <n v="1523"/>
    <s v="IN-2014-13051"/>
    <x v="0"/>
    <s v="LF-17185"/>
    <x v="399"/>
    <x v="0"/>
    <x v="33"/>
    <x v="16"/>
    <s v="India"/>
    <x v="2"/>
    <s v="FUR-CH-10001397"/>
    <x v="2"/>
    <x v="13"/>
    <x v="230"/>
    <n v="124.14"/>
    <n v="2"/>
    <n v="43.44"/>
    <x v="1270"/>
    <x v="1"/>
    <n v="366"/>
    <x v="2"/>
    <x v="11"/>
    <x v="0"/>
    <x v="310"/>
    <d v="2021-10-31T00:00:00"/>
    <x v="2"/>
    <x v="3"/>
    <n v="4"/>
    <s v="On time"/>
  </r>
  <r>
    <n v="1524"/>
    <s v="IN-2014-13051"/>
    <x v="0"/>
    <s v="LF-17185"/>
    <x v="399"/>
    <x v="0"/>
    <x v="33"/>
    <x v="16"/>
    <s v="India"/>
    <x v="2"/>
    <s v="FUR-FU-10001351"/>
    <x v="2"/>
    <x v="15"/>
    <x v="635"/>
    <n v="621"/>
    <n v="12"/>
    <n v="99.36"/>
    <x v="1271"/>
    <x v="1"/>
    <n v="557"/>
    <x v="2"/>
    <x v="8"/>
    <x v="0"/>
    <x v="315"/>
    <d v="2024-10-17T00:00:00"/>
    <x v="0"/>
    <x v="3"/>
    <n v="4"/>
    <s v="On time"/>
  </r>
  <r>
    <n v="1525"/>
    <s v="ID-2012-46210"/>
    <x v="0"/>
    <s v="CR-12730"/>
    <x v="329"/>
    <x v="0"/>
    <x v="49"/>
    <x v="5"/>
    <s v="India"/>
    <x v="0"/>
    <s v="TEC-CO-10002376"/>
    <x v="1"/>
    <x v="10"/>
    <x v="526"/>
    <n v="639.84"/>
    <n v="4"/>
    <n v="-25.68"/>
    <x v="1272"/>
    <x v="1"/>
    <n v="56"/>
    <x v="2"/>
    <x v="10"/>
    <x v="0"/>
    <x v="286"/>
    <d v="2024-09-15T00:00:00"/>
    <x v="0"/>
    <x v="9"/>
    <n v="-55"/>
    <s v="not Appropriate"/>
  </r>
  <r>
    <n v="1526"/>
    <s v="ID-2012-46210"/>
    <x v="0"/>
    <s v="CR-12730"/>
    <x v="329"/>
    <x v="0"/>
    <x v="49"/>
    <x v="5"/>
    <s v="India"/>
    <x v="0"/>
    <s v="TEC-CO-10003702"/>
    <x v="1"/>
    <x v="10"/>
    <x v="1024"/>
    <n v="73.47"/>
    <n v="1"/>
    <n v="-1.47"/>
    <x v="1176"/>
    <x v="1"/>
    <n v="653"/>
    <x v="2"/>
    <x v="11"/>
    <x v="1"/>
    <x v="20"/>
    <d v="2024-01-29T00:00:00"/>
    <x v="0"/>
    <x v="4"/>
    <n v="4"/>
    <s v="On time"/>
  </r>
  <r>
    <n v="1527"/>
    <s v="IN-2013-76835"/>
    <x v="0"/>
    <s v="RA-19285"/>
    <x v="447"/>
    <x v="0"/>
    <x v="2"/>
    <x v="2"/>
    <s v="India"/>
    <x v="2"/>
    <s v="TEC-MA-10000697"/>
    <x v="1"/>
    <x v="9"/>
    <x v="1025"/>
    <n v="163.5"/>
    <n v="1"/>
    <n v="37.590000000000003"/>
    <x v="1273"/>
    <x v="1"/>
    <n v="103"/>
    <x v="2"/>
    <x v="8"/>
    <x v="1"/>
    <x v="328"/>
    <d v="2022-12-18T00:00:00"/>
    <x v="3"/>
    <x v="1"/>
    <n v="6"/>
    <s v="On time"/>
  </r>
  <r>
    <n v="1528"/>
    <s v="IN-2013-27247"/>
    <x v="0"/>
    <s v="LB-16795"/>
    <x v="284"/>
    <x v="2"/>
    <x v="145"/>
    <x v="9"/>
    <s v="India"/>
    <x v="2"/>
    <s v="FUR-FU-10004780"/>
    <x v="2"/>
    <x v="15"/>
    <x v="1026"/>
    <n v="770.7"/>
    <n v="7"/>
    <n v="7.56"/>
    <x v="1274"/>
    <x v="0"/>
    <n v="415"/>
    <x v="2"/>
    <x v="11"/>
    <x v="0"/>
    <x v="4"/>
    <d v="2021-03-10T00:00:00"/>
    <x v="2"/>
    <x v="8"/>
    <n v="-201"/>
    <s v="not Appropriate"/>
  </r>
  <r>
    <n v="1529"/>
    <s v="IN-2011-21983"/>
    <x v="0"/>
    <s v="CR-12580"/>
    <x v="61"/>
    <x v="2"/>
    <x v="123"/>
    <x v="7"/>
    <s v="India"/>
    <x v="3"/>
    <s v="FUR-FU-10002525"/>
    <x v="2"/>
    <x v="15"/>
    <x v="969"/>
    <n v="127.71"/>
    <n v="3"/>
    <n v="59.94"/>
    <x v="1275"/>
    <x v="0"/>
    <n v="427"/>
    <x v="2"/>
    <x v="8"/>
    <x v="0"/>
    <x v="67"/>
    <d v="2023-10-08T00:00:00"/>
    <x v="1"/>
    <x v="3"/>
    <n v="122"/>
    <s v="late Time"/>
  </r>
  <r>
    <n v="1530"/>
    <s v="IN-2013-27247"/>
    <x v="0"/>
    <s v="LB-16795"/>
    <x v="284"/>
    <x v="2"/>
    <x v="145"/>
    <x v="9"/>
    <s v="India"/>
    <x v="2"/>
    <s v="TEC-CO-10003087"/>
    <x v="1"/>
    <x v="10"/>
    <x v="1027"/>
    <n v="3407.94"/>
    <n v="9"/>
    <n v="613.16999999999996"/>
    <x v="1276"/>
    <x v="0"/>
    <n v="307"/>
    <x v="2"/>
    <x v="9"/>
    <x v="1"/>
    <x v="12"/>
    <d v="2021-09-20T00:00:00"/>
    <x v="2"/>
    <x v="9"/>
    <n v="5"/>
    <s v="On time"/>
  </r>
  <r>
    <n v="1531"/>
    <s v="IN-2011-69835"/>
    <x v="0"/>
    <s v="LC-16960"/>
    <x v="491"/>
    <x v="2"/>
    <x v="0"/>
    <x v="0"/>
    <s v="India"/>
    <x v="0"/>
    <s v="TEC-CO-10004535"/>
    <x v="1"/>
    <x v="10"/>
    <x v="185"/>
    <n v="1272.48"/>
    <n v="4"/>
    <n v="458.04"/>
    <x v="1277"/>
    <x v="0"/>
    <n v="28"/>
    <x v="2"/>
    <x v="10"/>
    <x v="0"/>
    <x v="419"/>
    <d v="2021-04-06T00:00:00"/>
    <x v="2"/>
    <x v="10"/>
    <n v="-54"/>
    <s v="not Appropriate"/>
  </r>
  <r>
    <n v="1532"/>
    <s v="IN-2014-34653"/>
    <x v="0"/>
    <s v="NK-18490"/>
    <x v="433"/>
    <x v="2"/>
    <x v="1"/>
    <x v="1"/>
    <s v="India"/>
    <x v="1"/>
    <s v="TEC-PH-10004300"/>
    <x v="1"/>
    <x v="12"/>
    <x v="968"/>
    <n v="204.39"/>
    <n v="3"/>
    <n v="96.03"/>
    <x v="859"/>
    <x v="0"/>
    <n v="731"/>
    <x v="2"/>
    <x v="9"/>
    <x v="1"/>
    <x v="133"/>
    <d v="2023-09-19T00:00:00"/>
    <x v="1"/>
    <x v="9"/>
    <n v="6"/>
    <s v="On time"/>
  </r>
  <r>
    <n v="1533"/>
    <s v="IN-2013-64452"/>
    <x v="0"/>
    <s v="KH-16330"/>
    <x v="97"/>
    <x v="1"/>
    <x v="139"/>
    <x v="17"/>
    <s v="India"/>
    <x v="1"/>
    <s v="FUR-FU-10001942"/>
    <x v="2"/>
    <x v="15"/>
    <x v="1028"/>
    <n v="697.86"/>
    <n v="6"/>
    <n v="209.34"/>
    <x v="1278"/>
    <x v="0"/>
    <n v="436"/>
    <x v="2"/>
    <x v="10"/>
    <x v="1"/>
    <x v="208"/>
    <d v="2022-07-10T00:00:00"/>
    <x v="3"/>
    <x v="2"/>
    <n v="122"/>
    <s v="late Time"/>
  </r>
  <r>
    <n v="1534"/>
    <s v="IN-2014-10020"/>
    <x v="0"/>
    <s v="AH-10075"/>
    <x v="52"/>
    <x v="1"/>
    <x v="139"/>
    <x v="17"/>
    <s v="India"/>
    <x v="1"/>
    <s v="FUR-FU-10002223"/>
    <x v="2"/>
    <x v="15"/>
    <x v="588"/>
    <n v="227.61"/>
    <n v="9"/>
    <n v="56.7"/>
    <x v="1279"/>
    <x v="0"/>
    <n v="128"/>
    <x v="2"/>
    <x v="11"/>
    <x v="0"/>
    <x v="43"/>
    <d v="2022-07-10T00:00:00"/>
    <x v="3"/>
    <x v="2"/>
    <n v="181"/>
    <s v="late Time"/>
  </r>
  <r>
    <n v="1535"/>
    <s v="IN-2012-32343"/>
    <x v="0"/>
    <s v="SC-20230"/>
    <x v="378"/>
    <x v="1"/>
    <x v="82"/>
    <x v="0"/>
    <s v="India"/>
    <x v="0"/>
    <s v="FUR-FU-10001452"/>
    <x v="2"/>
    <x v="15"/>
    <x v="1029"/>
    <n v="43.8"/>
    <n v="1"/>
    <n v="6.99"/>
    <x v="88"/>
    <x v="0"/>
    <n v="434"/>
    <x v="2"/>
    <x v="10"/>
    <x v="1"/>
    <x v="208"/>
    <d v="2022-09-10T00:00:00"/>
    <x v="3"/>
    <x v="9"/>
    <n v="184"/>
    <s v="late Time"/>
  </r>
  <r>
    <n v="1536"/>
    <s v="IN-2013-64452"/>
    <x v="0"/>
    <s v="KH-16330"/>
    <x v="97"/>
    <x v="1"/>
    <x v="139"/>
    <x v="17"/>
    <s v="India"/>
    <x v="1"/>
    <s v="FUR-BO-10000670"/>
    <x v="2"/>
    <x v="14"/>
    <x v="343"/>
    <n v="972.24"/>
    <n v="8"/>
    <n v="408.24"/>
    <x v="1280"/>
    <x v="0"/>
    <n v="744"/>
    <x v="2"/>
    <x v="10"/>
    <x v="1"/>
    <x v="36"/>
    <d v="2023-03-27T00:00:00"/>
    <x v="1"/>
    <x v="8"/>
    <n v="4"/>
    <s v="On time"/>
  </r>
  <r>
    <n v="1537"/>
    <s v="IN-2013-77766"/>
    <x v="0"/>
    <s v="DJ-13420"/>
    <x v="235"/>
    <x v="1"/>
    <x v="115"/>
    <x v="1"/>
    <s v="India"/>
    <x v="1"/>
    <s v="FUR-BO-10003783"/>
    <x v="2"/>
    <x v="14"/>
    <x v="1030"/>
    <n v="1091.25"/>
    <n v="3"/>
    <n v="196.38"/>
    <x v="1281"/>
    <x v="0"/>
    <n v="95"/>
    <x v="2"/>
    <x v="11"/>
    <x v="0"/>
    <x v="9"/>
    <d v="2022-08-22T00:00:00"/>
    <x v="3"/>
    <x v="7"/>
    <n v="5"/>
    <s v="On time"/>
  </r>
  <r>
    <n v="1538"/>
    <s v="IN-2013-29683"/>
    <x v="0"/>
    <s v="AS-10225"/>
    <x v="429"/>
    <x v="1"/>
    <x v="52"/>
    <x v="18"/>
    <s v="India"/>
    <x v="2"/>
    <s v="FUR-BO-10004507"/>
    <x v="2"/>
    <x v="14"/>
    <x v="1031"/>
    <n v="612.6"/>
    <n v="5"/>
    <n v="55.05"/>
    <x v="625"/>
    <x v="0"/>
    <n v="531"/>
    <x v="2"/>
    <x v="8"/>
    <x v="0"/>
    <x v="297"/>
    <d v="2023-10-03T00:00:00"/>
    <x v="1"/>
    <x v="3"/>
    <n v="183"/>
    <s v="late Time"/>
  </r>
  <r>
    <n v="1539"/>
    <s v="IN-2013-77766"/>
    <x v="0"/>
    <s v="DJ-13420"/>
    <x v="235"/>
    <x v="1"/>
    <x v="115"/>
    <x v="1"/>
    <s v="India"/>
    <x v="1"/>
    <s v="FUR-CH-10001895"/>
    <x v="2"/>
    <x v="13"/>
    <x v="310"/>
    <n v="174.06"/>
    <n v="3"/>
    <n v="87.03"/>
    <x v="1282"/>
    <x v="0"/>
    <n v="354"/>
    <x v="2"/>
    <x v="9"/>
    <x v="0"/>
    <x v="311"/>
    <d v="2022-11-29T00:00:00"/>
    <x v="3"/>
    <x v="6"/>
    <n v="6"/>
    <s v="On time"/>
  </r>
  <r>
    <n v="1540"/>
    <s v="IN-2014-42801"/>
    <x v="0"/>
    <s v="JP-15460"/>
    <x v="449"/>
    <x v="1"/>
    <x v="52"/>
    <x v="18"/>
    <s v="India"/>
    <x v="2"/>
    <s v="TEC-AC-10000269"/>
    <x v="1"/>
    <x v="11"/>
    <x v="1032"/>
    <n v="172.08"/>
    <n v="4"/>
    <n v="27.48"/>
    <x v="1045"/>
    <x v="0"/>
    <n v="547"/>
    <x v="2"/>
    <x v="8"/>
    <x v="0"/>
    <x v="67"/>
    <d v="2023-10-08T00:00:00"/>
    <x v="1"/>
    <x v="3"/>
    <n v="122"/>
    <s v="late Time"/>
  </r>
  <r>
    <n v="1541"/>
    <s v="IN-2012-32343"/>
    <x v="0"/>
    <s v="SC-20230"/>
    <x v="378"/>
    <x v="1"/>
    <x v="82"/>
    <x v="0"/>
    <s v="India"/>
    <x v="0"/>
    <s v="TEC-AC-10000483"/>
    <x v="1"/>
    <x v="11"/>
    <x v="543"/>
    <n v="337.23"/>
    <n v="3"/>
    <n v="10.08"/>
    <x v="1283"/>
    <x v="0"/>
    <n v="418"/>
    <x v="2"/>
    <x v="9"/>
    <x v="0"/>
    <x v="41"/>
    <d v="2021-07-11T00:00:00"/>
    <x v="2"/>
    <x v="2"/>
    <n v="150"/>
    <s v="late Time"/>
  </r>
  <r>
    <n v="1542"/>
    <s v="IN-2012-46259"/>
    <x v="0"/>
    <s v="RW-19630"/>
    <x v="450"/>
    <x v="1"/>
    <x v="30"/>
    <x v="14"/>
    <s v="India"/>
    <x v="3"/>
    <s v="TEC-MA-10004423"/>
    <x v="1"/>
    <x v="9"/>
    <x v="181"/>
    <n v="1295.28"/>
    <n v="8"/>
    <n v="504.96"/>
    <x v="1284"/>
    <x v="0"/>
    <n v="267"/>
    <x v="2"/>
    <x v="10"/>
    <x v="0"/>
    <x v="367"/>
    <d v="2024-11-15T00:00:00"/>
    <x v="0"/>
    <x v="6"/>
    <n v="4"/>
    <s v="On time"/>
  </r>
  <r>
    <n v="1543"/>
    <s v="IN-2014-55471"/>
    <x v="0"/>
    <s v="GM-14695"/>
    <x v="431"/>
    <x v="1"/>
    <x v="99"/>
    <x v="8"/>
    <s v="India"/>
    <x v="0"/>
    <s v="TEC-PH-10001362"/>
    <x v="1"/>
    <x v="12"/>
    <x v="332"/>
    <n v="249.93"/>
    <n v="3"/>
    <n v="59.94"/>
    <x v="1285"/>
    <x v="0"/>
    <n v="570"/>
    <x v="2"/>
    <x v="10"/>
    <x v="0"/>
    <x v="135"/>
    <d v="2023-12-29T00:00:00"/>
    <x v="1"/>
    <x v="1"/>
    <n v="5"/>
    <s v="On time"/>
  </r>
  <r>
    <n v="1544"/>
    <s v="IN-2014-30264"/>
    <x v="0"/>
    <s v="ON-18715"/>
    <x v="50"/>
    <x v="1"/>
    <x v="33"/>
    <x v="16"/>
    <s v="India"/>
    <x v="2"/>
    <s v="TEC-PH-10003546"/>
    <x v="1"/>
    <x v="12"/>
    <x v="1033"/>
    <n v="409.95"/>
    <n v="3"/>
    <n v="102.42"/>
    <x v="1286"/>
    <x v="0"/>
    <n v="270"/>
    <x v="2"/>
    <x v="11"/>
    <x v="0"/>
    <x v="493"/>
    <d v="2024-10-21T00:00:00"/>
    <x v="0"/>
    <x v="3"/>
    <n v="6"/>
    <s v="On time"/>
  </r>
  <r>
    <n v="1545"/>
    <s v="IN-2013-77766"/>
    <x v="0"/>
    <s v="DJ-13420"/>
    <x v="235"/>
    <x v="1"/>
    <x v="115"/>
    <x v="1"/>
    <s v="India"/>
    <x v="1"/>
    <s v="TEC-PH-10002138"/>
    <x v="1"/>
    <x v="12"/>
    <x v="888"/>
    <n v="339.48"/>
    <n v="2"/>
    <n v="27.12"/>
    <x v="1287"/>
    <x v="0"/>
    <n v="700"/>
    <x v="2"/>
    <x v="8"/>
    <x v="0"/>
    <x v="336"/>
    <d v="2022-08-19T00:00:00"/>
    <x v="3"/>
    <x v="7"/>
    <n v="5"/>
    <s v="On time"/>
  </r>
  <r>
    <n v="1546"/>
    <s v="IN-2014-15011"/>
    <x v="0"/>
    <s v="MC-17635"/>
    <x v="458"/>
    <x v="1"/>
    <x v="116"/>
    <x v="23"/>
    <s v="India"/>
    <x v="1"/>
    <s v="FUR-FU-10002659"/>
    <x v="2"/>
    <x v="15"/>
    <x v="884"/>
    <n v="113.04"/>
    <n v="2"/>
    <n v="38.4"/>
    <x v="1288"/>
    <x v="0"/>
    <n v="467"/>
    <x v="2"/>
    <x v="10"/>
    <x v="1"/>
    <x v="301"/>
    <d v="2022-02-28T00:00:00"/>
    <x v="3"/>
    <x v="11"/>
    <n v="4"/>
    <s v="On time"/>
  </r>
  <r>
    <n v="1547"/>
    <s v="IN-2012-67609"/>
    <x v="0"/>
    <s v="MY-17380"/>
    <x v="492"/>
    <x v="1"/>
    <x v="76"/>
    <x v="19"/>
    <s v="India"/>
    <x v="3"/>
    <s v="FUR-CH-10000994"/>
    <x v="2"/>
    <x v="13"/>
    <x v="558"/>
    <n v="289.32"/>
    <n v="2"/>
    <n v="49.14"/>
    <x v="1289"/>
    <x v="0"/>
    <n v="763"/>
    <x v="2"/>
    <x v="11"/>
    <x v="0"/>
    <x v="549"/>
    <d v="2024-12-23T00:00:00"/>
    <x v="0"/>
    <x v="1"/>
    <n v="5"/>
    <s v="On time"/>
  </r>
  <r>
    <n v="1548"/>
    <s v="IN-2014-55912"/>
    <x v="0"/>
    <s v="RR-19315"/>
    <x v="256"/>
    <x v="0"/>
    <x v="10"/>
    <x v="1"/>
    <s v="India"/>
    <x v="1"/>
    <s v="FUR-CH-10000026"/>
    <x v="2"/>
    <x v="13"/>
    <x v="229"/>
    <n v="397.44"/>
    <n v="3"/>
    <n v="15.84"/>
    <x v="1290"/>
    <x v="0"/>
    <n v="63"/>
    <x v="2"/>
    <x v="10"/>
    <x v="0"/>
    <x v="299"/>
    <d v="2024-11-04T00:00:00"/>
    <x v="0"/>
    <x v="6"/>
    <n v="123"/>
    <s v="late Time"/>
  </r>
  <r>
    <n v="1549"/>
    <s v="IN-2012-54134"/>
    <x v="0"/>
    <s v="LB-16735"/>
    <x v="475"/>
    <x v="0"/>
    <x v="41"/>
    <x v="4"/>
    <s v="India"/>
    <x v="0"/>
    <s v="FUR-FU-10003420"/>
    <x v="2"/>
    <x v="15"/>
    <x v="1034"/>
    <n v="122.94"/>
    <n v="3"/>
    <n v="50.4"/>
    <x v="1291"/>
    <x v="0"/>
    <n v="430"/>
    <x v="2"/>
    <x v="9"/>
    <x v="1"/>
    <x v="42"/>
    <d v="2024-11-22T00:00:00"/>
    <x v="0"/>
    <x v="6"/>
    <n v="4"/>
    <s v="On time"/>
  </r>
  <r>
    <n v="1550"/>
    <s v="IN-2014-50088"/>
    <x v="0"/>
    <s v="CR-12730"/>
    <x v="329"/>
    <x v="0"/>
    <x v="30"/>
    <x v="14"/>
    <s v="India"/>
    <x v="3"/>
    <s v="TEC-PH-10002443"/>
    <x v="1"/>
    <x v="12"/>
    <x v="1035"/>
    <n v="455.49"/>
    <n v="3"/>
    <n v="86.49"/>
    <x v="1292"/>
    <x v="0"/>
    <n v="711"/>
    <x v="2"/>
    <x v="9"/>
    <x v="1"/>
    <x v="20"/>
    <d v="2024-01-29T00:00:00"/>
    <x v="0"/>
    <x v="4"/>
    <n v="4"/>
    <s v="On time"/>
  </r>
  <r>
    <n v="1551"/>
    <s v="IN-2014-66510"/>
    <x v="0"/>
    <s v="SC-20380"/>
    <x v="423"/>
    <x v="0"/>
    <x v="30"/>
    <x v="14"/>
    <s v="India"/>
    <x v="3"/>
    <s v="TEC-AC-10003951"/>
    <x v="1"/>
    <x v="11"/>
    <x v="1036"/>
    <n v="139.59"/>
    <n v="3"/>
    <n v="69.75"/>
    <x v="1293"/>
    <x v="0"/>
    <n v="499"/>
    <x v="2"/>
    <x v="10"/>
    <x v="0"/>
    <x v="5"/>
    <d v="2022-06-22T00:00:00"/>
    <x v="3"/>
    <x v="5"/>
    <n v="6"/>
    <s v="On time"/>
  </r>
  <r>
    <n v="1552"/>
    <s v="IN-2014-63325"/>
    <x v="0"/>
    <s v="JK-16090"/>
    <x v="252"/>
    <x v="0"/>
    <x v="11"/>
    <x v="4"/>
    <s v="India"/>
    <x v="0"/>
    <s v="TEC-AC-10003416"/>
    <x v="1"/>
    <x v="11"/>
    <x v="1037"/>
    <n v="141.9"/>
    <n v="5"/>
    <n v="4.2"/>
    <x v="905"/>
    <x v="0"/>
    <n v="201"/>
    <x v="2"/>
    <x v="11"/>
    <x v="1"/>
    <x v="550"/>
    <d v="2022-10-06T00:00:00"/>
    <x v="3"/>
    <x v="3"/>
    <n v="153"/>
    <s v="late Time"/>
  </r>
  <r>
    <n v="1553"/>
    <s v="IN-2011-43109"/>
    <x v="0"/>
    <s v="WB-21850"/>
    <x v="337"/>
    <x v="0"/>
    <x v="65"/>
    <x v="5"/>
    <s v="India"/>
    <x v="0"/>
    <s v="FUR-BO-10003887"/>
    <x v="2"/>
    <x v="14"/>
    <x v="350"/>
    <n v="1022.04"/>
    <n v="6"/>
    <n v="40.86"/>
    <x v="1294"/>
    <x v="0"/>
    <n v="442"/>
    <x v="2"/>
    <x v="10"/>
    <x v="1"/>
    <x v="325"/>
    <d v="2021-12-21T00:00:00"/>
    <x v="2"/>
    <x v="1"/>
    <n v="4"/>
    <s v="On time"/>
  </r>
  <r>
    <n v="1554"/>
    <s v="IN-2011-12288"/>
    <x v="0"/>
    <s v="JS-15880"/>
    <x v="476"/>
    <x v="0"/>
    <x v="50"/>
    <x v="0"/>
    <s v="India"/>
    <x v="0"/>
    <s v="TEC-PH-10003488"/>
    <x v="1"/>
    <x v="12"/>
    <x v="556"/>
    <n v="956.13"/>
    <n v="7"/>
    <n v="162.54"/>
    <x v="1295"/>
    <x v="0"/>
    <n v="95"/>
    <x v="2"/>
    <x v="9"/>
    <x v="0"/>
    <x v="551"/>
    <d v="2023-01-07T00:00:00"/>
    <x v="1"/>
    <x v="4"/>
    <n v="-170"/>
    <s v="not Appropriate"/>
  </r>
  <r>
    <n v="1555"/>
    <s v="IN-2013-14675"/>
    <x v="0"/>
    <s v="CS-12130"/>
    <x v="493"/>
    <x v="0"/>
    <x v="17"/>
    <x v="7"/>
    <s v="India"/>
    <x v="3"/>
    <s v="TEC-CO-10002035"/>
    <x v="1"/>
    <x v="10"/>
    <x v="1038"/>
    <n v="753.72"/>
    <n v="2"/>
    <n v="60.24"/>
    <x v="1296"/>
    <x v="0"/>
    <n v="542"/>
    <x v="2"/>
    <x v="8"/>
    <x v="1"/>
    <x v="552"/>
    <d v="2022-01-30T00:00:00"/>
    <x v="3"/>
    <x v="4"/>
    <n v="4"/>
    <s v="On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20"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1">
  <location ref="AI2:AL6" firstHeaderRow="0"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dataField="1"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Fields count="1">
    <field x="-2"/>
  </colFields>
  <colItems count="3">
    <i>
      <x/>
    </i>
    <i i="1">
      <x v="1"/>
    </i>
    <i i="2">
      <x v="2"/>
    </i>
  </colItems>
  <dataFields count="3">
    <dataField name="Sum of Sales" fld="14" baseField="0" baseItem="0"/>
    <dataField name="Sum of Profit" fld="16" baseField="0" baseItem="0"/>
    <dataField name="Sum of Quantity" fld="15" baseField="0" baseItem="0"/>
  </dataFields>
  <chartFormats count="8">
    <chartFormat chart="30"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2"/>
          </reference>
        </references>
      </pivotArea>
    </chartFormat>
    <chartFormat chart="30" format="9">
      <pivotArea type="data" outline="0" fieldPosition="0">
        <references count="2">
          <reference field="4294967294" count="1" selected="0">
            <x v="2"/>
          </reference>
          <reference field="11" count="1" selected="0">
            <x v="0"/>
          </reference>
        </references>
      </pivotArea>
    </chartFormat>
    <chartFormat chart="30" format="10">
      <pivotArea type="data" outline="0" fieldPosition="0">
        <references count="2">
          <reference field="4294967294" count="1" selected="0">
            <x v="2"/>
          </reference>
          <reference field="11" count="1" selected="0">
            <x v="1"/>
          </reference>
        </references>
      </pivotArea>
    </chartFormat>
    <chartFormat chart="30" format="11">
      <pivotArea type="data" outline="0" fieldPosition="0">
        <references count="2">
          <reference field="4294967294" count="1" selected="0">
            <x v="2"/>
          </reference>
          <reference field="11" count="1" selected="0">
            <x v="2"/>
          </reference>
        </references>
      </pivotArea>
    </chartFormat>
    <chartFormat chart="30" format="12">
      <pivotArea type="data" outline="0" fieldPosition="0">
        <references count="2">
          <reference field="4294967294" count="1" selected="0">
            <x v="1"/>
          </reference>
          <reference field="11" count="1" selected="0">
            <x v="2"/>
          </reference>
        </references>
      </pivotArea>
    </chartFormat>
    <chartFormat chart="30" format="13">
      <pivotArea type="data" outline="0" fieldPosition="0">
        <references count="2">
          <reference field="4294967294"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6605DB-66C8-4E1C-B178-694CC8144C82}" name="PivotTable4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S60:BT76"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measureFilter="1">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12"/>
  </rowFields>
  <rowItems count="16">
    <i>
      <x/>
    </i>
    <i>
      <x v="1"/>
    </i>
    <i>
      <x v="2"/>
    </i>
    <i>
      <x v="3"/>
    </i>
    <i>
      <x v="4"/>
    </i>
    <i>
      <x v="5"/>
    </i>
    <i>
      <x v="6"/>
    </i>
    <i>
      <x v="7"/>
    </i>
    <i>
      <x v="8"/>
    </i>
    <i>
      <x v="9"/>
    </i>
    <i>
      <x v="11"/>
    </i>
    <i>
      <x v="12"/>
    </i>
    <i>
      <x v="13"/>
    </i>
    <i>
      <x v="14"/>
    </i>
    <i>
      <x v="15"/>
    </i>
    <i>
      <x v="16"/>
    </i>
  </rowItems>
  <colItems count="1">
    <i/>
  </colItems>
  <dataFields count="1">
    <dataField name="Sum of Profit" fld="16" baseField="0" baseItem="0"/>
  </dataFields>
  <pivotTableStyleInfo name="PivotStyleLight16" showRowHeaders="1" showColHeaders="1" showRowStripes="0" showColStripes="0" showLastColumn="1"/>
  <filters count="1">
    <filter fld="12" type="valueGreaterThan" evalOrder="-1" id="1" iMeasureFld="0">
      <autoFilter ref="A1">
        <filterColumn colId="0">
          <customFilters>
            <customFilter operator="greaterThan" val="1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8:C10"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axis="axisRow" showAll="0" measureFilter="1">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2">
    <i>
      <x v="88"/>
    </i>
    <i t="grand">
      <x/>
    </i>
  </rowItems>
  <colItems count="1">
    <i/>
  </colItems>
  <dataFields count="1">
    <dataField name="Max of Sales" fld="14" subtotal="max" baseField="13" baseItem="0"/>
  </dataFields>
  <pivotTableStyleInfo name="PivotStyleLight16" showRowHeaders="1" showColHeaders="1" showRowStripes="0" showColStripes="0" showLastColumn="1"/>
  <filters count="1">
    <filter fld="1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0"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chartFormat="21">
  <location ref="BM27:BO39" firstHeaderRow="1" firstDataRow="1" firstDataCol="2"/>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3"/>
        <item x="2"/>
        <item x="0"/>
        <item t="default"/>
      </items>
    </pivotField>
    <pivotField compact="0" outline="0" showAll="0"/>
    <pivotField compact="0" outline="0" showAll="0">
      <items count="4">
        <item x="2"/>
        <item x="0"/>
        <item x="1"/>
        <item t="default"/>
      </items>
    </pivotField>
    <pivotField compact="0" outline="0" showAll="0">
      <items count="18">
        <item x="11"/>
        <item x="8"/>
        <item x="7"/>
        <item x="0"/>
        <item x="14"/>
        <item x="13"/>
        <item x="10"/>
        <item x="2"/>
        <item x="4"/>
        <item x="15"/>
        <item x="3"/>
        <item x="9"/>
        <item x="6"/>
        <item x="12"/>
        <item x="1"/>
        <item x="5"/>
        <item x="16"/>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numFmtId="15" outline="0"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compact="0" numFmtId="15" outline="0" showAll="0"/>
    <pivotField compact="0" outline="0" showAll="0"/>
    <pivotField compact="0" outline="0" showAll="0">
      <items count="13">
        <item x="4"/>
        <item x="11"/>
        <item x="8"/>
        <item x="10"/>
        <item x="0"/>
        <item x="5"/>
        <item x="2"/>
        <item x="7"/>
        <item x="9"/>
        <item x="3"/>
        <item x="6"/>
        <item x="1"/>
        <item t="default"/>
      </items>
    </pivotField>
    <pivotField compact="0" outline="0" showAll="0"/>
    <pivotField compact="0" outline="0" showAl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2">
    <field x="9"/>
    <field x="22"/>
  </rowFields>
  <rowItems count="12">
    <i>
      <x/>
      <x/>
    </i>
    <i r="1">
      <x v="1"/>
    </i>
    <i t="default">
      <x/>
    </i>
    <i>
      <x v="1"/>
      <x/>
    </i>
    <i r="1">
      <x v="1"/>
    </i>
    <i t="default">
      <x v="1"/>
    </i>
    <i>
      <x v="2"/>
      <x/>
    </i>
    <i r="1">
      <x v="1"/>
    </i>
    <i t="default">
      <x v="2"/>
    </i>
    <i>
      <x v="3"/>
      <x/>
    </i>
    <i r="1">
      <x v="1"/>
    </i>
    <i t="default">
      <x v="3"/>
    </i>
  </rowItems>
  <colItems count="1">
    <i/>
  </colItems>
  <dataFields count="1">
    <dataField name="Average of Profit" fld="16" subtotal="average" baseField="9" baseItem="0"/>
  </dataFields>
  <chartFormats count="4">
    <chartFormat chart="18" format="2" series="1">
      <pivotArea type="data" outline="0" fieldPosition="0">
        <references count="1">
          <reference field="4294967294" count="1" selected="0">
            <x v="0"/>
          </reference>
        </references>
      </pivotArea>
    </chartFormat>
    <chartFormat chart="18" format="3">
      <pivotArea type="data" outline="0" fieldPosition="0">
        <references count="3">
          <reference field="4294967294" count="1" selected="0">
            <x v="0"/>
          </reference>
          <reference field="9" count="1" selected="0">
            <x v="0"/>
          </reference>
          <reference field="22" count="1" selected="0">
            <x v="0"/>
          </reference>
        </references>
      </pivotArea>
    </chartFormat>
    <chartFormat chart="18" format="4">
      <pivotArea type="data" outline="0" fieldPosition="0">
        <references count="3">
          <reference field="4294967294" count="1" selected="0">
            <x v="0"/>
          </reference>
          <reference field="9" count="1" selected="0">
            <x v="0"/>
          </reference>
          <reference field="22" count="1" selected="0">
            <x v="1"/>
          </reference>
        </references>
      </pivotArea>
    </chartFormat>
    <chartFormat chart="18" format="5">
      <pivotArea type="data" outline="0" fieldPosition="0">
        <references count="3">
          <reference field="4294967294" count="1" selected="0">
            <x v="0"/>
          </reference>
          <reference field="9"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22000000}" name="PivotTable2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Q2:AR15"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axis="axisRow"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13">
    <i>
      <x/>
    </i>
    <i>
      <x v="1"/>
    </i>
    <i>
      <x v="2"/>
    </i>
    <i>
      <x v="3"/>
    </i>
    <i>
      <x v="4"/>
    </i>
    <i>
      <x v="5"/>
    </i>
    <i>
      <x v="6"/>
    </i>
    <i>
      <x v="7"/>
    </i>
    <i>
      <x v="8"/>
    </i>
    <i>
      <x v="9"/>
    </i>
    <i>
      <x v="10"/>
    </i>
    <i>
      <x v="1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3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M42:BN55"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2">
    <field x="18"/>
    <field x="22"/>
  </rowFields>
  <rowItems count="13">
    <i>
      <x/>
    </i>
    <i r="1">
      <x/>
    </i>
    <i r="1">
      <x v="1"/>
    </i>
    <i>
      <x v="1"/>
    </i>
    <i r="1">
      <x/>
    </i>
    <i r="1">
      <x v="1"/>
    </i>
    <i>
      <x v="2"/>
    </i>
    <i r="1">
      <x/>
    </i>
    <i r="1">
      <x v="1"/>
    </i>
    <i>
      <x v="3"/>
    </i>
    <i r="1">
      <x/>
    </i>
    <i r="1">
      <x v="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81A015-FBD9-46D4-8EB6-A57BC531FB35}"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45:BG50" firstHeaderRow="1" firstDataRow="1" firstDataCol="1"/>
  <pivotFields count="32">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9"/>
  </rowFields>
  <rowItems count="5">
    <i>
      <x/>
    </i>
    <i>
      <x v="1"/>
    </i>
    <i>
      <x v="2"/>
    </i>
    <i>
      <x v="3"/>
    </i>
    <i t="grand">
      <x/>
    </i>
  </rowItems>
  <colItems count="1">
    <i/>
  </colItems>
  <dataFields count="1">
    <dataField name="Average of Profit" fld="16"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F000000}" name="PivotTable3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S35:BU39" firstHeaderRow="0"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dataField="1" showAll="0">
      <items count="1298">
        <item x="122"/>
        <item x="881"/>
        <item x="754"/>
        <item x="3"/>
        <item x="913"/>
        <item x="451"/>
        <item x="755"/>
        <item x="17"/>
        <item x="419"/>
        <item x="1255"/>
        <item x="173"/>
        <item x="131"/>
        <item x="746"/>
        <item x="464"/>
        <item x="812"/>
        <item x="74"/>
        <item x="393"/>
        <item x="15"/>
        <item x="753"/>
        <item x="710"/>
        <item x="1090"/>
        <item x="745"/>
        <item x="66"/>
        <item x="60"/>
        <item x="23"/>
        <item x="1182"/>
        <item x="436"/>
        <item x="64"/>
        <item x="2"/>
        <item x="1188"/>
        <item x="166"/>
        <item x="811"/>
        <item x="161"/>
        <item x="18"/>
        <item x="22"/>
        <item x="80"/>
        <item x="458"/>
        <item x="813"/>
        <item x="5"/>
        <item x="185"/>
        <item x="882"/>
        <item x="521"/>
        <item x="1087"/>
        <item x="450"/>
        <item x="59"/>
        <item x="106"/>
        <item x="814"/>
        <item x="1083"/>
        <item x="392"/>
        <item x="402"/>
        <item x="1086"/>
        <item x="16"/>
        <item x="70"/>
        <item x="79"/>
        <item x="518"/>
        <item x="21"/>
        <item x="853"/>
        <item x="462"/>
        <item x="439"/>
        <item x="10"/>
        <item x="186"/>
        <item x="1082"/>
        <item x="447"/>
        <item x="302"/>
        <item x="9"/>
        <item x="8"/>
        <item x="1166"/>
        <item x="517"/>
        <item x="765"/>
        <item x="650"/>
        <item x="890"/>
        <item x="180"/>
        <item x="794"/>
        <item x="1"/>
        <item x="917"/>
        <item x="758"/>
        <item x="398"/>
        <item x="72"/>
        <item x="749"/>
        <item x="78"/>
        <item x="391"/>
        <item x="172"/>
        <item x="449"/>
        <item x="383"/>
        <item x="446"/>
        <item x="1232"/>
        <item x="401"/>
        <item x="400"/>
        <item x="388"/>
        <item x="7"/>
        <item x="772"/>
        <item x="67"/>
        <item x="664"/>
        <item x="325"/>
        <item x="441"/>
        <item x="1065"/>
        <item x="804"/>
        <item x="756"/>
        <item x="880"/>
        <item x="823"/>
        <item x="1077"/>
        <item x="368"/>
        <item x="1150"/>
        <item x="35"/>
        <item x="1227"/>
        <item x="417"/>
        <item x="1106"/>
        <item x="0"/>
        <item x="1162"/>
        <item x="827"/>
        <item x="139"/>
        <item x="777"/>
        <item x="1251"/>
        <item x="387"/>
        <item x="1229"/>
        <item x="520"/>
        <item x="369"/>
        <item x="1072"/>
        <item x="105"/>
        <item x="77"/>
        <item x="879"/>
        <item x="1170"/>
        <item x="600"/>
        <item x="784"/>
        <item x="506"/>
        <item x="431"/>
        <item x="1165"/>
        <item x="386"/>
        <item x="11"/>
        <item x="76"/>
        <item x="810"/>
        <item x="866"/>
        <item x="20"/>
        <item x="37"/>
        <item x="1068"/>
        <item x="55"/>
        <item x="457"/>
        <item x="115"/>
        <item x="504"/>
        <item x="409"/>
        <item x="133"/>
        <item x="565"/>
        <item x="184"/>
        <item x="1156"/>
        <item x="1085"/>
        <item x="13"/>
        <item x="75"/>
        <item x="1167"/>
        <item x="1076"/>
        <item x="818"/>
        <item x="871"/>
        <item x="828"/>
        <item x="1247"/>
        <item x="487"/>
        <item x="183"/>
        <item x="563"/>
        <item x="445"/>
        <item x="1012"/>
        <item x="555"/>
        <item x="397"/>
        <item x="69"/>
        <item x="566"/>
        <item x="26"/>
        <item x="444"/>
        <item x="488"/>
        <item x="408"/>
        <item x="73"/>
        <item x="906"/>
        <item x="795"/>
        <item x="793"/>
        <item x="315"/>
        <item x="1154"/>
        <item x="803"/>
        <item x="801"/>
        <item x="466"/>
        <item x="461"/>
        <item x="396"/>
        <item x="61"/>
        <item x="697"/>
        <item x="329"/>
        <item x="25"/>
        <item x="903"/>
        <item x="28"/>
        <item x="1163"/>
        <item x="935"/>
        <item x="463"/>
        <item x="465"/>
        <item x="175"/>
        <item x="39"/>
        <item x="806"/>
        <item x="261"/>
        <item x="165"/>
        <item x="42"/>
        <item x="435"/>
        <item x="523"/>
        <item x="82"/>
        <item x="798"/>
        <item x="259"/>
        <item x="385"/>
        <item x="1153"/>
        <item x="276"/>
        <item x="41"/>
        <item x="125"/>
        <item x="164"/>
        <item x="1183"/>
        <item x="481"/>
        <item x="1186"/>
        <item x="270"/>
        <item x="785"/>
        <item x="572"/>
        <item x="403"/>
        <item x="526"/>
        <item x="132"/>
        <item x="19"/>
        <item x="310"/>
        <item x="550"/>
        <item x="791"/>
        <item x="868"/>
        <item x="809"/>
        <item x="1164"/>
        <item x="468"/>
        <item x="1088"/>
        <item x="775"/>
        <item x="1151"/>
        <item x="959"/>
        <item x="395"/>
        <item x="119"/>
        <item x="437"/>
        <item x="24"/>
        <item x="34"/>
        <item x="552"/>
        <item x="1241"/>
        <item x="748"/>
        <item x="333"/>
        <item x="824"/>
        <item x="771"/>
        <item x="764"/>
        <item x="414"/>
        <item x="920"/>
        <item x="750"/>
        <item x="817"/>
        <item x="448"/>
        <item x="995"/>
        <item x="865"/>
        <item x="421"/>
        <item x="176"/>
        <item x="491"/>
        <item x="88"/>
        <item x="562"/>
        <item x="118"/>
        <item x="422"/>
        <item x="769"/>
        <item x="84"/>
        <item x="790"/>
        <item x="919"/>
        <item x="779"/>
        <item x="452"/>
        <item x="87"/>
        <item x="389"/>
        <item x="1064"/>
        <item x="747"/>
        <item x="331"/>
        <item x="170"/>
        <item x="972"/>
        <item x="709"/>
        <item x="1177"/>
        <item x="38"/>
        <item x="891"/>
        <item x="146"/>
        <item x="71"/>
        <item x="1116"/>
        <item x="1161"/>
        <item x="757"/>
        <item x="130"/>
        <item x="1239"/>
        <item x="1235"/>
        <item x="98"/>
        <item x="1033"/>
        <item x="124"/>
        <item x="68"/>
        <item x="874"/>
        <item x="394"/>
        <item x="776"/>
        <item x="499"/>
        <item x="120"/>
        <item x="763"/>
        <item x="503"/>
        <item x="912"/>
        <item x="376"/>
        <item x="117"/>
        <item x="85"/>
        <item x="182"/>
        <item x="12"/>
        <item x="507"/>
        <item x="1248"/>
        <item x="443"/>
        <item x="50"/>
        <item x="1032"/>
        <item x="30"/>
        <item x="109"/>
        <item x="1095"/>
        <item x="534"/>
        <item x="137"/>
        <item x="14"/>
        <item x="816"/>
        <item x="380"/>
        <item x="140"/>
        <item x="108"/>
        <item x="638"/>
        <item x="1104"/>
        <item x="46"/>
        <item x="420"/>
        <item x="480"/>
        <item x="560"/>
        <item x="351"/>
        <item x="40"/>
        <item x="982"/>
        <item x="915"/>
        <item x="897"/>
        <item x="548"/>
        <item x="762"/>
        <item x="1226"/>
        <item x="309"/>
        <item x="1063"/>
        <item x="384"/>
        <item x="129"/>
        <item x="475"/>
        <item x="97"/>
        <item x="738"/>
        <item x="1052"/>
        <item x="684"/>
        <item x="169"/>
        <item x="547"/>
        <item x="558"/>
        <item x="453"/>
        <item x="885"/>
        <item x="856"/>
        <item x="760"/>
        <item x="1099"/>
        <item x="505"/>
        <item x="735"/>
        <item x="181"/>
        <item x="921"/>
        <item x="390"/>
        <item x="1070"/>
        <item x="1176"/>
        <item x="410"/>
        <item x="157"/>
        <item x="855"/>
        <item x="299"/>
        <item x="778"/>
        <item x="217"/>
        <item x="167"/>
        <item x="1243"/>
        <item x="438"/>
        <item x="761"/>
        <item x="740"/>
        <item x="114"/>
        <item x="456"/>
        <item x="752"/>
        <item x="495"/>
        <item x="797"/>
        <item x="1155"/>
        <item x="100"/>
        <item x="770"/>
        <item x="888"/>
        <item x="887"/>
        <item x="904"/>
        <item x="593"/>
        <item x="789"/>
        <item x="768"/>
        <item x="564"/>
        <item x="432"/>
        <item x="973"/>
        <item x="864"/>
        <item x="425"/>
        <item x="485"/>
        <item x="1265"/>
        <item x="1209"/>
        <item x="1142"/>
        <item x="96"/>
        <item x="1097"/>
        <item x="345"/>
        <item x="53"/>
        <item x="1044"/>
        <item x="29"/>
        <item x="918"/>
        <item x="460"/>
        <item x="910"/>
        <item x="1158"/>
        <item x="1215"/>
        <item x="143"/>
        <item x="63"/>
        <item x="338"/>
        <item x="483"/>
        <item x="1132"/>
        <item x="473"/>
        <item x="147"/>
        <item x="308"/>
        <item x="381"/>
        <item x="45"/>
        <item x="833"/>
        <item x="1013"/>
        <item x="324"/>
        <item x="33"/>
        <item x="399"/>
        <item x="914"/>
        <item x="263"/>
        <item x="539"/>
        <item x="178"/>
        <item x="277"/>
        <item x="702"/>
        <item x="174"/>
        <item x="508"/>
        <item x="260"/>
        <item x="878"/>
        <item x="962"/>
        <item x="1157"/>
        <item x="678"/>
        <item x="1198"/>
        <item x="774"/>
        <item x="375"/>
        <item x="1184"/>
        <item x="27"/>
        <item x="136"/>
        <item x="515"/>
        <item x="379"/>
        <item x="6"/>
        <item x="363"/>
        <item x="300"/>
        <item x="815"/>
        <item x="128"/>
        <item x="479"/>
        <item x="1189"/>
        <item x="455"/>
        <item x="840"/>
        <item x="223"/>
        <item x="543"/>
        <item x="773"/>
        <item x="407"/>
        <item x="870"/>
        <item x="104"/>
        <item x="36"/>
        <item x="802"/>
        <item x="1275"/>
        <item x="826"/>
        <item x="708"/>
        <item x="494"/>
        <item x="554"/>
        <item x="144"/>
        <item x="1105"/>
        <item x="570"/>
        <item x="1108"/>
        <item x="1236"/>
        <item x="424"/>
        <item x="822"/>
        <item x="722"/>
        <item x="522"/>
        <item x="1292"/>
        <item x="224"/>
        <item x="1093"/>
        <item x="984"/>
        <item x="313"/>
        <item x="1223"/>
        <item x="1038"/>
        <item x="1174"/>
        <item x="1094"/>
        <item x="1160"/>
        <item x="800"/>
        <item x="1152"/>
        <item x="95"/>
        <item x="163"/>
        <item x="896"/>
        <item x="819"/>
        <item x="434"/>
        <item x="1066"/>
        <item x="314"/>
        <item x="1291"/>
        <item x="426"/>
        <item x="177"/>
        <item x="872"/>
        <item x="103"/>
        <item x="1084"/>
        <item x="889"/>
        <item x="1283"/>
        <item x="767"/>
        <item x="433"/>
        <item x="1100"/>
        <item x="1168"/>
        <item x="734"/>
        <item x="1288"/>
        <item x="911"/>
        <item x="406"/>
        <item x="248"/>
        <item x="825"/>
        <item x="707"/>
        <item x="298"/>
        <item x="1287"/>
        <item x="1171"/>
        <item x="210"/>
        <item x="854"/>
        <item x="305"/>
        <item x="551"/>
        <item x="724"/>
        <item x="374"/>
        <item x="605"/>
        <item x="851"/>
        <item x="742"/>
        <item x="472"/>
        <item x="1135"/>
        <item x="719"/>
        <item x="330"/>
        <item x="1228"/>
        <item x="869"/>
        <item x="1101"/>
        <item x="44"/>
        <item x="553"/>
        <item x="905"/>
        <item x="4"/>
        <item x="405"/>
        <item x="687"/>
        <item x="1245"/>
        <item x="788"/>
        <item x="535"/>
        <item x="597"/>
        <item x="54"/>
        <item x="1225"/>
        <item x="378"/>
        <item x="486"/>
        <item x="542"/>
        <item x="113"/>
        <item x="989"/>
        <item x="1096"/>
        <item x="1053"/>
        <item x="1102"/>
        <item x="571"/>
        <item x="898"/>
        <item x="994"/>
        <item x="1001"/>
        <item x="65"/>
        <item x="845"/>
        <item x="759"/>
        <item x="875"/>
        <item x="830"/>
        <item x="99"/>
        <item x="428"/>
        <item x="1197"/>
        <item x="323"/>
        <item x="907"/>
        <item x="413"/>
        <item x="429"/>
        <item x="569"/>
        <item x="667"/>
        <item x="846"/>
        <item x="961"/>
        <item x="528"/>
        <item x="1199"/>
        <item x="862"/>
        <item x="741"/>
        <item x="861"/>
        <item x="718"/>
        <item x="412"/>
        <item x="857"/>
        <item x="834"/>
        <item x="490"/>
        <item x="1169"/>
        <item x="836"/>
        <item x="1234"/>
        <item x="467"/>
        <item x="744"/>
        <item x="1253"/>
        <item x="1141"/>
        <item x="894"/>
        <item x="153"/>
        <item x="134"/>
        <item x="382"/>
        <item x="187"/>
        <item x="511"/>
        <item x="500"/>
        <item x="1261"/>
        <item x="557"/>
        <item x="496"/>
        <item x="546"/>
        <item x="1252"/>
        <item x="454"/>
        <item x="953"/>
        <item x="404"/>
        <item x="32"/>
        <item x="1006"/>
        <item x="1289"/>
        <item x="660"/>
        <item x="1244"/>
        <item x="1148"/>
        <item x="1218"/>
        <item x="111"/>
        <item x="158"/>
        <item x="649"/>
        <item x="327"/>
        <item x="532"/>
        <item x="739"/>
        <item x="852"/>
        <item x="1196"/>
        <item x="859"/>
        <item x="850"/>
        <item x="916"/>
        <item x="31"/>
        <item x="1293"/>
        <item x="679"/>
        <item x="89"/>
        <item x="786"/>
        <item x="691"/>
        <item x="1214"/>
        <item x="83"/>
        <item x="971"/>
        <item x="168"/>
        <item x="513"/>
        <item x="1071"/>
        <item x="159"/>
        <item x="1173"/>
        <item x="981"/>
        <item x="589"/>
        <item x="1282"/>
        <item x="799"/>
        <item x="847"/>
        <item x="62"/>
        <item x="247"/>
        <item x="674"/>
        <item x="416"/>
        <item x="867"/>
        <item x="1046"/>
        <item x="766"/>
        <item x="246"/>
        <item x="135"/>
        <item x="1031"/>
        <item x="1238"/>
        <item x="835"/>
        <item x="58"/>
        <item x="637"/>
        <item x="848"/>
        <item x="1037"/>
        <item x="525"/>
        <item x="1205"/>
        <item x="925"/>
        <item x="1240"/>
        <item x="322"/>
        <item x="805"/>
        <item x="1190"/>
        <item x="655"/>
        <item x="360"/>
        <item x="695"/>
        <item x="430"/>
        <item x="1262"/>
        <item x="978"/>
        <item x="636"/>
        <item x="561"/>
        <item x="112"/>
        <item x="336"/>
        <item x="537"/>
        <item x="567"/>
        <item x="1081"/>
        <item x="688"/>
        <item x="544"/>
        <item x="502"/>
        <item x="1249"/>
        <item x="1079"/>
        <item x="492"/>
        <item x="533"/>
        <item x="469"/>
        <item x="1185"/>
        <item x="1073"/>
        <item x="1136"/>
        <item x="206"/>
        <item x="1138"/>
        <item x="659"/>
        <item x="150"/>
        <item x="1237"/>
        <item x="843"/>
        <item x="783"/>
        <item x="796"/>
        <item x="939"/>
        <item x="1179"/>
        <item x="1270"/>
        <item x="266"/>
        <item x="1187"/>
        <item x="216"/>
        <item x="208"/>
        <item x="1045"/>
        <item x="1103"/>
        <item x="651"/>
        <item x="1246"/>
        <item x="1213"/>
        <item x="635"/>
        <item x="1175"/>
        <item x="1254"/>
        <item x="877"/>
        <item x="1279"/>
        <item x="1172"/>
        <item x="729"/>
        <item x="731"/>
        <item x="350"/>
        <item x="615"/>
        <item x="524"/>
        <item x="1231"/>
        <item x="344"/>
        <item x="151"/>
        <item x="787"/>
        <item x="568"/>
        <item x="893"/>
        <item x="1011"/>
        <item x="634"/>
        <item x="821"/>
        <item x="604"/>
        <item x="725"/>
        <item x="1159"/>
        <item x="531"/>
        <item x="362"/>
        <item x="371"/>
        <item x="633"/>
        <item x="849"/>
        <item x="1203"/>
        <item x="47"/>
        <item x="365"/>
        <item x="743"/>
        <item x="694"/>
        <item x="1286"/>
        <item x="493"/>
        <item x="632"/>
        <item x="43"/>
        <item x="545"/>
        <item x="737"/>
        <item x="1273"/>
        <item x="427"/>
        <item x="937"/>
        <item x="51"/>
        <item x="1123"/>
        <item x="1149"/>
        <item x="536"/>
        <item x="1069"/>
        <item x="477"/>
        <item x="203"/>
        <item x="423"/>
        <item x="599"/>
        <item x="947"/>
        <item x="332"/>
        <item x="733"/>
        <item x="287"/>
        <item x="666"/>
        <item x="201"/>
        <item x="700"/>
        <item x="780"/>
        <item x="1181"/>
        <item x="1078"/>
        <item x="575"/>
        <item x="92"/>
        <item x="601"/>
        <item x="411"/>
        <item x="476"/>
        <item x="440"/>
        <item x="1212"/>
        <item x="1008"/>
        <item x="123"/>
        <item x="101"/>
        <item x="81"/>
        <item x="792"/>
        <item x="941"/>
        <item x="717"/>
        <item x="1024"/>
        <item x="1258"/>
        <item x="1041"/>
        <item x="471"/>
        <item x="602"/>
        <item x="922"/>
        <item x="863"/>
        <item x="1092"/>
        <item x="686"/>
        <item x="107"/>
        <item x="282"/>
        <item x="963"/>
        <item x="258"/>
        <item x="86"/>
        <item x="899"/>
        <item x="307"/>
        <item x="603"/>
        <item x="1098"/>
        <item x="262"/>
        <item x="556"/>
        <item x="736"/>
        <item x="214"/>
        <item x="498"/>
        <item x="969"/>
        <item x="1284"/>
        <item x="470"/>
        <item x="245"/>
        <item x="1004"/>
        <item x="926"/>
        <item x="1043"/>
        <item x="1110"/>
        <item x="497"/>
        <item x="264"/>
        <item x="631"/>
        <item x="860"/>
        <item x="418"/>
        <item x="630"/>
        <item x="677"/>
        <item x="574"/>
        <item x="629"/>
        <item x="832"/>
        <item x="884"/>
        <item x="110"/>
        <item x="895"/>
        <item x="1290"/>
        <item x="199"/>
        <item x="886"/>
        <item x="202"/>
        <item x="980"/>
        <item x="932"/>
        <item x="326"/>
        <item x="573"/>
        <item x="343"/>
        <item x="127"/>
        <item x="669"/>
        <item x="1217"/>
        <item x="373"/>
        <item x="596"/>
        <item x="519"/>
        <item x="892"/>
        <item x="1178"/>
        <item x="372"/>
        <item x="116"/>
        <item x="1180"/>
        <item x="335"/>
        <item x="1000"/>
        <item x="293"/>
        <item x="171"/>
        <item x="704"/>
        <item x="347"/>
        <item x="1089"/>
        <item x="1285"/>
        <item x="289"/>
        <item x="883"/>
        <item x="94"/>
        <item x="1259"/>
        <item x="1221"/>
        <item x="580"/>
        <item x="712"/>
        <item x="943"/>
        <item x="306"/>
        <item x="355"/>
        <item x="955"/>
        <item x="839"/>
        <item x="126"/>
        <item x="968"/>
        <item x="716"/>
        <item x="1147"/>
        <item x="353"/>
        <item x="683"/>
        <item x="304"/>
        <item x="977"/>
        <item x="244"/>
        <item x="516"/>
        <item x="359"/>
        <item x="243"/>
        <item x="337"/>
        <item x="341"/>
        <item x="730"/>
        <item x="858"/>
        <item x="474"/>
        <item x="91"/>
        <item x="829"/>
        <item x="680"/>
        <item x="711"/>
        <item x="1009"/>
        <item x="643"/>
        <item x="728"/>
        <item x="642"/>
        <item x="1023"/>
        <item x="215"/>
        <item x="706"/>
        <item x="1091"/>
        <item x="902"/>
        <item x="831"/>
        <item x="1122"/>
        <item x="1257"/>
        <item x="1049"/>
        <item x="510"/>
        <item x="909"/>
        <item x="782"/>
        <item x="1057"/>
        <item x="900"/>
        <item x="273"/>
        <item x="301"/>
        <item x="52"/>
        <item x="267"/>
        <item x="352"/>
        <item x="999"/>
        <item x="318"/>
        <item x="1210"/>
        <item x="530"/>
        <item x="942"/>
        <item x="838"/>
        <item x="908"/>
        <item x="1022"/>
        <item x="90"/>
        <item x="648"/>
        <item x="701"/>
        <item x="366"/>
        <item x="837"/>
        <item x="671"/>
        <item x="727"/>
        <item x="255"/>
        <item x="1124"/>
        <item x="646"/>
        <item x="1195"/>
        <item x="154"/>
        <item x="357"/>
        <item x="242"/>
        <item x="1222"/>
        <item x="241"/>
        <item x="673"/>
        <item x="1051"/>
        <item x="960"/>
        <item x="559"/>
        <item x="148"/>
        <item x="808"/>
        <item x="1269"/>
        <item x="240"/>
        <item x="1115"/>
        <item x="239"/>
        <item x="297"/>
        <item x="57"/>
        <item x="924"/>
        <item x="279"/>
        <item x="162"/>
        <item x="145"/>
        <item x="49"/>
        <item x="1039"/>
        <item x="781"/>
        <item x="967"/>
        <item x="726"/>
        <item x="283"/>
        <item x="538"/>
        <item x="1075"/>
        <item x="222"/>
        <item x="190"/>
        <item x="611"/>
        <item x="715"/>
        <item x="1040"/>
        <item x="321"/>
        <item x="1112"/>
        <item x="149"/>
        <item x="265"/>
        <item x="156"/>
        <item x="1074"/>
        <item x="209"/>
        <item x="1144"/>
        <item x="1143"/>
        <item x="936"/>
        <item x="1201"/>
        <item x="478"/>
        <item x="938"/>
        <item x="292"/>
        <item x="952"/>
        <item x="328"/>
        <item x="876"/>
        <item x="1030"/>
        <item x="152"/>
        <item x="514"/>
        <item x="1207"/>
        <item x="713"/>
        <item x="628"/>
        <item x="807"/>
        <item x="254"/>
        <item x="1131"/>
        <item x="584"/>
        <item x="1127"/>
        <item x="714"/>
        <item x="1208"/>
        <item x="540"/>
        <item x="1017"/>
        <item x="607"/>
        <item x="200"/>
        <item x="1206"/>
        <item x="1260"/>
        <item x="238"/>
        <item x="285"/>
        <item x="509"/>
        <item x="1274"/>
        <item x="692"/>
        <item x="627"/>
        <item x="1058"/>
        <item x="626"/>
        <item x="319"/>
        <item x="696"/>
        <item x="723"/>
        <item x="653"/>
        <item x="625"/>
        <item x="1121"/>
        <item x="1003"/>
        <item x="320"/>
        <item x="595"/>
        <item x="349"/>
        <item x="1278"/>
        <item x="237"/>
        <item x="1061"/>
        <item x="1204"/>
        <item x="1224"/>
        <item x="257"/>
        <item x="656"/>
        <item x="970"/>
        <item x="979"/>
        <item x="934"/>
        <item x="988"/>
        <item x="192"/>
        <item x="342"/>
        <item x="1267"/>
        <item x="1067"/>
        <item x="966"/>
        <item x="987"/>
        <item x="275"/>
        <item x="965"/>
        <item x="236"/>
        <item x="842"/>
        <item x="1029"/>
        <item x="1230"/>
        <item x="1080"/>
        <item x="1219"/>
        <item x="271"/>
        <item x="668"/>
        <item x="610"/>
        <item x="1294"/>
        <item x="370"/>
        <item x="1019"/>
        <item x="198"/>
        <item x="1140"/>
        <item x="1027"/>
        <item x="945"/>
        <item x="1036"/>
        <item x="663"/>
        <item x="102"/>
        <item x="1242"/>
        <item x="213"/>
        <item x="179"/>
        <item x="944"/>
        <item x="617"/>
        <item x="235"/>
        <item x="873"/>
        <item x="1139"/>
        <item x="1130"/>
        <item x="993"/>
        <item x="614"/>
        <item x="1194"/>
        <item x="591"/>
        <item x="1002"/>
        <item x="1126"/>
        <item x="278"/>
        <item x="205"/>
        <item x="1118"/>
        <item x="1211"/>
        <item x="356"/>
        <item x="204"/>
        <item x="377"/>
        <item x="1042"/>
        <item x="1137"/>
        <item x="142"/>
        <item x="1047"/>
        <item x="986"/>
        <item x="598"/>
        <item x="549"/>
        <item x="234"/>
        <item x="592"/>
        <item x="1007"/>
        <item x="220"/>
        <item x="682"/>
        <item x="361"/>
        <item x="699"/>
        <item x="367"/>
        <item x="256"/>
        <item x="964"/>
        <item x="1281"/>
        <item x="951"/>
        <item x="645"/>
        <item x="1193"/>
        <item x="1271"/>
        <item x="1296"/>
        <item x="998"/>
        <item x="950"/>
        <item x="1277"/>
        <item x="685"/>
        <item x="1026"/>
        <item x="1233"/>
        <item x="997"/>
        <item x="1280"/>
        <item x="274"/>
        <item x="624"/>
        <item x="1025"/>
        <item x="1056"/>
        <item x="623"/>
        <item x="672"/>
        <item x="579"/>
        <item x="334"/>
        <item x="844"/>
        <item x="665"/>
        <item x="233"/>
        <item x="693"/>
        <item x="901"/>
        <item x="317"/>
        <item x="647"/>
        <item x="609"/>
        <item x="339"/>
        <item x="703"/>
        <item x="459"/>
        <item x="676"/>
        <item x="929"/>
        <item x="1129"/>
        <item x="996"/>
        <item x="928"/>
        <item x="721"/>
        <item x="207"/>
        <item x="644"/>
        <item x="296"/>
        <item x="957"/>
        <item x="1021"/>
        <item x="841"/>
        <item x="1295"/>
        <item x="670"/>
        <item x="1054"/>
        <item x="1114"/>
        <item x="1034"/>
        <item x="219"/>
        <item x="281"/>
        <item x="940"/>
        <item x="583"/>
        <item x="958"/>
        <item x="590"/>
        <item x="587"/>
        <item x="619"/>
        <item x="121"/>
        <item x="312"/>
        <item x="340"/>
        <item x="442"/>
        <item x="527"/>
        <item x="931"/>
        <item x="1272"/>
        <item x="613"/>
        <item x="1113"/>
        <item x="1059"/>
        <item x="923"/>
        <item x="191"/>
        <item x="1216"/>
        <item x="288"/>
        <item x="582"/>
        <item x="295"/>
        <item x="1191"/>
        <item x="358"/>
        <item x="291"/>
        <item x="195"/>
        <item x="348"/>
        <item x="578"/>
        <item x="311"/>
        <item x="751"/>
        <item x="1268"/>
        <item x="976"/>
        <item x="675"/>
        <item x="1016"/>
        <item x="290"/>
        <item x="949"/>
        <item x="303"/>
        <item x="820"/>
        <item x="1134"/>
        <item x="1018"/>
        <item x="1192"/>
        <item x="1128"/>
        <item x="250"/>
        <item x="606"/>
        <item x="155"/>
        <item x="586"/>
        <item x="1120"/>
        <item x="698"/>
        <item x="1048"/>
        <item x="720"/>
        <item x="272"/>
        <item x="657"/>
        <item x="681"/>
        <item x="1264"/>
        <item x="1111"/>
        <item x="948"/>
        <item x="141"/>
        <item x="197"/>
        <item x="489"/>
        <item x="1028"/>
        <item x="705"/>
        <item x="1020"/>
        <item x="1250"/>
        <item x="933"/>
        <item x="501"/>
        <item x="594"/>
        <item x="1125"/>
        <item x="992"/>
        <item x="1146"/>
        <item x="661"/>
        <item x="639"/>
        <item x="1263"/>
        <item x="212"/>
        <item x="690"/>
        <item x="608"/>
        <item x="160"/>
        <item x="232"/>
        <item x="541"/>
        <item x="658"/>
        <item x="231"/>
        <item x="138"/>
        <item x="218"/>
        <item x="189"/>
        <item x="230"/>
        <item x="956"/>
        <item x="991"/>
        <item x="229"/>
        <item x="1062"/>
        <item x="577"/>
        <item x="983"/>
        <item x="975"/>
        <item x="316"/>
        <item x="346"/>
        <item x="253"/>
        <item x="93"/>
        <item x="228"/>
        <item x="252"/>
        <item x="654"/>
        <item x="415"/>
        <item x="1276"/>
        <item x="1015"/>
        <item x="227"/>
        <item x="622"/>
        <item x="1060"/>
        <item x="284"/>
        <item x="1133"/>
        <item x="1145"/>
        <item x="1266"/>
        <item x="1035"/>
        <item x="364"/>
        <item x="1202"/>
        <item x="1256"/>
        <item x="211"/>
        <item x="1010"/>
        <item x="249"/>
        <item x="652"/>
        <item x="269"/>
        <item x="990"/>
        <item x="294"/>
        <item x="732"/>
        <item x="1200"/>
        <item x="1055"/>
        <item x="251"/>
        <item x="618"/>
        <item x="48"/>
        <item x="56"/>
        <item x="1109"/>
        <item x="621"/>
        <item x="1107"/>
        <item x="612"/>
        <item x="188"/>
        <item x="354"/>
        <item x="616"/>
        <item x="1119"/>
        <item x="193"/>
        <item x="196"/>
        <item x="484"/>
        <item x="927"/>
        <item x="581"/>
        <item x="930"/>
        <item x="1005"/>
        <item x="689"/>
        <item x="1050"/>
        <item x="946"/>
        <item x="1117"/>
        <item x="226"/>
        <item x="1014"/>
        <item x="1220"/>
        <item x="640"/>
        <item x="286"/>
        <item x="588"/>
        <item x="662"/>
        <item x="280"/>
        <item x="641"/>
        <item x="529"/>
        <item x="482"/>
        <item x="512"/>
        <item x="194"/>
        <item x="221"/>
        <item x="620"/>
        <item x="268"/>
        <item x="974"/>
        <item x="585"/>
        <item x="576"/>
        <item x="954"/>
        <item x="985"/>
        <item x="225"/>
        <item t="default"/>
      </items>
    </pivotField>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1">
    <field x="11"/>
  </rowFields>
  <rowItems count="4">
    <i>
      <x/>
    </i>
    <i>
      <x v="1"/>
    </i>
    <i>
      <x v="2"/>
    </i>
    <i t="grand">
      <x/>
    </i>
  </rowItems>
  <colFields count="1">
    <field x="-2"/>
  </colFields>
  <colItems count="2">
    <i>
      <x/>
    </i>
    <i i="1">
      <x v="1"/>
    </i>
  </colItems>
  <dataFields count="2">
    <dataField name="Sum of Shipping Cost" fld="17" baseField="0" baseItem="0"/>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14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O2:P20"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1D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F2:G8"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dataField="1" numFmtId="15" showAll="0"/>
    <pivotField axis="axisRow" showAll="0">
      <items count="6">
        <item x="2"/>
        <item x="3"/>
        <item x="1"/>
        <item x="0"/>
        <item x="4"/>
        <item t="default"/>
      </items>
    </pivotField>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5"/>
  </rowFields>
  <rowItems count="6">
    <i>
      <x/>
    </i>
    <i>
      <x v="1"/>
    </i>
    <i>
      <x v="2"/>
    </i>
    <i>
      <x v="3"/>
    </i>
    <i>
      <x v="4"/>
    </i>
    <i t="grand">
      <x/>
    </i>
  </rowItems>
  <colItems count="1">
    <i/>
  </colItems>
  <dataFields count="1">
    <dataField name="Count of Ship Date" fld="24" subtotal="count"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19000000}" name="PivotTable1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W10:X16" firstHeaderRow="1" firstDataRow="1" firstDataCol="1"/>
  <pivotFields count="32">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20"/>
    </i>
    <i>
      <x v="48"/>
    </i>
    <i>
      <x v="116"/>
    </i>
    <i>
      <x v="143"/>
    </i>
    <i>
      <x v="488"/>
    </i>
    <i t="grand">
      <x/>
    </i>
  </rowItems>
  <colItems count="1">
    <i/>
  </colItems>
  <dataFields count="1">
    <dataField name="Sum of Profit" fld="16"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21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J2:L28" firstHeaderRow="0" firstDataRow="1" firstDataCol="1"/>
  <pivotFields count="32">
    <pivotField showAll="0"/>
    <pivotField showAll="0"/>
    <pivotField showAll="0"/>
    <pivotField showAll="0"/>
    <pivotField showAll="0"/>
    <pivotField showAll="0"/>
    <pivotField showAll="0"/>
    <pivotField axis="axisRow"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36" cacheId="0" applyNumberFormats="0" applyBorderFormats="0" applyFontFormats="0" applyPatternFormats="0" applyAlignmentFormats="0" applyWidthHeightFormats="1" dataCaption="Values" updatedVersion="8" minRefreshableVersion="3" useAutoFormatting="1" rowGrandTotals="0" colGrandTotals="0" createdVersion="8" indent="0" compact="0" compactData="0" multipleFieldFilters="0">
  <location ref="BS2:BU32" firstHeaderRow="1" firstDataRow="1" firstDataCol="2"/>
  <pivotFields count="3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3"/>
        <item x="2"/>
        <item x="0"/>
        <item t="default"/>
      </items>
    </pivotField>
    <pivotField compact="0" outline="0" showAll="0"/>
    <pivotField compact="0" outline="0" showAll="0">
      <items count="4">
        <item x="2"/>
        <item x="0"/>
        <item x="1"/>
        <item t="default"/>
      </items>
    </pivotField>
    <pivotField axis="axisRow" compact="0" outline="0" showAll="0">
      <items count="18">
        <item x="11"/>
        <item x="8"/>
        <item x="7"/>
        <item x="0"/>
        <item x="14"/>
        <item x="13"/>
        <item x="10"/>
        <item x="2"/>
        <item x="4"/>
        <item x="15"/>
        <item x="3"/>
        <item x="9"/>
        <item x="6"/>
        <item x="12"/>
        <item x="1"/>
        <item x="5"/>
        <item x="16"/>
        <item t="default"/>
      </items>
    </pivotField>
    <pivotField axis="axisRow" compact="0" outline="0" showAll="0" measureFilter="1">
      <items count="1040">
        <item x="171"/>
        <item x="361"/>
        <item x="115"/>
        <item x="89"/>
        <item x="659"/>
        <item x="114"/>
        <item x="19"/>
        <item x="429"/>
        <item x="395"/>
        <item x="458"/>
        <item x="894"/>
        <item x="167"/>
        <item x="2"/>
        <item x="1"/>
        <item x="511"/>
        <item x="105"/>
        <item x="439"/>
        <item x="1003"/>
        <item x="720"/>
        <item x="66"/>
        <item x="148"/>
        <item x="1005"/>
        <item x="174"/>
        <item x="161"/>
        <item x="76"/>
        <item x="666"/>
        <item x="516"/>
        <item x="964"/>
        <item x="441"/>
        <item x="752"/>
        <item x="51"/>
        <item x="893"/>
        <item x="789"/>
        <item x="705"/>
        <item x="948"/>
        <item x="956"/>
        <item x="724"/>
        <item x="94"/>
        <item x="398"/>
        <item x="147"/>
        <item x="464"/>
        <item x="818"/>
        <item x="287"/>
        <item x="253"/>
        <item x="252"/>
        <item x="837"/>
        <item x="139"/>
        <item x="862"/>
        <item x="352"/>
        <item x="385"/>
        <item x="162"/>
        <item x="40"/>
        <item x="409"/>
        <item x="667"/>
        <item x="57"/>
        <item x="176"/>
        <item x="411"/>
        <item x="169"/>
        <item x="495"/>
        <item x="479"/>
        <item x="768"/>
        <item x="383"/>
        <item x="68"/>
        <item x="946"/>
        <item x="413"/>
        <item x="520"/>
        <item x="765"/>
        <item x="24"/>
        <item x="680"/>
        <item x="693"/>
        <item x="170"/>
        <item x="1011"/>
        <item x="888"/>
        <item x="657"/>
        <item x="284"/>
        <item x="600"/>
        <item x="553"/>
        <item x="551"/>
        <item x="208"/>
        <item x="262"/>
        <item x="968"/>
        <item x="883"/>
        <item x="207"/>
        <item x="298"/>
        <item x="283"/>
        <item x="1033"/>
        <item x="210"/>
        <item x="812"/>
        <item x="985"/>
        <item x="836"/>
        <item x="993"/>
        <item x="102"/>
        <item x="961"/>
        <item x="757"/>
        <item x="481"/>
        <item x="949"/>
        <item x="117"/>
        <item x="784"/>
        <item x="431"/>
        <item x="113"/>
        <item x="144"/>
        <item x="445"/>
        <item x="75"/>
        <item x="773"/>
        <item x="483"/>
        <item x="22"/>
        <item x="715"/>
        <item x="3"/>
        <item x="177"/>
        <item x="379"/>
        <item x="514"/>
        <item x="135"/>
        <item x="689"/>
        <item x="39"/>
        <item x="988"/>
        <item x="142"/>
        <item x="763"/>
        <item x="371"/>
        <item x="764"/>
        <item x="772"/>
        <item x="723"/>
        <item x="880"/>
        <item x="586"/>
        <item x="839"/>
        <item x="915"/>
        <item x="868"/>
        <item x="802"/>
        <item x="974"/>
        <item x="937"/>
        <item x="331"/>
        <item x="315"/>
        <item x="624"/>
        <item x="1018"/>
        <item x="803"/>
        <item x="201"/>
        <item x="546"/>
        <item x="193"/>
        <item x="311"/>
        <item x="932"/>
        <item x="260"/>
        <item x="585"/>
        <item x="321"/>
        <item x="587"/>
        <item x="149"/>
        <item x="904"/>
        <item x="484"/>
        <item x="959"/>
        <item x="1010"/>
        <item x="366"/>
        <item x="1004"/>
        <item x="1009"/>
        <item x="781"/>
        <item x="889"/>
        <item x="472"/>
        <item x="709"/>
        <item x="714"/>
        <item x="454"/>
        <item x="118"/>
        <item x="391"/>
        <item x="735"/>
        <item x="697"/>
        <item x="78"/>
        <item x="428"/>
        <item x="99"/>
        <item x="943"/>
        <item x="499"/>
        <item x="701"/>
        <item x="427"/>
        <item x="380"/>
        <item x="991"/>
        <item x="766"/>
        <item x="998"/>
        <item x="402"/>
        <item x="53"/>
        <item x="767"/>
        <item x="707"/>
        <item x="163"/>
        <item x="480"/>
        <item x="1001"/>
        <item x="393"/>
        <item x="389"/>
        <item x="1000"/>
        <item x="55"/>
        <item x="721"/>
        <item x="450"/>
        <item x="451"/>
        <item x="79"/>
        <item x="279"/>
        <item x="1016"/>
        <item x="865"/>
        <item x="360"/>
        <item x="187"/>
        <item x="534"/>
        <item x="1024"/>
        <item x="612"/>
        <item x="927"/>
        <item x="533"/>
        <item x="625"/>
        <item x="334"/>
        <item x="344"/>
        <item x="351"/>
        <item x="305"/>
        <item x="599"/>
        <item x="649"/>
        <item x="289"/>
        <item x="651"/>
        <item x="240"/>
        <item x="827"/>
        <item x="242"/>
        <item x="328"/>
        <item x="933"/>
        <item x="982"/>
        <item x="243"/>
        <item x="288"/>
        <item x="396"/>
        <item x="492"/>
        <item x="508"/>
        <item x="37"/>
        <item x="787"/>
        <item x="681"/>
        <item x="107"/>
        <item x="688"/>
        <item x="433"/>
        <item x="730"/>
        <item x="669"/>
        <item x="953"/>
        <item x="407"/>
        <item x="36"/>
        <item x="184"/>
        <item x="312"/>
        <item x="797"/>
        <item x="851"/>
        <item x="981"/>
        <item x="800"/>
        <item x="530"/>
        <item x="191"/>
        <item x="190"/>
        <item x="281"/>
        <item x="342"/>
        <item x="294"/>
        <item x="1038"/>
        <item x="1027"/>
        <item x="0"/>
        <item x="164"/>
        <item x="375"/>
        <item x="150"/>
        <item x="410"/>
        <item x="34"/>
        <item x="20"/>
        <item x="898"/>
        <item x="420"/>
        <item x="31"/>
        <item x="32"/>
        <item x="362"/>
        <item x="104"/>
        <item x="378"/>
        <item x="911"/>
        <item x="23"/>
        <item x="154"/>
        <item x="496"/>
        <item x="324"/>
        <item x="882"/>
        <item x="825"/>
        <item x="261"/>
        <item x="259"/>
        <item x="881"/>
        <item x="835"/>
        <item x="658"/>
        <item x="855"/>
        <item x="332"/>
        <item x="317"/>
        <item x="811"/>
        <item x="339"/>
        <item x="1035"/>
        <item x="282"/>
        <item x="205"/>
        <item x="347"/>
        <item x="269"/>
        <item x="316"/>
        <item x="214"/>
        <item x="834"/>
        <item x="440"/>
        <item x="388"/>
        <item x="780"/>
        <item x="92"/>
        <item x="392"/>
        <item x="157"/>
        <item x="891"/>
        <item x="906"/>
        <item x="675"/>
        <item x="349"/>
        <item x="247"/>
        <item x="244"/>
        <item x="239"/>
        <item x="246"/>
        <item x="272"/>
        <item x="343"/>
        <item x="1021"/>
        <item x="576"/>
        <item x="978"/>
        <item x="830"/>
        <item x="1030"/>
        <item x="304"/>
        <item x="822"/>
        <item x="616"/>
        <item x="251"/>
        <item x="630"/>
        <item x="346"/>
        <item x="584"/>
        <item x="1034"/>
        <item x="969"/>
        <item x="1026"/>
        <item x="583"/>
        <item x="980"/>
        <item x="340"/>
        <item x="820"/>
        <item x="652"/>
        <item x="588"/>
        <item x="580"/>
        <item x="901"/>
        <item x="373"/>
        <item x="684"/>
        <item x="476"/>
        <item x="786"/>
        <item x="745"/>
        <item x="673"/>
        <item x="160"/>
        <item x="418"/>
        <item x="732"/>
        <item x="469"/>
        <item x="47"/>
        <item x="489"/>
        <item x="120"/>
        <item x="950"/>
        <item x="695"/>
        <item x="15"/>
        <item x="884"/>
        <item x="582"/>
        <item x="819"/>
        <item x="257"/>
        <item x="973"/>
        <item x="823"/>
        <item x="423"/>
        <item x="116"/>
        <item x="727"/>
        <item x="747"/>
        <item x="874"/>
        <item x="1028"/>
        <item x="634"/>
        <item x="266"/>
        <item x="817"/>
        <item x="88"/>
        <item x="172"/>
        <item x="56"/>
        <item x="975"/>
        <item x="250"/>
        <item x="443"/>
        <item x="990"/>
        <item x="100"/>
        <item x="749"/>
        <item x="617"/>
        <item x="643"/>
        <item x="863"/>
        <item x="258"/>
        <item x="668"/>
        <item x="498"/>
        <item x="907"/>
        <item x="13"/>
        <item x="401"/>
        <item x="12"/>
        <item x="491"/>
        <item x="728"/>
        <item x="792"/>
        <item x="60"/>
        <item x="671"/>
        <item x="90"/>
        <item x="422"/>
        <item x="61"/>
        <item x="442"/>
        <item x="989"/>
        <item x="134"/>
        <item x="338"/>
        <item x="199"/>
        <item x="295"/>
        <item x="535"/>
        <item x="704"/>
        <item x="98"/>
        <item x="467"/>
        <item x="538"/>
        <item x="842"/>
        <item x="198"/>
        <item x="692"/>
        <item x="753"/>
        <item x="806"/>
        <item x="541"/>
        <item x="505"/>
        <item x="741"/>
        <item x="327"/>
        <item x="843"/>
        <item x="877"/>
        <item x="1020"/>
        <item x="984"/>
        <item x="808"/>
        <item x="793"/>
        <item x="840"/>
        <item x="604"/>
        <item x="524"/>
        <item x="523"/>
        <item x="626"/>
        <item x="854"/>
        <item x="872"/>
        <item x="867"/>
        <item x="945"/>
        <item x="754"/>
        <item x="992"/>
        <item x="382"/>
        <item x="376"/>
        <item x="501"/>
        <item x="718"/>
        <item x="62"/>
        <item x="446"/>
        <item x="119"/>
        <item x="503"/>
        <item x="158"/>
        <item x="466"/>
        <item x="509"/>
        <item x="900"/>
        <item x="717"/>
        <item x="909"/>
        <item x="386"/>
        <item x="436"/>
        <item x="502"/>
        <item x="713"/>
        <item x="394"/>
        <item x="485"/>
        <item x="777"/>
        <item x="81"/>
        <item x="740"/>
        <item x="1013"/>
        <item x="155"/>
        <item x="452"/>
        <item x="462"/>
        <item x="722"/>
        <item x="791"/>
        <item x="368"/>
        <item x="676"/>
        <item x="497"/>
        <item x="84"/>
        <item x="49"/>
        <item x="913"/>
        <item x="173"/>
        <item x="698"/>
        <item x="453"/>
        <item x="788"/>
        <item x="372"/>
        <item x="91"/>
        <item x="93"/>
        <item x="994"/>
        <item x="374"/>
        <item x="942"/>
        <item x="1006"/>
        <item x="674"/>
        <item x="166"/>
        <item x="475"/>
        <item x="414"/>
        <item x="355"/>
        <item x="1023"/>
        <item x="918"/>
        <item x="285"/>
        <item x="591"/>
        <item x="235"/>
        <item x="38"/>
        <item x="8"/>
        <item x="276"/>
        <item x="899"/>
        <item x="742"/>
        <item x="370"/>
        <item x="425"/>
        <item x="474"/>
        <item x="25"/>
        <item x="110"/>
        <item x="50"/>
        <item x="419"/>
        <item x="325"/>
        <item x="558"/>
        <item x="983"/>
        <item x="426"/>
        <item x="468"/>
        <item x="138"/>
        <item x="10"/>
        <item x="486"/>
        <item x="234"/>
        <item x="654"/>
        <item x="861"/>
        <item x="869"/>
        <item x="232"/>
        <item x="267"/>
        <item x="186"/>
        <item x="183"/>
        <item x="280"/>
        <item x="870"/>
        <item x="185"/>
        <item x="526"/>
        <item x="801"/>
        <item x="856"/>
        <item x="799"/>
        <item x="527"/>
        <item x="529"/>
        <item x="590"/>
        <item x="236"/>
        <item x="345"/>
        <item x="310"/>
        <item x="564"/>
        <item x="939"/>
        <item x="333"/>
        <item x="127"/>
        <item x="507"/>
        <item x="776"/>
        <item x="987"/>
        <item x="559"/>
        <item x="274"/>
        <item x="18"/>
        <item x="405"/>
        <item x="771"/>
        <item x="435"/>
        <item x="690"/>
        <item x="905"/>
        <item x="739"/>
        <item x="947"/>
        <item x="233"/>
        <item x="568"/>
        <item x="226"/>
        <item x="910"/>
        <item x="902"/>
        <item x="125"/>
        <item x="73"/>
        <item x="131"/>
        <item x="85"/>
        <item x="938"/>
        <item x="306"/>
        <item x="605"/>
        <item x="930"/>
        <item x="308"/>
        <item x="813"/>
        <item x="885"/>
        <item x="860"/>
        <item x="873"/>
        <item x="923"/>
        <item x="995"/>
        <item x="703"/>
        <item x="52"/>
        <item x="494"/>
        <item x="432"/>
        <item x="519"/>
        <item x="515"/>
        <item x="596"/>
        <item x="850"/>
        <item x="531"/>
        <item x="925"/>
        <item x="293"/>
        <item x="977"/>
        <item x="629"/>
        <item x="849"/>
        <item x="833"/>
        <item x="970"/>
        <item x="798"/>
        <item x="278"/>
        <item x="914"/>
        <item x="928"/>
        <item x="967"/>
        <item x="430"/>
        <item x="700"/>
        <item x="364"/>
        <item x="101"/>
        <item x="165"/>
        <item x="69"/>
        <item x="46"/>
        <item x="478"/>
        <item x="783"/>
        <item x="737"/>
        <item x="473"/>
        <item x="21"/>
        <item x="35"/>
        <item x="639"/>
        <item x="878"/>
        <item x="241"/>
        <item x="1031"/>
        <item x="350"/>
        <item x="245"/>
        <item x="574"/>
        <item x="641"/>
        <item x="248"/>
        <item x="95"/>
        <item x="77"/>
        <item x="903"/>
        <item x="43"/>
        <item x="679"/>
        <item x="6"/>
        <item x="444"/>
        <item x="896"/>
        <item x="958"/>
        <item x="769"/>
        <item x="687"/>
        <item x="390"/>
        <item x="48"/>
        <item x="140"/>
        <item x="663"/>
        <item x="488"/>
        <item x="141"/>
        <item x="518"/>
        <item x="27"/>
        <item x="779"/>
        <item x="463"/>
        <item x="124"/>
        <item x="448"/>
        <item x="678"/>
        <item x="912"/>
        <item x="951"/>
        <item x="962"/>
        <item x="672"/>
        <item x="109"/>
        <item x="97"/>
        <item x="729"/>
        <item x="1002"/>
        <item x="610"/>
        <item x="319"/>
        <item x="522"/>
        <item x="292"/>
        <item x="603"/>
        <item x="179"/>
        <item x="866"/>
        <item x="794"/>
        <item x="521"/>
        <item x="447"/>
        <item x="369"/>
        <item x="756"/>
        <item x="17"/>
        <item x="7"/>
        <item x="699"/>
        <item x="16"/>
        <item x="512"/>
        <item x="751"/>
        <item x="96"/>
        <item x="922"/>
        <item x="593"/>
        <item x="859"/>
        <item x="847"/>
        <item x="650"/>
        <item x="323"/>
        <item x="197"/>
        <item x="926"/>
        <item x="655"/>
        <item x="337"/>
        <item x="314"/>
        <item x="807"/>
        <item x="296"/>
        <item x="542"/>
        <item x="804"/>
        <item x="196"/>
        <item x="1036"/>
        <item x="545"/>
        <item x="270"/>
        <item x="357"/>
        <item x="940"/>
        <item x="194"/>
        <item x="537"/>
        <item x="598"/>
        <item x="614"/>
        <item x="832"/>
        <item x="297"/>
        <item x="1037"/>
        <item x="195"/>
        <item x="1032"/>
        <item x="623"/>
        <item x="336"/>
        <item x="549"/>
        <item x="934"/>
        <item x="358"/>
        <item x="858"/>
        <item x="554"/>
        <item x="924"/>
        <item x="810"/>
        <item x="215"/>
        <item x="615"/>
        <item x="268"/>
        <item x="592"/>
        <item x="203"/>
        <item x="552"/>
        <item x="213"/>
        <item x="211"/>
        <item x="845"/>
        <item x="216"/>
        <item x="916"/>
        <item x="206"/>
        <item x="809"/>
        <item x="550"/>
        <item x="556"/>
        <item x="547"/>
        <item x="202"/>
        <item x="935"/>
        <item x="212"/>
        <item x="642"/>
        <item x="644"/>
        <item x="548"/>
        <item x="621"/>
        <item x="237"/>
        <item x="225"/>
        <item x="286"/>
        <item x="275"/>
        <item x="645"/>
        <item x="222"/>
        <item x="397"/>
        <item x="631"/>
        <item x="220"/>
        <item x="557"/>
        <item x="128"/>
        <item x="412"/>
        <item x="487"/>
        <item x="437"/>
        <item x="449"/>
        <item x="309"/>
        <item x="1019"/>
        <item x="1014"/>
        <item x="665"/>
        <item x="384"/>
        <item x="108"/>
        <item x="563"/>
        <item x="976"/>
        <item x="569"/>
        <item x="561"/>
        <item x="223"/>
        <item x="567"/>
        <item x="886"/>
        <item x="566"/>
        <item x="560"/>
        <item x="224"/>
        <item x="622"/>
        <item x="221"/>
        <item x="354"/>
        <item x="217"/>
        <item x="218"/>
        <item x="919"/>
        <item x="571"/>
        <item x="231"/>
        <item x="219"/>
        <item x="562"/>
        <item x="228"/>
        <item x="620"/>
        <item x="326"/>
        <item x="307"/>
        <item x="848"/>
        <item x="41"/>
        <item x="770"/>
        <item x="136"/>
        <item x="731"/>
        <item x="415"/>
        <item x="112"/>
        <item x="417"/>
        <item x="710"/>
        <item x="785"/>
        <item x="416"/>
        <item x="743"/>
        <item x="178"/>
        <item x="290"/>
        <item x="291"/>
        <item x="335"/>
        <item x="318"/>
        <item x="852"/>
        <item x="608"/>
        <item x="853"/>
        <item x="611"/>
        <item x="966"/>
        <item x="320"/>
        <item x="525"/>
        <item x="263"/>
        <item x="871"/>
        <item x="180"/>
        <item x="965"/>
        <item x="796"/>
        <item x="744"/>
        <item x="738"/>
        <item x="129"/>
        <item x="736"/>
        <item x="778"/>
        <item x="456"/>
        <item x="708"/>
        <item x="381"/>
        <item x="4"/>
        <item x="459"/>
        <item x="255"/>
        <item x="633"/>
        <item x="1029"/>
        <item x="353"/>
        <item x="607"/>
        <item x="824"/>
        <item x="875"/>
        <item x="249"/>
        <item x="635"/>
        <item x="256"/>
        <item x="341"/>
        <item x="606"/>
        <item x="828"/>
        <item x="578"/>
        <item x="227"/>
        <item x="238"/>
        <item x="814"/>
        <item x="230"/>
        <item x="838"/>
        <item x="572"/>
        <item x="920"/>
        <item x="329"/>
        <item x="618"/>
        <item x="971"/>
        <item x="632"/>
        <item x="330"/>
        <item x="640"/>
        <item x="846"/>
        <item x="575"/>
        <item x="816"/>
        <item x="619"/>
        <item x="229"/>
        <item x="565"/>
        <item x="917"/>
        <item x="602"/>
        <item x="646"/>
        <item x="647"/>
        <item x="831"/>
        <item x="972"/>
        <item x="570"/>
        <item x="300"/>
        <item x="628"/>
        <item x="204"/>
        <item x="209"/>
        <item x="594"/>
        <item x="589"/>
        <item x="929"/>
        <item x="1022"/>
        <item x="627"/>
        <item x="595"/>
        <item x="555"/>
        <item x="313"/>
        <item x="844"/>
        <item x="299"/>
        <item x="864"/>
        <item x="132"/>
        <item x="506"/>
        <item x="67"/>
        <item x="44"/>
        <item x="841"/>
        <item x="613"/>
        <item x="536"/>
        <item x="1017"/>
        <item x="805"/>
        <item x="399"/>
        <item x="941"/>
        <item x="28"/>
        <item x="543"/>
        <item x="544"/>
        <item x="656"/>
        <item x="271"/>
        <item x="1008"/>
        <item x="126"/>
        <item x="662"/>
        <item x="887"/>
        <item x="540"/>
        <item x="200"/>
        <item x="192"/>
        <item x="406"/>
        <item x="404"/>
        <item x="539"/>
        <item x="356"/>
        <item x="857"/>
        <item x="59"/>
        <item x="711"/>
        <item x="638"/>
        <item x="86"/>
        <item x="455"/>
        <item x="706"/>
        <item x="1007"/>
        <item x="434"/>
        <item x="762"/>
        <item x="143"/>
        <item x="493"/>
        <item x="64"/>
        <item x="577"/>
        <item x="826"/>
        <item x="986"/>
        <item x="303"/>
        <item x="815"/>
        <item x="601"/>
        <item x="265"/>
        <item x="573"/>
        <item x="879"/>
        <item x="936"/>
        <item x="322"/>
        <item x="264"/>
        <item x="273"/>
        <item x="189"/>
        <item x="528"/>
        <item x="359"/>
        <item x="636"/>
        <item x="597"/>
        <item x="648"/>
        <item x="188"/>
        <item x="637"/>
        <item x="182"/>
        <item x="532"/>
        <item x="63"/>
        <item x="74"/>
        <item x="660"/>
        <item x="895"/>
        <item x="152"/>
        <item x="123"/>
        <item x="9"/>
        <item x="133"/>
        <item x="755"/>
        <item x="5"/>
        <item x="482"/>
        <item x="460"/>
        <item x="465"/>
        <item x="954"/>
        <item x="470"/>
        <item x="400"/>
        <item x="664"/>
        <item x="897"/>
        <item x="892"/>
        <item x="908"/>
        <item x="513"/>
        <item x="997"/>
        <item x="1015"/>
        <item x="733"/>
        <item x="760"/>
        <item x="719"/>
        <item x="759"/>
        <item x="408"/>
        <item x="734"/>
        <item x="996"/>
        <item x="782"/>
        <item x="29"/>
        <item x="758"/>
        <item x="876"/>
        <item x="181"/>
        <item x="1025"/>
        <item x="348"/>
        <item x="931"/>
        <item x="795"/>
        <item x="609"/>
        <item x="960"/>
        <item x="746"/>
        <item x="761"/>
        <item x="775"/>
        <item x="696"/>
        <item x="387"/>
        <item x="122"/>
        <item x="403"/>
        <item x="774"/>
        <item x="677"/>
        <item x="159"/>
        <item x="477"/>
        <item x="685"/>
        <item x="712"/>
        <item x="80"/>
        <item x="517"/>
        <item x="438"/>
        <item x="82"/>
        <item x="11"/>
        <item x="691"/>
        <item x="725"/>
        <item x="670"/>
        <item x="175"/>
        <item x="54"/>
        <item x="26"/>
        <item x="111"/>
        <item x="790"/>
        <item x="58"/>
        <item x="504"/>
        <item x="461"/>
        <item x="424"/>
        <item x="957"/>
        <item x="130"/>
        <item x="457"/>
        <item x="83"/>
        <item x="71"/>
        <item x="829"/>
        <item x="821"/>
        <item x="121"/>
        <item x="694"/>
        <item x="87"/>
        <item x="30"/>
        <item x="471"/>
        <item x="979"/>
        <item x="579"/>
        <item x="302"/>
        <item x="921"/>
        <item x="137"/>
        <item x="277"/>
        <item x="301"/>
        <item x="653"/>
        <item x="168"/>
        <item x="716"/>
        <item x="581"/>
        <item x="254"/>
        <item x="367"/>
        <item x="963"/>
        <item x="72"/>
        <item x="702"/>
        <item x="33"/>
        <item x="363"/>
        <item x="45"/>
        <item x="726"/>
        <item x="683"/>
        <item x="377"/>
        <item x="490"/>
        <item x="510"/>
        <item x="955"/>
        <item x="500"/>
        <item x="365"/>
        <item x="952"/>
        <item x="65"/>
        <item x="103"/>
        <item x="145"/>
        <item x="999"/>
        <item x="151"/>
        <item x="14"/>
        <item x="686"/>
        <item x="106"/>
        <item x="70"/>
        <item x="153"/>
        <item x="156"/>
        <item x="750"/>
        <item x="661"/>
        <item x="890"/>
        <item x="748"/>
        <item x="1012"/>
        <item x="944"/>
        <item x="42"/>
        <item x="682"/>
        <item x="146"/>
        <item x="421"/>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numFmtId="15" outline="0"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compact="0" numFmtId="15" outline="0" showAll="0"/>
    <pivotField compact="0" outline="0" showAll="0"/>
    <pivotField compact="0" outline="0" showAll="0">
      <items count="13">
        <item x="4"/>
        <item x="11"/>
        <item x="8"/>
        <item x="10"/>
        <item x="0"/>
        <item x="5"/>
        <item x="2"/>
        <item x="7"/>
        <item x="9"/>
        <item x="3"/>
        <item x="6"/>
        <item x="1"/>
        <item t="default"/>
      </items>
    </pivotField>
    <pivotField compact="0" outline="0" showAll="0"/>
    <pivotField compact="0" outline="0" showAll="0"/>
    <pivotField compact="0" outline="0" showAll="0" defaultSubtotal="0"/>
    <pivotField compact="0" outline="0" showAll="0" defaultSubtotal="0"/>
    <pivotField compact="0" outline="0" showAll="0" defaultSubtotal="0">
      <items count="7">
        <item x="0"/>
        <item x="1"/>
        <item x="2"/>
        <item x="3"/>
        <item x="4"/>
        <item x="5"/>
        <item x="6"/>
      </items>
    </pivotField>
  </pivotFields>
  <rowFields count="2">
    <field x="13"/>
    <field x="12"/>
  </rowFields>
  <rowItems count="30">
    <i>
      <x v="64"/>
      <x v="7"/>
    </i>
    <i t="default">
      <x v="64"/>
    </i>
    <i>
      <x v="212"/>
      <x v="4"/>
    </i>
    <i t="default">
      <x v="212"/>
    </i>
    <i>
      <x v="258"/>
      <x v="3"/>
    </i>
    <i t="default">
      <x v="258"/>
    </i>
    <i>
      <x v="296"/>
      <x v="4"/>
    </i>
    <i t="default">
      <x v="296"/>
    </i>
    <i>
      <x v="390"/>
      <x/>
    </i>
    <i t="default">
      <x v="390"/>
    </i>
    <i>
      <x v="456"/>
      <x v="12"/>
    </i>
    <i t="default">
      <x v="456"/>
    </i>
    <i>
      <x v="573"/>
      <x v="3"/>
    </i>
    <i t="default">
      <x v="573"/>
    </i>
    <i>
      <x v="582"/>
      <x v="3"/>
    </i>
    <i t="default">
      <x v="582"/>
    </i>
    <i>
      <x v="636"/>
      <x v="7"/>
    </i>
    <i t="default">
      <x v="636"/>
    </i>
    <i>
      <x v="696"/>
      <x v="13"/>
    </i>
    <i t="default">
      <x v="696"/>
    </i>
    <i>
      <x v="736"/>
      <x v="5"/>
    </i>
    <i t="default">
      <x v="736"/>
    </i>
    <i>
      <x v="797"/>
      <x v="9"/>
    </i>
    <i t="default">
      <x v="797"/>
    </i>
    <i>
      <x v="888"/>
      <x v="4"/>
    </i>
    <i t="default">
      <x v="888"/>
    </i>
    <i>
      <x v="911"/>
      <x v="14"/>
    </i>
    <i t="default">
      <x v="911"/>
    </i>
    <i>
      <x v="963"/>
      <x v="8"/>
    </i>
    <i t="default">
      <x v="963"/>
    </i>
  </rowItems>
  <colItems count="1">
    <i/>
  </colItems>
  <dataFields count="1">
    <dataField name="Sum of Quantity" fld="15" baseField="0" baseItem="0"/>
  </dataField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2FC2C8-0D39-4E39-A46D-78312AAAF548}" name="PivotTable3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41:BT5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margin2" fld="1"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IA  DATA ANALYSIS using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20000000}" name="PivotTable2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I29:AJ34" firstHeaderRow="1" firstDataRow="1" firstDataCol="1"/>
  <pivotFields count="32">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Items count="1">
    <i/>
  </colItems>
  <dataFields count="1">
    <dataField name="Average of Profit" fld="16"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2">
  <location ref="AQ49:AR54"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axis="axisRow"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30"/>
    <field x="23"/>
  </rowFields>
  <rowItems count="5">
    <i>
      <x v="1"/>
    </i>
    <i>
      <x v="2"/>
    </i>
    <i>
      <x v="3"/>
    </i>
    <i>
      <x v="4"/>
    </i>
    <i t="grand">
      <x/>
    </i>
  </rowItems>
  <colItems count="1">
    <i/>
  </colItems>
  <dataFields count="1">
    <dataField name="Sum of Sales" fld="14"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0" count="1" selected="0">
            <x v="1"/>
          </reference>
        </references>
      </pivotArea>
    </chartFormat>
    <chartFormat chart="9" format="8">
      <pivotArea type="data" outline="0" fieldPosition="0">
        <references count="2">
          <reference field="4294967294" count="1" selected="0">
            <x v="0"/>
          </reference>
          <reference field="30" count="1" selected="0">
            <x v="2"/>
          </reference>
        </references>
      </pivotArea>
    </chartFormat>
    <chartFormat chart="9" format="9">
      <pivotArea type="data" outline="0" fieldPosition="0">
        <references count="2">
          <reference field="4294967294" count="1" selected="0">
            <x v="0"/>
          </reference>
          <reference field="30" count="1" selected="0">
            <x v="3"/>
          </reference>
        </references>
      </pivotArea>
    </chartFormat>
    <chartFormat chart="9" format="10">
      <pivotArea type="data" outline="0" fieldPosition="0">
        <references count="2">
          <reference field="4294967294" count="1" selected="0">
            <x v="0"/>
          </reference>
          <reference field="3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000-000011000000}" name="PivotTable3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F30:BG36" firstHeaderRow="1" firstDataRow="1" firstDataCol="1"/>
  <pivotFields count="32">
    <pivotField showAll="0"/>
    <pivotField showAll="0"/>
    <pivotField showAll="0"/>
    <pivotField showAll="0"/>
    <pivotField showAll="0"/>
    <pivotField showAll="0"/>
    <pivotField axis="axisRow" showAll="0" measureFilter="1">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1">
    <field x="6"/>
  </rowFields>
  <rowItems count="6">
    <i>
      <x v="12"/>
    </i>
    <i>
      <x v="40"/>
    </i>
    <i>
      <x v="52"/>
    </i>
    <i>
      <x v="60"/>
    </i>
    <i>
      <x v="114"/>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2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Q41:AW47" firstHeaderRow="1" firstDataRow="2" firstDataCol="1"/>
  <pivotFields count="32">
    <pivotField showAll="0"/>
    <pivotField dataField="1" showAll="0"/>
    <pivotField axis="axisRow" showAll="0">
      <items count="5">
        <item x="2"/>
        <item x="3"/>
        <item x="1"/>
        <item x="0"/>
        <item t="default"/>
      </items>
    </pivotField>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Col" showAll="0">
      <items count="6">
        <item x="2"/>
        <item x="3"/>
        <item x="1"/>
        <item x="0"/>
        <item x="4"/>
        <item t="default"/>
      </items>
    </pivotField>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5">
    <i>
      <x/>
    </i>
    <i>
      <x v="1"/>
    </i>
    <i>
      <x v="2"/>
    </i>
    <i>
      <x v="3"/>
    </i>
    <i t="grand">
      <x/>
    </i>
  </rowItems>
  <colFields count="1">
    <field x="25"/>
  </colFields>
  <colItems count="6">
    <i>
      <x/>
    </i>
    <i>
      <x v="1"/>
    </i>
    <i>
      <x v="2"/>
    </i>
    <i>
      <x v="3"/>
    </i>
    <i>
      <x v="4"/>
    </i>
    <i t="grand">
      <x/>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J30:K32" firstHeaderRow="1" firstDataRow="1" firstDataCol="1"/>
  <pivotFields count="32">
    <pivotField showAll="0"/>
    <pivotField showAll="0"/>
    <pivotField showAll="0"/>
    <pivotField showAll="0"/>
    <pivotField showAll="0"/>
    <pivotField showAll="0"/>
    <pivotField axis="axisRow" showAll="0" measureFilter="1">
      <items count="147">
        <item x="70"/>
        <item x="19"/>
        <item x="124"/>
        <item x="75"/>
        <item x="78"/>
        <item x="34"/>
        <item x="65"/>
        <item x="46"/>
        <item x="63"/>
        <item x="92"/>
        <item x="60"/>
        <item x="36"/>
        <item x="29"/>
        <item x="97"/>
        <item x="141"/>
        <item x="120"/>
        <item x="47"/>
        <item x="95"/>
        <item x="106"/>
        <item x="23"/>
        <item x="117"/>
        <item x="90"/>
        <item x="82"/>
        <item x="26"/>
        <item x="137"/>
        <item x="108"/>
        <item x="53"/>
        <item x="74"/>
        <item x="110"/>
        <item x="3"/>
        <item x="86"/>
        <item x="17"/>
        <item x="126"/>
        <item x="104"/>
        <item x="122"/>
        <item x="18"/>
        <item x="58"/>
        <item x="79"/>
        <item x="139"/>
        <item x="91"/>
        <item x="30"/>
        <item x="89"/>
        <item x="14"/>
        <item x="1"/>
        <item x="21"/>
        <item x="88"/>
        <item x="38"/>
        <item x="99"/>
        <item x="113"/>
        <item x="98"/>
        <item x="136"/>
        <item x="133"/>
        <item x="24"/>
        <item x="119"/>
        <item x="102"/>
        <item x="27"/>
        <item x="103"/>
        <item x="62"/>
        <item x="138"/>
        <item x="15"/>
        <item x="52"/>
        <item x="93"/>
        <item x="105"/>
        <item x="11"/>
        <item x="59"/>
        <item x="57"/>
        <item x="64"/>
        <item x="68"/>
        <item x="132"/>
        <item x="84"/>
        <item x="67"/>
        <item x="42"/>
        <item x="134"/>
        <item x="77"/>
        <item x="39"/>
        <item x="8"/>
        <item x="81"/>
        <item x="142"/>
        <item x="96"/>
        <item x="22"/>
        <item x="4"/>
        <item x="115"/>
        <item x="13"/>
        <item x="37"/>
        <item x="112"/>
        <item x="43"/>
        <item x="56"/>
        <item x="61"/>
        <item x="25"/>
        <item x="72"/>
        <item x="31"/>
        <item x="2"/>
        <item x="129"/>
        <item x="127"/>
        <item x="9"/>
        <item x="101"/>
        <item x="100"/>
        <item x="49"/>
        <item x="130"/>
        <item x="32"/>
        <item x="40"/>
        <item x="45"/>
        <item x="118"/>
        <item x="121"/>
        <item x="55"/>
        <item x="144"/>
        <item x="94"/>
        <item x="131"/>
        <item x="35"/>
        <item x="125"/>
        <item x="51"/>
        <item x="48"/>
        <item x="87"/>
        <item x="7"/>
        <item x="44"/>
        <item x="10"/>
        <item x="0"/>
        <item x="80"/>
        <item x="5"/>
        <item x="143"/>
        <item x="73"/>
        <item x="128"/>
        <item x="20"/>
        <item x="28"/>
        <item x="135"/>
        <item x="109"/>
        <item x="6"/>
        <item x="83"/>
        <item x="76"/>
        <item x="16"/>
        <item x="66"/>
        <item x="145"/>
        <item x="71"/>
        <item x="111"/>
        <item x="54"/>
        <item x="114"/>
        <item x="12"/>
        <item x="140"/>
        <item x="116"/>
        <item x="41"/>
        <item x="107"/>
        <item x="50"/>
        <item x="123"/>
        <item x="69"/>
        <item x="33"/>
        <item x="85"/>
        <item t="default"/>
      </items>
    </pivotField>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2">
    <i>
      <x v="52"/>
    </i>
    <i t="grand">
      <x/>
    </i>
  </rowItems>
  <colItems count="1">
    <i/>
  </colItems>
  <dataFields count="1">
    <dataField name="Sum of Profit" fld="16" baseField="6" baseItem="0"/>
  </dataField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1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O26:P28"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measureFilter="1">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2">
    <i>
      <x v="1"/>
    </i>
    <i t="grand">
      <x/>
    </i>
  </rowItems>
  <colItems count="1">
    <i/>
  </colItems>
  <dataFields count="1">
    <dataField name="Min of Profit" fld="16" subtotal="min" baseField="12" baseItem="0"/>
  </dataFields>
  <pivotTableStyleInfo name="PivotStyleLight16" showRowHeaders="1" showColHeaders="1" showRowStripes="0" showColStripes="0" showLastColumn="1"/>
  <filters count="1">
    <filter fld="1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000-000017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F16:G18"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axis="axisRow" showAll="0" measureFilter="1">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2">
    <i>
      <x v="10"/>
    </i>
    <i t="grand">
      <x/>
    </i>
  </rowItems>
  <colItems count="1">
    <i/>
  </colItems>
  <dataFields count="1">
    <dataField name="Max of Sales" fld="14" subtotal="max" baseField="26" baseItem="0"/>
  </dataFields>
  <pivotTableStyleInfo name="PivotStyleLight16" showRowHeaders="1" showColHeaders="1" showRowStripes="0" showColStripes="0" showLastColumn="1"/>
  <filters count="1">
    <filter fld="2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3D9B192-F7F2-4304-BEFA-E5D1C3671C12}"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M85:BN90" firstHeaderRow="1" firstDataRow="1" firstDataCol="1"/>
  <pivotFields count="32">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9"/>
  </rowFields>
  <rowItems count="5">
    <i>
      <x/>
    </i>
    <i>
      <x v="1"/>
    </i>
    <i>
      <x v="2"/>
    </i>
    <i>
      <x v="3"/>
    </i>
    <i t="grand">
      <x/>
    </i>
  </rowItems>
  <colItems count="1">
    <i/>
  </colItems>
  <dataFields count="1">
    <dataField name="Sum of Sales" fld="14" baseField="0" baseItem="0"/>
  </dataFields>
  <chartFormats count="17">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9" count="1" selected="0">
            <x v="0"/>
          </reference>
        </references>
      </pivotArea>
    </chartFormat>
    <chartFormat chart="10" format="3">
      <pivotArea type="data" outline="0" fieldPosition="0">
        <references count="2">
          <reference field="4294967294" count="1" selected="0">
            <x v="0"/>
          </reference>
          <reference field="9" count="1" selected="0">
            <x v="1"/>
          </reference>
        </references>
      </pivotArea>
    </chartFormat>
    <chartFormat chart="10" format="4">
      <pivotArea type="data" outline="0" fieldPosition="0">
        <references count="2">
          <reference field="4294967294" count="1" selected="0">
            <x v="0"/>
          </reference>
          <reference field="9" count="1" selected="0">
            <x v="2"/>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9" count="1" selected="0">
            <x v="0"/>
          </reference>
        </references>
      </pivotArea>
    </chartFormat>
    <chartFormat chart="11" format="8">
      <pivotArea type="data" outline="0" fieldPosition="0">
        <references count="2">
          <reference field="4294967294" count="1" selected="0">
            <x v="0"/>
          </reference>
          <reference field="9" count="1" selected="0">
            <x v="1"/>
          </reference>
        </references>
      </pivotArea>
    </chartFormat>
    <chartFormat chart="11" format="9">
      <pivotArea type="data" outline="0" fieldPosition="0">
        <references count="2">
          <reference field="4294967294" count="1" selected="0">
            <x v="0"/>
          </reference>
          <reference field="9" count="1" selected="0">
            <x v="2"/>
          </reference>
        </references>
      </pivotArea>
    </chartFormat>
    <chartFormat chart="11"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9E2AEF0-C0A7-4EE0-8B48-CD03E8586ED6}"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F71:BG76"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pivotField numFmtId="15" showAll="0"/>
    <pivotField axis="axisRow" showAll="0">
      <items count="6">
        <item x="2"/>
        <item x="3"/>
        <item x="1"/>
        <item x="0"/>
        <item h="1" x="4"/>
        <item t="default"/>
      </items>
    </pivotField>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25"/>
  </rowFields>
  <rowItems count="5">
    <i>
      <x/>
    </i>
    <i>
      <x v="1"/>
    </i>
    <i>
      <x v="2"/>
    </i>
    <i>
      <x v="3"/>
    </i>
    <i t="grand">
      <x/>
    </i>
  </rowItems>
  <colItems count="1">
    <i/>
  </colItems>
  <dataFields count="1">
    <dataField name="Sum of Sales" fld="1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000-00001C000000}" name="PivotTable2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I8:AN27" firstHeaderRow="1" firstDataRow="2" firstDataCol="1"/>
  <pivotFields count="32">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 showAll="0"/>
    <pivotField showAll="0">
      <items count="4">
        <item x="2"/>
        <item x="0"/>
        <item x="1"/>
        <item t="default"/>
      </items>
    </pivotField>
    <pivotField axis="axisRow"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8">
    <i>
      <x/>
    </i>
    <i>
      <x v="1"/>
    </i>
    <i>
      <x v="2"/>
    </i>
    <i>
      <x v="3"/>
    </i>
    <i>
      <x v="4"/>
    </i>
    <i>
      <x v="5"/>
    </i>
    <i>
      <x v="6"/>
    </i>
    <i>
      <x v="7"/>
    </i>
    <i>
      <x v="8"/>
    </i>
    <i>
      <x v="9"/>
    </i>
    <i>
      <x v="10"/>
    </i>
    <i>
      <x v="11"/>
    </i>
    <i>
      <x v="12"/>
    </i>
    <i>
      <x v="13"/>
    </i>
    <i>
      <x v="14"/>
    </i>
    <i>
      <x v="15"/>
    </i>
    <i>
      <x v="16"/>
    </i>
    <i t="grand">
      <x/>
    </i>
  </rowItems>
  <colFields count="1">
    <field x="9"/>
  </colFields>
  <colItems count="5">
    <i>
      <x/>
    </i>
    <i>
      <x v="1"/>
    </i>
    <i>
      <x v="2"/>
    </i>
    <i>
      <x v="3"/>
    </i>
    <i t="grand">
      <x/>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0718ABA-E162-4C7E-B0B2-6169C5DC9409}"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56:AR69"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pivotField numFmtId="15" showAll="0"/>
    <pivotField showAll="0"/>
    <pivotField axis="axisRow"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26"/>
  </rowFields>
  <rowItems count="13">
    <i>
      <x/>
    </i>
    <i>
      <x v="1"/>
    </i>
    <i>
      <x v="2"/>
    </i>
    <i>
      <x v="3"/>
    </i>
    <i>
      <x v="4"/>
    </i>
    <i>
      <x v="5"/>
    </i>
    <i>
      <x v="6"/>
    </i>
    <i>
      <x v="7"/>
    </i>
    <i>
      <x v="8"/>
    </i>
    <i>
      <x v="9"/>
    </i>
    <i>
      <x v="10"/>
    </i>
    <i>
      <x v="11"/>
    </i>
    <i t="grand">
      <x/>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3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F38:BH43" firstHeaderRow="0" firstDataRow="1" firstDataCol="1"/>
  <pivotFields count="32">
    <pivotField showAll="0"/>
    <pivotField dataField="1"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1">
    <field x="9"/>
  </rowFields>
  <rowItems count="5">
    <i>
      <x/>
    </i>
    <i>
      <x v="1"/>
    </i>
    <i>
      <x v="2"/>
    </i>
    <i>
      <x v="3"/>
    </i>
    <i t="grand">
      <x/>
    </i>
  </rowItems>
  <colFields count="1">
    <field x="-2"/>
  </colFields>
  <colItems count="2">
    <i>
      <x/>
    </i>
    <i i="1">
      <x v="1"/>
    </i>
  </colItems>
  <dataFields count="2">
    <dataField name="Sum of Sales" fld="14"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S2:T4"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axis="axisRow" showAll="0" measureFilter="1">
      <items count="13">
        <item x="2"/>
        <item x="3"/>
        <item x="1"/>
        <item x="0"/>
        <item x="4"/>
        <item x="6"/>
        <item x="5"/>
        <item x="7"/>
        <item x="10"/>
        <item x="9"/>
        <item x="8"/>
        <item x="11"/>
        <item t="default"/>
      </items>
    </pivotField>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2">
    <i>
      <x v="3"/>
    </i>
    <i t="grand">
      <x/>
    </i>
  </rowItems>
  <colItems count="1">
    <i/>
  </colItems>
  <dataFields count="1">
    <dataField name="Sum of Sales" fld="14" baseField="0" baseItem="0"/>
  </dataFields>
  <pivotTableStyleInfo name="PivotStyleLight16" showRowHeaders="1" showColHeaders="1" showRowStripes="0" showColStripes="0" showLastColumn="1"/>
  <filters count="1">
    <filter fld="2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000-00000E000000}" name="PivotTable1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D22:AF35" firstHeaderRow="0"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axis="axisRow"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4" baseField="0" baseItem="0"/>
    <dataField name="Sum of Profit" fld="16"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000-000010000000}" name="PivotTable25" cacheId="0" dataPosition="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Q17:BC32" firstHeaderRow="1" firstDataRow="3"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axis="axisCol" showAll="0">
      <items count="6">
        <item x="2"/>
        <item x="3"/>
        <item x="1"/>
        <item x="0"/>
        <item x="4"/>
        <item t="default"/>
      </items>
    </pivotField>
    <pivotField axis="axisRow"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13">
    <i>
      <x/>
    </i>
    <i>
      <x v="1"/>
    </i>
    <i>
      <x v="2"/>
    </i>
    <i>
      <x v="3"/>
    </i>
    <i>
      <x v="4"/>
    </i>
    <i>
      <x v="5"/>
    </i>
    <i>
      <x v="6"/>
    </i>
    <i>
      <x v="7"/>
    </i>
    <i>
      <x v="8"/>
    </i>
    <i>
      <x v="9"/>
    </i>
    <i>
      <x v="10"/>
    </i>
    <i>
      <x v="11"/>
    </i>
    <i t="grand">
      <x/>
    </i>
  </rowItems>
  <colFields count="2">
    <field x="25"/>
    <field x="-2"/>
  </colFields>
  <colItems count="12">
    <i>
      <x/>
      <x/>
    </i>
    <i r="1" i="1">
      <x v="1"/>
    </i>
    <i>
      <x v="1"/>
      <x/>
    </i>
    <i r="1" i="1">
      <x v="1"/>
    </i>
    <i>
      <x v="2"/>
      <x/>
    </i>
    <i r="1" i="1">
      <x v="1"/>
    </i>
    <i>
      <x v="3"/>
      <x/>
    </i>
    <i r="1" i="1">
      <x v="1"/>
    </i>
    <i>
      <x v="4"/>
      <x/>
    </i>
    <i r="1" i="1">
      <x v="1"/>
    </i>
    <i t="grand">
      <x/>
    </i>
    <i t="grand" i="1">
      <x/>
    </i>
  </colItems>
  <dataFields count="2">
    <dataField name="Sum of Profit" fld="16" baseField="0" baseItem="0"/>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FAE09B2-0226-4D91-B3DB-047D4ADFE8C7}"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S54:BU58" firstHeaderRow="0"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11"/>
  </rowFields>
  <rowItems count="4">
    <i>
      <x/>
    </i>
    <i>
      <x v="1"/>
    </i>
    <i>
      <x v="2"/>
    </i>
    <i t="grand">
      <x/>
    </i>
  </rowItems>
  <colFields count="1">
    <field x="-2"/>
  </colFields>
  <colItems count="2">
    <i>
      <x/>
    </i>
    <i i="1">
      <x v="1"/>
    </i>
  </colItems>
  <dataFields count="2">
    <dataField name="Average of Sales" fld="14" subtotal="average" baseField="11" baseItem="0"/>
    <dataField name="Average of Profit"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000-00000D000000}" name="PivotTable3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F2:BH28" firstHeaderRow="0" firstDataRow="1" firstDataCol="1"/>
  <pivotFields count="32">
    <pivotField showAll="0"/>
    <pivotField showAll="0"/>
    <pivotField showAll="0"/>
    <pivotField showAll="0"/>
    <pivotField showAll="0"/>
    <pivotField showAll="0"/>
    <pivotField showAll="0"/>
    <pivotField axis="axisRow" showAll="0">
      <items count="26">
        <item x="16"/>
        <item x="13"/>
        <item x="17"/>
        <item x="24"/>
        <item x="1"/>
        <item x="14"/>
        <item x="0"/>
        <item x="10"/>
        <item x="19"/>
        <item x="21"/>
        <item x="2"/>
        <item x="3"/>
        <item x="4"/>
        <item x="5"/>
        <item x="22"/>
        <item x="20"/>
        <item x="6"/>
        <item x="11"/>
        <item x="8"/>
        <item x="9"/>
        <item x="18"/>
        <item x="23"/>
        <item x="7"/>
        <item x="12"/>
        <item x="15"/>
        <item t="default"/>
      </items>
    </pivotField>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W5:X8"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3">
    <i>
      <x/>
    </i>
    <i>
      <x v="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000-00001F000000}" name="PivotTable1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6">
  <location ref="AD2:AF13" firstHeaderRow="0"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measureFilter="1">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11">
    <i>
      <x/>
    </i>
    <i>
      <x v="1"/>
    </i>
    <i>
      <x v="4"/>
    </i>
    <i>
      <x v="5"/>
    </i>
    <i>
      <x v="6"/>
    </i>
    <i>
      <x v="9"/>
    </i>
    <i>
      <x v="11"/>
    </i>
    <i>
      <x v="13"/>
    </i>
    <i>
      <x v="14"/>
    </i>
    <i>
      <x v="16"/>
    </i>
    <i t="grand">
      <x/>
    </i>
  </rowItems>
  <colFields count="1">
    <field x="-2"/>
  </colFields>
  <colItems count="2">
    <i>
      <x/>
    </i>
    <i i="1">
      <x v="1"/>
    </i>
  </colItems>
  <dataFields count="2">
    <dataField name="Sum of Sales" fld="14" baseField="0" baseItem="0"/>
    <dataField name="Sum of Profit" fld="16" baseField="0" baseItem="0"/>
  </dataFields>
  <chartFormats count="3">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1" format="6">
      <pivotArea type="data" outline="0" fieldPosition="0">
        <references count="2">
          <reference field="4294967294" count="1" selected="0">
            <x v="0"/>
          </reference>
          <reference field="12" count="1" selected="0">
            <x v="13"/>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000-000012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12:C14" firstHeaderRow="1" firstDataRow="1" firstDataCol="1"/>
  <pivotFields count="32">
    <pivotField showAll="0"/>
    <pivotField dataField="1"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2">
    <i>
      <x v="42"/>
    </i>
    <i t="grand">
      <x/>
    </i>
  </rowItems>
  <colItems count="1">
    <i/>
  </colItems>
  <dataFields count="1">
    <dataField name="Count of Order ID" fld="1" subtotal="count" baseField="4" baseItem="0"/>
  </dataFields>
  <pivotTableStyleInfo name="PivotStyleLight16" showRowHeaders="1" showColHeaders="1" showRowStripes="0" showColStripes="0" showLastColumn="1"/>
  <filters count="1">
    <filter fld="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0000-000013000000}" name="PivotTable3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M57:BN82"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dataField="1" showAll="0"/>
    <pivotField showAll="0"/>
    <pivotField showAll="0"/>
    <pivotField showAll="0"/>
    <pivotField showAll="0"/>
    <pivotField axis="axisRow" showAll="0">
      <items count="4">
        <item x="0"/>
        <item x="1"/>
        <item x="2"/>
        <item t="default"/>
      </items>
    </pivotField>
    <pivotField axis="axisRow" showAll="0">
      <items count="13">
        <item x="2"/>
        <item x="3"/>
        <item x="1"/>
        <item x="0"/>
        <item x="4"/>
        <item x="6"/>
        <item x="5"/>
        <item x="7"/>
        <item x="10"/>
        <item x="9"/>
        <item x="8"/>
        <item x="11"/>
        <item t="default"/>
      </items>
    </pivotField>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2">
    <field x="21"/>
    <field x="20"/>
  </rowFields>
  <rowItems count="25">
    <i>
      <x/>
    </i>
    <i r="1">
      <x/>
    </i>
    <i>
      <x v="1"/>
    </i>
    <i r="1">
      <x/>
    </i>
    <i>
      <x v="2"/>
    </i>
    <i r="1">
      <x/>
    </i>
    <i>
      <x v="3"/>
    </i>
    <i r="1">
      <x/>
    </i>
    <i>
      <x v="4"/>
    </i>
    <i r="1">
      <x v="1"/>
    </i>
    <i>
      <x v="5"/>
    </i>
    <i r="1">
      <x v="1"/>
    </i>
    <i>
      <x v="6"/>
    </i>
    <i r="1">
      <x v="1"/>
    </i>
    <i>
      <x v="7"/>
    </i>
    <i r="1">
      <x v="1"/>
    </i>
    <i>
      <x v="8"/>
    </i>
    <i r="1">
      <x v="2"/>
    </i>
    <i>
      <x v="9"/>
    </i>
    <i r="1">
      <x v="2"/>
    </i>
    <i>
      <x v="10"/>
    </i>
    <i r="1">
      <x v="2"/>
    </i>
    <i>
      <x v="11"/>
    </i>
    <i r="1">
      <x v="2"/>
    </i>
    <i t="grand">
      <x/>
    </i>
  </rowItems>
  <colItems count="1">
    <i/>
  </colItems>
  <dataFields count="1">
    <dataField name="Sum of Quantity"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0000000-0007-0000-0000-000023000000}"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J34:L39" firstHeaderRow="0" firstDataRow="1" firstDataCol="1"/>
  <pivotFields count="32">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dataField="1" showAll="0">
      <items count="1298">
        <item x="122"/>
        <item x="881"/>
        <item x="754"/>
        <item x="3"/>
        <item x="913"/>
        <item x="451"/>
        <item x="755"/>
        <item x="17"/>
        <item x="419"/>
        <item x="1255"/>
        <item x="173"/>
        <item x="131"/>
        <item x="746"/>
        <item x="464"/>
        <item x="812"/>
        <item x="74"/>
        <item x="393"/>
        <item x="15"/>
        <item x="753"/>
        <item x="710"/>
        <item x="1090"/>
        <item x="745"/>
        <item x="66"/>
        <item x="60"/>
        <item x="23"/>
        <item x="1182"/>
        <item x="436"/>
        <item x="64"/>
        <item x="2"/>
        <item x="1188"/>
        <item x="166"/>
        <item x="811"/>
        <item x="161"/>
        <item x="18"/>
        <item x="22"/>
        <item x="80"/>
        <item x="458"/>
        <item x="813"/>
        <item x="5"/>
        <item x="185"/>
        <item x="882"/>
        <item x="521"/>
        <item x="1087"/>
        <item x="450"/>
        <item x="59"/>
        <item x="106"/>
        <item x="814"/>
        <item x="1083"/>
        <item x="392"/>
        <item x="402"/>
        <item x="1086"/>
        <item x="16"/>
        <item x="70"/>
        <item x="79"/>
        <item x="518"/>
        <item x="21"/>
        <item x="853"/>
        <item x="462"/>
        <item x="439"/>
        <item x="10"/>
        <item x="186"/>
        <item x="1082"/>
        <item x="447"/>
        <item x="302"/>
        <item x="9"/>
        <item x="8"/>
        <item x="1166"/>
        <item x="517"/>
        <item x="765"/>
        <item x="650"/>
        <item x="890"/>
        <item x="180"/>
        <item x="794"/>
        <item x="1"/>
        <item x="917"/>
        <item x="758"/>
        <item x="398"/>
        <item x="72"/>
        <item x="749"/>
        <item x="78"/>
        <item x="391"/>
        <item x="172"/>
        <item x="449"/>
        <item x="383"/>
        <item x="446"/>
        <item x="1232"/>
        <item x="401"/>
        <item x="400"/>
        <item x="388"/>
        <item x="7"/>
        <item x="772"/>
        <item x="67"/>
        <item x="664"/>
        <item x="325"/>
        <item x="441"/>
        <item x="1065"/>
        <item x="804"/>
        <item x="756"/>
        <item x="880"/>
        <item x="823"/>
        <item x="1077"/>
        <item x="368"/>
        <item x="1150"/>
        <item x="35"/>
        <item x="1227"/>
        <item x="417"/>
        <item x="1106"/>
        <item x="0"/>
        <item x="1162"/>
        <item x="827"/>
        <item x="139"/>
        <item x="777"/>
        <item x="1251"/>
        <item x="387"/>
        <item x="1229"/>
        <item x="520"/>
        <item x="369"/>
        <item x="1072"/>
        <item x="105"/>
        <item x="77"/>
        <item x="879"/>
        <item x="1170"/>
        <item x="600"/>
        <item x="784"/>
        <item x="506"/>
        <item x="431"/>
        <item x="1165"/>
        <item x="386"/>
        <item x="11"/>
        <item x="76"/>
        <item x="810"/>
        <item x="866"/>
        <item x="20"/>
        <item x="37"/>
        <item x="1068"/>
        <item x="55"/>
        <item x="457"/>
        <item x="115"/>
        <item x="504"/>
        <item x="409"/>
        <item x="133"/>
        <item x="565"/>
        <item x="184"/>
        <item x="1156"/>
        <item x="1085"/>
        <item x="13"/>
        <item x="75"/>
        <item x="1167"/>
        <item x="1076"/>
        <item x="818"/>
        <item x="871"/>
        <item x="828"/>
        <item x="1247"/>
        <item x="487"/>
        <item x="183"/>
        <item x="563"/>
        <item x="445"/>
        <item x="1012"/>
        <item x="555"/>
        <item x="397"/>
        <item x="69"/>
        <item x="566"/>
        <item x="26"/>
        <item x="444"/>
        <item x="488"/>
        <item x="408"/>
        <item x="73"/>
        <item x="906"/>
        <item x="795"/>
        <item x="793"/>
        <item x="315"/>
        <item x="1154"/>
        <item x="803"/>
        <item x="801"/>
        <item x="466"/>
        <item x="461"/>
        <item x="396"/>
        <item x="61"/>
        <item x="697"/>
        <item x="329"/>
        <item x="25"/>
        <item x="903"/>
        <item x="28"/>
        <item x="1163"/>
        <item x="935"/>
        <item x="463"/>
        <item x="465"/>
        <item x="175"/>
        <item x="39"/>
        <item x="806"/>
        <item x="261"/>
        <item x="165"/>
        <item x="42"/>
        <item x="435"/>
        <item x="523"/>
        <item x="82"/>
        <item x="798"/>
        <item x="259"/>
        <item x="385"/>
        <item x="1153"/>
        <item x="276"/>
        <item x="41"/>
        <item x="125"/>
        <item x="164"/>
        <item x="1183"/>
        <item x="481"/>
        <item x="1186"/>
        <item x="270"/>
        <item x="785"/>
        <item x="572"/>
        <item x="403"/>
        <item x="526"/>
        <item x="132"/>
        <item x="19"/>
        <item x="310"/>
        <item x="550"/>
        <item x="791"/>
        <item x="868"/>
        <item x="809"/>
        <item x="1164"/>
        <item x="468"/>
        <item x="1088"/>
        <item x="775"/>
        <item x="1151"/>
        <item x="959"/>
        <item x="395"/>
        <item x="119"/>
        <item x="437"/>
        <item x="24"/>
        <item x="34"/>
        <item x="552"/>
        <item x="1241"/>
        <item x="748"/>
        <item x="333"/>
        <item x="824"/>
        <item x="771"/>
        <item x="764"/>
        <item x="414"/>
        <item x="920"/>
        <item x="750"/>
        <item x="817"/>
        <item x="448"/>
        <item x="995"/>
        <item x="865"/>
        <item x="421"/>
        <item x="176"/>
        <item x="491"/>
        <item x="88"/>
        <item x="562"/>
        <item x="118"/>
        <item x="422"/>
        <item x="769"/>
        <item x="84"/>
        <item x="790"/>
        <item x="919"/>
        <item x="779"/>
        <item x="452"/>
        <item x="87"/>
        <item x="389"/>
        <item x="1064"/>
        <item x="747"/>
        <item x="331"/>
        <item x="170"/>
        <item x="972"/>
        <item x="709"/>
        <item x="1177"/>
        <item x="38"/>
        <item x="891"/>
        <item x="146"/>
        <item x="71"/>
        <item x="1116"/>
        <item x="1161"/>
        <item x="757"/>
        <item x="130"/>
        <item x="1239"/>
        <item x="1235"/>
        <item x="98"/>
        <item x="1033"/>
        <item x="124"/>
        <item x="68"/>
        <item x="874"/>
        <item x="394"/>
        <item x="776"/>
        <item x="499"/>
        <item x="120"/>
        <item x="763"/>
        <item x="503"/>
        <item x="912"/>
        <item x="376"/>
        <item x="117"/>
        <item x="85"/>
        <item x="182"/>
        <item x="12"/>
        <item x="507"/>
        <item x="1248"/>
        <item x="443"/>
        <item x="50"/>
        <item x="1032"/>
        <item x="30"/>
        <item x="109"/>
        <item x="1095"/>
        <item x="534"/>
        <item x="137"/>
        <item x="14"/>
        <item x="816"/>
        <item x="380"/>
        <item x="140"/>
        <item x="108"/>
        <item x="638"/>
        <item x="1104"/>
        <item x="46"/>
        <item x="420"/>
        <item x="480"/>
        <item x="560"/>
        <item x="351"/>
        <item x="40"/>
        <item x="982"/>
        <item x="915"/>
        <item x="897"/>
        <item x="548"/>
        <item x="762"/>
        <item x="1226"/>
        <item x="309"/>
        <item x="1063"/>
        <item x="384"/>
        <item x="129"/>
        <item x="475"/>
        <item x="97"/>
        <item x="738"/>
        <item x="1052"/>
        <item x="684"/>
        <item x="169"/>
        <item x="547"/>
        <item x="558"/>
        <item x="453"/>
        <item x="885"/>
        <item x="856"/>
        <item x="760"/>
        <item x="1099"/>
        <item x="505"/>
        <item x="735"/>
        <item x="181"/>
        <item x="921"/>
        <item x="390"/>
        <item x="1070"/>
        <item x="1176"/>
        <item x="410"/>
        <item x="157"/>
        <item x="855"/>
        <item x="299"/>
        <item x="778"/>
        <item x="217"/>
        <item x="167"/>
        <item x="1243"/>
        <item x="438"/>
        <item x="761"/>
        <item x="740"/>
        <item x="114"/>
        <item x="456"/>
        <item x="752"/>
        <item x="495"/>
        <item x="797"/>
        <item x="1155"/>
        <item x="100"/>
        <item x="770"/>
        <item x="888"/>
        <item x="887"/>
        <item x="904"/>
        <item x="593"/>
        <item x="789"/>
        <item x="768"/>
        <item x="564"/>
        <item x="432"/>
        <item x="973"/>
        <item x="864"/>
        <item x="425"/>
        <item x="485"/>
        <item x="1265"/>
        <item x="1209"/>
        <item x="1142"/>
        <item x="96"/>
        <item x="1097"/>
        <item x="345"/>
        <item x="53"/>
        <item x="1044"/>
        <item x="29"/>
        <item x="918"/>
        <item x="460"/>
        <item x="910"/>
        <item x="1158"/>
        <item x="1215"/>
        <item x="143"/>
        <item x="63"/>
        <item x="338"/>
        <item x="483"/>
        <item x="1132"/>
        <item x="473"/>
        <item x="147"/>
        <item x="308"/>
        <item x="381"/>
        <item x="45"/>
        <item x="833"/>
        <item x="1013"/>
        <item x="324"/>
        <item x="33"/>
        <item x="399"/>
        <item x="914"/>
        <item x="263"/>
        <item x="539"/>
        <item x="178"/>
        <item x="277"/>
        <item x="702"/>
        <item x="174"/>
        <item x="508"/>
        <item x="260"/>
        <item x="878"/>
        <item x="962"/>
        <item x="1157"/>
        <item x="678"/>
        <item x="1198"/>
        <item x="774"/>
        <item x="375"/>
        <item x="1184"/>
        <item x="27"/>
        <item x="136"/>
        <item x="515"/>
        <item x="379"/>
        <item x="6"/>
        <item x="363"/>
        <item x="300"/>
        <item x="815"/>
        <item x="128"/>
        <item x="479"/>
        <item x="1189"/>
        <item x="455"/>
        <item x="840"/>
        <item x="223"/>
        <item x="543"/>
        <item x="773"/>
        <item x="407"/>
        <item x="870"/>
        <item x="104"/>
        <item x="36"/>
        <item x="802"/>
        <item x="1275"/>
        <item x="826"/>
        <item x="708"/>
        <item x="494"/>
        <item x="554"/>
        <item x="144"/>
        <item x="1105"/>
        <item x="570"/>
        <item x="1108"/>
        <item x="1236"/>
        <item x="424"/>
        <item x="822"/>
        <item x="722"/>
        <item x="522"/>
        <item x="1292"/>
        <item x="224"/>
        <item x="1093"/>
        <item x="984"/>
        <item x="313"/>
        <item x="1223"/>
        <item x="1038"/>
        <item x="1174"/>
        <item x="1094"/>
        <item x="1160"/>
        <item x="800"/>
        <item x="1152"/>
        <item x="95"/>
        <item x="163"/>
        <item x="896"/>
        <item x="819"/>
        <item x="434"/>
        <item x="1066"/>
        <item x="314"/>
        <item x="1291"/>
        <item x="426"/>
        <item x="177"/>
        <item x="872"/>
        <item x="103"/>
        <item x="1084"/>
        <item x="889"/>
        <item x="1283"/>
        <item x="767"/>
        <item x="433"/>
        <item x="1100"/>
        <item x="1168"/>
        <item x="734"/>
        <item x="1288"/>
        <item x="911"/>
        <item x="406"/>
        <item x="248"/>
        <item x="825"/>
        <item x="707"/>
        <item x="298"/>
        <item x="1287"/>
        <item x="1171"/>
        <item x="210"/>
        <item x="854"/>
        <item x="305"/>
        <item x="551"/>
        <item x="724"/>
        <item x="374"/>
        <item x="605"/>
        <item x="851"/>
        <item x="742"/>
        <item x="472"/>
        <item x="1135"/>
        <item x="719"/>
        <item x="330"/>
        <item x="1228"/>
        <item x="869"/>
        <item x="1101"/>
        <item x="44"/>
        <item x="553"/>
        <item x="905"/>
        <item x="4"/>
        <item x="405"/>
        <item x="687"/>
        <item x="1245"/>
        <item x="788"/>
        <item x="535"/>
        <item x="597"/>
        <item x="54"/>
        <item x="1225"/>
        <item x="378"/>
        <item x="486"/>
        <item x="542"/>
        <item x="113"/>
        <item x="989"/>
        <item x="1096"/>
        <item x="1053"/>
        <item x="1102"/>
        <item x="571"/>
        <item x="898"/>
        <item x="994"/>
        <item x="1001"/>
        <item x="65"/>
        <item x="845"/>
        <item x="759"/>
        <item x="875"/>
        <item x="830"/>
        <item x="99"/>
        <item x="428"/>
        <item x="1197"/>
        <item x="323"/>
        <item x="907"/>
        <item x="413"/>
        <item x="429"/>
        <item x="569"/>
        <item x="667"/>
        <item x="846"/>
        <item x="961"/>
        <item x="528"/>
        <item x="1199"/>
        <item x="862"/>
        <item x="741"/>
        <item x="861"/>
        <item x="718"/>
        <item x="412"/>
        <item x="857"/>
        <item x="834"/>
        <item x="490"/>
        <item x="1169"/>
        <item x="836"/>
        <item x="1234"/>
        <item x="467"/>
        <item x="744"/>
        <item x="1253"/>
        <item x="1141"/>
        <item x="894"/>
        <item x="153"/>
        <item x="134"/>
        <item x="382"/>
        <item x="187"/>
        <item x="511"/>
        <item x="500"/>
        <item x="1261"/>
        <item x="557"/>
        <item x="496"/>
        <item x="546"/>
        <item x="1252"/>
        <item x="454"/>
        <item x="953"/>
        <item x="404"/>
        <item x="32"/>
        <item x="1006"/>
        <item x="1289"/>
        <item x="660"/>
        <item x="1244"/>
        <item x="1148"/>
        <item x="1218"/>
        <item x="111"/>
        <item x="158"/>
        <item x="649"/>
        <item x="327"/>
        <item x="532"/>
        <item x="739"/>
        <item x="852"/>
        <item x="1196"/>
        <item x="859"/>
        <item x="850"/>
        <item x="916"/>
        <item x="31"/>
        <item x="1293"/>
        <item x="679"/>
        <item x="89"/>
        <item x="786"/>
        <item x="691"/>
        <item x="1214"/>
        <item x="83"/>
        <item x="971"/>
        <item x="168"/>
        <item x="513"/>
        <item x="1071"/>
        <item x="159"/>
        <item x="1173"/>
        <item x="981"/>
        <item x="589"/>
        <item x="1282"/>
        <item x="799"/>
        <item x="847"/>
        <item x="62"/>
        <item x="247"/>
        <item x="674"/>
        <item x="416"/>
        <item x="867"/>
        <item x="1046"/>
        <item x="766"/>
        <item x="246"/>
        <item x="135"/>
        <item x="1031"/>
        <item x="1238"/>
        <item x="835"/>
        <item x="58"/>
        <item x="637"/>
        <item x="848"/>
        <item x="1037"/>
        <item x="525"/>
        <item x="1205"/>
        <item x="925"/>
        <item x="1240"/>
        <item x="322"/>
        <item x="805"/>
        <item x="1190"/>
        <item x="655"/>
        <item x="360"/>
        <item x="695"/>
        <item x="430"/>
        <item x="1262"/>
        <item x="978"/>
        <item x="636"/>
        <item x="561"/>
        <item x="112"/>
        <item x="336"/>
        <item x="537"/>
        <item x="567"/>
        <item x="1081"/>
        <item x="688"/>
        <item x="544"/>
        <item x="502"/>
        <item x="1249"/>
        <item x="1079"/>
        <item x="492"/>
        <item x="533"/>
        <item x="469"/>
        <item x="1185"/>
        <item x="1073"/>
        <item x="1136"/>
        <item x="206"/>
        <item x="1138"/>
        <item x="659"/>
        <item x="150"/>
        <item x="1237"/>
        <item x="843"/>
        <item x="783"/>
        <item x="796"/>
        <item x="939"/>
        <item x="1179"/>
        <item x="1270"/>
        <item x="266"/>
        <item x="1187"/>
        <item x="216"/>
        <item x="208"/>
        <item x="1045"/>
        <item x="1103"/>
        <item x="651"/>
        <item x="1246"/>
        <item x="1213"/>
        <item x="635"/>
        <item x="1175"/>
        <item x="1254"/>
        <item x="877"/>
        <item x="1279"/>
        <item x="1172"/>
        <item x="729"/>
        <item x="731"/>
        <item x="350"/>
        <item x="615"/>
        <item x="524"/>
        <item x="1231"/>
        <item x="344"/>
        <item x="151"/>
        <item x="787"/>
        <item x="568"/>
        <item x="893"/>
        <item x="1011"/>
        <item x="634"/>
        <item x="821"/>
        <item x="604"/>
        <item x="725"/>
        <item x="1159"/>
        <item x="531"/>
        <item x="362"/>
        <item x="371"/>
        <item x="633"/>
        <item x="849"/>
        <item x="1203"/>
        <item x="47"/>
        <item x="365"/>
        <item x="743"/>
        <item x="694"/>
        <item x="1286"/>
        <item x="493"/>
        <item x="632"/>
        <item x="43"/>
        <item x="545"/>
        <item x="737"/>
        <item x="1273"/>
        <item x="427"/>
        <item x="937"/>
        <item x="51"/>
        <item x="1123"/>
        <item x="1149"/>
        <item x="536"/>
        <item x="1069"/>
        <item x="477"/>
        <item x="203"/>
        <item x="423"/>
        <item x="599"/>
        <item x="947"/>
        <item x="332"/>
        <item x="733"/>
        <item x="287"/>
        <item x="666"/>
        <item x="201"/>
        <item x="700"/>
        <item x="780"/>
        <item x="1181"/>
        <item x="1078"/>
        <item x="575"/>
        <item x="92"/>
        <item x="601"/>
        <item x="411"/>
        <item x="476"/>
        <item x="440"/>
        <item x="1212"/>
        <item x="1008"/>
        <item x="123"/>
        <item x="101"/>
        <item x="81"/>
        <item x="792"/>
        <item x="941"/>
        <item x="717"/>
        <item x="1024"/>
        <item x="1258"/>
        <item x="1041"/>
        <item x="471"/>
        <item x="602"/>
        <item x="922"/>
        <item x="863"/>
        <item x="1092"/>
        <item x="686"/>
        <item x="107"/>
        <item x="282"/>
        <item x="963"/>
        <item x="258"/>
        <item x="86"/>
        <item x="899"/>
        <item x="307"/>
        <item x="603"/>
        <item x="1098"/>
        <item x="262"/>
        <item x="556"/>
        <item x="736"/>
        <item x="214"/>
        <item x="498"/>
        <item x="969"/>
        <item x="1284"/>
        <item x="470"/>
        <item x="245"/>
        <item x="1004"/>
        <item x="926"/>
        <item x="1043"/>
        <item x="1110"/>
        <item x="497"/>
        <item x="264"/>
        <item x="631"/>
        <item x="860"/>
        <item x="418"/>
        <item x="630"/>
        <item x="677"/>
        <item x="574"/>
        <item x="629"/>
        <item x="832"/>
        <item x="884"/>
        <item x="110"/>
        <item x="895"/>
        <item x="1290"/>
        <item x="199"/>
        <item x="886"/>
        <item x="202"/>
        <item x="980"/>
        <item x="932"/>
        <item x="326"/>
        <item x="573"/>
        <item x="343"/>
        <item x="127"/>
        <item x="669"/>
        <item x="1217"/>
        <item x="373"/>
        <item x="596"/>
        <item x="519"/>
        <item x="892"/>
        <item x="1178"/>
        <item x="372"/>
        <item x="116"/>
        <item x="1180"/>
        <item x="335"/>
        <item x="1000"/>
        <item x="293"/>
        <item x="171"/>
        <item x="704"/>
        <item x="347"/>
        <item x="1089"/>
        <item x="1285"/>
        <item x="289"/>
        <item x="883"/>
        <item x="94"/>
        <item x="1259"/>
        <item x="1221"/>
        <item x="580"/>
        <item x="712"/>
        <item x="943"/>
        <item x="306"/>
        <item x="355"/>
        <item x="955"/>
        <item x="839"/>
        <item x="126"/>
        <item x="968"/>
        <item x="716"/>
        <item x="1147"/>
        <item x="353"/>
        <item x="683"/>
        <item x="304"/>
        <item x="977"/>
        <item x="244"/>
        <item x="516"/>
        <item x="359"/>
        <item x="243"/>
        <item x="337"/>
        <item x="341"/>
        <item x="730"/>
        <item x="858"/>
        <item x="474"/>
        <item x="91"/>
        <item x="829"/>
        <item x="680"/>
        <item x="711"/>
        <item x="1009"/>
        <item x="643"/>
        <item x="728"/>
        <item x="642"/>
        <item x="1023"/>
        <item x="215"/>
        <item x="706"/>
        <item x="1091"/>
        <item x="902"/>
        <item x="831"/>
        <item x="1122"/>
        <item x="1257"/>
        <item x="1049"/>
        <item x="510"/>
        <item x="909"/>
        <item x="782"/>
        <item x="1057"/>
        <item x="900"/>
        <item x="273"/>
        <item x="301"/>
        <item x="52"/>
        <item x="267"/>
        <item x="352"/>
        <item x="999"/>
        <item x="318"/>
        <item x="1210"/>
        <item x="530"/>
        <item x="942"/>
        <item x="838"/>
        <item x="908"/>
        <item x="1022"/>
        <item x="90"/>
        <item x="648"/>
        <item x="701"/>
        <item x="366"/>
        <item x="837"/>
        <item x="671"/>
        <item x="727"/>
        <item x="255"/>
        <item x="1124"/>
        <item x="646"/>
        <item x="1195"/>
        <item x="154"/>
        <item x="357"/>
        <item x="242"/>
        <item x="1222"/>
        <item x="241"/>
        <item x="673"/>
        <item x="1051"/>
        <item x="960"/>
        <item x="559"/>
        <item x="148"/>
        <item x="808"/>
        <item x="1269"/>
        <item x="240"/>
        <item x="1115"/>
        <item x="239"/>
        <item x="297"/>
        <item x="57"/>
        <item x="924"/>
        <item x="279"/>
        <item x="162"/>
        <item x="145"/>
        <item x="49"/>
        <item x="1039"/>
        <item x="781"/>
        <item x="967"/>
        <item x="726"/>
        <item x="283"/>
        <item x="538"/>
        <item x="1075"/>
        <item x="222"/>
        <item x="190"/>
        <item x="611"/>
        <item x="715"/>
        <item x="1040"/>
        <item x="321"/>
        <item x="1112"/>
        <item x="149"/>
        <item x="265"/>
        <item x="156"/>
        <item x="1074"/>
        <item x="209"/>
        <item x="1144"/>
        <item x="1143"/>
        <item x="936"/>
        <item x="1201"/>
        <item x="478"/>
        <item x="938"/>
        <item x="292"/>
        <item x="952"/>
        <item x="328"/>
        <item x="876"/>
        <item x="1030"/>
        <item x="152"/>
        <item x="514"/>
        <item x="1207"/>
        <item x="713"/>
        <item x="628"/>
        <item x="807"/>
        <item x="254"/>
        <item x="1131"/>
        <item x="584"/>
        <item x="1127"/>
        <item x="714"/>
        <item x="1208"/>
        <item x="540"/>
        <item x="1017"/>
        <item x="607"/>
        <item x="200"/>
        <item x="1206"/>
        <item x="1260"/>
        <item x="238"/>
        <item x="285"/>
        <item x="509"/>
        <item x="1274"/>
        <item x="692"/>
        <item x="627"/>
        <item x="1058"/>
        <item x="626"/>
        <item x="319"/>
        <item x="696"/>
        <item x="723"/>
        <item x="653"/>
        <item x="625"/>
        <item x="1121"/>
        <item x="1003"/>
        <item x="320"/>
        <item x="595"/>
        <item x="349"/>
        <item x="1278"/>
        <item x="237"/>
        <item x="1061"/>
        <item x="1204"/>
        <item x="1224"/>
        <item x="257"/>
        <item x="656"/>
        <item x="970"/>
        <item x="979"/>
        <item x="934"/>
        <item x="988"/>
        <item x="192"/>
        <item x="342"/>
        <item x="1267"/>
        <item x="1067"/>
        <item x="966"/>
        <item x="987"/>
        <item x="275"/>
        <item x="965"/>
        <item x="236"/>
        <item x="842"/>
        <item x="1029"/>
        <item x="1230"/>
        <item x="1080"/>
        <item x="1219"/>
        <item x="271"/>
        <item x="668"/>
        <item x="610"/>
        <item x="1294"/>
        <item x="370"/>
        <item x="1019"/>
        <item x="198"/>
        <item x="1140"/>
        <item x="1027"/>
        <item x="945"/>
        <item x="1036"/>
        <item x="663"/>
        <item x="102"/>
        <item x="1242"/>
        <item x="213"/>
        <item x="179"/>
        <item x="944"/>
        <item x="617"/>
        <item x="235"/>
        <item x="873"/>
        <item x="1139"/>
        <item x="1130"/>
        <item x="993"/>
        <item x="614"/>
        <item x="1194"/>
        <item x="591"/>
        <item x="1002"/>
        <item x="1126"/>
        <item x="278"/>
        <item x="205"/>
        <item x="1118"/>
        <item x="1211"/>
        <item x="356"/>
        <item x="204"/>
        <item x="377"/>
        <item x="1042"/>
        <item x="1137"/>
        <item x="142"/>
        <item x="1047"/>
        <item x="986"/>
        <item x="598"/>
        <item x="549"/>
        <item x="234"/>
        <item x="592"/>
        <item x="1007"/>
        <item x="220"/>
        <item x="682"/>
        <item x="361"/>
        <item x="699"/>
        <item x="367"/>
        <item x="256"/>
        <item x="964"/>
        <item x="1281"/>
        <item x="951"/>
        <item x="645"/>
        <item x="1193"/>
        <item x="1271"/>
        <item x="1296"/>
        <item x="998"/>
        <item x="950"/>
        <item x="1277"/>
        <item x="685"/>
        <item x="1026"/>
        <item x="1233"/>
        <item x="997"/>
        <item x="1280"/>
        <item x="274"/>
        <item x="624"/>
        <item x="1025"/>
        <item x="1056"/>
        <item x="623"/>
        <item x="672"/>
        <item x="579"/>
        <item x="334"/>
        <item x="844"/>
        <item x="665"/>
        <item x="233"/>
        <item x="693"/>
        <item x="901"/>
        <item x="317"/>
        <item x="647"/>
        <item x="609"/>
        <item x="339"/>
        <item x="703"/>
        <item x="459"/>
        <item x="676"/>
        <item x="929"/>
        <item x="1129"/>
        <item x="996"/>
        <item x="928"/>
        <item x="721"/>
        <item x="207"/>
        <item x="644"/>
        <item x="296"/>
        <item x="957"/>
        <item x="1021"/>
        <item x="841"/>
        <item x="1295"/>
        <item x="670"/>
        <item x="1054"/>
        <item x="1114"/>
        <item x="1034"/>
        <item x="219"/>
        <item x="281"/>
        <item x="940"/>
        <item x="583"/>
        <item x="958"/>
        <item x="590"/>
        <item x="587"/>
        <item x="619"/>
        <item x="121"/>
        <item x="312"/>
        <item x="340"/>
        <item x="442"/>
        <item x="527"/>
        <item x="931"/>
        <item x="1272"/>
        <item x="613"/>
        <item x="1113"/>
        <item x="1059"/>
        <item x="923"/>
        <item x="191"/>
        <item x="1216"/>
        <item x="288"/>
        <item x="582"/>
        <item x="295"/>
        <item x="1191"/>
        <item x="358"/>
        <item x="291"/>
        <item x="195"/>
        <item x="348"/>
        <item x="578"/>
        <item x="311"/>
        <item x="751"/>
        <item x="1268"/>
        <item x="976"/>
        <item x="675"/>
        <item x="1016"/>
        <item x="290"/>
        <item x="949"/>
        <item x="303"/>
        <item x="820"/>
        <item x="1134"/>
        <item x="1018"/>
        <item x="1192"/>
        <item x="1128"/>
        <item x="250"/>
        <item x="606"/>
        <item x="155"/>
        <item x="586"/>
        <item x="1120"/>
        <item x="698"/>
        <item x="1048"/>
        <item x="720"/>
        <item x="272"/>
        <item x="657"/>
        <item x="681"/>
        <item x="1264"/>
        <item x="1111"/>
        <item x="948"/>
        <item x="141"/>
        <item x="197"/>
        <item x="489"/>
        <item x="1028"/>
        <item x="705"/>
        <item x="1020"/>
        <item x="1250"/>
        <item x="933"/>
        <item x="501"/>
        <item x="594"/>
        <item x="1125"/>
        <item x="992"/>
        <item x="1146"/>
        <item x="661"/>
        <item x="639"/>
        <item x="1263"/>
        <item x="212"/>
        <item x="690"/>
        <item x="608"/>
        <item x="160"/>
        <item x="232"/>
        <item x="541"/>
        <item x="658"/>
        <item x="231"/>
        <item x="138"/>
        <item x="218"/>
        <item x="189"/>
        <item x="230"/>
        <item x="956"/>
        <item x="991"/>
        <item x="229"/>
        <item x="1062"/>
        <item x="577"/>
        <item x="983"/>
        <item x="975"/>
        <item x="316"/>
        <item x="346"/>
        <item x="253"/>
        <item x="93"/>
        <item x="228"/>
        <item x="252"/>
        <item x="654"/>
        <item x="415"/>
        <item x="1276"/>
        <item x="1015"/>
        <item x="227"/>
        <item x="622"/>
        <item x="1060"/>
        <item x="284"/>
        <item x="1133"/>
        <item x="1145"/>
        <item x="1266"/>
        <item x="1035"/>
        <item x="364"/>
        <item x="1202"/>
        <item x="1256"/>
        <item x="211"/>
        <item x="1010"/>
        <item x="249"/>
        <item x="652"/>
        <item x="269"/>
        <item x="990"/>
        <item x="294"/>
        <item x="732"/>
        <item x="1200"/>
        <item x="1055"/>
        <item x="251"/>
        <item x="618"/>
        <item x="48"/>
        <item x="56"/>
        <item x="1109"/>
        <item x="621"/>
        <item x="1107"/>
        <item x="612"/>
        <item x="188"/>
        <item x="354"/>
        <item x="616"/>
        <item x="1119"/>
        <item x="193"/>
        <item x="196"/>
        <item x="484"/>
        <item x="927"/>
        <item x="581"/>
        <item x="930"/>
        <item x="1005"/>
        <item x="689"/>
        <item x="1050"/>
        <item x="946"/>
        <item x="1117"/>
        <item x="226"/>
        <item x="1014"/>
        <item x="1220"/>
        <item x="640"/>
        <item x="286"/>
        <item x="588"/>
        <item x="662"/>
        <item x="280"/>
        <item x="641"/>
        <item x="529"/>
        <item x="482"/>
        <item x="512"/>
        <item x="194"/>
        <item x="221"/>
        <item x="620"/>
        <item x="268"/>
        <item x="974"/>
        <item x="585"/>
        <item x="576"/>
        <item x="954"/>
        <item x="985"/>
        <item x="225"/>
        <item t="default"/>
      </items>
    </pivotField>
    <pivotField showAll="0">
      <items count="5">
        <item x="3"/>
        <item x="1"/>
        <item x="2"/>
        <item x="0"/>
        <item t="default"/>
      </items>
    </pivotField>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Fields count="1">
    <field x="-2"/>
  </colFields>
  <colItems count="2">
    <i>
      <x/>
    </i>
    <i i="1">
      <x v="1"/>
    </i>
  </colItems>
  <dataFields count="2">
    <dataField name="Sum of Sales" fld="14" baseField="0" baseItem="0"/>
    <dataField name="Average of Shipping Cost" fld="17"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2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8">
  <location ref="AI36:AM42" firstHeaderRow="1" firstDataRow="2" firstDataCol="1"/>
  <pivotFields count="32">
    <pivotField showAll="0"/>
    <pivotField showAll="0"/>
    <pivotField showAll="0"/>
    <pivotField showAll="0"/>
    <pivotField showAll="0"/>
    <pivotField axis="axisCol" showAll="0">
      <items count="4">
        <item x="0"/>
        <item x="1"/>
        <item x="2"/>
        <item t="default"/>
      </items>
    </pivotField>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Fields count="1">
    <field x="5"/>
  </colFields>
  <colItems count="4">
    <i>
      <x/>
    </i>
    <i>
      <x v="1"/>
    </i>
    <i>
      <x v="2"/>
    </i>
    <i t="grand">
      <x/>
    </i>
  </colItems>
  <dataFields count="1">
    <dataField name="Sum of Sales" fld="14" baseField="0" baseItem="0"/>
  </dataFields>
  <chartFormats count="4">
    <chartFormat chart="11" format="6" series="1">
      <pivotArea type="data" outline="0" fieldPosition="0">
        <references count="2">
          <reference field="4294967294" count="1" selected="0">
            <x v="0"/>
          </reference>
          <reference field="5" count="1" selected="0">
            <x v="0"/>
          </reference>
        </references>
      </pivotArea>
    </chartFormat>
    <chartFormat chart="11" format="7"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2"/>
          </reference>
        </references>
      </pivotArea>
    </chartFormat>
    <chartFormat chart="11" format="9">
      <pivotArea type="data" outline="0" fieldPosition="0">
        <references count="3">
          <reference field="4294967294" count="1" selected="0">
            <x v="0"/>
          </reference>
          <reference field="5"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0000000-0007-0000-0000-000018000000}" name="PivotTable10"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O22:P24"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axis="axisRow" showAll="0" measureFilter="1">
      <items count="18">
        <item x="11"/>
        <item x="8"/>
        <item x="7"/>
        <item x="0"/>
        <item x="14"/>
        <item x="13"/>
        <item x="10"/>
        <item x="2"/>
        <item x="4"/>
        <item x="15"/>
        <item x="3"/>
        <item x="9"/>
        <item x="6"/>
        <item x="12"/>
        <item x="1"/>
        <item x="5"/>
        <item x="16"/>
        <item t="default"/>
      </items>
    </pivotField>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2">
    <i>
      <x v="13"/>
    </i>
    <i t="grand">
      <x/>
    </i>
  </rowItems>
  <colItems count="1">
    <i/>
  </colItems>
  <dataFields count="1">
    <dataField name="Sum of Profit" fld="16" baseField="12" baseItem="13"/>
  </dataFields>
  <pivotTableStyleInfo name="PivotStyleLight16" showRowHeaders="1" showColHeaders="1" showRowStripes="0" showColStripes="0" showLastColumn="1"/>
  <filters count="1">
    <filter fld="12"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3E39F6A-A038-420C-ADDC-F8EA8AC19532}"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79:BG82"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1">
    <field x="22"/>
  </rowFields>
  <rowItems count="3">
    <i>
      <x/>
    </i>
    <i>
      <x v="1"/>
    </i>
    <i t="grand">
      <x/>
    </i>
  </rowItems>
  <colItems count="1">
    <i/>
  </colItems>
  <dataFields count="1">
    <dataField name="Sum of Sale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0000000-0007-0000-0000-000015000000}" name="PivotTable1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Q34:AR39" firstHeaderRow="1" firstDataRow="1" firstDataCol="1"/>
  <pivotFields count="32">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5">
    <i>
      <x/>
    </i>
    <i>
      <x v="1"/>
    </i>
    <i>
      <x v="2"/>
    </i>
    <i>
      <x v="3"/>
    </i>
    <i t="grand">
      <x/>
    </i>
  </rowItems>
  <colItems count="1">
    <i/>
  </colItems>
  <dataFields count="1">
    <dataField name="Average of Diff order-ship date" fld="27" subtotal="average"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00000000-0007-0000-0000-00001A000000}" name="PivotTable28"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3">
  <location ref="BM2:BN11"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2">
    <field x="11"/>
    <field x="22"/>
  </rowFields>
  <rowItems count="9">
    <i>
      <x/>
    </i>
    <i r="1">
      <x/>
    </i>
    <i r="1">
      <x v="1"/>
    </i>
    <i>
      <x v="1"/>
    </i>
    <i r="1">
      <x/>
    </i>
    <i r="1">
      <x v="1"/>
    </i>
    <i>
      <x v="2"/>
    </i>
    <i r="1">
      <x/>
    </i>
    <i r="1">
      <x v="1"/>
    </i>
  </rowItems>
  <colItems count="1">
    <i/>
  </colItems>
  <dataFields count="1">
    <dataField name="Sum of Sales" fld="14" baseField="0" baseItem="0"/>
  </dataFields>
  <chartFormats count="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3">
          <reference field="4294967294" count="1" selected="0">
            <x v="0"/>
          </reference>
          <reference field="11" count="1" selected="0">
            <x v="0"/>
          </reference>
          <reference field="22" count="1" selected="0">
            <x v="0"/>
          </reference>
        </references>
      </pivotArea>
    </chartFormat>
    <chartFormat chart="2" format="3">
      <pivotArea type="data" outline="0" fieldPosition="0">
        <references count="3">
          <reference field="4294967294" count="1" selected="0">
            <x v="0"/>
          </reference>
          <reference field="11" count="1" selected="0">
            <x v="0"/>
          </reference>
          <reference field="22" count="1" selected="0">
            <x v="1"/>
          </reference>
        </references>
      </pivotArea>
    </chartFormat>
    <chartFormat chart="2" format="4">
      <pivotArea type="data" outline="0" fieldPosition="0">
        <references count="3">
          <reference field="4294967294" count="1" selected="0">
            <x v="0"/>
          </reference>
          <reference field="11" count="1" selected="0">
            <x v="1"/>
          </reference>
          <reference field="22" count="1" selected="0">
            <x v="0"/>
          </reference>
        </references>
      </pivotArea>
    </chartFormat>
    <chartFormat chart="2" format="5">
      <pivotArea type="data" outline="0" fieldPosition="0">
        <references count="3">
          <reference field="4294967294" count="1" selected="0">
            <x v="0"/>
          </reference>
          <reference field="11" count="1" selected="0">
            <x v="1"/>
          </reference>
          <reference field="22" count="1" selected="0">
            <x v="1"/>
          </reference>
        </references>
      </pivotArea>
    </chartFormat>
    <chartFormat chart="2" format="6">
      <pivotArea type="data" outline="0" fieldPosition="0">
        <references count="3">
          <reference field="4294967294" count="1" selected="0">
            <x v="0"/>
          </reference>
          <reference field="11" count="1" selected="0">
            <x v="2"/>
          </reference>
          <reference field="22" count="1" selected="0">
            <x v="0"/>
          </reference>
        </references>
      </pivotArea>
    </chartFormat>
    <chartFormat chart="2" format="7">
      <pivotArea type="data" outline="0" fieldPosition="0">
        <references count="3">
          <reference field="4294967294" count="1" selected="0">
            <x v="0"/>
          </reference>
          <reference field="11" count="1" selected="0">
            <x v="2"/>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D3D1946E-FC93-44A5-A2DD-247B1C398A2E}"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52:BG68" firstHeaderRow="1" firstDataRow="1" firstDataCol="1"/>
  <pivotFields count="32">
    <pivotField showAll="0"/>
    <pivotField showAll="0"/>
    <pivotField showAll="0"/>
    <pivotField showAll="0"/>
    <pivotField showAll="0"/>
    <pivotField axis="axisRow" showAll="0">
      <items count="4">
        <item x="0"/>
        <item x="1"/>
        <item x="2"/>
        <item t="default"/>
      </items>
    </pivotField>
    <pivotField showAll="0"/>
    <pivotField showAll="0"/>
    <pivotField showAll="0"/>
    <pivotField axis="axisRow"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dataField="1" showAll="0"/>
    <pivotField showAll="0"/>
    <pivotField showAll="0"/>
    <pivotField showAll="0"/>
    <pivotField showAll="0"/>
    <pivotField showAll="0">
      <items count="3">
        <item x="1"/>
        <item x="0"/>
        <item t="default"/>
      </items>
    </pivotField>
    <pivotField numFmtId="15" showAll="0"/>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pivotFields>
  <rowFields count="2">
    <field x="5"/>
    <field x="9"/>
  </rowFields>
  <rowItems count="16">
    <i>
      <x/>
    </i>
    <i r="1">
      <x/>
    </i>
    <i r="1">
      <x v="1"/>
    </i>
    <i r="1">
      <x v="2"/>
    </i>
    <i r="1">
      <x v="3"/>
    </i>
    <i>
      <x v="1"/>
    </i>
    <i r="1">
      <x/>
    </i>
    <i r="1">
      <x v="1"/>
    </i>
    <i r="1">
      <x v="2"/>
    </i>
    <i r="1">
      <x v="3"/>
    </i>
    <i>
      <x v="2"/>
    </i>
    <i r="1">
      <x/>
    </i>
    <i r="1">
      <x v="1"/>
    </i>
    <i r="1">
      <x v="2"/>
    </i>
    <i r="1">
      <x v="3"/>
    </i>
    <i t="grand">
      <x/>
    </i>
  </rowItems>
  <colItems count="1">
    <i/>
  </colItems>
  <dataFields count="1">
    <dataField name="Sum of Shipping Cos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0000000-0007-0000-0000-00001E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F20:G33" firstHeaderRow="1" firstDataRow="1" firstDataCol="1"/>
  <pivotFields count="32">
    <pivotField showAll="0"/>
    <pivotField dataField="1" showAll="0"/>
    <pivotField showAll="0"/>
    <pivotField showAll="0"/>
    <pivotField showAll="0"/>
    <pivotField showAll="0">
      <items count="4">
        <item x="0"/>
        <item x="1"/>
        <item x="2"/>
        <item t="default"/>
      </items>
    </pivotField>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axis="axisRow"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00000000-0007-0000-0000-000016000000}" name="PivotTable1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O30:P34"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axis="axisRow"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dataField="1" showAll="0">
      <items count="1298">
        <item x="122"/>
        <item x="881"/>
        <item x="754"/>
        <item x="3"/>
        <item x="913"/>
        <item x="451"/>
        <item x="755"/>
        <item x="17"/>
        <item x="419"/>
        <item x="1255"/>
        <item x="173"/>
        <item x="131"/>
        <item x="746"/>
        <item x="464"/>
        <item x="812"/>
        <item x="74"/>
        <item x="393"/>
        <item x="15"/>
        <item x="753"/>
        <item x="710"/>
        <item x="1090"/>
        <item x="745"/>
        <item x="66"/>
        <item x="60"/>
        <item x="23"/>
        <item x="1182"/>
        <item x="436"/>
        <item x="64"/>
        <item x="2"/>
        <item x="1188"/>
        <item x="166"/>
        <item x="811"/>
        <item x="161"/>
        <item x="18"/>
        <item x="22"/>
        <item x="80"/>
        <item x="458"/>
        <item x="813"/>
        <item x="5"/>
        <item x="185"/>
        <item x="882"/>
        <item x="521"/>
        <item x="1087"/>
        <item x="450"/>
        <item x="59"/>
        <item x="106"/>
        <item x="814"/>
        <item x="1083"/>
        <item x="392"/>
        <item x="402"/>
        <item x="1086"/>
        <item x="16"/>
        <item x="70"/>
        <item x="79"/>
        <item x="518"/>
        <item x="21"/>
        <item x="853"/>
        <item x="462"/>
        <item x="439"/>
        <item x="10"/>
        <item x="186"/>
        <item x="1082"/>
        <item x="447"/>
        <item x="302"/>
        <item x="9"/>
        <item x="8"/>
        <item x="1166"/>
        <item x="517"/>
        <item x="765"/>
        <item x="650"/>
        <item x="890"/>
        <item x="180"/>
        <item x="794"/>
        <item x="1"/>
        <item x="917"/>
        <item x="758"/>
        <item x="398"/>
        <item x="72"/>
        <item x="749"/>
        <item x="78"/>
        <item x="391"/>
        <item x="172"/>
        <item x="449"/>
        <item x="383"/>
        <item x="446"/>
        <item x="1232"/>
        <item x="401"/>
        <item x="400"/>
        <item x="388"/>
        <item x="7"/>
        <item x="772"/>
        <item x="67"/>
        <item x="664"/>
        <item x="325"/>
        <item x="441"/>
        <item x="1065"/>
        <item x="804"/>
        <item x="756"/>
        <item x="880"/>
        <item x="823"/>
        <item x="1077"/>
        <item x="368"/>
        <item x="1150"/>
        <item x="35"/>
        <item x="1227"/>
        <item x="417"/>
        <item x="1106"/>
        <item x="0"/>
        <item x="1162"/>
        <item x="827"/>
        <item x="139"/>
        <item x="777"/>
        <item x="1251"/>
        <item x="387"/>
        <item x="1229"/>
        <item x="520"/>
        <item x="369"/>
        <item x="1072"/>
        <item x="105"/>
        <item x="77"/>
        <item x="879"/>
        <item x="1170"/>
        <item x="600"/>
        <item x="784"/>
        <item x="506"/>
        <item x="431"/>
        <item x="1165"/>
        <item x="386"/>
        <item x="11"/>
        <item x="76"/>
        <item x="810"/>
        <item x="866"/>
        <item x="20"/>
        <item x="37"/>
        <item x="1068"/>
        <item x="55"/>
        <item x="457"/>
        <item x="115"/>
        <item x="504"/>
        <item x="409"/>
        <item x="133"/>
        <item x="565"/>
        <item x="184"/>
        <item x="1156"/>
        <item x="1085"/>
        <item x="13"/>
        <item x="75"/>
        <item x="1167"/>
        <item x="1076"/>
        <item x="818"/>
        <item x="871"/>
        <item x="828"/>
        <item x="1247"/>
        <item x="487"/>
        <item x="183"/>
        <item x="563"/>
        <item x="445"/>
        <item x="1012"/>
        <item x="555"/>
        <item x="397"/>
        <item x="69"/>
        <item x="566"/>
        <item x="26"/>
        <item x="444"/>
        <item x="488"/>
        <item x="408"/>
        <item x="73"/>
        <item x="906"/>
        <item x="795"/>
        <item x="793"/>
        <item x="315"/>
        <item x="1154"/>
        <item x="803"/>
        <item x="801"/>
        <item x="466"/>
        <item x="461"/>
        <item x="396"/>
        <item x="61"/>
        <item x="697"/>
        <item x="329"/>
        <item x="25"/>
        <item x="903"/>
        <item x="28"/>
        <item x="1163"/>
        <item x="935"/>
        <item x="463"/>
        <item x="465"/>
        <item x="175"/>
        <item x="39"/>
        <item x="806"/>
        <item x="261"/>
        <item x="165"/>
        <item x="42"/>
        <item x="435"/>
        <item x="523"/>
        <item x="82"/>
        <item x="798"/>
        <item x="259"/>
        <item x="385"/>
        <item x="1153"/>
        <item x="276"/>
        <item x="41"/>
        <item x="125"/>
        <item x="164"/>
        <item x="1183"/>
        <item x="481"/>
        <item x="1186"/>
        <item x="270"/>
        <item x="785"/>
        <item x="572"/>
        <item x="403"/>
        <item x="526"/>
        <item x="132"/>
        <item x="19"/>
        <item x="310"/>
        <item x="550"/>
        <item x="791"/>
        <item x="868"/>
        <item x="809"/>
        <item x="1164"/>
        <item x="468"/>
        <item x="1088"/>
        <item x="775"/>
        <item x="1151"/>
        <item x="959"/>
        <item x="395"/>
        <item x="119"/>
        <item x="437"/>
        <item x="24"/>
        <item x="34"/>
        <item x="552"/>
        <item x="1241"/>
        <item x="748"/>
        <item x="333"/>
        <item x="824"/>
        <item x="771"/>
        <item x="764"/>
        <item x="414"/>
        <item x="920"/>
        <item x="750"/>
        <item x="817"/>
        <item x="448"/>
        <item x="995"/>
        <item x="865"/>
        <item x="421"/>
        <item x="176"/>
        <item x="491"/>
        <item x="88"/>
        <item x="562"/>
        <item x="118"/>
        <item x="422"/>
        <item x="769"/>
        <item x="84"/>
        <item x="790"/>
        <item x="919"/>
        <item x="779"/>
        <item x="452"/>
        <item x="87"/>
        <item x="389"/>
        <item x="1064"/>
        <item x="747"/>
        <item x="331"/>
        <item x="170"/>
        <item x="972"/>
        <item x="709"/>
        <item x="1177"/>
        <item x="38"/>
        <item x="891"/>
        <item x="146"/>
        <item x="71"/>
        <item x="1116"/>
        <item x="1161"/>
        <item x="757"/>
        <item x="130"/>
        <item x="1239"/>
        <item x="1235"/>
        <item x="98"/>
        <item x="1033"/>
        <item x="124"/>
        <item x="68"/>
        <item x="874"/>
        <item x="394"/>
        <item x="776"/>
        <item x="499"/>
        <item x="120"/>
        <item x="763"/>
        <item x="503"/>
        <item x="912"/>
        <item x="376"/>
        <item x="117"/>
        <item x="85"/>
        <item x="182"/>
        <item x="12"/>
        <item x="507"/>
        <item x="1248"/>
        <item x="443"/>
        <item x="50"/>
        <item x="1032"/>
        <item x="30"/>
        <item x="109"/>
        <item x="1095"/>
        <item x="534"/>
        <item x="137"/>
        <item x="14"/>
        <item x="816"/>
        <item x="380"/>
        <item x="140"/>
        <item x="108"/>
        <item x="638"/>
        <item x="1104"/>
        <item x="46"/>
        <item x="420"/>
        <item x="480"/>
        <item x="560"/>
        <item x="351"/>
        <item x="40"/>
        <item x="982"/>
        <item x="915"/>
        <item x="897"/>
        <item x="548"/>
        <item x="762"/>
        <item x="1226"/>
        <item x="309"/>
        <item x="1063"/>
        <item x="384"/>
        <item x="129"/>
        <item x="475"/>
        <item x="97"/>
        <item x="738"/>
        <item x="1052"/>
        <item x="684"/>
        <item x="169"/>
        <item x="547"/>
        <item x="558"/>
        <item x="453"/>
        <item x="885"/>
        <item x="856"/>
        <item x="760"/>
        <item x="1099"/>
        <item x="505"/>
        <item x="735"/>
        <item x="181"/>
        <item x="921"/>
        <item x="390"/>
        <item x="1070"/>
        <item x="1176"/>
        <item x="410"/>
        <item x="157"/>
        <item x="855"/>
        <item x="299"/>
        <item x="778"/>
        <item x="217"/>
        <item x="167"/>
        <item x="1243"/>
        <item x="438"/>
        <item x="761"/>
        <item x="740"/>
        <item x="114"/>
        <item x="456"/>
        <item x="752"/>
        <item x="495"/>
        <item x="797"/>
        <item x="1155"/>
        <item x="100"/>
        <item x="770"/>
        <item x="888"/>
        <item x="887"/>
        <item x="904"/>
        <item x="593"/>
        <item x="789"/>
        <item x="768"/>
        <item x="564"/>
        <item x="432"/>
        <item x="973"/>
        <item x="864"/>
        <item x="425"/>
        <item x="485"/>
        <item x="1265"/>
        <item x="1209"/>
        <item x="1142"/>
        <item x="96"/>
        <item x="1097"/>
        <item x="345"/>
        <item x="53"/>
        <item x="1044"/>
        <item x="29"/>
        <item x="918"/>
        <item x="460"/>
        <item x="910"/>
        <item x="1158"/>
        <item x="1215"/>
        <item x="143"/>
        <item x="63"/>
        <item x="338"/>
        <item x="483"/>
        <item x="1132"/>
        <item x="473"/>
        <item x="147"/>
        <item x="308"/>
        <item x="381"/>
        <item x="45"/>
        <item x="833"/>
        <item x="1013"/>
        <item x="324"/>
        <item x="33"/>
        <item x="399"/>
        <item x="914"/>
        <item x="263"/>
        <item x="539"/>
        <item x="178"/>
        <item x="277"/>
        <item x="702"/>
        <item x="174"/>
        <item x="508"/>
        <item x="260"/>
        <item x="878"/>
        <item x="962"/>
        <item x="1157"/>
        <item x="678"/>
        <item x="1198"/>
        <item x="774"/>
        <item x="375"/>
        <item x="1184"/>
        <item x="27"/>
        <item x="136"/>
        <item x="515"/>
        <item x="379"/>
        <item x="6"/>
        <item x="363"/>
        <item x="300"/>
        <item x="815"/>
        <item x="128"/>
        <item x="479"/>
        <item x="1189"/>
        <item x="455"/>
        <item x="840"/>
        <item x="223"/>
        <item x="543"/>
        <item x="773"/>
        <item x="407"/>
        <item x="870"/>
        <item x="104"/>
        <item x="36"/>
        <item x="802"/>
        <item x="1275"/>
        <item x="826"/>
        <item x="708"/>
        <item x="494"/>
        <item x="554"/>
        <item x="144"/>
        <item x="1105"/>
        <item x="570"/>
        <item x="1108"/>
        <item x="1236"/>
        <item x="424"/>
        <item x="822"/>
        <item x="722"/>
        <item x="522"/>
        <item x="1292"/>
        <item x="224"/>
        <item x="1093"/>
        <item x="984"/>
        <item x="313"/>
        <item x="1223"/>
        <item x="1038"/>
        <item x="1174"/>
        <item x="1094"/>
        <item x="1160"/>
        <item x="800"/>
        <item x="1152"/>
        <item x="95"/>
        <item x="163"/>
        <item x="896"/>
        <item x="819"/>
        <item x="434"/>
        <item x="1066"/>
        <item x="314"/>
        <item x="1291"/>
        <item x="426"/>
        <item x="177"/>
        <item x="872"/>
        <item x="103"/>
        <item x="1084"/>
        <item x="889"/>
        <item x="1283"/>
        <item x="767"/>
        <item x="433"/>
        <item x="1100"/>
        <item x="1168"/>
        <item x="734"/>
        <item x="1288"/>
        <item x="911"/>
        <item x="406"/>
        <item x="248"/>
        <item x="825"/>
        <item x="707"/>
        <item x="298"/>
        <item x="1287"/>
        <item x="1171"/>
        <item x="210"/>
        <item x="854"/>
        <item x="305"/>
        <item x="551"/>
        <item x="724"/>
        <item x="374"/>
        <item x="605"/>
        <item x="851"/>
        <item x="742"/>
        <item x="472"/>
        <item x="1135"/>
        <item x="719"/>
        <item x="330"/>
        <item x="1228"/>
        <item x="869"/>
        <item x="1101"/>
        <item x="44"/>
        <item x="553"/>
        <item x="905"/>
        <item x="4"/>
        <item x="405"/>
        <item x="687"/>
        <item x="1245"/>
        <item x="788"/>
        <item x="535"/>
        <item x="597"/>
        <item x="54"/>
        <item x="1225"/>
        <item x="378"/>
        <item x="486"/>
        <item x="542"/>
        <item x="113"/>
        <item x="989"/>
        <item x="1096"/>
        <item x="1053"/>
        <item x="1102"/>
        <item x="571"/>
        <item x="898"/>
        <item x="994"/>
        <item x="1001"/>
        <item x="65"/>
        <item x="845"/>
        <item x="759"/>
        <item x="875"/>
        <item x="830"/>
        <item x="99"/>
        <item x="428"/>
        <item x="1197"/>
        <item x="323"/>
        <item x="907"/>
        <item x="413"/>
        <item x="429"/>
        <item x="569"/>
        <item x="667"/>
        <item x="846"/>
        <item x="961"/>
        <item x="528"/>
        <item x="1199"/>
        <item x="862"/>
        <item x="741"/>
        <item x="861"/>
        <item x="718"/>
        <item x="412"/>
        <item x="857"/>
        <item x="834"/>
        <item x="490"/>
        <item x="1169"/>
        <item x="836"/>
        <item x="1234"/>
        <item x="467"/>
        <item x="744"/>
        <item x="1253"/>
        <item x="1141"/>
        <item x="894"/>
        <item x="153"/>
        <item x="134"/>
        <item x="382"/>
        <item x="187"/>
        <item x="511"/>
        <item x="500"/>
        <item x="1261"/>
        <item x="557"/>
        <item x="496"/>
        <item x="546"/>
        <item x="1252"/>
        <item x="454"/>
        <item x="953"/>
        <item x="404"/>
        <item x="32"/>
        <item x="1006"/>
        <item x="1289"/>
        <item x="660"/>
        <item x="1244"/>
        <item x="1148"/>
        <item x="1218"/>
        <item x="111"/>
        <item x="158"/>
        <item x="649"/>
        <item x="327"/>
        <item x="532"/>
        <item x="739"/>
        <item x="852"/>
        <item x="1196"/>
        <item x="859"/>
        <item x="850"/>
        <item x="916"/>
        <item x="31"/>
        <item x="1293"/>
        <item x="679"/>
        <item x="89"/>
        <item x="786"/>
        <item x="691"/>
        <item x="1214"/>
        <item x="83"/>
        <item x="971"/>
        <item x="168"/>
        <item x="513"/>
        <item x="1071"/>
        <item x="159"/>
        <item x="1173"/>
        <item x="981"/>
        <item x="589"/>
        <item x="1282"/>
        <item x="799"/>
        <item x="847"/>
        <item x="62"/>
        <item x="247"/>
        <item x="674"/>
        <item x="416"/>
        <item x="867"/>
        <item x="1046"/>
        <item x="766"/>
        <item x="246"/>
        <item x="135"/>
        <item x="1031"/>
        <item x="1238"/>
        <item x="835"/>
        <item x="58"/>
        <item x="637"/>
        <item x="848"/>
        <item x="1037"/>
        <item x="525"/>
        <item x="1205"/>
        <item x="925"/>
        <item x="1240"/>
        <item x="322"/>
        <item x="805"/>
        <item x="1190"/>
        <item x="655"/>
        <item x="360"/>
        <item x="695"/>
        <item x="430"/>
        <item x="1262"/>
        <item x="978"/>
        <item x="636"/>
        <item x="561"/>
        <item x="112"/>
        <item x="336"/>
        <item x="537"/>
        <item x="567"/>
        <item x="1081"/>
        <item x="688"/>
        <item x="544"/>
        <item x="502"/>
        <item x="1249"/>
        <item x="1079"/>
        <item x="492"/>
        <item x="533"/>
        <item x="469"/>
        <item x="1185"/>
        <item x="1073"/>
        <item x="1136"/>
        <item x="206"/>
        <item x="1138"/>
        <item x="659"/>
        <item x="150"/>
        <item x="1237"/>
        <item x="843"/>
        <item x="783"/>
        <item x="796"/>
        <item x="939"/>
        <item x="1179"/>
        <item x="1270"/>
        <item x="266"/>
        <item x="1187"/>
        <item x="216"/>
        <item x="208"/>
        <item x="1045"/>
        <item x="1103"/>
        <item x="651"/>
        <item x="1246"/>
        <item x="1213"/>
        <item x="635"/>
        <item x="1175"/>
        <item x="1254"/>
        <item x="877"/>
        <item x="1279"/>
        <item x="1172"/>
        <item x="729"/>
        <item x="731"/>
        <item x="350"/>
        <item x="615"/>
        <item x="524"/>
        <item x="1231"/>
        <item x="344"/>
        <item x="151"/>
        <item x="787"/>
        <item x="568"/>
        <item x="893"/>
        <item x="1011"/>
        <item x="634"/>
        <item x="821"/>
        <item x="604"/>
        <item x="725"/>
        <item x="1159"/>
        <item x="531"/>
        <item x="362"/>
        <item x="371"/>
        <item x="633"/>
        <item x="849"/>
        <item x="1203"/>
        <item x="47"/>
        <item x="365"/>
        <item x="743"/>
        <item x="694"/>
        <item x="1286"/>
        <item x="493"/>
        <item x="632"/>
        <item x="43"/>
        <item x="545"/>
        <item x="737"/>
        <item x="1273"/>
        <item x="427"/>
        <item x="937"/>
        <item x="51"/>
        <item x="1123"/>
        <item x="1149"/>
        <item x="536"/>
        <item x="1069"/>
        <item x="477"/>
        <item x="203"/>
        <item x="423"/>
        <item x="599"/>
        <item x="947"/>
        <item x="332"/>
        <item x="733"/>
        <item x="287"/>
        <item x="666"/>
        <item x="201"/>
        <item x="700"/>
        <item x="780"/>
        <item x="1181"/>
        <item x="1078"/>
        <item x="575"/>
        <item x="92"/>
        <item x="601"/>
        <item x="411"/>
        <item x="476"/>
        <item x="440"/>
        <item x="1212"/>
        <item x="1008"/>
        <item x="123"/>
        <item x="101"/>
        <item x="81"/>
        <item x="792"/>
        <item x="941"/>
        <item x="717"/>
        <item x="1024"/>
        <item x="1258"/>
        <item x="1041"/>
        <item x="471"/>
        <item x="602"/>
        <item x="922"/>
        <item x="863"/>
        <item x="1092"/>
        <item x="686"/>
        <item x="107"/>
        <item x="282"/>
        <item x="963"/>
        <item x="258"/>
        <item x="86"/>
        <item x="899"/>
        <item x="307"/>
        <item x="603"/>
        <item x="1098"/>
        <item x="262"/>
        <item x="556"/>
        <item x="736"/>
        <item x="214"/>
        <item x="498"/>
        <item x="969"/>
        <item x="1284"/>
        <item x="470"/>
        <item x="245"/>
        <item x="1004"/>
        <item x="926"/>
        <item x="1043"/>
        <item x="1110"/>
        <item x="497"/>
        <item x="264"/>
        <item x="631"/>
        <item x="860"/>
        <item x="418"/>
        <item x="630"/>
        <item x="677"/>
        <item x="574"/>
        <item x="629"/>
        <item x="832"/>
        <item x="884"/>
        <item x="110"/>
        <item x="895"/>
        <item x="1290"/>
        <item x="199"/>
        <item x="886"/>
        <item x="202"/>
        <item x="980"/>
        <item x="932"/>
        <item x="326"/>
        <item x="573"/>
        <item x="343"/>
        <item x="127"/>
        <item x="669"/>
        <item x="1217"/>
        <item x="373"/>
        <item x="596"/>
        <item x="519"/>
        <item x="892"/>
        <item x="1178"/>
        <item x="372"/>
        <item x="116"/>
        <item x="1180"/>
        <item x="335"/>
        <item x="1000"/>
        <item x="293"/>
        <item x="171"/>
        <item x="704"/>
        <item x="347"/>
        <item x="1089"/>
        <item x="1285"/>
        <item x="289"/>
        <item x="883"/>
        <item x="94"/>
        <item x="1259"/>
        <item x="1221"/>
        <item x="580"/>
        <item x="712"/>
        <item x="943"/>
        <item x="306"/>
        <item x="355"/>
        <item x="955"/>
        <item x="839"/>
        <item x="126"/>
        <item x="968"/>
        <item x="716"/>
        <item x="1147"/>
        <item x="353"/>
        <item x="683"/>
        <item x="304"/>
        <item x="977"/>
        <item x="244"/>
        <item x="516"/>
        <item x="359"/>
        <item x="243"/>
        <item x="337"/>
        <item x="341"/>
        <item x="730"/>
        <item x="858"/>
        <item x="474"/>
        <item x="91"/>
        <item x="829"/>
        <item x="680"/>
        <item x="711"/>
        <item x="1009"/>
        <item x="643"/>
        <item x="728"/>
        <item x="642"/>
        <item x="1023"/>
        <item x="215"/>
        <item x="706"/>
        <item x="1091"/>
        <item x="902"/>
        <item x="831"/>
        <item x="1122"/>
        <item x="1257"/>
        <item x="1049"/>
        <item x="510"/>
        <item x="909"/>
        <item x="782"/>
        <item x="1057"/>
        <item x="900"/>
        <item x="273"/>
        <item x="301"/>
        <item x="52"/>
        <item x="267"/>
        <item x="352"/>
        <item x="999"/>
        <item x="318"/>
        <item x="1210"/>
        <item x="530"/>
        <item x="942"/>
        <item x="838"/>
        <item x="908"/>
        <item x="1022"/>
        <item x="90"/>
        <item x="648"/>
        <item x="701"/>
        <item x="366"/>
        <item x="837"/>
        <item x="671"/>
        <item x="727"/>
        <item x="255"/>
        <item x="1124"/>
        <item x="646"/>
        <item x="1195"/>
        <item x="154"/>
        <item x="357"/>
        <item x="242"/>
        <item x="1222"/>
        <item x="241"/>
        <item x="673"/>
        <item x="1051"/>
        <item x="960"/>
        <item x="559"/>
        <item x="148"/>
        <item x="808"/>
        <item x="1269"/>
        <item x="240"/>
        <item x="1115"/>
        <item x="239"/>
        <item x="297"/>
        <item x="57"/>
        <item x="924"/>
        <item x="279"/>
        <item x="162"/>
        <item x="145"/>
        <item x="49"/>
        <item x="1039"/>
        <item x="781"/>
        <item x="967"/>
        <item x="726"/>
        <item x="283"/>
        <item x="538"/>
        <item x="1075"/>
        <item x="222"/>
        <item x="190"/>
        <item x="611"/>
        <item x="715"/>
        <item x="1040"/>
        <item x="321"/>
        <item x="1112"/>
        <item x="149"/>
        <item x="265"/>
        <item x="156"/>
        <item x="1074"/>
        <item x="209"/>
        <item x="1144"/>
        <item x="1143"/>
        <item x="936"/>
        <item x="1201"/>
        <item x="478"/>
        <item x="938"/>
        <item x="292"/>
        <item x="952"/>
        <item x="328"/>
        <item x="876"/>
        <item x="1030"/>
        <item x="152"/>
        <item x="514"/>
        <item x="1207"/>
        <item x="713"/>
        <item x="628"/>
        <item x="807"/>
        <item x="254"/>
        <item x="1131"/>
        <item x="584"/>
        <item x="1127"/>
        <item x="714"/>
        <item x="1208"/>
        <item x="540"/>
        <item x="1017"/>
        <item x="607"/>
        <item x="200"/>
        <item x="1206"/>
        <item x="1260"/>
        <item x="238"/>
        <item x="285"/>
        <item x="509"/>
        <item x="1274"/>
        <item x="692"/>
        <item x="627"/>
        <item x="1058"/>
        <item x="626"/>
        <item x="319"/>
        <item x="696"/>
        <item x="723"/>
        <item x="653"/>
        <item x="625"/>
        <item x="1121"/>
        <item x="1003"/>
        <item x="320"/>
        <item x="595"/>
        <item x="349"/>
        <item x="1278"/>
        <item x="237"/>
        <item x="1061"/>
        <item x="1204"/>
        <item x="1224"/>
        <item x="257"/>
        <item x="656"/>
        <item x="970"/>
        <item x="979"/>
        <item x="934"/>
        <item x="988"/>
        <item x="192"/>
        <item x="342"/>
        <item x="1267"/>
        <item x="1067"/>
        <item x="966"/>
        <item x="987"/>
        <item x="275"/>
        <item x="965"/>
        <item x="236"/>
        <item x="842"/>
        <item x="1029"/>
        <item x="1230"/>
        <item x="1080"/>
        <item x="1219"/>
        <item x="271"/>
        <item x="668"/>
        <item x="610"/>
        <item x="1294"/>
        <item x="370"/>
        <item x="1019"/>
        <item x="198"/>
        <item x="1140"/>
        <item x="1027"/>
        <item x="945"/>
        <item x="1036"/>
        <item x="663"/>
        <item x="102"/>
        <item x="1242"/>
        <item x="213"/>
        <item x="179"/>
        <item x="944"/>
        <item x="617"/>
        <item x="235"/>
        <item x="873"/>
        <item x="1139"/>
        <item x="1130"/>
        <item x="993"/>
        <item x="614"/>
        <item x="1194"/>
        <item x="591"/>
        <item x="1002"/>
        <item x="1126"/>
        <item x="278"/>
        <item x="205"/>
        <item x="1118"/>
        <item x="1211"/>
        <item x="356"/>
        <item x="204"/>
        <item x="377"/>
        <item x="1042"/>
        <item x="1137"/>
        <item x="142"/>
        <item x="1047"/>
        <item x="986"/>
        <item x="598"/>
        <item x="549"/>
        <item x="234"/>
        <item x="592"/>
        <item x="1007"/>
        <item x="220"/>
        <item x="682"/>
        <item x="361"/>
        <item x="699"/>
        <item x="367"/>
        <item x="256"/>
        <item x="964"/>
        <item x="1281"/>
        <item x="951"/>
        <item x="645"/>
        <item x="1193"/>
        <item x="1271"/>
        <item x="1296"/>
        <item x="998"/>
        <item x="950"/>
        <item x="1277"/>
        <item x="685"/>
        <item x="1026"/>
        <item x="1233"/>
        <item x="997"/>
        <item x="1280"/>
        <item x="274"/>
        <item x="624"/>
        <item x="1025"/>
        <item x="1056"/>
        <item x="623"/>
        <item x="672"/>
        <item x="579"/>
        <item x="334"/>
        <item x="844"/>
        <item x="665"/>
        <item x="233"/>
        <item x="693"/>
        <item x="901"/>
        <item x="317"/>
        <item x="647"/>
        <item x="609"/>
        <item x="339"/>
        <item x="703"/>
        <item x="459"/>
        <item x="676"/>
        <item x="929"/>
        <item x="1129"/>
        <item x="996"/>
        <item x="928"/>
        <item x="721"/>
        <item x="207"/>
        <item x="644"/>
        <item x="296"/>
        <item x="957"/>
        <item x="1021"/>
        <item x="841"/>
        <item x="1295"/>
        <item x="670"/>
        <item x="1054"/>
        <item x="1114"/>
        <item x="1034"/>
        <item x="219"/>
        <item x="281"/>
        <item x="940"/>
        <item x="583"/>
        <item x="958"/>
        <item x="590"/>
        <item x="587"/>
        <item x="619"/>
        <item x="121"/>
        <item x="312"/>
        <item x="340"/>
        <item x="442"/>
        <item x="527"/>
        <item x="931"/>
        <item x="1272"/>
        <item x="613"/>
        <item x="1113"/>
        <item x="1059"/>
        <item x="923"/>
        <item x="191"/>
        <item x="1216"/>
        <item x="288"/>
        <item x="582"/>
        <item x="295"/>
        <item x="1191"/>
        <item x="358"/>
        <item x="291"/>
        <item x="195"/>
        <item x="348"/>
        <item x="578"/>
        <item x="311"/>
        <item x="751"/>
        <item x="1268"/>
        <item x="976"/>
        <item x="675"/>
        <item x="1016"/>
        <item x="290"/>
        <item x="949"/>
        <item x="303"/>
        <item x="820"/>
        <item x="1134"/>
        <item x="1018"/>
        <item x="1192"/>
        <item x="1128"/>
        <item x="250"/>
        <item x="606"/>
        <item x="155"/>
        <item x="586"/>
        <item x="1120"/>
        <item x="698"/>
        <item x="1048"/>
        <item x="720"/>
        <item x="272"/>
        <item x="657"/>
        <item x="681"/>
        <item x="1264"/>
        <item x="1111"/>
        <item x="948"/>
        <item x="141"/>
        <item x="197"/>
        <item x="489"/>
        <item x="1028"/>
        <item x="705"/>
        <item x="1020"/>
        <item x="1250"/>
        <item x="933"/>
        <item x="501"/>
        <item x="594"/>
        <item x="1125"/>
        <item x="992"/>
        <item x="1146"/>
        <item x="661"/>
        <item x="639"/>
        <item x="1263"/>
        <item x="212"/>
        <item x="690"/>
        <item x="608"/>
        <item x="160"/>
        <item x="232"/>
        <item x="541"/>
        <item x="658"/>
        <item x="231"/>
        <item x="138"/>
        <item x="218"/>
        <item x="189"/>
        <item x="230"/>
        <item x="956"/>
        <item x="991"/>
        <item x="229"/>
        <item x="1062"/>
        <item x="577"/>
        <item x="983"/>
        <item x="975"/>
        <item x="316"/>
        <item x="346"/>
        <item x="253"/>
        <item x="93"/>
        <item x="228"/>
        <item x="252"/>
        <item x="654"/>
        <item x="415"/>
        <item x="1276"/>
        <item x="1015"/>
        <item x="227"/>
        <item x="622"/>
        <item x="1060"/>
        <item x="284"/>
        <item x="1133"/>
        <item x="1145"/>
        <item x="1266"/>
        <item x="1035"/>
        <item x="364"/>
        <item x="1202"/>
        <item x="1256"/>
        <item x="211"/>
        <item x="1010"/>
        <item x="249"/>
        <item x="652"/>
        <item x="269"/>
        <item x="990"/>
        <item x="294"/>
        <item x="732"/>
        <item x="1200"/>
        <item x="1055"/>
        <item x="251"/>
        <item x="618"/>
        <item x="48"/>
        <item x="56"/>
        <item x="1109"/>
        <item x="621"/>
        <item x="1107"/>
        <item x="612"/>
        <item x="188"/>
        <item x="354"/>
        <item x="616"/>
        <item x="1119"/>
        <item x="193"/>
        <item x="196"/>
        <item x="484"/>
        <item x="927"/>
        <item x="581"/>
        <item x="930"/>
        <item x="1005"/>
        <item x="689"/>
        <item x="1050"/>
        <item x="946"/>
        <item x="1117"/>
        <item x="226"/>
        <item x="1014"/>
        <item x="1220"/>
        <item x="640"/>
        <item x="286"/>
        <item x="588"/>
        <item x="662"/>
        <item x="280"/>
        <item x="641"/>
        <item x="529"/>
        <item x="482"/>
        <item x="512"/>
        <item x="194"/>
        <item x="221"/>
        <item x="620"/>
        <item x="268"/>
        <item x="974"/>
        <item x="585"/>
        <item x="576"/>
        <item x="954"/>
        <item x="985"/>
        <item x="225"/>
        <item t="default"/>
      </items>
    </pivotField>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4">
    <i>
      <x/>
    </i>
    <i>
      <x v="1"/>
    </i>
    <i>
      <x v="2"/>
    </i>
    <i t="grand">
      <x/>
    </i>
  </rowItems>
  <colItems count="1">
    <i/>
  </colItems>
  <dataFields count="1">
    <dataField name="Max of Shipping Cost" fld="17" subtotal="max"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0000000-0007-0000-0000-00001B000000}" name="PivotTable1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S8:T21" firstHeaderRow="1" firstDataRow="1" firstDataCol="1"/>
  <pivotFields count="32">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showAll="0"/>
    <pivotField showAll="0"/>
    <pivotField showAll="0"/>
    <pivotField dataField="1" showAll="0">
      <items count="1298">
        <item x="122"/>
        <item x="881"/>
        <item x="754"/>
        <item x="3"/>
        <item x="913"/>
        <item x="451"/>
        <item x="755"/>
        <item x="17"/>
        <item x="419"/>
        <item x="1255"/>
        <item x="173"/>
        <item x="131"/>
        <item x="746"/>
        <item x="464"/>
        <item x="812"/>
        <item x="74"/>
        <item x="393"/>
        <item x="15"/>
        <item x="753"/>
        <item x="710"/>
        <item x="1090"/>
        <item x="745"/>
        <item x="66"/>
        <item x="60"/>
        <item x="23"/>
        <item x="1182"/>
        <item x="436"/>
        <item x="64"/>
        <item x="2"/>
        <item x="1188"/>
        <item x="166"/>
        <item x="811"/>
        <item x="161"/>
        <item x="18"/>
        <item x="22"/>
        <item x="80"/>
        <item x="458"/>
        <item x="813"/>
        <item x="5"/>
        <item x="185"/>
        <item x="882"/>
        <item x="521"/>
        <item x="1087"/>
        <item x="450"/>
        <item x="59"/>
        <item x="106"/>
        <item x="814"/>
        <item x="1083"/>
        <item x="392"/>
        <item x="402"/>
        <item x="1086"/>
        <item x="16"/>
        <item x="70"/>
        <item x="79"/>
        <item x="518"/>
        <item x="21"/>
        <item x="853"/>
        <item x="462"/>
        <item x="439"/>
        <item x="10"/>
        <item x="186"/>
        <item x="1082"/>
        <item x="447"/>
        <item x="302"/>
        <item x="9"/>
        <item x="8"/>
        <item x="1166"/>
        <item x="517"/>
        <item x="765"/>
        <item x="650"/>
        <item x="890"/>
        <item x="180"/>
        <item x="794"/>
        <item x="1"/>
        <item x="917"/>
        <item x="758"/>
        <item x="398"/>
        <item x="72"/>
        <item x="749"/>
        <item x="78"/>
        <item x="391"/>
        <item x="172"/>
        <item x="449"/>
        <item x="383"/>
        <item x="446"/>
        <item x="1232"/>
        <item x="401"/>
        <item x="400"/>
        <item x="388"/>
        <item x="7"/>
        <item x="772"/>
        <item x="67"/>
        <item x="664"/>
        <item x="325"/>
        <item x="441"/>
        <item x="1065"/>
        <item x="804"/>
        <item x="756"/>
        <item x="880"/>
        <item x="823"/>
        <item x="1077"/>
        <item x="368"/>
        <item x="1150"/>
        <item x="35"/>
        <item x="1227"/>
        <item x="417"/>
        <item x="1106"/>
        <item x="0"/>
        <item x="1162"/>
        <item x="827"/>
        <item x="139"/>
        <item x="777"/>
        <item x="1251"/>
        <item x="387"/>
        <item x="1229"/>
        <item x="520"/>
        <item x="369"/>
        <item x="1072"/>
        <item x="105"/>
        <item x="77"/>
        <item x="879"/>
        <item x="1170"/>
        <item x="600"/>
        <item x="784"/>
        <item x="506"/>
        <item x="431"/>
        <item x="1165"/>
        <item x="386"/>
        <item x="11"/>
        <item x="76"/>
        <item x="810"/>
        <item x="866"/>
        <item x="20"/>
        <item x="37"/>
        <item x="1068"/>
        <item x="55"/>
        <item x="457"/>
        <item x="115"/>
        <item x="504"/>
        <item x="409"/>
        <item x="133"/>
        <item x="565"/>
        <item x="184"/>
        <item x="1156"/>
        <item x="1085"/>
        <item x="13"/>
        <item x="75"/>
        <item x="1167"/>
        <item x="1076"/>
        <item x="818"/>
        <item x="871"/>
        <item x="828"/>
        <item x="1247"/>
        <item x="487"/>
        <item x="183"/>
        <item x="563"/>
        <item x="445"/>
        <item x="1012"/>
        <item x="555"/>
        <item x="397"/>
        <item x="69"/>
        <item x="566"/>
        <item x="26"/>
        <item x="444"/>
        <item x="488"/>
        <item x="408"/>
        <item x="73"/>
        <item x="906"/>
        <item x="795"/>
        <item x="793"/>
        <item x="315"/>
        <item x="1154"/>
        <item x="803"/>
        <item x="801"/>
        <item x="466"/>
        <item x="461"/>
        <item x="396"/>
        <item x="61"/>
        <item x="697"/>
        <item x="329"/>
        <item x="25"/>
        <item x="903"/>
        <item x="28"/>
        <item x="1163"/>
        <item x="935"/>
        <item x="463"/>
        <item x="465"/>
        <item x="175"/>
        <item x="39"/>
        <item x="806"/>
        <item x="261"/>
        <item x="165"/>
        <item x="42"/>
        <item x="435"/>
        <item x="523"/>
        <item x="82"/>
        <item x="798"/>
        <item x="259"/>
        <item x="385"/>
        <item x="1153"/>
        <item x="276"/>
        <item x="41"/>
        <item x="125"/>
        <item x="164"/>
        <item x="1183"/>
        <item x="481"/>
        <item x="1186"/>
        <item x="270"/>
        <item x="785"/>
        <item x="572"/>
        <item x="403"/>
        <item x="526"/>
        <item x="132"/>
        <item x="19"/>
        <item x="310"/>
        <item x="550"/>
        <item x="791"/>
        <item x="868"/>
        <item x="809"/>
        <item x="1164"/>
        <item x="468"/>
        <item x="1088"/>
        <item x="775"/>
        <item x="1151"/>
        <item x="959"/>
        <item x="395"/>
        <item x="119"/>
        <item x="437"/>
        <item x="24"/>
        <item x="34"/>
        <item x="552"/>
        <item x="1241"/>
        <item x="748"/>
        <item x="333"/>
        <item x="824"/>
        <item x="771"/>
        <item x="764"/>
        <item x="414"/>
        <item x="920"/>
        <item x="750"/>
        <item x="817"/>
        <item x="448"/>
        <item x="995"/>
        <item x="865"/>
        <item x="421"/>
        <item x="176"/>
        <item x="491"/>
        <item x="88"/>
        <item x="562"/>
        <item x="118"/>
        <item x="422"/>
        <item x="769"/>
        <item x="84"/>
        <item x="790"/>
        <item x="919"/>
        <item x="779"/>
        <item x="452"/>
        <item x="87"/>
        <item x="389"/>
        <item x="1064"/>
        <item x="747"/>
        <item x="331"/>
        <item x="170"/>
        <item x="972"/>
        <item x="709"/>
        <item x="1177"/>
        <item x="38"/>
        <item x="891"/>
        <item x="146"/>
        <item x="71"/>
        <item x="1116"/>
        <item x="1161"/>
        <item x="757"/>
        <item x="130"/>
        <item x="1239"/>
        <item x="1235"/>
        <item x="98"/>
        <item x="1033"/>
        <item x="124"/>
        <item x="68"/>
        <item x="874"/>
        <item x="394"/>
        <item x="776"/>
        <item x="499"/>
        <item x="120"/>
        <item x="763"/>
        <item x="503"/>
        <item x="912"/>
        <item x="376"/>
        <item x="117"/>
        <item x="85"/>
        <item x="182"/>
        <item x="12"/>
        <item x="507"/>
        <item x="1248"/>
        <item x="443"/>
        <item x="50"/>
        <item x="1032"/>
        <item x="30"/>
        <item x="109"/>
        <item x="1095"/>
        <item x="534"/>
        <item x="137"/>
        <item x="14"/>
        <item x="816"/>
        <item x="380"/>
        <item x="140"/>
        <item x="108"/>
        <item x="638"/>
        <item x="1104"/>
        <item x="46"/>
        <item x="420"/>
        <item x="480"/>
        <item x="560"/>
        <item x="351"/>
        <item x="40"/>
        <item x="982"/>
        <item x="915"/>
        <item x="897"/>
        <item x="548"/>
        <item x="762"/>
        <item x="1226"/>
        <item x="309"/>
        <item x="1063"/>
        <item x="384"/>
        <item x="129"/>
        <item x="475"/>
        <item x="97"/>
        <item x="738"/>
        <item x="1052"/>
        <item x="684"/>
        <item x="169"/>
        <item x="547"/>
        <item x="558"/>
        <item x="453"/>
        <item x="885"/>
        <item x="856"/>
        <item x="760"/>
        <item x="1099"/>
        <item x="505"/>
        <item x="735"/>
        <item x="181"/>
        <item x="921"/>
        <item x="390"/>
        <item x="1070"/>
        <item x="1176"/>
        <item x="410"/>
        <item x="157"/>
        <item x="855"/>
        <item x="299"/>
        <item x="778"/>
        <item x="217"/>
        <item x="167"/>
        <item x="1243"/>
        <item x="438"/>
        <item x="761"/>
        <item x="740"/>
        <item x="114"/>
        <item x="456"/>
        <item x="752"/>
        <item x="495"/>
        <item x="797"/>
        <item x="1155"/>
        <item x="100"/>
        <item x="770"/>
        <item x="888"/>
        <item x="887"/>
        <item x="904"/>
        <item x="593"/>
        <item x="789"/>
        <item x="768"/>
        <item x="564"/>
        <item x="432"/>
        <item x="973"/>
        <item x="864"/>
        <item x="425"/>
        <item x="485"/>
        <item x="1265"/>
        <item x="1209"/>
        <item x="1142"/>
        <item x="96"/>
        <item x="1097"/>
        <item x="345"/>
        <item x="53"/>
        <item x="1044"/>
        <item x="29"/>
        <item x="918"/>
        <item x="460"/>
        <item x="910"/>
        <item x="1158"/>
        <item x="1215"/>
        <item x="143"/>
        <item x="63"/>
        <item x="338"/>
        <item x="483"/>
        <item x="1132"/>
        <item x="473"/>
        <item x="147"/>
        <item x="308"/>
        <item x="381"/>
        <item x="45"/>
        <item x="833"/>
        <item x="1013"/>
        <item x="324"/>
        <item x="33"/>
        <item x="399"/>
        <item x="914"/>
        <item x="263"/>
        <item x="539"/>
        <item x="178"/>
        <item x="277"/>
        <item x="702"/>
        <item x="174"/>
        <item x="508"/>
        <item x="260"/>
        <item x="878"/>
        <item x="962"/>
        <item x="1157"/>
        <item x="678"/>
        <item x="1198"/>
        <item x="774"/>
        <item x="375"/>
        <item x="1184"/>
        <item x="27"/>
        <item x="136"/>
        <item x="515"/>
        <item x="379"/>
        <item x="6"/>
        <item x="363"/>
        <item x="300"/>
        <item x="815"/>
        <item x="128"/>
        <item x="479"/>
        <item x="1189"/>
        <item x="455"/>
        <item x="840"/>
        <item x="223"/>
        <item x="543"/>
        <item x="773"/>
        <item x="407"/>
        <item x="870"/>
        <item x="104"/>
        <item x="36"/>
        <item x="802"/>
        <item x="1275"/>
        <item x="826"/>
        <item x="708"/>
        <item x="494"/>
        <item x="554"/>
        <item x="144"/>
        <item x="1105"/>
        <item x="570"/>
        <item x="1108"/>
        <item x="1236"/>
        <item x="424"/>
        <item x="822"/>
        <item x="722"/>
        <item x="522"/>
        <item x="1292"/>
        <item x="224"/>
        <item x="1093"/>
        <item x="984"/>
        <item x="313"/>
        <item x="1223"/>
        <item x="1038"/>
        <item x="1174"/>
        <item x="1094"/>
        <item x="1160"/>
        <item x="800"/>
        <item x="1152"/>
        <item x="95"/>
        <item x="163"/>
        <item x="896"/>
        <item x="819"/>
        <item x="434"/>
        <item x="1066"/>
        <item x="314"/>
        <item x="1291"/>
        <item x="426"/>
        <item x="177"/>
        <item x="872"/>
        <item x="103"/>
        <item x="1084"/>
        <item x="889"/>
        <item x="1283"/>
        <item x="767"/>
        <item x="433"/>
        <item x="1100"/>
        <item x="1168"/>
        <item x="734"/>
        <item x="1288"/>
        <item x="911"/>
        <item x="406"/>
        <item x="248"/>
        <item x="825"/>
        <item x="707"/>
        <item x="298"/>
        <item x="1287"/>
        <item x="1171"/>
        <item x="210"/>
        <item x="854"/>
        <item x="305"/>
        <item x="551"/>
        <item x="724"/>
        <item x="374"/>
        <item x="605"/>
        <item x="851"/>
        <item x="742"/>
        <item x="472"/>
        <item x="1135"/>
        <item x="719"/>
        <item x="330"/>
        <item x="1228"/>
        <item x="869"/>
        <item x="1101"/>
        <item x="44"/>
        <item x="553"/>
        <item x="905"/>
        <item x="4"/>
        <item x="405"/>
        <item x="687"/>
        <item x="1245"/>
        <item x="788"/>
        <item x="535"/>
        <item x="597"/>
        <item x="54"/>
        <item x="1225"/>
        <item x="378"/>
        <item x="486"/>
        <item x="542"/>
        <item x="113"/>
        <item x="989"/>
        <item x="1096"/>
        <item x="1053"/>
        <item x="1102"/>
        <item x="571"/>
        <item x="898"/>
        <item x="994"/>
        <item x="1001"/>
        <item x="65"/>
        <item x="845"/>
        <item x="759"/>
        <item x="875"/>
        <item x="830"/>
        <item x="99"/>
        <item x="428"/>
        <item x="1197"/>
        <item x="323"/>
        <item x="907"/>
        <item x="413"/>
        <item x="429"/>
        <item x="569"/>
        <item x="667"/>
        <item x="846"/>
        <item x="961"/>
        <item x="528"/>
        <item x="1199"/>
        <item x="862"/>
        <item x="741"/>
        <item x="861"/>
        <item x="718"/>
        <item x="412"/>
        <item x="857"/>
        <item x="834"/>
        <item x="490"/>
        <item x="1169"/>
        <item x="836"/>
        <item x="1234"/>
        <item x="467"/>
        <item x="744"/>
        <item x="1253"/>
        <item x="1141"/>
        <item x="894"/>
        <item x="153"/>
        <item x="134"/>
        <item x="382"/>
        <item x="187"/>
        <item x="511"/>
        <item x="500"/>
        <item x="1261"/>
        <item x="557"/>
        <item x="496"/>
        <item x="546"/>
        <item x="1252"/>
        <item x="454"/>
        <item x="953"/>
        <item x="404"/>
        <item x="32"/>
        <item x="1006"/>
        <item x="1289"/>
        <item x="660"/>
        <item x="1244"/>
        <item x="1148"/>
        <item x="1218"/>
        <item x="111"/>
        <item x="158"/>
        <item x="649"/>
        <item x="327"/>
        <item x="532"/>
        <item x="739"/>
        <item x="852"/>
        <item x="1196"/>
        <item x="859"/>
        <item x="850"/>
        <item x="916"/>
        <item x="31"/>
        <item x="1293"/>
        <item x="679"/>
        <item x="89"/>
        <item x="786"/>
        <item x="691"/>
        <item x="1214"/>
        <item x="83"/>
        <item x="971"/>
        <item x="168"/>
        <item x="513"/>
        <item x="1071"/>
        <item x="159"/>
        <item x="1173"/>
        <item x="981"/>
        <item x="589"/>
        <item x="1282"/>
        <item x="799"/>
        <item x="847"/>
        <item x="62"/>
        <item x="247"/>
        <item x="674"/>
        <item x="416"/>
        <item x="867"/>
        <item x="1046"/>
        <item x="766"/>
        <item x="246"/>
        <item x="135"/>
        <item x="1031"/>
        <item x="1238"/>
        <item x="835"/>
        <item x="58"/>
        <item x="637"/>
        <item x="848"/>
        <item x="1037"/>
        <item x="525"/>
        <item x="1205"/>
        <item x="925"/>
        <item x="1240"/>
        <item x="322"/>
        <item x="805"/>
        <item x="1190"/>
        <item x="655"/>
        <item x="360"/>
        <item x="695"/>
        <item x="430"/>
        <item x="1262"/>
        <item x="978"/>
        <item x="636"/>
        <item x="561"/>
        <item x="112"/>
        <item x="336"/>
        <item x="537"/>
        <item x="567"/>
        <item x="1081"/>
        <item x="688"/>
        <item x="544"/>
        <item x="502"/>
        <item x="1249"/>
        <item x="1079"/>
        <item x="492"/>
        <item x="533"/>
        <item x="469"/>
        <item x="1185"/>
        <item x="1073"/>
        <item x="1136"/>
        <item x="206"/>
        <item x="1138"/>
        <item x="659"/>
        <item x="150"/>
        <item x="1237"/>
        <item x="843"/>
        <item x="783"/>
        <item x="796"/>
        <item x="939"/>
        <item x="1179"/>
        <item x="1270"/>
        <item x="266"/>
        <item x="1187"/>
        <item x="216"/>
        <item x="208"/>
        <item x="1045"/>
        <item x="1103"/>
        <item x="651"/>
        <item x="1246"/>
        <item x="1213"/>
        <item x="635"/>
        <item x="1175"/>
        <item x="1254"/>
        <item x="877"/>
        <item x="1279"/>
        <item x="1172"/>
        <item x="729"/>
        <item x="731"/>
        <item x="350"/>
        <item x="615"/>
        <item x="524"/>
        <item x="1231"/>
        <item x="344"/>
        <item x="151"/>
        <item x="787"/>
        <item x="568"/>
        <item x="893"/>
        <item x="1011"/>
        <item x="634"/>
        <item x="821"/>
        <item x="604"/>
        <item x="725"/>
        <item x="1159"/>
        <item x="531"/>
        <item x="362"/>
        <item x="371"/>
        <item x="633"/>
        <item x="849"/>
        <item x="1203"/>
        <item x="47"/>
        <item x="365"/>
        <item x="743"/>
        <item x="694"/>
        <item x="1286"/>
        <item x="493"/>
        <item x="632"/>
        <item x="43"/>
        <item x="545"/>
        <item x="737"/>
        <item x="1273"/>
        <item x="427"/>
        <item x="937"/>
        <item x="51"/>
        <item x="1123"/>
        <item x="1149"/>
        <item x="536"/>
        <item x="1069"/>
        <item x="477"/>
        <item x="203"/>
        <item x="423"/>
        <item x="599"/>
        <item x="947"/>
        <item x="332"/>
        <item x="733"/>
        <item x="287"/>
        <item x="666"/>
        <item x="201"/>
        <item x="700"/>
        <item x="780"/>
        <item x="1181"/>
        <item x="1078"/>
        <item x="575"/>
        <item x="92"/>
        <item x="601"/>
        <item x="411"/>
        <item x="476"/>
        <item x="440"/>
        <item x="1212"/>
        <item x="1008"/>
        <item x="123"/>
        <item x="101"/>
        <item x="81"/>
        <item x="792"/>
        <item x="941"/>
        <item x="717"/>
        <item x="1024"/>
        <item x="1258"/>
        <item x="1041"/>
        <item x="471"/>
        <item x="602"/>
        <item x="922"/>
        <item x="863"/>
        <item x="1092"/>
        <item x="686"/>
        <item x="107"/>
        <item x="282"/>
        <item x="963"/>
        <item x="258"/>
        <item x="86"/>
        <item x="899"/>
        <item x="307"/>
        <item x="603"/>
        <item x="1098"/>
        <item x="262"/>
        <item x="556"/>
        <item x="736"/>
        <item x="214"/>
        <item x="498"/>
        <item x="969"/>
        <item x="1284"/>
        <item x="470"/>
        <item x="245"/>
        <item x="1004"/>
        <item x="926"/>
        <item x="1043"/>
        <item x="1110"/>
        <item x="497"/>
        <item x="264"/>
        <item x="631"/>
        <item x="860"/>
        <item x="418"/>
        <item x="630"/>
        <item x="677"/>
        <item x="574"/>
        <item x="629"/>
        <item x="832"/>
        <item x="884"/>
        <item x="110"/>
        <item x="895"/>
        <item x="1290"/>
        <item x="199"/>
        <item x="886"/>
        <item x="202"/>
        <item x="980"/>
        <item x="932"/>
        <item x="326"/>
        <item x="573"/>
        <item x="343"/>
        <item x="127"/>
        <item x="669"/>
        <item x="1217"/>
        <item x="373"/>
        <item x="596"/>
        <item x="519"/>
        <item x="892"/>
        <item x="1178"/>
        <item x="372"/>
        <item x="116"/>
        <item x="1180"/>
        <item x="335"/>
        <item x="1000"/>
        <item x="293"/>
        <item x="171"/>
        <item x="704"/>
        <item x="347"/>
        <item x="1089"/>
        <item x="1285"/>
        <item x="289"/>
        <item x="883"/>
        <item x="94"/>
        <item x="1259"/>
        <item x="1221"/>
        <item x="580"/>
        <item x="712"/>
        <item x="943"/>
        <item x="306"/>
        <item x="355"/>
        <item x="955"/>
        <item x="839"/>
        <item x="126"/>
        <item x="968"/>
        <item x="716"/>
        <item x="1147"/>
        <item x="353"/>
        <item x="683"/>
        <item x="304"/>
        <item x="977"/>
        <item x="244"/>
        <item x="516"/>
        <item x="359"/>
        <item x="243"/>
        <item x="337"/>
        <item x="341"/>
        <item x="730"/>
        <item x="858"/>
        <item x="474"/>
        <item x="91"/>
        <item x="829"/>
        <item x="680"/>
        <item x="711"/>
        <item x="1009"/>
        <item x="643"/>
        <item x="728"/>
        <item x="642"/>
        <item x="1023"/>
        <item x="215"/>
        <item x="706"/>
        <item x="1091"/>
        <item x="902"/>
        <item x="831"/>
        <item x="1122"/>
        <item x="1257"/>
        <item x="1049"/>
        <item x="510"/>
        <item x="909"/>
        <item x="782"/>
        <item x="1057"/>
        <item x="900"/>
        <item x="273"/>
        <item x="301"/>
        <item x="52"/>
        <item x="267"/>
        <item x="352"/>
        <item x="999"/>
        <item x="318"/>
        <item x="1210"/>
        <item x="530"/>
        <item x="942"/>
        <item x="838"/>
        <item x="908"/>
        <item x="1022"/>
        <item x="90"/>
        <item x="648"/>
        <item x="701"/>
        <item x="366"/>
        <item x="837"/>
        <item x="671"/>
        <item x="727"/>
        <item x="255"/>
        <item x="1124"/>
        <item x="646"/>
        <item x="1195"/>
        <item x="154"/>
        <item x="357"/>
        <item x="242"/>
        <item x="1222"/>
        <item x="241"/>
        <item x="673"/>
        <item x="1051"/>
        <item x="960"/>
        <item x="559"/>
        <item x="148"/>
        <item x="808"/>
        <item x="1269"/>
        <item x="240"/>
        <item x="1115"/>
        <item x="239"/>
        <item x="297"/>
        <item x="57"/>
        <item x="924"/>
        <item x="279"/>
        <item x="162"/>
        <item x="145"/>
        <item x="49"/>
        <item x="1039"/>
        <item x="781"/>
        <item x="967"/>
        <item x="726"/>
        <item x="283"/>
        <item x="538"/>
        <item x="1075"/>
        <item x="222"/>
        <item x="190"/>
        <item x="611"/>
        <item x="715"/>
        <item x="1040"/>
        <item x="321"/>
        <item x="1112"/>
        <item x="149"/>
        <item x="265"/>
        <item x="156"/>
        <item x="1074"/>
        <item x="209"/>
        <item x="1144"/>
        <item x="1143"/>
        <item x="936"/>
        <item x="1201"/>
        <item x="478"/>
        <item x="938"/>
        <item x="292"/>
        <item x="952"/>
        <item x="328"/>
        <item x="876"/>
        <item x="1030"/>
        <item x="152"/>
        <item x="514"/>
        <item x="1207"/>
        <item x="713"/>
        <item x="628"/>
        <item x="807"/>
        <item x="254"/>
        <item x="1131"/>
        <item x="584"/>
        <item x="1127"/>
        <item x="714"/>
        <item x="1208"/>
        <item x="540"/>
        <item x="1017"/>
        <item x="607"/>
        <item x="200"/>
        <item x="1206"/>
        <item x="1260"/>
        <item x="238"/>
        <item x="285"/>
        <item x="509"/>
        <item x="1274"/>
        <item x="692"/>
        <item x="627"/>
        <item x="1058"/>
        <item x="626"/>
        <item x="319"/>
        <item x="696"/>
        <item x="723"/>
        <item x="653"/>
        <item x="625"/>
        <item x="1121"/>
        <item x="1003"/>
        <item x="320"/>
        <item x="595"/>
        <item x="349"/>
        <item x="1278"/>
        <item x="237"/>
        <item x="1061"/>
        <item x="1204"/>
        <item x="1224"/>
        <item x="257"/>
        <item x="656"/>
        <item x="970"/>
        <item x="979"/>
        <item x="934"/>
        <item x="988"/>
        <item x="192"/>
        <item x="342"/>
        <item x="1267"/>
        <item x="1067"/>
        <item x="966"/>
        <item x="987"/>
        <item x="275"/>
        <item x="965"/>
        <item x="236"/>
        <item x="842"/>
        <item x="1029"/>
        <item x="1230"/>
        <item x="1080"/>
        <item x="1219"/>
        <item x="271"/>
        <item x="668"/>
        <item x="610"/>
        <item x="1294"/>
        <item x="370"/>
        <item x="1019"/>
        <item x="198"/>
        <item x="1140"/>
        <item x="1027"/>
        <item x="945"/>
        <item x="1036"/>
        <item x="663"/>
        <item x="102"/>
        <item x="1242"/>
        <item x="213"/>
        <item x="179"/>
        <item x="944"/>
        <item x="617"/>
        <item x="235"/>
        <item x="873"/>
        <item x="1139"/>
        <item x="1130"/>
        <item x="993"/>
        <item x="614"/>
        <item x="1194"/>
        <item x="591"/>
        <item x="1002"/>
        <item x="1126"/>
        <item x="278"/>
        <item x="205"/>
        <item x="1118"/>
        <item x="1211"/>
        <item x="356"/>
        <item x="204"/>
        <item x="377"/>
        <item x="1042"/>
        <item x="1137"/>
        <item x="142"/>
        <item x="1047"/>
        <item x="986"/>
        <item x="598"/>
        <item x="549"/>
        <item x="234"/>
        <item x="592"/>
        <item x="1007"/>
        <item x="220"/>
        <item x="682"/>
        <item x="361"/>
        <item x="699"/>
        <item x="367"/>
        <item x="256"/>
        <item x="964"/>
        <item x="1281"/>
        <item x="951"/>
        <item x="645"/>
        <item x="1193"/>
        <item x="1271"/>
        <item x="1296"/>
        <item x="998"/>
        <item x="950"/>
        <item x="1277"/>
        <item x="685"/>
        <item x="1026"/>
        <item x="1233"/>
        <item x="997"/>
        <item x="1280"/>
        <item x="274"/>
        <item x="624"/>
        <item x="1025"/>
        <item x="1056"/>
        <item x="623"/>
        <item x="672"/>
        <item x="579"/>
        <item x="334"/>
        <item x="844"/>
        <item x="665"/>
        <item x="233"/>
        <item x="693"/>
        <item x="901"/>
        <item x="317"/>
        <item x="647"/>
        <item x="609"/>
        <item x="339"/>
        <item x="703"/>
        <item x="459"/>
        <item x="676"/>
        <item x="929"/>
        <item x="1129"/>
        <item x="996"/>
        <item x="928"/>
        <item x="721"/>
        <item x="207"/>
        <item x="644"/>
        <item x="296"/>
        <item x="957"/>
        <item x="1021"/>
        <item x="841"/>
        <item x="1295"/>
        <item x="670"/>
        <item x="1054"/>
        <item x="1114"/>
        <item x="1034"/>
        <item x="219"/>
        <item x="281"/>
        <item x="940"/>
        <item x="583"/>
        <item x="958"/>
        <item x="590"/>
        <item x="587"/>
        <item x="619"/>
        <item x="121"/>
        <item x="312"/>
        <item x="340"/>
        <item x="442"/>
        <item x="527"/>
        <item x="931"/>
        <item x="1272"/>
        <item x="613"/>
        <item x="1113"/>
        <item x="1059"/>
        <item x="923"/>
        <item x="191"/>
        <item x="1216"/>
        <item x="288"/>
        <item x="582"/>
        <item x="295"/>
        <item x="1191"/>
        <item x="358"/>
        <item x="291"/>
        <item x="195"/>
        <item x="348"/>
        <item x="578"/>
        <item x="311"/>
        <item x="751"/>
        <item x="1268"/>
        <item x="976"/>
        <item x="675"/>
        <item x="1016"/>
        <item x="290"/>
        <item x="949"/>
        <item x="303"/>
        <item x="820"/>
        <item x="1134"/>
        <item x="1018"/>
        <item x="1192"/>
        <item x="1128"/>
        <item x="250"/>
        <item x="606"/>
        <item x="155"/>
        <item x="586"/>
        <item x="1120"/>
        <item x="698"/>
        <item x="1048"/>
        <item x="720"/>
        <item x="272"/>
        <item x="657"/>
        <item x="681"/>
        <item x="1264"/>
        <item x="1111"/>
        <item x="948"/>
        <item x="141"/>
        <item x="197"/>
        <item x="489"/>
        <item x="1028"/>
        <item x="705"/>
        <item x="1020"/>
        <item x="1250"/>
        <item x="933"/>
        <item x="501"/>
        <item x="594"/>
        <item x="1125"/>
        <item x="992"/>
        <item x="1146"/>
        <item x="661"/>
        <item x="639"/>
        <item x="1263"/>
        <item x="212"/>
        <item x="690"/>
        <item x="608"/>
        <item x="160"/>
        <item x="232"/>
        <item x="541"/>
        <item x="658"/>
        <item x="231"/>
        <item x="138"/>
        <item x="218"/>
        <item x="189"/>
        <item x="230"/>
        <item x="956"/>
        <item x="991"/>
        <item x="229"/>
        <item x="1062"/>
        <item x="577"/>
        <item x="983"/>
        <item x="975"/>
        <item x="316"/>
        <item x="346"/>
        <item x="253"/>
        <item x="93"/>
        <item x="228"/>
        <item x="252"/>
        <item x="654"/>
        <item x="415"/>
        <item x="1276"/>
        <item x="1015"/>
        <item x="227"/>
        <item x="622"/>
        <item x="1060"/>
        <item x="284"/>
        <item x="1133"/>
        <item x="1145"/>
        <item x="1266"/>
        <item x="1035"/>
        <item x="364"/>
        <item x="1202"/>
        <item x="1256"/>
        <item x="211"/>
        <item x="1010"/>
        <item x="249"/>
        <item x="652"/>
        <item x="269"/>
        <item x="990"/>
        <item x="294"/>
        <item x="732"/>
        <item x="1200"/>
        <item x="1055"/>
        <item x="251"/>
        <item x="618"/>
        <item x="48"/>
        <item x="56"/>
        <item x="1109"/>
        <item x="621"/>
        <item x="1107"/>
        <item x="612"/>
        <item x="188"/>
        <item x="354"/>
        <item x="616"/>
        <item x="1119"/>
        <item x="193"/>
        <item x="196"/>
        <item x="484"/>
        <item x="927"/>
        <item x="581"/>
        <item x="930"/>
        <item x="1005"/>
        <item x="689"/>
        <item x="1050"/>
        <item x="946"/>
        <item x="1117"/>
        <item x="226"/>
        <item x="1014"/>
        <item x="1220"/>
        <item x="640"/>
        <item x="286"/>
        <item x="588"/>
        <item x="662"/>
        <item x="280"/>
        <item x="641"/>
        <item x="529"/>
        <item x="482"/>
        <item x="512"/>
        <item x="194"/>
        <item x="221"/>
        <item x="620"/>
        <item x="268"/>
        <item x="974"/>
        <item x="585"/>
        <item x="576"/>
        <item x="954"/>
        <item x="985"/>
        <item x="225"/>
        <item t="default"/>
      </items>
    </pivotField>
    <pivotField showAll="0"/>
    <pivotField showAll="0"/>
    <pivotField showAll="0"/>
    <pivotField axis="axisRow" showAll="0">
      <items count="13">
        <item x="2"/>
        <item x="3"/>
        <item x="1"/>
        <item x="0"/>
        <item x="4"/>
        <item x="6"/>
        <item x="5"/>
        <item x="7"/>
        <item x="10"/>
        <item x="9"/>
        <item x="8"/>
        <item x="11"/>
        <item t="default"/>
      </items>
    </pivotField>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Average of Shipping Cost" fld="17"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00000000-0007-0000-0000-000024000000}" name="PivotTable2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BM14:BO25" firstHeaderRow="0" firstDataRow="1" firstDataCol="1"/>
  <pivotFields count="32">
    <pivotField showAll="0"/>
    <pivotField showAll="0"/>
    <pivotField showAll="0"/>
    <pivotField showAll="0"/>
    <pivotField axis="axisRow" showAll="0" measureFilter="1">
      <items count="495">
        <item x="128"/>
        <item x="183"/>
        <item x="52"/>
        <item x="364"/>
        <item x="160"/>
        <item x="290"/>
        <item x="85"/>
        <item x="294"/>
        <item x="157"/>
        <item x="429"/>
        <item x="115"/>
        <item x="380"/>
        <item x="464"/>
        <item x="107"/>
        <item x="19"/>
        <item x="234"/>
        <item x="412"/>
        <item x="477"/>
        <item x="486"/>
        <item x="90"/>
        <item x="130"/>
        <item x="159"/>
        <item x="375"/>
        <item x="1"/>
        <item x="105"/>
        <item x="162"/>
        <item x="66"/>
        <item x="244"/>
        <item x="200"/>
        <item x="38"/>
        <item x="461"/>
        <item x="212"/>
        <item x="269"/>
        <item x="203"/>
        <item x="348"/>
        <item x="490"/>
        <item x="65"/>
        <item x="151"/>
        <item x="469"/>
        <item x="164"/>
        <item x="163"/>
        <item x="72"/>
        <item x="146"/>
        <item x="182"/>
        <item x="94"/>
        <item x="344"/>
        <item x="264"/>
        <item x="334"/>
        <item x="295"/>
        <item x="415"/>
        <item x="241"/>
        <item x="454"/>
        <item x="106"/>
        <item x="425"/>
        <item x="58"/>
        <item x="174"/>
        <item x="471"/>
        <item x="62"/>
        <item x="276"/>
        <item x="108"/>
        <item x="140"/>
        <item x="318"/>
        <item x="180"/>
        <item x="192"/>
        <item x="86"/>
        <item x="455"/>
        <item x="362"/>
        <item x="59"/>
        <item x="54"/>
        <item x="404"/>
        <item x="34"/>
        <item x="210"/>
        <item x="125"/>
        <item x="470"/>
        <item x="479"/>
        <item x="254"/>
        <item x="361"/>
        <item x="373"/>
        <item x="237"/>
        <item x="191"/>
        <item x="95"/>
        <item x="330"/>
        <item x="24"/>
        <item x="359"/>
        <item x="453"/>
        <item x="55"/>
        <item x="204"/>
        <item x="171"/>
        <item x="267"/>
        <item x="493"/>
        <item x="135"/>
        <item x="177"/>
        <item x="368"/>
        <item x="37"/>
        <item x="480"/>
        <item x="371"/>
        <item x="394"/>
        <item x="104"/>
        <item x="28"/>
        <item x="145"/>
        <item x="385"/>
        <item x="268"/>
        <item x="155"/>
        <item x="47"/>
        <item x="156"/>
        <item x="322"/>
        <item x="61"/>
        <item x="278"/>
        <item x="386"/>
        <item x="32"/>
        <item x="331"/>
        <item x="77"/>
        <item x="57"/>
        <item x="393"/>
        <item x="329"/>
        <item x="332"/>
        <item x="31"/>
        <item x="101"/>
        <item x="68"/>
        <item x="23"/>
        <item x="398"/>
        <item x="226"/>
        <item x="426"/>
        <item x="93"/>
        <item x="377"/>
        <item x="9"/>
        <item x="201"/>
        <item x="110"/>
        <item x="230"/>
        <item x="76"/>
        <item x="482"/>
        <item x="387"/>
        <item x="148"/>
        <item x="48"/>
        <item x="134"/>
        <item x="196"/>
        <item x="217"/>
        <item x="112"/>
        <item x="240"/>
        <item x="314"/>
        <item x="460"/>
        <item x="211"/>
        <item x="235"/>
        <item x="131"/>
        <item x="60"/>
        <item x="409"/>
        <item x="184"/>
        <item x="414"/>
        <item x="103"/>
        <item x="228"/>
        <item x="45"/>
        <item x="206"/>
        <item x="98"/>
        <item x="178"/>
        <item x="442"/>
        <item x="335"/>
        <item x="340"/>
        <item x="124"/>
        <item x="379"/>
        <item x="113"/>
        <item x="299"/>
        <item x="307"/>
        <item x="251"/>
        <item x="481"/>
        <item x="213"/>
        <item x="376"/>
        <item x="181"/>
        <item x="285"/>
        <item x="489"/>
        <item x="70"/>
        <item x="153"/>
        <item x="463"/>
        <item x="119"/>
        <item x="231"/>
        <item x="84"/>
        <item x="173"/>
        <item x="403"/>
        <item x="139"/>
        <item x="302"/>
        <item x="188"/>
        <item x="26"/>
        <item x="44"/>
        <item x="42"/>
        <item x="111"/>
        <item x="430"/>
        <item x="427"/>
        <item x="161"/>
        <item x="434"/>
        <item x="406"/>
        <item x="389"/>
        <item x="431"/>
        <item x="165"/>
        <item x="172"/>
        <item x="18"/>
        <item x="287"/>
        <item x="219"/>
        <item x="88"/>
        <item x="416"/>
        <item x="0"/>
        <item x="288"/>
        <item x="67"/>
        <item x="420"/>
        <item x="413"/>
        <item x="176"/>
        <item x="324"/>
        <item x="363"/>
        <item x="27"/>
        <item x="75"/>
        <item x="49"/>
        <item x="83"/>
        <item x="12"/>
        <item x="271"/>
        <item x="118"/>
        <item x="437"/>
        <item x="190"/>
        <item x="313"/>
        <item x="309"/>
        <item x="326"/>
        <item x="121"/>
        <item x="473"/>
        <item x="22"/>
        <item x="449"/>
        <item x="167"/>
        <item x="6"/>
        <item x="257"/>
        <item x="478"/>
        <item x="96"/>
        <item x="401"/>
        <item x="36"/>
        <item x="4"/>
        <item x="138"/>
        <item x="443"/>
        <item x="483"/>
        <item x="320"/>
        <item x="233"/>
        <item x="327"/>
        <item x="214"/>
        <item x="476"/>
        <item x="282"/>
        <item x="236"/>
        <item x="484"/>
        <item x="306"/>
        <item x="303"/>
        <item x="316"/>
        <item x="126"/>
        <item x="351"/>
        <item x="143"/>
        <item x="252"/>
        <item x="102"/>
        <item x="341"/>
        <item x="411"/>
        <item x="158"/>
        <item x="137"/>
        <item x="452"/>
        <item x="175"/>
        <item x="440"/>
        <item x="97"/>
        <item x="17"/>
        <item x="20"/>
        <item x="315"/>
        <item x="215"/>
        <item x="99"/>
        <item x="43"/>
        <item x="197"/>
        <item x="185"/>
        <item x="277"/>
        <item x="123"/>
        <item x="367"/>
        <item x="30"/>
        <item x="374"/>
        <item x="154"/>
        <item x="397"/>
        <item x="141"/>
        <item x="275"/>
        <item x="475"/>
        <item x="133"/>
        <item x="333"/>
        <item x="284"/>
        <item x="400"/>
        <item x="51"/>
        <item x="298"/>
        <item x="238"/>
        <item x="29"/>
        <item x="370"/>
        <item x="25"/>
        <item x="491"/>
        <item x="202"/>
        <item x="114"/>
        <item x="193"/>
        <item x="109"/>
        <item x="247"/>
        <item x="360"/>
        <item x="421"/>
        <item x="319"/>
        <item x="308"/>
        <item x="399"/>
        <item x="310"/>
        <item x="7"/>
        <item x="242"/>
        <item x="198"/>
        <item x="74"/>
        <item x="492"/>
        <item x="457"/>
        <item x="358"/>
        <item x="272"/>
        <item x="64"/>
        <item x="444"/>
        <item x="281"/>
        <item x="372"/>
        <item x="339"/>
        <item x="205"/>
        <item x="336"/>
        <item x="458"/>
        <item x="305"/>
        <item x="260"/>
        <item x="259"/>
        <item x="11"/>
        <item x="353"/>
        <item x="194"/>
        <item x="365"/>
        <item x="485"/>
        <item x="199"/>
        <item x="451"/>
        <item x="459"/>
        <item x="432"/>
        <item x="488"/>
        <item x="3"/>
        <item x="317"/>
        <item x="311"/>
        <item x="218"/>
        <item x="286"/>
        <item x="79"/>
        <item x="345"/>
        <item x="274"/>
        <item x="418"/>
        <item x="10"/>
        <item x="78"/>
        <item x="189"/>
        <item x="395"/>
        <item x="279"/>
        <item x="208"/>
        <item x="346"/>
        <item x="170"/>
        <item x="468"/>
        <item x="166"/>
        <item x="132"/>
        <item x="144"/>
        <item x="243"/>
        <item x="89"/>
        <item x="39"/>
        <item x="296"/>
        <item x="433"/>
        <item x="446"/>
        <item x="91"/>
        <item x="312"/>
        <item x="355"/>
        <item x="392"/>
        <item x="129"/>
        <item x="50"/>
        <item x="33"/>
        <item x="396"/>
        <item x="117"/>
        <item x="354"/>
        <item x="381"/>
        <item x="216"/>
        <item x="80"/>
        <item x="343"/>
        <item x="321"/>
        <item x="410"/>
        <item x="304"/>
        <item x="407"/>
        <item x="388"/>
        <item x="255"/>
        <item x="232"/>
        <item x="92"/>
        <item x="357"/>
        <item x="168"/>
        <item x="390"/>
        <item x="472"/>
        <item x="280"/>
        <item x="447"/>
        <item x="325"/>
        <item x="256"/>
        <item x="445"/>
        <item x="270"/>
        <item x="441"/>
        <item x="71"/>
        <item x="127"/>
        <item x="253"/>
        <item x="82"/>
        <item x="222"/>
        <item x="221"/>
        <item x="467"/>
        <item x="300"/>
        <item x="73"/>
        <item x="250"/>
        <item x="450"/>
        <item x="262"/>
        <item x="147"/>
        <item x="116"/>
        <item x="384"/>
        <item x="120"/>
        <item x="417"/>
        <item x="56"/>
        <item x="225"/>
        <item x="419"/>
        <item x="466"/>
        <item x="150"/>
        <item x="347"/>
        <item x="152"/>
        <item x="5"/>
        <item x="248"/>
        <item x="81"/>
        <item x="69"/>
        <item x="186"/>
        <item x="258"/>
        <item x="378"/>
        <item x="169"/>
        <item x="328"/>
        <item x="350"/>
        <item x="15"/>
        <item x="342"/>
        <item x="428"/>
        <item x="289"/>
        <item x="423"/>
        <item x="122"/>
        <item x="239"/>
        <item x="142"/>
        <item x="474"/>
        <item x="227"/>
        <item x="283"/>
        <item x="249"/>
        <item x="293"/>
        <item x="439"/>
        <item x="383"/>
        <item x="292"/>
        <item x="35"/>
        <item x="424"/>
        <item x="391"/>
        <item x="229"/>
        <item x="53"/>
        <item x="207"/>
        <item x="100"/>
        <item x="436"/>
        <item x="261"/>
        <item x="462"/>
        <item x="187"/>
        <item x="179"/>
        <item x="402"/>
        <item x="301"/>
        <item x="408"/>
        <item x="323"/>
        <item x="195"/>
        <item x="435"/>
        <item x="136"/>
        <item x="209"/>
        <item x="487"/>
        <item x="224"/>
        <item x="2"/>
        <item x="356"/>
        <item x="291"/>
        <item x="263"/>
        <item x="16"/>
        <item x="266"/>
        <item x="8"/>
        <item x="448"/>
        <item x="40"/>
        <item x="438"/>
        <item x="456"/>
        <item x="338"/>
        <item x="223"/>
        <item x="349"/>
        <item x="405"/>
        <item x="21"/>
        <item x="265"/>
        <item x="422"/>
        <item x="369"/>
        <item x="149"/>
        <item x="465"/>
        <item x="245"/>
        <item x="297"/>
        <item x="366"/>
        <item x="382"/>
        <item x="63"/>
        <item x="220"/>
        <item x="87"/>
        <item x="352"/>
        <item x="246"/>
        <item x="46"/>
        <item x="14"/>
        <item x="337"/>
        <item x="273"/>
        <item x="41"/>
        <item x="13"/>
        <item t="default"/>
      </items>
    </pivotField>
    <pivotField showAll="0"/>
    <pivotField showAll="0"/>
    <pivotField showAll="0"/>
    <pivotField showAll="0"/>
    <pivotField showAll="0">
      <items count="5">
        <item x="1"/>
        <item x="3"/>
        <item x="2"/>
        <item x="0"/>
        <item t="default"/>
      </items>
    </pivotField>
    <pivotField showAll="0"/>
    <pivotField showAll="0">
      <items count="4">
        <item x="2"/>
        <item x="0"/>
        <item x="1"/>
        <item t="default"/>
      </items>
    </pivotField>
    <pivotField showAll="0">
      <items count="18">
        <item x="11"/>
        <item x="8"/>
        <item x="7"/>
        <item x="0"/>
        <item x="14"/>
        <item x="13"/>
        <item x="10"/>
        <item x="2"/>
        <item x="4"/>
        <item x="15"/>
        <item x="3"/>
        <item x="9"/>
        <item x="6"/>
        <item x="12"/>
        <item x="1"/>
        <item x="5"/>
        <item x="16"/>
        <item t="default"/>
      </items>
    </pivotField>
    <pivotField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numFmtId="15" showAll="0">
      <items count="554">
        <item x="343"/>
        <item x="262"/>
        <item x="488"/>
        <item x="494"/>
        <item x="290"/>
        <item x="64"/>
        <item x="327"/>
        <item x="41"/>
        <item x="81"/>
        <item x="545"/>
        <item x="176"/>
        <item x="274"/>
        <item x="235"/>
        <item x="433"/>
        <item x="344"/>
        <item x="537"/>
        <item x="10"/>
        <item x="106"/>
        <item x="26"/>
        <item x="167"/>
        <item x="483"/>
        <item x="403"/>
        <item x="437"/>
        <item x="443"/>
        <item x="7"/>
        <item x="424"/>
        <item x="87"/>
        <item x="380"/>
        <item x="419"/>
        <item x="206"/>
        <item x="475"/>
        <item x="497"/>
        <item x="58"/>
        <item x="16"/>
        <item x="90"/>
        <item x="113"/>
        <item x="34"/>
        <item x="317"/>
        <item x="398"/>
        <item x="124"/>
        <item x="444"/>
        <item x="200"/>
        <item x="210"/>
        <item x="430"/>
        <item x="112"/>
        <item x="508"/>
        <item x="323"/>
        <item x="17"/>
        <item x="171"/>
        <item x="283"/>
        <item x="129"/>
        <item x="482"/>
        <item x="245"/>
        <item x="359"/>
        <item x="257"/>
        <item x="374"/>
        <item x="408"/>
        <item x="489"/>
        <item x="220"/>
        <item x="12"/>
        <item x="186"/>
        <item x="540"/>
        <item x="195"/>
        <item x="425"/>
        <item x="393"/>
        <item x="341"/>
        <item x="4"/>
        <item x="329"/>
        <item x="519"/>
        <item x="181"/>
        <item x="269"/>
        <item x="62"/>
        <item x="487"/>
        <item x="471"/>
        <item x="147"/>
        <item x="382"/>
        <item x="458"/>
        <item x="518"/>
        <item x="310"/>
        <item x="435"/>
        <item x="451"/>
        <item x="366"/>
        <item x="120"/>
        <item x="80"/>
        <item x="441"/>
        <item x="456"/>
        <item x="415"/>
        <item x="394"/>
        <item x="74"/>
        <item x="533"/>
        <item x="78"/>
        <item x="249"/>
        <item x="204"/>
        <item x="504"/>
        <item x="282"/>
        <item x="325"/>
        <item x="114"/>
        <item x="83"/>
        <item x="128"/>
        <item x="207"/>
        <item x="530"/>
        <item x="23"/>
        <item x="397"/>
        <item x="346"/>
        <item x="43"/>
        <item x="308"/>
        <item x="387"/>
        <item x="97"/>
        <item x="383"/>
        <item x="159"/>
        <item x="8"/>
        <item x="485"/>
        <item x="552"/>
        <item x="255"/>
        <item x="125"/>
        <item x="278"/>
        <item x="277"/>
        <item x="523"/>
        <item x="103"/>
        <item x="178"/>
        <item x="301"/>
        <item x="219"/>
        <item x="452"/>
        <item x="115"/>
        <item x="335"/>
        <item x="436"/>
        <item x="208"/>
        <item x="224"/>
        <item x="505"/>
        <item x="143"/>
        <item x="445"/>
        <item x="212"/>
        <item x="292"/>
        <item x="439"/>
        <item x="130"/>
        <item x="179"/>
        <item x="261"/>
        <item x="121"/>
        <item x="473"/>
        <item x="211"/>
        <item x="550"/>
        <item x="198"/>
        <item x="102"/>
        <item x="363"/>
        <item x="105"/>
        <item x="354"/>
        <item x="432"/>
        <item x="50"/>
        <item x="417"/>
        <item x="217"/>
        <item x="421"/>
        <item x="214"/>
        <item x="259"/>
        <item x="402"/>
        <item x="169"/>
        <item x="531"/>
        <item x="411"/>
        <item x="5"/>
        <item x="194"/>
        <item x="406"/>
        <item x="391"/>
        <item x="410"/>
        <item x="110"/>
        <item x="238"/>
        <item x="401"/>
        <item x="295"/>
        <item x="474"/>
        <item x="51"/>
        <item x="260"/>
        <item x="46"/>
        <item x="241"/>
        <item x="70"/>
        <item x="407"/>
        <item x="232"/>
        <item x="404"/>
        <item x="60"/>
        <item x="63"/>
        <item x="336"/>
        <item x="409"/>
        <item x="9"/>
        <item x="116"/>
        <item x="481"/>
        <item x="463"/>
        <item x="57"/>
        <item x="144"/>
        <item x="45"/>
        <item x="152"/>
        <item x="538"/>
        <item x="291"/>
        <item x="258"/>
        <item x="524"/>
        <item x="71"/>
        <item x="107"/>
        <item x="541"/>
        <item x="184"/>
        <item x="543"/>
        <item x="59"/>
        <item x="221"/>
        <item x="142"/>
        <item x="364"/>
        <item x="132"/>
        <item x="27"/>
        <item x="467"/>
        <item x="512"/>
        <item x="180"/>
        <item x="218"/>
        <item x="331"/>
        <item x="276"/>
        <item x="319"/>
        <item x="150"/>
        <item x="313"/>
        <item x="158"/>
        <item x="392"/>
        <item x="296"/>
        <item x="93"/>
        <item x="268"/>
        <item x="111"/>
        <item x="461"/>
        <item x="174"/>
        <item x="470"/>
        <item x="548"/>
        <item x="311"/>
        <item x="462"/>
        <item x="31"/>
        <item x="418"/>
        <item x="256"/>
        <item x="205"/>
        <item x="201"/>
        <item x="101"/>
        <item x="109"/>
        <item x="434"/>
        <item x="234"/>
        <item x="328"/>
        <item x="202"/>
        <item x="151"/>
        <item x="98"/>
        <item x="526"/>
        <item x="304"/>
        <item x="66"/>
        <item x="361"/>
        <item x="498"/>
        <item x="14"/>
        <item x="28"/>
        <item x="272"/>
        <item x="413"/>
        <item x="196"/>
        <item x="192"/>
        <item x="535"/>
        <item x="503"/>
        <item x="429"/>
        <item x="492"/>
        <item x="520"/>
        <item x="139"/>
        <item x="495"/>
        <item x="490"/>
        <item x="416"/>
        <item x="412"/>
        <item x="230"/>
        <item x="350"/>
        <item x="326"/>
        <item x="36"/>
        <item x="228"/>
        <item x="305"/>
        <item x="510"/>
        <item x="223"/>
        <item x="297"/>
        <item x="371"/>
        <item x="156"/>
        <item x="233"/>
        <item x="453"/>
        <item x="318"/>
        <item x="522"/>
        <item x="191"/>
        <item x="536"/>
        <item x="334"/>
        <item x="501"/>
        <item x="6"/>
        <item x="330"/>
        <item x="479"/>
        <item x="442"/>
        <item x="108"/>
        <item x="265"/>
        <item x="388"/>
        <item x="54"/>
        <item x="476"/>
        <item x="506"/>
        <item x="33"/>
        <item x="19"/>
        <item x="532"/>
        <item x="67"/>
        <item x="44"/>
        <item x="270"/>
        <item x="73"/>
        <item x="469"/>
        <item x="465"/>
        <item x="172"/>
        <item x="365"/>
        <item x="551"/>
        <item x="157"/>
        <item x="65"/>
        <item x="35"/>
        <item x="55"/>
        <item x="160"/>
        <item x="248"/>
        <item x="231"/>
        <item x="117"/>
        <item x="373"/>
        <item x="314"/>
        <item x="316"/>
        <item x="86"/>
        <item x="307"/>
        <item x="340"/>
        <item x="376"/>
        <item x="56"/>
        <item x="438"/>
        <item x="460"/>
        <item x="431"/>
        <item x="389"/>
        <item x="279"/>
        <item x="355"/>
        <item x="236"/>
        <item x="450"/>
        <item x="360"/>
        <item x="48"/>
        <item x="405"/>
        <item x="321"/>
        <item x="15"/>
        <item x="82"/>
        <item x="38"/>
        <item x="133"/>
        <item x="449"/>
        <item x="187"/>
        <item x="511"/>
        <item x="188"/>
        <item x="13"/>
        <item x="266"/>
        <item x="242"/>
        <item x="312"/>
        <item x="348"/>
        <item x="477"/>
        <item x="118"/>
        <item x="377"/>
        <item x="68"/>
        <item x="280"/>
        <item x="375"/>
        <item x="455"/>
        <item x="215"/>
        <item x="309"/>
        <item x="306"/>
        <item x="85"/>
        <item x="141"/>
        <item x="525"/>
        <item x="428"/>
        <item x="182"/>
        <item x="484"/>
        <item x="154"/>
        <item x="287"/>
        <item x="177"/>
        <item x="104"/>
        <item x="244"/>
        <item x="347"/>
        <item x="464"/>
        <item x="136"/>
        <item x="246"/>
        <item x="91"/>
        <item x="170"/>
        <item x="21"/>
        <item x="264"/>
        <item x="69"/>
        <item x="95"/>
        <item x="300"/>
        <item x="251"/>
        <item x="542"/>
        <item x="332"/>
        <item x="166"/>
        <item x="478"/>
        <item x="303"/>
        <item x="135"/>
        <item x="289"/>
        <item x="1"/>
        <item x="281"/>
        <item x="49"/>
        <item x="356"/>
        <item x="127"/>
        <item x="161"/>
        <item x="396"/>
        <item x="0"/>
        <item x="153"/>
        <item x="447"/>
        <item x="30"/>
        <item x="293"/>
        <item x="123"/>
        <item x="29"/>
        <item x="250"/>
        <item x="20"/>
        <item x="243"/>
        <item x="500"/>
        <item x="345"/>
        <item x="440"/>
        <item x="468"/>
        <item x="521"/>
        <item x="197"/>
        <item x="2"/>
        <item x="427"/>
        <item x="426"/>
        <item x="168"/>
        <item x="358"/>
        <item x="131"/>
        <item x="513"/>
        <item x="40"/>
        <item x="390"/>
        <item x="253"/>
        <item x="544"/>
        <item x="209"/>
        <item x="213"/>
        <item x="263"/>
        <item x="288"/>
        <item x="338"/>
        <item x="353"/>
        <item x="225"/>
        <item x="61"/>
        <item x="76"/>
        <item x="240"/>
        <item x="381"/>
        <item x="273"/>
        <item x="534"/>
        <item x="193"/>
        <item x="122"/>
        <item x="285"/>
        <item x="324"/>
        <item x="457"/>
        <item x="454"/>
        <item x="322"/>
        <item x="173"/>
        <item x="399"/>
        <item x="395"/>
        <item x="514"/>
        <item x="183"/>
        <item x="357"/>
        <item x="446"/>
        <item x="162"/>
        <item x="79"/>
        <item x="368"/>
        <item x="100"/>
        <item x="94"/>
        <item x="302"/>
        <item x="18"/>
        <item x="271"/>
        <item x="384"/>
        <item x="298"/>
        <item x="203"/>
        <item x="528"/>
        <item x="77"/>
        <item x="517"/>
        <item x="199"/>
        <item x="126"/>
        <item x="337"/>
        <item x="299"/>
        <item x="37"/>
        <item x="252"/>
        <item x="52"/>
        <item x="140"/>
        <item x="362"/>
        <item x="372"/>
        <item x="499"/>
        <item x="502"/>
        <item x="89"/>
        <item x="466"/>
        <item x="239"/>
        <item x="165"/>
        <item x="515"/>
        <item x="516"/>
        <item x="39"/>
        <item x="339"/>
        <item x="386"/>
        <item x="400"/>
        <item x="216"/>
        <item x="163"/>
        <item x="539"/>
        <item x="370"/>
        <item x="546"/>
        <item x="349"/>
        <item x="529"/>
        <item x="189"/>
        <item x="119"/>
        <item x="247"/>
        <item x="369"/>
        <item x="22"/>
        <item x="47"/>
        <item x="84"/>
        <item x="175"/>
        <item x="164"/>
        <item x="342"/>
        <item x="527"/>
        <item x="32"/>
        <item x="148"/>
        <item x="422"/>
        <item x="294"/>
        <item x="190"/>
        <item x="138"/>
        <item x="379"/>
        <item x="509"/>
        <item x="315"/>
        <item x="493"/>
        <item x="226"/>
        <item x="92"/>
        <item x="284"/>
        <item x="352"/>
        <item x="3"/>
        <item x="420"/>
        <item x="267"/>
        <item x="229"/>
        <item x="88"/>
        <item x="146"/>
        <item x="547"/>
        <item x="448"/>
        <item x="507"/>
        <item x="286"/>
        <item x="155"/>
        <item x="367"/>
        <item x="423"/>
        <item x="385"/>
        <item x="459"/>
        <item x="75"/>
        <item x="42"/>
        <item x="491"/>
        <item x="149"/>
        <item x="11"/>
        <item x="486"/>
        <item x="222"/>
        <item x="351"/>
        <item x="414"/>
        <item x="472"/>
        <item x="496"/>
        <item x="480"/>
        <item x="185"/>
        <item x="378"/>
        <item x="25"/>
        <item x="227"/>
        <item x="254"/>
        <item x="72"/>
        <item x="99"/>
        <item x="320"/>
        <item x="96"/>
        <item x="237"/>
        <item x="275"/>
        <item x="549"/>
        <item x="53"/>
        <item x="24"/>
        <item x="134"/>
        <item x="137"/>
        <item x="333"/>
        <item x="145"/>
        <item t="default"/>
      </items>
    </pivotField>
    <pivotField numFmtId="15" showAll="0"/>
    <pivotField showAll="0"/>
    <pivotField showAll="0">
      <items count="13">
        <item x="4"/>
        <item x="11"/>
        <item x="8"/>
        <item x="10"/>
        <item x="0"/>
        <item x="5"/>
        <item x="2"/>
        <item x="7"/>
        <item x="9"/>
        <item x="3"/>
        <item x="6"/>
        <item x="1"/>
        <item t="default"/>
      </items>
    </pivotField>
    <pivotField showAll="0"/>
    <pivotField showAll="0"/>
    <pivotField showAll="0" defaultSubtotal="0"/>
    <pivotField showAll="0" defaultSubtotal="0"/>
    <pivotField showAll="0" defaultSubtotal="0">
      <items count="7">
        <item x="0"/>
        <item x="1"/>
        <item x="2"/>
        <item x="3"/>
        <item x="4"/>
        <item x="5"/>
        <item x="6"/>
      </items>
    </pivotField>
  </pivotFields>
  <rowFields count="1">
    <field x="4"/>
  </rowFields>
  <rowItems count="11">
    <i>
      <x v="20"/>
    </i>
    <i>
      <x v="41"/>
    </i>
    <i>
      <x v="48"/>
    </i>
    <i>
      <x v="112"/>
    </i>
    <i>
      <x v="116"/>
    </i>
    <i>
      <x v="275"/>
    </i>
    <i>
      <x v="277"/>
    </i>
    <i>
      <x v="284"/>
    </i>
    <i>
      <x v="337"/>
    </i>
    <i>
      <x v="488"/>
    </i>
    <i t="grand">
      <x/>
    </i>
  </rowItems>
  <colFields count="1">
    <field x="-2"/>
  </colFields>
  <colItems count="2">
    <i>
      <x/>
    </i>
    <i i="1">
      <x v="1"/>
    </i>
  </colItems>
  <dataFields count="2">
    <dataField name="Sum of Sales" fld="14" baseField="0" baseItem="0"/>
    <dataField name="Sum of Profit" fld="16" baseField="0"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BECB23-7C79-4649-BF40-0F9C01DB6186}" sourceName="Gender">
  <pivotTables>
    <pivotTable tabId="6" name="PivotTable3"/>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31"/>
    <pivotTable tabId="6" name="PivotTable32"/>
    <pivotTable tabId="6" name="PivotTable33"/>
    <pivotTable tabId="6" name="PivotTable34"/>
    <pivotTable tabId="6" name="PivotTable35"/>
    <pivotTable tabId="6" name="PivotTable36"/>
    <pivotTable tabId="6" name="PivotTable37"/>
    <pivotTable tabId="6" name="PivotTable4"/>
    <pivotTable tabId="6" name="PivotTable40"/>
    <pivotTable tabId="6" name="PivotTable41"/>
    <pivotTable tabId="6" name="PivotTable42"/>
    <pivotTable tabId="6" name="PivotTable43"/>
    <pivotTable tabId="6" name="PivotTable45"/>
    <pivotTable tabId="6" name="PivotTable46"/>
    <pivotTable tabId="6" name="PivotTable47"/>
    <pivotTable tabId="6" name="PivotTable48"/>
    <pivotTable tabId="6" name="PivotTable5"/>
    <pivotTable tabId="6" name="PivotTable6"/>
    <pivotTable tabId="6" name="PivotTable7"/>
    <pivotTable tabId="6" name="PivotTable8"/>
    <pivotTable tabId="6" name="PivotTable9"/>
  </pivotTables>
  <data>
    <tabular pivotCacheId="13399512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4EB20D-5535-41A5-84E9-68874F51DBC1}" sourceName="Category">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33"/>
    <pivotTable tabId="6" name="PivotTable34"/>
    <pivotTable tabId="6" name="PivotTable35"/>
    <pivotTable tabId="6" name="PivotTable36"/>
    <pivotTable tabId="6" name="PivotTable37"/>
    <pivotTable tabId="6" name="PivotTable4"/>
    <pivotTable tabId="6" name="PivotTable40"/>
    <pivotTable tabId="6" name="PivotTable41"/>
    <pivotTable tabId="6" name="PivotTable42"/>
    <pivotTable tabId="6" name="PivotTable43"/>
    <pivotTable tabId="6" name="PivotTable45"/>
    <pivotTable tabId="6" name="PivotTable46"/>
    <pivotTable tabId="6" name="PivotTable47"/>
    <pivotTable tabId="6" name="PivotTable48"/>
    <pivotTable tabId="6" name="PivotTable5"/>
    <pivotTable tabId="6" name="PivotTable6"/>
    <pivotTable tabId="6" name="PivotTable7"/>
    <pivotTable tabId="6" name="PivotTable8"/>
  </pivotTables>
  <data>
    <tabular pivotCacheId="133995128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ED8A39D-E9A1-4438-A00B-D44A167D3258}" sourceName="Sub-Category">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33"/>
    <pivotTable tabId="6" name="PivotTable34"/>
    <pivotTable tabId="6" name="PivotTable35"/>
    <pivotTable tabId="6" name="PivotTable36"/>
    <pivotTable tabId="6" name="PivotTable37"/>
    <pivotTable tabId="6" name="PivotTable4"/>
    <pivotTable tabId="6" name="PivotTable40"/>
    <pivotTable tabId="6" name="PivotTable41"/>
    <pivotTable tabId="6" name="PivotTable42"/>
    <pivotTable tabId="6" name="PivotTable43"/>
    <pivotTable tabId="6" name="PivotTable45"/>
    <pivotTable tabId="6" name="PivotTable46"/>
    <pivotTable tabId="6" name="PivotTable47"/>
    <pivotTable tabId="6" name="PivotTable48"/>
    <pivotTable tabId="6" name="PivotTable5"/>
    <pivotTable tabId="6" name="PivotTable6"/>
    <pivotTable tabId="6" name="PivotTable7"/>
    <pivotTable tabId="6" name="PivotTable8"/>
  </pivotTables>
  <data>
    <tabular pivotCacheId="1339951287">
      <items count="17">
        <i x="11" s="1"/>
        <i x="8" s="1"/>
        <i x="7" s="1"/>
        <i x="0" s="1"/>
        <i x="14" s="1"/>
        <i x="13" s="1"/>
        <i x="10" s="1"/>
        <i x="2" s="1"/>
        <i x="4" s="1"/>
        <i x="15" s="1"/>
        <i x="3" s="1"/>
        <i x="9" s="1"/>
        <i x="6" s="1"/>
        <i x="12" s="1"/>
        <i x="1" s="1"/>
        <i x="5"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CA25089-D9E9-47E5-B59C-56B11FA88D5F}" sourceName="Month">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33"/>
    <pivotTable tabId="6" name="PivotTable34"/>
    <pivotTable tabId="6" name="PivotTable35"/>
    <pivotTable tabId="6" name="PivotTable36"/>
    <pivotTable tabId="6" name="PivotTable37"/>
    <pivotTable tabId="6" name="PivotTable4"/>
    <pivotTable tabId="6" name="PivotTable40"/>
    <pivotTable tabId="6" name="PivotTable41"/>
    <pivotTable tabId="6" name="PivotTable42"/>
    <pivotTable tabId="6" name="PivotTable43"/>
    <pivotTable tabId="6" name="PivotTable45"/>
    <pivotTable tabId="6" name="PivotTable46"/>
    <pivotTable tabId="6" name="PivotTable47"/>
    <pivotTable tabId="6" name="PivotTable48"/>
    <pivotTable tabId="6" name="PivotTable5"/>
    <pivotTable tabId="6" name="PivotTable6"/>
    <pivotTable tabId="6" name="PivotTable7"/>
    <pivotTable tabId="6" name="PivotTable8"/>
  </pivotTables>
  <data>
    <tabular pivotCacheId="1339951287">
      <items count="12">
        <i x="4" s="1"/>
        <i x="11" s="1"/>
        <i x="8" s="1"/>
        <i x="10" s="1"/>
        <i x="0" s="1"/>
        <i x="5" s="1"/>
        <i x="2" s="1"/>
        <i x="7" s="1"/>
        <i x="9" s="1"/>
        <i x="3" s="1"/>
        <i x="6"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AD632D-4B69-46B8-B66D-58BE50E486C8}" sourceName="Region">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33"/>
    <pivotTable tabId="6" name="PivotTable34"/>
    <pivotTable tabId="6" name="PivotTable35"/>
    <pivotTable tabId="6" name="PivotTable36"/>
    <pivotTable tabId="6" name="PivotTable37"/>
    <pivotTable tabId="6" name="PivotTable4"/>
    <pivotTable tabId="6" name="PivotTable40"/>
    <pivotTable tabId="6" name="PivotTable41"/>
    <pivotTable tabId="6" name="PivotTable42"/>
    <pivotTable tabId="6" name="PivotTable43"/>
    <pivotTable tabId="6" name="PivotTable45"/>
    <pivotTable tabId="6" name="PivotTable46"/>
    <pivotTable tabId="6" name="PivotTable47"/>
    <pivotTable tabId="6" name="PivotTable48"/>
    <pivotTable tabId="6" name="PivotTable5"/>
    <pivotTable tabId="6" name="PivotTable6"/>
    <pivotTable tabId="6" name="PivotTable7"/>
    <pivotTable tabId="6" name="PivotTable8"/>
  </pivotTables>
  <data>
    <tabular pivotCacheId="133995128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50BD178-7DD7-49DA-B32E-CA49DFE24773}" cache="Slicer_Gender" caption="Gender" rowHeight="209550"/>
  <slicer name="Category" xr10:uid="{461497B4-4CFE-48D3-98EB-AEB1BF43E67C}" cache="Slicer_Category" caption="Category" rowHeight="209550"/>
  <slicer name="Sub-Category" xr10:uid="{BF987B69-F9E5-4977-A0E7-20437EAC05A5}" cache="Slicer_Sub_Category" caption="Sub-Category" rowHeight="209550"/>
  <slicer name="Month" xr10:uid="{1FDB9F91-D01D-4F4A-96E9-A107E9844268}" cache="Slicer_Month" caption="Month" rowHeight="209550"/>
  <slicer name="Region" xr10:uid="{445235A8-C4DA-4D82-B50F-652D4946F732}" cache="Slicer_Region"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G1556">
  <autoFilter ref="A1:AG1556" xr:uid="{00000000-0009-0000-0100-000001000000}"/>
  <tableColumns count="33">
    <tableColumn id="1" xr3:uid="{00000000-0010-0000-0000-000001000000}" name="Row ID" totalsRowLabel="Total" dataDxfId="33"/>
    <tableColumn id="2" xr3:uid="{00000000-0010-0000-0000-000002000000}" name="Order ID" dataDxfId="32"/>
    <tableColumn id="3" xr3:uid="{00000000-0010-0000-0000-000003000000}" name="Ship Mode" dataDxfId="31"/>
    <tableColumn id="4" xr3:uid="{00000000-0010-0000-0000-000004000000}" name="Customer ID" dataDxfId="30"/>
    <tableColumn id="5" xr3:uid="{00000000-0010-0000-0000-000005000000}" name="Customer Name" dataDxfId="29"/>
    <tableColumn id="6" xr3:uid="{00000000-0010-0000-0000-000006000000}" name="Segment" dataDxfId="28"/>
    <tableColumn id="7" xr3:uid="{00000000-0010-0000-0000-000007000000}" name="City" dataDxfId="27"/>
    <tableColumn id="8" xr3:uid="{00000000-0010-0000-0000-000008000000}" name="State" dataDxfId="26"/>
    <tableColumn id="9" xr3:uid="{00000000-0010-0000-0000-000009000000}" name="Country" dataDxfId="25"/>
    <tableColumn id="10" xr3:uid="{00000000-0010-0000-0000-00000A000000}" name="Region" dataDxfId="24"/>
    <tableColumn id="11" xr3:uid="{00000000-0010-0000-0000-00000B000000}" name="Product ID" dataDxfId="23"/>
    <tableColumn id="12" xr3:uid="{00000000-0010-0000-0000-00000C000000}" name="Category" dataDxfId="22"/>
    <tableColumn id="13" xr3:uid="{00000000-0010-0000-0000-00000D000000}" name="Sub-Category" dataDxfId="21"/>
    <tableColumn id="14" xr3:uid="{00000000-0010-0000-0000-00000E000000}" name="Product Name" dataDxfId="20"/>
    <tableColumn id="15" xr3:uid="{00000000-0010-0000-0000-00000F000000}" name="Sales" dataDxfId="19"/>
    <tableColumn id="16" xr3:uid="{00000000-0010-0000-0000-000010000000}" name="Quantity" dataDxfId="18"/>
    <tableColumn id="17" xr3:uid="{00000000-0010-0000-0000-000011000000}" name="Profit" dataDxfId="17"/>
    <tableColumn id="32" xr3:uid="{00000000-0010-0000-0000-000020000000}" name="Profit Margin" dataDxfId="16">
      <calculatedColumnFormula>Table1[[#This Row],[Profit]]/Table1[[#This Row],[Sales]]</calculatedColumnFormula>
    </tableColumn>
    <tableColumn id="18" xr3:uid="{00000000-0010-0000-0000-000012000000}" name="Shipping Cost" dataDxfId="15"/>
    <tableColumn id="19" xr3:uid="{00000000-0010-0000-0000-000013000000}" name="Order Priority" dataDxfId="14"/>
    <tableColumn id="20" xr3:uid="{00000000-0010-0000-0000-000014000000}" name="Target" dataDxfId="13"/>
    <tableColumn id="21" xr3:uid="{00000000-0010-0000-0000-000015000000}" name="Manager" dataDxfId="12"/>
    <tableColumn id="22" xr3:uid="{00000000-0010-0000-0000-000016000000}" name="Team lead" dataDxfId="11"/>
    <tableColumn id="23" xr3:uid="{00000000-0010-0000-0000-000017000000}" name="Gender" dataDxfId="10"/>
    <tableColumn id="24" xr3:uid="{00000000-0010-0000-0000-000018000000}" name="Order Date" dataDxfId="9"/>
    <tableColumn id="25" xr3:uid="{00000000-0010-0000-0000-000019000000}" name="Ship Date" dataDxfId="8"/>
    <tableColumn id="26" xr3:uid="{00000000-0010-0000-0000-00001A000000}" name="year" dataDxfId="7">
      <calculatedColumnFormula>YEAR(Z2)</calculatedColumnFormula>
    </tableColumn>
    <tableColumn id="27" xr3:uid="{00000000-0010-0000-0000-00001B000000}" name="Month" dataDxfId="6">
      <calculatedColumnFormula>TEXT(Z2,"mmmm")</calculatedColumnFormula>
    </tableColumn>
    <tableColumn id="28" xr3:uid="{00000000-0010-0000-0000-00001C000000}" name="Diff order-ship date" dataDxfId="5">
      <calculatedColumnFormula>DATEDIF(Y2,Z2,"d")</calculatedColumnFormula>
    </tableColumn>
    <tableColumn id="29" xr3:uid="{00000000-0010-0000-0000-00001D000000}" name="ifs" dataDxfId="4">
      <calculatedColumnFormula array="1">_xlfn.IFS(Table1[[#This Row],[Diff order-ship date]]&gt;10,"late time",Table1[[#This Row],[Diff order-ship date]]&gt;=0,"on time",Table1[[#This Row],[Diff order-ship date]]&lt;0,"not appropriate")</calculatedColumnFormula>
    </tableColumn>
    <tableColumn id="30" xr3:uid="{00000000-0010-0000-0000-00001E000000}" name="if profit" totalsRowFunction="count" dataDxfId="3">
      <calculatedColumnFormula>IF(Q2&lt;0,"Negative","Positive")</calculatedColumnFormula>
    </tableColumn>
    <tableColumn id="31" xr3:uid="{00000000-0010-0000-0000-00001F000000}" name="Concat" dataDxfId="2">
      <calculatedColumnFormula>_xlfn.CONCAT(Table1[[#This Row],[Month]],Table1[[#This Row],[year]])</calculatedColumnFormula>
    </tableColumn>
    <tableColumn id="33" xr3:uid="{00000000-0010-0000-0000-000021000000}" name="profit margin2" dataDxfId="1">
      <calculatedColumnFormula>Q2/O2</calculatedColumnFormula>
    </tableColumn>
  </tableColumns>
  <tableStyleInfo name="TableStylePreset7_Accen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EED4-D4F3-422B-A823-8869D33E75C4}">
  <dimension ref="A1:AD76"/>
  <sheetViews>
    <sheetView showGridLines="0" zoomScale="63" workbookViewId="0">
      <selection activeCell="N78" sqref="N78"/>
    </sheetView>
  </sheetViews>
  <sheetFormatPr defaultRowHeight="14.4"/>
  <sheetData>
    <row r="1" spans="1:30">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row>
    <row r="2" spans="1:30">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row>
    <row r="3" spans="1:30">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row>
    <row r="4" spans="1:30">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row>
    <row r="5" spans="1:30">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row>
    <row r="6" spans="1:30">
      <c r="A6" s="30"/>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row>
    <row r="7" spans="1:30">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row>
    <row r="8" spans="1:30">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row>
    <row r="9" spans="1:30">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row>
    <row r="10" spans="1:3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1" spans="1:30">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row>
    <row r="12" spans="1:30">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row>
    <row r="13" spans="1:30">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row>
    <row r="14" spans="1:30">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row>
    <row r="15" spans="1:30">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row>
    <row r="16" spans="1:30">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row>
    <row r="17" spans="1:30">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row>
    <row r="18" spans="1:30">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row>
    <row r="19" spans="1:30">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row>
    <row r="20" spans="1:3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row>
    <row r="21" spans="1:30">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row>
    <row r="22" spans="1:30">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row>
    <row r="23" spans="1:30">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row>
    <row r="24" spans="1:30">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row>
    <row r="25" spans="1:30">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row>
    <row r="26" spans="1:30">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row>
    <row r="27" spans="1:30">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row>
    <row r="28" spans="1:30">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row>
    <row r="29" spans="1:30">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row>
    <row r="30" spans="1: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row>
    <row r="31" spans="1:30">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row>
    <row r="32" spans="1:30">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row>
    <row r="33" spans="1:30">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row>
    <row r="34" spans="1:30">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row>
    <row r="35" spans="1:30">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row>
    <row r="36" spans="1:30">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row>
    <row r="37" spans="1:30">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row>
    <row r="38" spans="1:30">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row>
    <row r="39" spans="1:30">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row>
    <row r="40" spans="1:3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row>
    <row r="41" spans="1:30">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row>
    <row r="42" spans="1:30">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row>
    <row r="43" spans="1:30">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row>
    <row r="44" spans="1:30">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row>
    <row r="45" spans="1:30">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row>
    <row r="46" spans="1:30">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row>
    <row r="47" spans="1:30">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row>
    <row r="48" spans="1:30">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row>
    <row r="49" spans="1:30">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row>
    <row r="50" spans="1:3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row>
    <row r="51" spans="1:30">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row>
    <row r="52" spans="1:30">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row>
    <row r="53" spans="1:30">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row>
    <row r="54" spans="1:30">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row>
    <row r="55" spans="1:30">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row>
    <row r="56" spans="1:30">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row>
    <row r="57" spans="1:30">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row>
    <row r="58" spans="1:30">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row>
    <row r="59" spans="1:30">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row>
    <row r="60" spans="1:3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row>
    <row r="61" spans="1:30">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row>
    <row r="62" spans="1:30">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row>
    <row r="63" spans="1:30">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row>
    <row r="64" spans="1:30">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row>
    <row r="65" spans="1:30">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row>
    <row r="66" spans="1:30">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row>
    <row r="67" spans="1:30">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row>
    <row r="68" spans="1:30">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row>
    <row r="69" spans="1:30">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row>
    <row r="70" spans="1:3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row>
    <row r="71" spans="1:30">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row>
    <row r="72" spans="1:30">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row>
    <row r="73" spans="1:30">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row>
    <row r="74" spans="1:30">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row>
    <row r="75" spans="1:30">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row>
    <row r="76" spans="1:30">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90"/>
  <sheetViews>
    <sheetView tabSelected="1" zoomScale="48" zoomScaleNormal="70" workbookViewId="0">
      <selection activeCell="D5" sqref="D5"/>
    </sheetView>
  </sheetViews>
  <sheetFormatPr defaultColWidth="9" defaultRowHeight="14.4"/>
  <cols>
    <col min="1" max="1" width="12.44140625" customWidth="1"/>
    <col min="2" max="2" width="20.21875" bestFit="1" customWidth="1"/>
    <col min="3" max="3" width="25.77734375" bestFit="1" customWidth="1"/>
    <col min="6" max="6" width="20.21875" bestFit="1" customWidth="1"/>
    <col min="7" max="7" width="25.77734375" bestFit="1" customWidth="1"/>
    <col min="10" max="10" width="20.21875" bestFit="1" customWidth="1"/>
    <col min="11" max="11" width="18.44140625" bestFit="1" customWidth="1"/>
    <col min="12" max="12" width="36" bestFit="1" customWidth="1"/>
    <col min="15" max="15" width="20.21875" bestFit="1" customWidth="1"/>
    <col min="16" max="16" width="18.44140625" bestFit="1" customWidth="1"/>
    <col min="19" max="19" width="20.21875" bestFit="1" customWidth="1"/>
    <col min="20" max="20" width="36" bestFit="1" customWidth="1"/>
    <col min="23" max="23" width="20.21875" bestFit="1" customWidth="1"/>
    <col min="24" max="24" width="19.77734375" bestFit="1" customWidth="1"/>
    <col min="27" max="27" width="19.44140625" customWidth="1"/>
    <col min="30" max="30" width="20.21875" bestFit="1" customWidth="1"/>
    <col min="31" max="31" width="18.44140625" bestFit="1" customWidth="1"/>
    <col min="32" max="32" width="19.77734375" bestFit="1" customWidth="1"/>
    <col min="35" max="35" width="20.21875" bestFit="1" customWidth="1"/>
    <col min="36" max="36" width="24.44140625" bestFit="1" customWidth="1"/>
    <col min="37" max="37" width="15.6640625" bestFit="1" customWidth="1"/>
    <col min="38" max="40" width="17" bestFit="1" customWidth="1"/>
    <col min="41" max="41" width="15.33203125" customWidth="1"/>
    <col min="42" max="42" width="13.77734375" customWidth="1"/>
    <col min="43" max="43" width="20.21875" bestFit="1" customWidth="1"/>
    <col min="44" max="44" width="19.77734375" bestFit="1" customWidth="1"/>
    <col min="45" max="48" width="7.109375" bestFit="1" customWidth="1"/>
    <col min="49" max="49" width="17" bestFit="1" customWidth="1"/>
    <col min="50" max="50" width="19.77734375" bestFit="1" customWidth="1"/>
    <col min="51" max="51" width="18.44140625" bestFit="1" customWidth="1"/>
    <col min="52" max="52" width="19.77734375" bestFit="1" customWidth="1"/>
    <col min="53" max="53" width="18.44140625" bestFit="1" customWidth="1"/>
    <col min="54" max="54" width="28.5546875" bestFit="1" customWidth="1"/>
    <col min="55" max="55" width="27.21875" bestFit="1" customWidth="1"/>
    <col min="58" max="58" width="20.21875" bestFit="1" customWidth="1"/>
    <col min="59" max="59" width="18.44140625" bestFit="1" customWidth="1"/>
    <col min="60" max="60" width="25.77734375" bestFit="1" customWidth="1"/>
    <col min="65" max="65" width="20.21875" bestFit="1" customWidth="1"/>
    <col min="66" max="66" width="18.44140625" bestFit="1" customWidth="1"/>
    <col min="67" max="68" width="25.77734375" bestFit="1" customWidth="1"/>
    <col min="69" max="69" width="15.21875" customWidth="1"/>
    <col min="71" max="71" width="20.21875" bestFit="1" customWidth="1"/>
    <col min="72" max="72" width="19.77734375" bestFit="1" customWidth="1"/>
    <col min="73" max="73" width="25.77734375" bestFit="1" customWidth="1"/>
  </cols>
  <sheetData>
    <row r="1" spans="1:75" ht="17.399999999999999">
      <c r="A1" s="20" t="s">
        <v>0</v>
      </c>
      <c r="B1" s="20" t="s">
        <v>1</v>
      </c>
      <c r="C1" s="20"/>
      <c r="E1" s="20" t="s">
        <v>2</v>
      </c>
      <c r="F1" s="20" t="s">
        <v>3</v>
      </c>
      <c r="G1" s="20"/>
      <c r="I1" s="20" t="s">
        <v>4</v>
      </c>
      <c r="J1" s="20" t="s">
        <v>5</v>
      </c>
      <c r="K1" s="20"/>
      <c r="L1" s="20"/>
      <c r="N1" s="20" t="s">
        <v>6</v>
      </c>
      <c r="O1" s="20"/>
      <c r="P1" s="20"/>
      <c r="Q1" s="25"/>
      <c r="R1" s="20" t="s">
        <v>7</v>
      </c>
      <c r="S1" s="20"/>
      <c r="T1" s="20"/>
      <c r="V1" s="20" t="s">
        <v>8</v>
      </c>
      <c r="W1" s="20"/>
      <c r="X1" s="20"/>
      <c r="Z1" s="20" t="s">
        <v>9</v>
      </c>
      <c r="AA1" s="20"/>
      <c r="AC1" s="20" t="s">
        <v>10</v>
      </c>
      <c r="AD1" s="20"/>
      <c r="AE1" s="20"/>
      <c r="AH1" s="26" t="s">
        <v>11</v>
      </c>
      <c r="AI1" s="20"/>
      <c r="AJ1" s="20"/>
      <c r="AK1" s="20"/>
      <c r="AL1" s="20"/>
      <c r="AM1" s="20"/>
      <c r="AP1" s="26" t="s">
        <v>12</v>
      </c>
      <c r="AQ1" s="20"/>
      <c r="AR1" s="20"/>
      <c r="AS1" s="20"/>
      <c r="BE1" s="26" t="s">
        <v>13</v>
      </c>
      <c r="BF1" s="20"/>
      <c r="BG1" s="20"/>
      <c r="BH1" s="20"/>
      <c r="BI1" s="20"/>
      <c r="BJ1" s="20"/>
      <c r="BL1" s="26" t="s">
        <v>14</v>
      </c>
      <c r="BM1" s="20"/>
      <c r="BN1" s="20"/>
      <c r="BO1" s="20"/>
      <c r="BP1" s="20"/>
      <c r="BR1" s="26" t="s">
        <v>15</v>
      </c>
      <c r="BS1" s="20"/>
      <c r="BT1" s="20"/>
      <c r="BU1" s="20"/>
      <c r="BV1" s="20"/>
      <c r="BW1" s="20"/>
    </row>
    <row r="2" spans="1:75">
      <c r="A2">
        <v>1</v>
      </c>
      <c r="B2" s="31">
        <f>SUM(Table1[Sales])</f>
        <v>589650.10499999952</v>
      </c>
      <c r="C2" s="21" t="s">
        <v>16</v>
      </c>
      <c r="E2">
        <v>1</v>
      </c>
      <c r="F2" s="29" t="s">
        <v>17</v>
      </c>
      <c r="G2" t="s">
        <v>18</v>
      </c>
      <c r="I2">
        <v>1</v>
      </c>
      <c r="J2" s="29" t="s">
        <v>17</v>
      </c>
      <c r="K2" t="s">
        <v>19</v>
      </c>
      <c r="L2" t="s">
        <v>20</v>
      </c>
      <c r="N2">
        <v>1</v>
      </c>
      <c r="O2" s="29" t="s">
        <v>17</v>
      </c>
      <c r="P2" t="s">
        <v>19</v>
      </c>
      <c r="R2">
        <v>1</v>
      </c>
      <c r="S2" s="29" t="s">
        <v>17</v>
      </c>
      <c r="T2" t="s">
        <v>19</v>
      </c>
      <c r="V2">
        <v>1</v>
      </c>
      <c r="W2">
        <f>COUNTIF(Table1[Gender],"Male")</f>
        <v>772</v>
      </c>
      <c r="X2" s="24" t="s">
        <v>21</v>
      </c>
      <c r="Z2">
        <v>1</v>
      </c>
      <c r="AA2" s="24" t="s">
        <v>22</v>
      </c>
      <c r="AC2">
        <v>1</v>
      </c>
      <c r="AD2" s="29" t="s">
        <v>17</v>
      </c>
      <c r="AE2" t="s">
        <v>19</v>
      </c>
      <c r="AF2" t="s">
        <v>20</v>
      </c>
      <c r="AH2">
        <v>1</v>
      </c>
      <c r="AI2" s="29" t="s">
        <v>17</v>
      </c>
      <c r="AJ2" t="s">
        <v>19</v>
      </c>
      <c r="AK2" t="s">
        <v>20</v>
      </c>
      <c r="AL2" t="s">
        <v>23</v>
      </c>
      <c r="AP2">
        <v>1</v>
      </c>
      <c r="AQ2" s="29" t="s">
        <v>17</v>
      </c>
      <c r="AR2" t="s">
        <v>19</v>
      </c>
      <c r="BE2">
        <v>1</v>
      </c>
      <c r="BF2" s="29" t="s">
        <v>17</v>
      </c>
      <c r="BG2" t="s">
        <v>19</v>
      </c>
      <c r="BH2" t="s">
        <v>20</v>
      </c>
      <c r="BL2">
        <v>1</v>
      </c>
      <c r="BM2" s="29" t="s">
        <v>17</v>
      </c>
      <c r="BN2" t="s">
        <v>19</v>
      </c>
      <c r="BO2" t="s">
        <v>17</v>
      </c>
      <c r="BP2" t="s">
        <v>19</v>
      </c>
      <c r="BR2">
        <v>1</v>
      </c>
      <c r="BS2" s="29" t="s">
        <v>188</v>
      </c>
      <c r="BT2" s="29" t="s">
        <v>187</v>
      </c>
      <c r="BU2" t="s">
        <v>23</v>
      </c>
    </row>
    <row r="3" spans="1:75">
      <c r="B3" s="31">
        <f>SUM(Table1[Profit])</f>
        <v>129071.83500000006</v>
      </c>
      <c r="C3" s="21" t="s">
        <v>24</v>
      </c>
      <c r="F3" s="22">
        <v>2021</v>
      </c>
      <c r="G3">
        <v>251</v>
      </c>
      <c r="J3" s="22" t="s">
        <v>25</v>
      </c>
      <c r="K3">
        <v>19183.830000000005</v>
      </c>
      <c r="L3">
        <v>4586.7299999999987</v>
      </c>
      <c r="O3" s="22" t="s">
        <v>26</v>
      </c>
      <c r="P3">
        <v>33645.464999999997</v>
      </c>
      <c r="S3" s="22" t="s">
        <v>27</v>
      </c>
      <c r="T3">
        <v>58751.970000000016</v>
      </c>
      <c r="W3">
        <f>COUNTIF(Table1[Gender],"Female")</f>
        <v>783</v>
      </c>
      <c r="X3" s="24" t="s">
        <v>28</v>
      </c>
      <c r="Z3">
        <v>2</v>
      </c>
      <c r="AA3" s="24" t="s">
        <v>22</v>
      </c>
      <c r="AD3" s="22" t="s">
        <v>26</v>
      </c>
      <c r="AE3">
        <v>33645.464999999997</v>
      </c>
      <c r="AF3">
        <v>7856.4750000000013</v>
      </c>
      <c r="AI3" s="22" t="s">
        <v>29</v>
      </c>
      <c r="AJ3">
        <v>216056.25000000006</v>
      </c>
      <c r="AK3">
        <v>42435.03</v>
      </c>
      <c r="AL3">
        <v>1296</v>
      </c>
      <c r="AQ3" s="22" t="s">
        <v>30</v>
      </c>
      <c r="AR3">
        <v>34931.999999999993</v>
      </c>
      <c r="BF3" s="22" t="s">
        <v>25</v>
      </c>
      <c r="BG3">
        <v>19183.830000000005</v>
      </c>
      <c r="BH3">
        <v>4586.7299999999987</v>
      </c>
      <c r="BM3" s="22" t="s">
        <v>29</v>
      </c>
      <c r="BN3">
        <v>216056.25</v>
      </c>
      <c r="BO3" t="s">
        <v>29</v>
      </c>
      <c r="BP3">
        <v>216056.25</v>
      </c>
      <c r="BS3" t="s">
        <v>31</v>
      </c>
      <c r="BT3" t="s">
        <v>38</v>
      </c>
      <c r="BU3">
        <v>19</v>
      </c>
    </row>
    <row r="4" spans="1:75">
      <c r="B4" s="11">
        <f>SUM(Table1[Quantity])</f>
        <v>5758</v>
      </c>
      <c r="C4" s="21" t="s">
        <v>32</v>
      </c>
      <c r="F4" s="22">
        <v>2022</v>
      </c>
      <c r="G4">
        <v>346</v>
      </c>
      <c r="J4" s="22" t="s">
        <v>33</v>
      </c>
      <c r="K4">
        <v>5185.38</v>
      </c>
      <c r="L4">
        <v>887.10000000000014</v>
      </c>
      <c r="O4" s="22" t="s">
        <v>34</v>
      </c>
      <c r="P4">
        <v>45209.19</v>
      </c>
      <c r="S4" s="22" t="s">
        <v>35</v>
      </c>
      <c r="T4">
        <v>58751.970000000016</v>
      </c>
      <c r="Z4">
        <v>3</v>
      </c>
      <c r="AA4" s="24" t="s">
        <v>22</v>
      </c>
      <c r="AD4" s="22" t="s">
        <v>34</v>
      </c>
      <c r="AE4">
        <v>45209.19</v>
      </c>
      <c r="AF4">
        <v>10252.02</v>
      </c>
      <c r="AI4" s="22" t="s">
        <v>36</v>
      </c>
      <c r="AJ4">
        <v>131334.82499999995</v>
      </c>
      <c r="AK4">
        <v>30544.155000000013</v>
      </c>
      <c r="AL4">
        <v>3122</v>
      </c>
      <c r="AQ4" s="22" t="s">
        <v>37</v>
      </c>
      <c r="AR4">
        <v>49296.959999999985</v>
      </c>
      <c r="BF4" s="22" t="s">
        <v>33</v>
      </c>
      <c r="BG4">
        <v>5185.38</v>
      </c>
      <c r="BH4">
        <v>887.10000000000014</v>
      </c>
      <c r="BM4" s="28" t="s">
        <v>28</v>
      </c>
      <c r="BN4">
        <v>117048.015</v>
      </c>
      <c r="BO4" t="s">
        <v>28</v>
      </c>
      <c r="BP4">
        <v>117048.015</v>
      </c>
      <c r="BS4" t="s">
        <v>4263</v>
      </c>
      <c r="BU4">
        <v>19</v>
      </c>
    </row>
    <row r="5" spans="1:75">
      <c r="B5" s="23">
        <f>B3/B2</f>
        <v>0.21889563642153539</v>
      </c>
      <c r="C5" s="21" t="s">
        <v>39</v>
      </c>
      <c r="F5" s="22">
        <v>2023</v>
      </c>
      <c r="G5">
        <v>394</v>
      </c>
      <c r="J5" s="22" t="s">
        <v>40</v>
      </c>
      <c r="K5">
        <v>28615.139999999996</v>
      </c>
      <c r="L5">
        <v>6139.079999999999</v>
      </c>
      <c r="O5" s="22" t="s">
        <v>41</v>
      </c>
      <c r="P5">
        <v>7878.3749999999982</v>
      </c>
      <c r="V5">
        <v>2</v>
      </c>
      <c r="W5" s="29" t="s">
        <v>17</v>
      </c>
      <c r="X5" t="s">
        <v>19</v>
      </c>
      <c r="Z5">
        <v>4</v>
      </c>
      <c r="AA5" s="24" t="s">
        <v>22</v>
      </c>
      <c r="AD5" s="22" t="s">
        <v>50</v>
      </c>
      <c r="AE5">
        <v>88983</v>
      </c>
      <c r="AF5">
        <v>15937.199999999997</v>
      </c>
      <c r="AI5" s="22" t="s">
        <v>42</v>
      </c>
      <c r="AJ5">
        <v>242259.03000000032</v>
      </c>
      <c r="AK5">
        <v>56092.65</v>
      </c>
      <c r="AL5">
        <v>1340</v>
      </c>
      <c r="AQ5" s="22" t="s">
        <v>43</v>
      </c>
      <c r="AR5">
        <v>25852.200000000004</v>
      </c>
      <c r="BF5" s="22" t="s">
        <v>40</v>
      </c>
      <c r="BG5">
        <v>28615.139999999996</v>
      </c>
      <c r="BH5">
        <v>6139.079999999999</v>
      </c>
      <c r="BM5" s="28" t="s">
        <v>21</v>
      </c>
      <c r="BN5">
        <v>99008.235000000001</v>
      </c>
      <c r="BO5" t="s">
        <v>21</v>
      </c>
      <c r="BP5">
        <v>99008.235000000001</v>
      </c>
      <c r="BS5" t="s">
        <v>44</v>
      </c>
      <c r="BT5" t="s">
        <v>50</v>
      </c>
      <c r="BU5">
        <v>23</v>
      </c>
    </row>
    <row r="6" spans="1:75">
      <c r="B6" s="31">
        <f>SUM(Table1[Shipping Cost])</f>
        <v>61780.720000000147</v>
      </c>
      <c r="C6" s="21" t="s">
        <v>45</v>
      </c>
      <c r="F6" s="22">
        <v>2024</v>
      </c>
      <c r="G6">
        <v>558</v>
      </c>
      <c r="J6" s="22" t="s">
        <v>46</v>
      </c>
      <c r="K6">
        <v>491.94</v>
      </c>
      <c r="L6">
        <v>193.95</v>
      </c>
      <c r="O6" s="22" t="s">
        <v>47</v>
      </c>
      <c r="P6">
        <v>9794.0249999999996</v>
      </c>
      <c r="R6">
        <v>2</v>
      </c>
      <c r="S6">
        <f>AVERAGE(Table1[Profit])</f>
        <v>83.004395498392327</v>
      </c>
      <c r="T6" s="24" t="s">
        <v>48</v>
      </c>
      <c r="W6" s="22" t="s">
        <v>28</v>
      </c>
      <c r="X6">
        <v>294880.57500000007</v>
      </c>
      <c r="AD6" s="22" t="s">
        <v>56</v>
      </c>
      <c r="AE6">
        <v>68874.420000000013</v>
      </c>
      <c r="AF6">
        <v>13903.83</v>
      </c>
      <c r="AI6" s="22" t="s">
        <v>35</v>
      </c>
      <c r="AJ6">
        <v>589650.10500000033</v>
      </c>
      <c r="AK6">
        <v>129071.83500000002</v>
      </c>
      <c r="AL6">
        <v>5758</v>
      </c>
      <c r="AQ6" s="22" t="s">
        <v>49</v>
      </c>
      <c r="AR6">
        <v>41589.524999999987</v>
      </c>
      <c r="AS6" t="s">
        <v>4258</v>
      </c>
      <c r="BF6" s="22" t="s">
        <v>46</v>
      </c>
      <c r="BG6">
        <v>491.94</v>
      </c>
      <c r="BH6">
        <v>193.95</v>
      </c>
      <c r="BM6" s="22" t="s">
        <v>36</v>
      </c>
      <c r="BN6">
        <v>131334.82500000001</v>
      </c>
      <c r="BO6" t="s">
        <v>36</v>
      </c>
      <c r="BP6">
        <v>131334.82500000001</v>
      </c>
      <c r="BS6" t="s">
        <v>4264</v>
      </c>
      <c r="BU6">
        <v>23</v>
      </c>
    </row>
    <row r="7" spans="1:75">
      <c r="F7" s="22">
        <v>2025</v>
      </c>
      <c r="G7">
        <v>6</v>
      </c>
      <c r="J7" s="22" t="s">
        <v>51</v>
      </c>
      <c r="K7">
        <v>22798.02</v>
      </c>
      <c r="L7">
        <v>6408.869999999999</v>
      </c>
      <c r="O7" s="22" t="s">
        <v>50</v>
      </c>
      <c r="P7">
        <v>88983</v>
      </c>
      <c r="W7" s="22" t="s">
        <v>21</v>
      </c>
      <c r="X7">
        <v>294769.53000000032</v>
      </c>
      <c r="AD7" s="22" t="s">
        <v>62</v>
      </c>
      <c r="AE7">
        <v>70386.059999999983</v>
      </c>
      <c r="AF7">
        <v>18078.600000000002</v>
      </c>
      <c r="AQ7" s="22" t="s">
        <v>52</v>
      </c>
      <c r="AR7">
        <v>50037.419999999984</v>
      </c>
      <c r="BF7" s="22" t="s">
        <v>51</v>
      </c>
      <c r="BG7">
        <v>22798.02</v>
      </c>
      <c r="BH7">
        <v>6408.869999999999</v>
      </c>
      <c r="BM7" s="28" t="s">
        <v>28</v>
      </c>
      <c r="BN7">
        <v>60055.995000000003</v>
      </c>
      <c r="BO7" t="s">
        <v>28</v>
      </c>
      <c r="BP7">
        <v>60055.995000000003</v>
      </c>
      <c r="BS7" t="s">
        <v>53</v>
      </c>
      <c r="BT7" t="s">
        <v>47</v>
      </c>
      <c r="BU7">
        <v>36</v>
      </c>
    </row>
    <row r="8" spans="1:75">
      <c r="A8">
        <v>2</v>
      </c>
      <c r="B8" s="29" t="s">
        <v>17</v>
      </c>
      <c r="C8" t="s">
        <v>54</v>
      </c>
      <c r="F8" s="22" t="s">
        <v>35</v>
      </c>
      <c r="G8">
        <v>1555</v>
      </c>
      <c r="J8" s="22" t="s">
        <v>55</v>
      </c>
      <c r="K8">
        <v>31026.029999999995</v>
      </c>
      <c r="L8">
        <v>5568.7200000000012</v>
      </c>
      <c r="O8" s="22" t="s">
        <v>56</v>
      </c>
      <c r="P8">
        <v>68874.420000000013</v>
      </c>
      <c r="R8">
        <v>3</v>
      </c>
      <c r="S8" s="29" t="s">
        <v>17</v>
      </c>
      <c r="T8" t="s">
        <v>57</v>
      </c>
      <c r="W8" s="22" t="s">
        <v>35</v>
      </c>
      <c r="X8">
        <v>589650.10500000045</v>
      </c>
      <c r="AD8" s="22" t="s">
        <v>83</v>
      </c>
      <c r="AE8">
        <v>16215.360000000004</v>
      </c>
      <c r="AF8">
        <v>4340.43</v>
      </c>
      <c r="AH8">
        <v>2</v>
      </c>
      <c r="AI8" s="29" t="s">
        <v>19</v>
      </c>
      <c r="AJ8" s="29" t="s">
        <v>58</v>
      </c>
      <c r="AQ8" s="22" t="s">
        <v>59</v>
      </c>
      <c r="AR8">
        <v>65763.73500000003</v>
      </c>
      <c r="BF8" s="22" t="s">
        <v>55</v>
      </c>
      <c r="BG8">
        <v>31026.029999999995</v>
      </c>
      <c r="BH8">
        <v>5568.7200000000012</v>
      </c>
      <c r="BM8" s="28" t="s">
        <v>21</v>
      </c>
      <c r="BN8">
        <v>71278.830000000016</v>
      </c>
      <c r="BO8" t="s">
        <v>21</v>
      </c>
      <c r="BP8">
        <v>71278.830000000016</v>
      </c>
      <c r="BS8" t="s">
        <v>4265</v>
      </c>
      <c r="BU8">
        <v>36</v>
      </c>
    </row>
    <row r="9" spans="1:75">
      <c r="B9" s="22" t="s">
        <v>60</v>
      </c>
      <c r="C9">
        <v>5751.54</v>
      </c>
      <c r="J9" s="22" t="s">
        <v>61</v>
      </c>
      <c r="K9">
        <v>29290.350000000002</v>
      </c>
      <c r="L9">
        <v>8090.7599999999984</v>
      </c>
      <c r="O9" s="22" t="s">
        <v>62</v>
      </c>
      <c r="P9">
        <v>70386.059999999983</v>
      </c>
      <c r="S9" s="22" t="s">
        <v>63</v>
      </c>
      <c r="T9">
        <v>45.454251968503925</v>
      </c>
      <c r="AD9" s="22" t="s">
        <v>95</v>
      </c>
      <c r="AE9">
        <v>33600.26999999999</v>
      </c>
      <c r="AF9">
        <v>6878.1000000000013</v>
      </c>
      <c r="AI9" s="29" t="s">
        <v>17</v>
      </c>
      <c r="AJ9" t="s">
        <v>64</v>
      </c>
      <c r="AK9" t="s">
        <v>65</v>
      </c>
      <c r="AL9" t="s">
        <v>66</v>
      </c>
      <c r="AM9" t="s">
        <v>67</v>
      </c>
      <c r="AN9" t="s">
        <v>35</v>
      </c>
      <c r="AQ9" s="22" t="s">
        <v>68</v>
      </c>
      <c r="AR9">
        <v>36175.979999999996</v>
      </c>
      <c r="BF9" s="22" t="s">
        <v>61</v>
      </c>
      <c r="BG9">
        <v>29290.350000000002</v>
      </c>
      <c r="BH9">
        <v>8090.7599999999984</v>
      </c>
      <c r="BM9" s="22" t="s">
        <v>42</v>
      </c>
      <c r="BN9">
        <v>242259.02999999991</v>
      </c>
      <c r="BO9" t="s">
        <v>42</v>
      </c>
      <c r="BP9">
        <v>242259.02999999991</v>
      </c>
      <c r="BS9" t="s">
        <v>69</v>
      </c>
      <c r="BT9" t="s">
        <v>50</v>
      </c>
      <c r="BU9">
        <v>19</v>
      </c>
    </row>
    <row r="10" spans="1:75">
      <c r="B10" s="22" t="s">
        <v>35</v>
      </c>
      <c r="C10">
        <v>5751.54</v>
      </c>
      <c r="E10">
        <v>2</v>
      </c>
      <c r="F10" t="s">
        <v>70</v>
      </c>
      <c r="G10">
        <f>AVERAGE(Table1[Diff order-ship date])</f>
        <v>3.3530546623794213</v>
      </c>
      <c r="J10" s="22" t="s">
        <v>71</v>
      </c>
      <c r="K10">
        <v>24657.420000000006</v>
      </c>
      <c r="L10">
        <v>6565.3200000000015</v>
      </c>
      <c r="O10" s="22" t="s">
        <v>38</v>
      </c>
      <c r="P10">
        <v>9136.2149999999965</v>
      </c>
      <c r="S10" s="22" t="s">
        <v>72</v>
      </c>
      <c r="T10">
        <v>44.099603174603203</v>
      </c>
      <c r="V10">
        <v>3</v>
      </c>
      <c r="W10" s="29" t="s">
        <v>17</v>
      </c>
      <c r="X10" t="s">
        <v>20</v>
      </c>
      <c r="AD10" s="22" t="s">
        <v>105</v>
      </c>
      <c r="AE10">
        <v>104627.23499999999</v>
      </c>
      <c r="AF10">
        <v>23279.474999999988</v>
      </c>
      <c r="AI10" s="22" t="s">
        <v>26</v>
      </c>
      <c r="AJ10">
        <v>3656.13</v>
      </c>
      <c r="AK10">
        <v>10928.279999999999</v>
      </c>
      <c r="AL10">
        <v>8452.5300000000007</v>
      </c>
      <c r="AM10">
        <v>10608.525</v>
      </c>
      <c r="AN10">
        <v>33645.465000000004</v>
      </c>
      <c r="AQ10" s="22" t="s">
        <v>73</v>
      </c>
      <c r="AR10">
        <v>40282.575000000012</v>
      </c>
      <c r="BF10" s="22" t="s">
        <v>71</v>
      </c>
      <c r="BG10">
        <v>24657.420000000006</v>
      </c>
      <c r="BH10">
        <v>6565.3200000000015</v>
      </c>
      <c r="BM10" s="28" t="s">
        <v>28</v>
      </c>
      <c r="BN10">
        <v>117776.565</v>
      </c>
      <c r="BO10" t="s">
        <v>28</v>
      </c>
      <c r="BP10">
        <v>117776.565</v>
      </c>
      <c r="BS10" t="s">
        <v>4266</v>
      </c>
      <c r="BU10">
        <v>19</v>
      </c>
    </row>
    <row r="11" spans="1:75">
      <c r="J11" s="22" t="s">
        <v>74</v>
      </c>
      <c r="K11">
        <v>7969.079999999999</v>
      </c>
      <c r="L11">
        <v>2844.2400000000002</v>
      </c>
      <c r="O11" s="22" t="s">
        <v>75</v>
      </c>
      <c r="P11">
        <v>4746.1200000000008</v>
      </c>
      <c r="S11" s="22" t="s">
        <v>76</v>
      </c>
      <c r="T11">
        <v>38.927401574803149</v>
      </c>
      <c r="W11" s="22" t="s">
        <v>77</v>
      </c>
      <c r="X11">
        <v>2181.42</v>
      </c>
      <c r="AD11" s="22" t="s">
        <v>109</v>
      </c>
      <c r="AE11">
        <v>27638.355000000003</v>
      </c>
      <c r="AF11">
        <v>6381.3449999999993</v>
      </c>
      <c r="AI11" s="22" t="s">
        <v>34</v>
      </c>
      <c r="AJ11">
        <v>5979.09</v>
      </c>
      <c r="AK11">
        <v>19840.919999999998</v>
      </c>
      <c r="AL11">
        <v>7834.4100000000017</v>
      </c>
      <c r="AM11">
        <v>11554.77</v>
      </c>
      <c r="AN11">
        <v>45209.19</v>
      </c>
      <c r="AQ11" s="22" t="s">
        <v>78</v>
      </c>
      <c r="AR11">
        <v>84172.530000000013</v>
      </c>
      <c r="BF11" s="22" t="s">
        <v>74</v>
      </c>
      <c r="BG11">
        <v>7969.079999999999</v>
      </c>
      <c r="BH11">
        <v>2844.2400000000002</v>
      </c>
      <c r="BM11" s="28" t="s">
        <v>21</v>
      </c>
      <c r="BN11">
        <v>124482.46499999992</v>
      </c>
      <c r="BO11" t="s">
        <v>21</v>
      </c>
      <c r="BP11">
        <v>124482.46499999992</v>
      </c>
      <c r="BS11" t="s">
        <v>79</v>
      </c>
      <c r="BT11" t="s">
        <v>26</v>
      </c>
      <c r="BU11">
        <v>28</v>
      </c>
    </row>
    <row r="12" spans="1:75">
      <c r="A12">
        <v>3</v>
      </c>
      <c r="B12" s="29" t="s">
        <v>17</v>
      </c>
      <c r="C12" t="s">
        <v>80</v>
      </c>
      <c r="E12">
        <v>3</v>
      </c>
      <c r="F12" s="24" t="s">
        <v>81</v>
      </c>
      <c r="J12" s="22" t="s">
        <v>82</v>
      </c>
      <c r="K12">
        <v>12131.58</v>
      </c>
      <c r="L12">
        <v>4025.1599999999994</v>
      </c>
      <c r="O12" s="22" t="s">
        <v>83</v>
      </c>
      <c r="P12">
        <v>16215.360000000004</v>
      </c>
      <c r="S12" s="22" t="s">
        <v>27</v>
      </c>
      <c r="T12">
        <v>47.539212598425202</v>
      </c>
      <c r="W12" s="22" t="s">
        <v>84</v>
      </c>
      <c r="X12">
        <v>2075.7000000000003</v>
      </c>
      <c r="AD12" s="22" t="s">
        <v>121</v>
      </c>
      <c r="AE12">
        <v>41983.470000000008</v>
      </c>
      <c r="AF12">
        <v>8253.57</v>
      </c>
      <c r="AI12" s="22" t="s">
        <v>41</v>
      </c>
      <c r="AJ12">
        <v>720.72</v>
      </c>
      <c r="AK12">
        <v>2830.9200000000005</v>
      </c>
      <c r="AL12">
        <v>1496.55</v>
      </c>
      <c r="AM12">
        <v>2830.1849999999999</v>
      </c>
      <c r="AN12">
        <v>7878.375</v>
      </c>
      <c r="AQ12" s="22" t="s">
        <v>85</v>
      </c>
      <c r="AR12">
        <v>50837.159999999989</v>
      </c>
      <c r="BF12" s="22" t="s">
        <v>82</v>
      </c>
      <c r="BG12">
        <v>12131.58</v>
      </c>
      <c r="BH12">
        <v>4025.1599999999994</v>
      </c>
      <c r="BS12" t="s">
        <v>4267</v>
      </c>
      <c r="BU12">
        <v>28</v>
      </c>
    </row>
    <row r="13" spans="1:75">
      <c r="B13" s="22" t="s">
        <v>86</v>
      </c>
      <c r="C13">
        <v>17</v>
      </c>
      <c r="J13" s="22" t="s">
        <v>87</v>
      </c>
      <c r="K13">
        <v>31802.399999999987</v>
      </c>
      <c r="L13">
        <v>9290.3399999999983</v>
      </c>
      <c r="O13" s="22" t="s">
        <v>88</v>
      </c>
      <c r="P13">
        <v>3572.5949999999998</v>
      </c>
      <c r="S13" s="22" t="s">
        <v>89</v>
      </c>
      <c r="T13">
        <v>43.401472868217034</v>
      </c>
      <c r="W13" s="22" t="s">
        <v>90</v>
      </c>
      <c r="X13">
        <v>3981.72</v>
      </c>
      <c r="AD13" s="22" t="s">
        <v>35</v>
      </c>
      <c r="AE13">
        <v>531162.82499999995</v>
      </c>
      <c r="AF13">
        <v>115161.04499999998</v>
      </c>
      <c r="AI13" s="22" t="s">
        <v>47</v>
      </c>
      <c r="AJ13">
        <v>1752.42</v>
      </c>
      <c r="AK13">
        <v>1843.4699999999998</v>
      </c>
      <c r="AL13">
        <v>2578.1999999999998</v>
      </c>
      <c r="AM13">
        <v>3619.9350000000004</v>
      </c>
      <c r="AN13">
        <v>9794.0250000000015</v>
      </c>
      <c r="AQ13" s="22" t="s">
        <v>91</v>
      </c>
      <c r="AR13">
        <v>61381.814999999981</v>
      </c>
      <c r="BF13" s="22" t="s">
        <v>87</v>
      </c>
      <c r="BG13">
        <v>31802.399999999987</v>
      </c>
      <c r="BH13">
        <v>9290.3399999999983</v>
      </c>
      <c r="BS13" t="s">
        <v>92</v>
      </c>
      <c r="BT13" t="s">
        <v>99</v>
      </c>
      <c r="BU13">
        <v>23</v>
      </c>
    </row>
    <row r="14" spans="1:75">
      <c r="B14" s="22" t="s">
        <v>35</v>
      </c>
      <c r="C14">
        <v>17</v>
      </c>
      <c r="E14">
        <v>3</v>
      </c>
      <c r="F14">
        <f>COUNTIF(Table1[ifs],"late Time")</f>
        <v>412</v>
      </c>
      <c r="G14" s="24" t="s">
        <v>93</v>
      </c>
      <c r="H14" s="24"/>
      <c r="J14" s="22" t="s">
        <v>94</v>
      </c>
      <c r="K14">
        <v>20696.969999999998</v>
      </c>
      <c r="L14">
        <v>4773.9599999999991</v>
      </c>
      <c r="O14" s="22" t="s">
        <v>95</v>
      </c>
      <c r="P14">
        <v>33600.26999999999</v>
      </c>
      <c r="S14" s="22" t="s">
        <v>96</v>
      </c>
      <c r="T14">
        <v>30.003906249999993</v>
      </c>
      <c r="W14" s="22" t="s">
        <v>97</v>
      </c>
      <c r="X14">
        <v>2284.6800000000003</v>
      </c>
      <c r="AI14" s="22" t="s">
        <v>50</v>
      </c>
      <c r="AJ14">
        <v>16732.200000000004</v>
      </c>
      <c r="AK14">
        <v>19886.43</v>
      </c>
      <c r="AL14">
        <v>26297.609999999997</v>
      </c>
      <c r="AM14">
        <v>26066.759999999995</v>
      </c>
      <c r="AN14">
        <v>88983</v>
      </c>
      <c r="AQ14" s="22" t="s">
        <v>98</v>
      </c>
      <c r="AR14">
        <v>49328.205000000002</v>
      </c>
      <c r="BF14" s="22" t="s">
        <v>94</v>
      </c>
      <c r="BG14">
        <v>20696.969999999998</v>
      </c>
      <c r="BH14">
        <v>4773.9599999999991</v>
      </c>
      <c r="BL14">
        <v>2</v>
      </c>
      <c r="BM14" s="29" t="s">
        <v>17</v>
      </c>
      <c r="BN14" t="s">
        <v>19</v>
      </c>
      <c r="BO14" t="s">
        <v>20</v>
      </c>
      <c r="BS14" t="s">
        <v>4268</v>
      </c>
      <c r="BU14">
        <v>23</v>
      </c>
    </row>
    <row r="15" spans="1:75">
      <c r="J15" s="22" t="s">
        <v>100</v>
      </c>
      <c r="K15">
        <v>27069.779999999992</v>
      </c>
      <c r="L15">
        <v>6268.0199999999977</v>
      </c>
      <c r="O15" s="22" t="s">
        <v>99</v>
      </c>
      <c r="P15">
        <v>12734.610000000004</v>
      </c>
      <c r="S15" s="22" t="s">
        <v>101</v>
      </c>
      <c r="T15">
        <v>49.206434108527155</v>
      </c>
      <c r="W15" s="22" t="s">
        <v>102</v>
      </c>
      <c r="X15">
        <v>2537.6400000000003</v>
      </c>
      <c r="AI15" s="22" t="s">
        <v>56</v>
      </c>
      <c r="AJ15">
        <v>11415.66</v>
      </c>
      <c r="AK15">
        <v>14451.24</v>
      </c>
      <c r="AL15">
        <v>14820.329999999998</v>
      </c>
      <c r="AM15">
        <v>28187.19</v>
      </c>
      <c r="AN15">
        <v>68874.42</v>
      </c>
      <c r="AQ15" s="22" t="s">
        <v>35</v>
      </c>
      <c r="AR15">
        <v>589650.10499999986</v>
      </c>
      <c r="BF15" s="22" t="s">
        <v>100</v>
      </c>
      <c r="BG15">
        <v>27069.779999999992</v>
      </c>
      <c r="BH15">
        <v>6268.0199999999977</v>
      </c>
      <c r="BM15" s="22" t="s">
        <v>77</v>
      </c>
      <c r="BN15">
        <v>6640.1100000000006</v>
      </c>
      <c r="BO15">
        <v>2181.42</v>
      </c>
      <c r="BS15" t="s">
        <v>103</v>
      </c>
      <c r="BT15" t="s">
        <v>47</v>
      </c>
      <c r="BU15">
        <v>32</v>
      </c>
    </row>
    <row r="16" spans="1:75">
      <c r="A16">
        <v>4</v>
      </c>
      <c r="E16">
        <v>5</v>
      </c>
      <c r="F16" s="29" t="s">
        <v>17</v>
      </c>
      <c r="G16" t="s">
        <v>54</v>
      </c>
      <c r="J16" s="22" t="s">
        <v>104</v>
      </c>
      <c r="K16">
        <v>101322.40499999994</v>
      </c>
      <c r="L16">
        <v>16105.754999999999</v>
      </c>
      <c r="O16" s="22" t="s">
        <v>105</v>
      </c>
      <c r="P16">
        <v>104627.23499999999</v>
      </c>
      <c r="S16" s="22" t="s">
        <v>106</v>
      </c>
      <c r="T16">
        <v>38.022031249999984</v>
      </c>
      <c r="W16" s="22" t="s">
        <v>35</v>
      </c>
      <c r="X16">
        <v>13061.16</v>
      </c>
      <c r="AI16" s="22" t="s">
        <v>62</v>
      </c>
      <c r="AJ16">
        <v>2734.92</v>
      </c>
      <c r="AK16">
        <v>18644.910000000003</v>
      </c>
      <c r="AL16">
        <v>20696.369999999995</v>
      </c>
      <c r="AM16">
        <v>28309.859999999997</v>
      </c>
      <c r="AN16">
        <v>70386.06</v>
      </c>
      <c r="BF16" s="22" t="s">
        <v>104</v>
      </c>
      <c r="BG16">
        <v>101322.40499999994</v>
      </c>
      <c r="BH16">
        <v>16105.754999999999</v>
      </c>
      <c r="BM16" s="22" t="s">
        <v>107</v>
      </c>
      <c r="BN16">
        <v>6232.05</v>
      </c>
      <c r="BO16">
        <v>921.03</v>
      </c>
      <c r="BS16" t="s">
        <v>4269</v>
      </c>
      <c r="BU16">
        <v>32</v>
      </c>
    </row>
    <row r="17" spans="1:73">
      <c r="F17" s="22" t="s">
        <v>91</v>
      </c>
      <c r="G17">
        <v>5751.54</v>
      </c>
      <c r="J17" s="22" t="s">
        <v>108</v>
      </c>
      <c r="K17">
        <v>5429.34</v>
      </c>
      <c r="L17">
        <v>354.42</v>
      </c>
      <c r="O17" s="22" t="s">
        <v>109</v>
      </c>
      <c r="P17">
        <v>27638.355000000003</v>
      </c>
      <c r="S17" s="22" t="s">
        <v>110</v>
      </c>
      <c r="T17">
        <v>37.780977443609032</v>
      </c>
      <c r="AI17" s="22" t="s">
        <v>38</v>
      </c>
      <c r="AJ17">
        <v>1560.1499999999999</v>
      </c>
      <c r="AK17">
        <v>1919.79</v>
      </c>
      <c r="AL17">
        <v>2968.3500000000004</v>
      </c>
      <c r="AM17">
        <v>2687.9250000000002</v>
      </c>
      <c r="AN17">
        <v>9136.2150000000001</v>
      </c>
      <c r="AP17">
        <v>2</v>
      </c>
      <c r="AR17" s="29" t="s">
        <v>58</v>
      </c>
      <c r="BF17" s="22" t="s">
        <v>108</v>
      </c>
      <c r="BG17">
        <v>5429.34</v>
      </c>
      <c r="BH17">
        <v>354.42</v>
      </c>
      <c r="BM17" s="22" t="s">
        <v>84</v>
      </c>
      <c r="BN17">
        <v>9366.1200000000008</v>
      </c>
      <c r="BO17">
        <v>2075.7000000000003</v>
      </c>
      <c r="BS17" t="s">
        <v>111</v>
      </c>
      <c r="BT17" t="s">
        <v>47</v>
      </c>
      <c r="BU17">
        <v>20</v>
      </c>
    </row>
    <row r="18" spans="1:73">
      <c r="A18">
        <v>5</v>
      </c>
      <c r="F18" s="22" t="s">
        <v>35</v>
      </c>
      <c r="G18">
        <v>5751.54</v>
      </c>
      <c r="J18" s="22" t="s">
        <v>113</v>
      </c>
      <c r="K18">
        <v>5280.3600000000006</v>
      </c>
      <c r="L18">
        <v>1395.96</v>
      </c>
      <c r="O18" s="22" t="s">
        <v>114</v>
      </c>
      <c r="P18">
        <v>10625.339999999995</v>
      </c>
      <c r="S18" s="22" t="s">
        <v>115</v>
      </c>
      <c r="T18">
        <v>33.063432835820898</v>
      </c>
      <c r="AI18" s="22" t="s">
        <v>75</v>
      </c>
      <c r="AJ18">
        <v>675.36000000000013</v>
      </c>
      <c r="AK18">
        <v>1102.1699999999998</v>
      </c>
      <c r="AL18">
        <v>1515.66</v>
      </c>
      <c r="AM18">
        <v>1452.9299999999998</v>
      </c>
      <c r="AN18">
        <v>4746.12</v>
      </c>
      <c r="AR18">
        <v>2021</v>
      </c>
      <c r="AT18">
        <v>2022</v>
      </c>
      <c r="AV18">
        <v>2023</v>
      </c>
      <c r="AX18">
        <v>2024</v>
      </c>
      <c r="AZ18">
        <v>2025</v>
      </c>
      <c r="BB18" t="s">
        <v>116</v>
      </c>
      <c r="BC18" t="s">
        <v>117</v>
      </c>
      <c r="BF18" s="22" t="s">
        <v>113</v>
      </c>
      <c r="BG18">
        <v>5280.3600000000006</v>
      </c>
      <c r="BH18">
        <v>1395.96</v>
      </c>
      <c r="BM18" s="22" t="s">
        <v>118</v>
      </c>
      <c r="BN18">
        <v>6174.9900000000007</v>
      </c>
      <c r="BO18">
        <v>1253.8799999999999</v>
      </c>
      <c r="BS18" t="s">
        <v>4270</v>
      </c>
      <c r="BU18">
        <v>20</v>
      </c>
    </row>
    <row r="19" spans="1:73">
      <c r="J19" s="22" t="s">
        <v>120</v>
      </c>
      <c r="K19">
        <v>2936.67</v>
      </c>
      <c r="L19">
        <v>455.94</v>
      </c>
      <c r="O19" s="22" t="s">
        <v>121</v>
      </c>
      <c r="P19">
        <v>41983.470000000008</v>
      </c>
      <c r="S19" s="22" t="s">
        <v>122</v>
      </c>
      <c r="T19">
        <v>30.961791044776113</v>
      </c>
      <c r="AI19" s="22" t="s">
        <v>83</v>
      </c>
      <c r="AJ19">
        <v>3203.46</v>
      </c>
      <c r="AK19">
        <v>3687.81</v>
      </c>
      <c r="AL19">
        <v>4964.7300000000005</v>
      </c>
      <c r="AM19">
        <v>4359.3599999999997</v>
      </c>
      <c r="AN19">
        <v>16215.36</v>
      </c>
      <c r="AQ19" s="29" t="s">
        <v>17</v>
      </c>
      <c r="AR19" t="s">
        <v>20</v>
      </c>
      <c r="AS19" t="s">
        <v>19</v>
      </c>
      <c r="AT19" t="s">
        <v>20</v>
      </c>
      <c r="AU19" t="s">
        <v>19</v>
      </c>
      <c r="AV19" t="s">
        <v>20</v>
      </c>
      <c r="AW19" t="s">
        <v>19</v>
      </c>
      <c r="AX19" t="s">
        <v>20</v>
      </c>
      <c r="AY19" t="s">
        <v>19</v>
      </c>
      <c r="AZ19" t="s">
        <v>20</v>
      </c>
      <c r="BA19" t="s">
        <v>19</v>
      </c>
      <c r="BF19" s="22" t="s">
        <v>120</v>
      </c>
      <c r="BG19">
        <v>2936.67</v>
      </c>
      <c r="BH19">
        <v>455.94</v>
      </c>
      <c r="BM19" s="22" t="s">
        <v>90</v>
      </c>
      <c r="BN19">
        <v>10463.009999999998</v>
      </c>
      <c r="BO19">
        <v>3981.72</v>
      </c>
      <c r="BS19" t="s">
        <v>123</v>
      </c>
      <c r="BT19" t="s">
        <v>38</v>
      </c>
      <c r="BU19">
        <v>18</v>
      </c>
    </row>
    <row r="20" spans="1:73">
      <c r="B20" s="24" t="s">
        <v>124</v>
      </c>
      <c r="C20">
        <f>_xlfn.MAXIFS(Table1[Profit],Table1[Region],Sheet2!B20)</f>
        <v>1423.44</v>
      </c>
      <c r="E20">
        <v>4</v>
      </c>
      <c r="F20" s="29" t="s">
        <v>17</v>
      </c>
      <c r="G20" t="s">
        <v>80</v>
      </c>
      <c r="J20" s="22" t="s">
        <v>125</v>
      </c>
      <c r="K20">
        <v>14007.719999999998</v>
      </c>
      <c r="L20">
        <v>3035.5499999999997</v>
      </c>
      <c r="O20" s="22" t="s">
        <v>35</v>
      </c>
      <c r="P20">
        <v>589650.10499999986</v>
      </c>
      <c r="S20" s="22" t="s">
        <v>126</v>
      </c>
      <c r="T20">
        <v>39.189699248120306</v>
      </c>
      <c r="AI20" s="22" t="s">
        <v>88</v>
      </c>
      <c r="AJ20">
        <v>699.48</v>
      </c>
      <c r="AK20">
        <v>923.66999999999985</v>
      </c>
      <c r="AL20">
        <v>671.13</v>
      </c>
      <c r="AM20">
        <v>1278.3150000000001</v>
      </c>
      <c r="AN20">
        <v>3572.5949999999998</v>
      </c>
      <c r="AQ20" s="22" t="s">
        <v>30</v>
      </c>
      <c r="AR20">
        <v>540.51</v>
      </c>
      <c r="AS20">
        <v>3373.44</v>
      </c>
      <c r="AT20">
        <v>2206.9799999999996</v>
      </c>
      <c r="AU20">
        <v>7980.69</v>
      </c>
      <c r="AV20">
        <v>1139.9699999999998</v>
      </c>
      <c r="AW20">
        <v>7620.39</v>
      </c>
      <c r="AX20">
        <v>3720.5699999999997</v>
      </c>
      <c r="AY20">
        <v>15957.479999999998</v>
      </c>
      <c r="BB20">
        <v>7608.0299999999988</v>
      </c>
      <c r="BC20">
        <v>34932</v>
      </c>
      <c r="BF20" s="22" t="s">
        <v>125</v>
      </c>
      <c r="BG20">
        <v>14007.719999999998</v>
      </c>
      <c r="BH20">
        <v>3035.5499999999997</v>
      </c>
      <c r="BM20" s="22" t="s">
        <v>127</v>
      </c>
      <c r="BN20">
        <v>5676.8099999999995</v>
      </c>
      <c r="BO20">
        <v>556.8599999999999</v>
      </c>
      <c r="BS20" t="s">
        <v>4271</v>
      </c>
      <c r="BU20">
        <v>18</v>
      </c>
    </row>
    <row r="21" spans="1:73">
      <c r="B21" s="24" t="s">
        <v>128</v>
      </c>
      <c r="C21">
        <f>_xlfn.MAXIFS(Table1[Profit],Table1[Region],Sheet2!B21)</f>
        <v>2097.0300000000002</v>
      </c>
      <c r="F21" s="22" t="s">
        <v>30</v>
      </c>
      <c r="G21">
        <v>99</v>
      </c>
      <c r="J21" s="22" t="s">
        <v>129</v>
      </c>
      <c r="K21">
        <v>30992.789999999994</v>
      </c>
      <c r="L21">
        <v>7041.029999999997</v>
      </c>
      <c r="S21" s="22" t="s">
        <v>35</v>
      </c>
      <c r="T21">
        <v>39.730366559485596</v>
      </c>
      <c r="AI21" s="22" t="s">
        <v>95</v>
      </c>
      <c r="AJ21">
        <v>5254.9500000000007</v>
      </c>
      <c r="AK21">
        <v>12517.2</v>
      </c>
      <c r="AL21">
        <v>6180.45</v>
      </c>
      <c r="AM21">
        <v>9647.67</v>
      </c>
      <c r="AN21">
        <v>33600.270000000004</v>
      </c>
      <c r="AQ21" s="22" t="s">
        <v>37</v>
      </c>
      <c r="AR21">
        <v>3036.57</v>
      </c>
      <c r="AS21">
        <v>12377.4</v>
      </c>
      <c r="AT21">
        <v>4969.0500000000011</v>
      </c>
      <c r="AU21">
        <v>18359.970000000005</v>
      </c>
      <c r="AV21">
        <v>809.46</v>
      </c>
      <c r="AW21">
        <v>9663.2400000000016</v>
      </c>
      <c r="AX21">
        <v>897.08999999999992</v>
      </c>
      <c r="AY21">
        <v>4895.3100000000004</v>
      </c>
      <c r="AZ21">
        <v>1440.24</v>
      </c>
      <c r="BA21">
        <v>4001.04</v>
      </c>
      <c r="BB21">
        <v>11152.410000000002</v>
      </c>
      <c r="BC21">
        <v>49296.959999999999</v>
      </c>
      <c r="BF21" s="22" t="s">
        <v>129</v>
      </c>
      <c r="BG21">
        <v>30992.789999999994</v>
      </c>
      <c r="BH21">
        <v>7041.029999999997</v>
      </c>
      <c r="BM21" s="22" t="s">
        <v>130</v>
      </c>
      <c r="BN21">
        <v>7596.4499999999989</v>
      </c>
      <c r="BO21">
        <v>1367.1599999999999</v>
      </c>
      <c r="BS21" t="s">
        <v>131</v>
      </c>
      <c r="BT21" t="s">
        <v>105</v>
      </c>
      <c r="BU21">
        <v>18</v>
      </c>
    </row>
    <row r="22" spans="1:73">
      <c r="F22" s="22" t="s">
        <v>37</v>
      </c>
      <c r="G22">
        <v>93</v>
      </c>
      <c r="J22" s="22" t="s">
        <v>132</v>
      </c>
      <c r="K22">
        <v>51911.459999999992</v>
      </c>
      <c r="L22">
        <v>9992.4</v>
      </c>
      <c r="N22">
        <v>2</v>
      </c>
      <c r="O22" s="29" t="s">
        <v>17</v>
      </c>
      <c r="P22" t="s">
        <v>20</v>
      </c>
      <c r="AC22">
        <v>2</v>
      </c>
      <c r="AD22" s="29" t="s">
        <v>17</v>
      </c>
      <c r="AE22" t="s">
        <v>19</v>
      </c>
      <c r="AF22" t="s">
        <v>20</v>
      </c>
      <c r="AI22" s="22" t="s">
        <v>99</v>
      </c>
      <c r="AJ22">
        <v>1652.61</v>
      </c>
      <c r="AK22">
        <v>3799.3200000000006</v>
      </c>
      <c r="AL22">
        <v>2692.4399999999996</v>
      </c>
      <c r="AM22">
        <v>4590.2399999999989</v>
      </c>
      <c r="AN22">
        <v>12734.609999999999</v>
      </c>
      <c r="AQ22" s="22" t="s">
        <v>43</v>
      </c>
      <c r="AR22">
        <v>1092.93</v>
      </c>
      <c r="AS22">
        <v>4214.13</v>
      </c>
      <c r="AT22">
        <v>721.31999999999994</v>
      </c>
      <c r="AU22">
        <v>3526.17</v>
      </c>
      <c r="AV22">
        <v>1064.46</v>
      </c>
      <c r="AW22">
        <v>5821.62</v>
      </c>
      <c r="AX22">
        <v>2877.72</v>
      </c>
      <c r="AY22">
        <v>12290.28</v>
      </c>
      <c r="BB22">
        <v>5756.43</v>
      </c>
      <c r="BC22">
        <v>25852.2</v>
      </c>
      <c r="BF22" s="22" t="s">
        <v>132</v>
      </c>
      <c r="BG22">
        <v>51911.459999999992</v>
      </c>
      <c r="BH22">
        <v>9992.4</v>
      </c>
      <c r="BM22" s="22" t="s">
        <v>133</v>
      </c>
      <c r="BN22">
        <v>5788.170000000001</v>
      </c>
      <c r="BO22">
        <v>1600.44</v>
      </c>
      <c r="BS22" t="s">
        <v>4272</v>
      </c>
      <c r="BU22">
        <v>18</v>
      </c>
    </row>
    <row r="23" spans="1:73">
      <c r="F23" s="22" t="s">
        <v>43</v>
      </c>
      <c r="G23">
        <v>98</v>
      </c>
      <c r="J23" s="22" t="s">
        <v>134</v>
      </c>
      <c r="K23">
        <v>15921.750000000002</v>
      </c>
      <c r="L23">
        <v>3512.610000000001</v>
      </c>
      <c r="O23" s="22" t="s">
        <v>105</v>
      </c>
      <c r="P23">
        <v>23279.474999999988</v>
      </c>
      <c r="AD23" s="22" t="s">
        <v>30</v>
      </c>
      <c r="AE23">
        <v>34931.999999999993</v>
      </c>
      <c r="AF23">
        <v>7608.0300000000007</v>
      </c>
      <c r="AI23" s="22" t="s">
        <v>105</v>
      </c>
      <c r="AJ23">
        <v>23064.18</v>
      </c>
      <c r="AK23">
        <v>26578.290000000005</v>
      </c>
      <c r="AL23">
        <v>23932.829999999998</v>
      </c>
      <c r="AM23">
        <v>31051.934999999998</v>
      </c>
      <c r="AN23">
        <v>104627.235</v>
      </c>
      <c r="AQ23" s="22" t="s">
        <v>49</v>
      </c>
      <c r="AR23">
        <v>955.62000000000012</v>
      </c>
      <c r="AS23">
        <v>2940.18</v>
      </c>
      <c r="AT23">
        <v>5325.1500000000005</v>
      </c>
      <c r="AU23">
        <v>18449.699999999997</v>
      </c>
      <c r="AV23">
        <v>1262.22</v>
      </c>
      <c r="AW23">
        <v>5519.4900000000007</v>
      </c>
      <c r="AX23">
        <v>4292.4750000000013</v>
      </c>
      <c r="AY23">
        <v>14680.154999999999</v>
      </c>
      <c r="BB23">
        <v>11835.465000000002</v>
      </c>
      <c r="BC23">
        <v>41589.524999999994</v>
      </c>
      <c r="BF23" s="22" t="s">
        <v>134</v>
      </c>
      <c r="BG23">
        <v>15921.750000000002</v>
      </c>
      <c r="BH23">
        <v>3512.610000000001</v>
      </c>
      <c r="BM23" s="22" t="s">
        <v>135</v>
      </c>
      <c r="BN23">
        <v>5731.41</v>
      </c>
      <c r="BO23">
        <v>1264.3500000000001</v>
      </c>
      <c r="BS23" t="s">
        <v>136</v>
      </c>
      <c r="BT23" t="s">
        <v>56</v>
      </c>
      <c r="BU23">
        <v>29</v>
      </c>
    </row>
    <row r="24" spans="1:73">
      <c r="F24" s="22" t="s">
        <v>49</v>
      </c>
      <c r="G24">
        <v>108</v>
      </c>
      <c r="J24" s="22" t="s">
        <v>137</v>
      </c>
      <c r="K24">
        <v>646.29</v>
      </c>
      <c r="L24">
        <v>227.58</v>
      </c>
      <c r="O24" s="22" t="s">
        <v>35</v>
      </c>
      <c r="P24">
        <v>23279.474999999988</v>
      </c>
      <c r="AD24" s="22" t="s">
        <v>37</v>
      </c>
      <c r="AE24">
        <v>49296.959999999985</v>
      </c>
      <c r="AF24">
        <v>11152.410000000003</v>
      </c>
      <c r="AI24" s="22" t="s">
        <v>109</v>
      </c>
      <c r="AJ24">
        <v>5543.58</v>
      </c>
      <c r="AK24">
        <v>3827.61</v>
      </c>
      <c r="AL24">
        <v>9802.7699999999986</v>
      </c>
      <c r="AM24">
        <v>8464.3950000000004</v>
      </c>
      <c r="AN24">
        <v>27638.355</v>
      </c>
      <c r="AQ24" s="22" t="s">
        <v>52</v>
      </c>
      <c r="AR24">
        <v>788.43000000000006</v>
      </c>
      <c r="AS24">
        <v>4492.17</v>
      </c>
      <c r="AT24">
        <v>2749.4399999999996</v>
      </c>
      <c r="AU24">
        <v>9368.0999999999985</v>
      </c>
      <c r="AV24">
        <v>5544.1799999999994</v>
      </c>
      <c r="AW24">
        <v>20695.890000000003</v>
      </c>
      <c r="AX24">
        <v>3493.8300000000004</v>
      </c>
      <c r="AY24">
        <v>14905.080000000002</v>
      </c>
      <c r="AZ24">
        <v>65.55</v>
      </c>
      <c r="BA24">
        <v>576.17999999999995</v>
      </c>
      <c r="BB24">
        <v>12641.429999999998</v>
      </c>
      <c r="BC24">
        <v>50037.420000000006</v>
      </c>
      <c r="BF24" s="22" t="s">
        <v>137</v>
      </c>
      <c r="BG24">
        <v>646.29</v>
      </c>
      <c r="BH24">
        <v>227.58</v>
      </c>
      <c r="BM24" s="22" t="s">
        <v>102</v>
      </c>
      <c r="BN24">
        <v>10058.040000000001</v>
      </c>
      <c r="BO24">
        <v>2537.6400000000003</v>
      </c>
      <c r="BS24" t="s">
        <v>4273</v>
      </c>
      <c r="BU24">
        <v>29</v>
      </c>
    </row>
    <row r="25" spans="1:73">
      <c r="F25" s="22" t="s">
        <v>52</v>
      </c>
      <c r="G25">
        <v>135</v>
      </c>
      <c r="J25" s="22" t="s">
        <v>138</v>
      </c>
      <c r="K25">
        <v>76295.160000000018</v>
      </c>
      <c r="L25">
        <v>17041.289999999997</v>
      </c>
      <c r="AD25" s="22" t="s">
        <v>43</v>
      </c>
      <c r="AE25">
        <v>25852.200000000004</v>
      </c>
      <c r="AF25">
        <v>5756.4299999999994</v>
      </c>
      <c r="AI25" s="22" t="s">
        <v>114</v>
      </c>
      <c r="AJ25">
        <v>1119.1200000000001</v>
      </c>
      <c r="AK25">
        <v>3916.110000000001</v>
      </c>
      <c r="AL25">
        <v>1803.6299999999999</v>
      </c>
      <c r="AM25">
        <v>3786.48</v>
      </c>
      <c r="AN25">
        <v>10625.340000000002</v>
      </c>
      <c r="AQ25" s="22" t="s">
        <v>59</v>
      </c>
      <c r="AR25">
        <v>1480.98</v>
      </c>
      <c r="AS25">
        <v>10149.450000000001</v>
      </c>
      <c r="AT25">
        <v>4342.3049999999994</v>
      </c>
      <c r="AU25">
        <v>20061.194999999992</v>
      </c>
      <c r="AV25">
        <v>3905.2650000000003</v>
      </c>
      <c r="AW25">
        <v>13429.485000000001</v>
      </c>
      <c r="AX25">
        <v>3246.8849999999989</v>
      </c>
      <c r="AY25">
        <v>22123.604999999992</v>
      </c>
      <c r="BB25">
        <v>12975.434999999998</v>
      </c>
      <c r="BC25">
        <v>65763.734999999986</v>
      </c>
      <c r="BF25" s="22" t="s">
        <v>138</v>
      </c>
      <c r="BG25">
        <v>76295.160000000018</v>
      </c>
      <c r="BH25">
        <v>17041.289999999997</v>
      </c>
      <c r="BM25" s="22" t="s">
        <v>35</v>
      </c>
      <c r="BN25">
        <v>73727.16</v>
      </c>
      <c r="BO25">
        <v>17740.2</v>
      </c>
      <c r="BS25" t="s">
        <v>139</v>
      </c>
      <c r="BT25" t="s">
        <v>83</v>
      </c>
      <c r="BU25">
        <v>18</v>
      </c>
    </row>
    <row r="26" spans="1:73">
      <c r="F26" s="22" t="s">
        <v>59</v>
      </c>
      <c r="G26">
        <v>158</v>
      </c>
      <c r="J26" s="22" t="s">
        <v>140</v>
      </c>
      <c r="K26">
        <v>7752.33</v>
      </c>
      <c r="L26">
        <v>1515.3300000000002</v>
      </c>
      <c r="N26">
        <v>3</v>
      </c>
      <c r="O26" s="29" t="s">
        <v>17</v>
      </c>
      <c r="P26" t="s">
        <v>141</v>
      </c>
      <c r="AD26" s="22" t="s">
        <v>49</v>
      </c>
      <c r="AE26">
        <v>41589.524999999987</v>
      </c>
      <c r="AF26">
        <v>11835.464999999997</v>
      </c>
      <c r="AI26" s="22" t="s">
        <v>121</v>
      </c>
      <c r="AJ26">
        <v>10557.990000000002</v>
      </c>
      <c r="AK26">
        <v>15501.540000000003</v>
      </c>
      <c r="AL26">
        <v>5745.0899999999992</v>
      </c>
      <c r="AM26">
        <v>10178.849999999999</v>
      </c>
      <c r="AN26">
        <v>41983.47</v>
      </c>
      <c r="AQ26" s="22" t="s">
        <v>68</v>
      </c>
      <c r="AR26">
        <v>1712.1299999999997</v>
      </c>
      <c r="AS26">
        <v>8422.44</v>
      </c>
      <c r="AT26">
        <v>1519.26</v>
      </c>
      <c r="AU26">
        <v>4857.0899999999992</v>
      </c>
      <c r="AV26">
        <v>1108.68</v>
      </c>
      <c r="AW26">
        <v>4071.3900000000008</v>
      </c>
      <c r="AX26">
        <v>3248.7900000000009</v>
      </c>
      <c r="AY26">
        <v>18825.060000000001</v>
      </c>
      <c r="BB26">
        <v>7588.8600000000006</v>
      </c>
      <c r="BC26">
        <v>36175.979999999996</v>
      </c>
      <c r="BF26" s="22" t="s">
        <v>140</v>
      </c>
      <c r="BG26">
        <v>7752.33</v>
      </c>
      <c r="BH26">
        <v>1515.3300000000002</v>
      </c>
      <c r="BS26" t="s">
        <v>4274</v>
      </c>
      <c r="BU26">
        <v>18</v>
      </c>
    </row>
    <row r="27" spans="1:73">
      <c r="F27" s="22" t="s">
        <v>68</v>
      </c>
      <c r="G27">
        <v>99</v>
      </c>
      <c r="J27" s="22" t="s">
        <v>142</v>
      </c>
      <c r="K27">
        <v>16235.909999999998</v>
      </c>
      <c r="L27">
        <v>2751.7200000000007</v>
      </c>
      <c r="O27" s="22" t="s">
        <v>34</v>
      </c>
      <c r="P27">
        <v>0</v>
      </c>
      <c r="AD27" s="22" t="s">
        <v>52</v>
      </c>
      <c r="AE27">
        <v>50037.419999999984</v>
      </c>
      <c r="AF27">
        <v>12641.429999999998</v>
      </c>
      <c r="AI27" s="22" t="s">
        <v>35</v>
      </c>
      <c r="AJ27">
        <v>96322.020000000019</v>
      </c>
      <c r="AK27">
        <v>162199.67999999999</v>
      </c>
      <c r="AL27">
        <v>142453.08000000002</v>
      </c>
      <c r="AM27">
        <v>188675.32499999998</v>
      </c>
      <c r="AN27">
        <v>589650.10499999986</v>
      </c>
      <c r="AQ27" s="22" t="s">
        <v>73</v>
      </c>
      <c r="AR27">
        <v>1543.7549999999997</v>
      </c>
      <c r="AS27">
        <v>6791.085</v>
      </c>
      <c r="AT27">
        <v>1925.6699999999996</v>
      </c>
      <c r="AU27">
        <v>7575.0300000000007</v>
      </c>
      <c r="AV27">
        <v>2047.1100000000001</v>
      </c>
      <c r="AW27">
        <v>10970.520000000002</v>
      </c>
      <c r="AX27">
        <v>2318.8199999999997</v>
      </c>
      <c r="AY27">
        <v>14945.94</v>
      </c>
      <c r="BB27">
        <v>7835.3549999999996</v>
      </c>
      <c r="BC27">
        <v>40282.575000000004</v>
      </c>
      <c r="BF27" s="22" t="s">
        <v>142</v>
      </c>
      <c r="BG27">
        <v>16235.909999999998</v>
      </c>
      <c r="BH27">
        <v>2751.7200000000007</v>
      </c>
      <c r="BL27">
        <v>3</v>
      </c>
      <c r="BM27" s="29" t="s">
        <v>184</v>
      </c>
      <c r="BN27" s="29" t="s">
        <v>198</v>
      </c>
      <c r="BO27" t="s">
        <v>143</v>
      </c>
      <c r="BS27" t="s">
        <v>144</v>
      </c>
      <c r="BT27" t="s">
        <v>50</v>
      </c>
      <c r="BU27">
        <v>18</v>
      </c>
    </row>
    <row r="28" spans="1:73">
      <c r="F28" s="22" t="s">
        <v>73</v>
      </c>
      <c r="G28">
        <v>135</v>
      </c>
      <c r="J28" s="22" t="s">
        <v>35</v>
      </c>
      <c r="K28">
        <v>589650.10499999986</v>
      </c>
      <c r="L28">
        <v>129071.83499999999</v>
      </c>
      <c r="O28" s="22" t="s">
        <v>35</v>
      </c>
      <c r="P28">
        <v>0</v>
      </c>
      <c r="AD28" s="22" t="s">
        <v>59</v>
      </c>
      <c r="AE28">
        <v>65763.73500000003</v>
      </c>
      <c r="AF28">
        <v>12975.435000000001</v>
      </c>
      <c r="AQ28" s="22" t="s">
        <v>78</v>
      </c>
      <c r="AR28">
        <v>2846.19</v>
      </c>
      <c r="AS28">
        <v>14220.060000000001</v>
      </c>
      <c r="AT28">
        <v>1620.3749999999995</v>
      </c>
      <c r="AU28">
        <v>11576.024999999998</v>
      </c>
      <c r="AV28">
        <v>4500.5099999999966</v>
      </c>
      <c r="AW28">
        <v>21006.450000000004</v>
      </c>
      <c r="AX28">
        <v>6399.7349999999988</v>
      </c>
      <c r="AY28">
        <v>37369.994999999995</v>
      </c>
      <c r="BB28">
        <v>15366.809999999996</v>
      </c>
      <c r="BC28">
        <v>84172.53</v>
      </c>
      <c r="BF28" s="22" t="s">
        <v>35</v>
      </c>
      <c r="BG28">
        <v>589650.10499999986</v>
      </c>
      <c r="BH28">
        <v>129071.83499999999</v>
      </c>
      <c r="BM28" t="s">
        <v>64</v>
      </c>
      <c r="BN28" t="s">
        <v>28</v>
      </c>
      <c r="BO28">
        <v>99.52326923076923</v>
      </c>
      <c r="BS28" t="s">
        <v>4275</v>
      </c>
      <c r="BU28">
        <v>18</v>
      </c>
    </row>
    <row r="29" spans="1:73">
      <c r="F29" s="22" t="s">
        <v>78</v>
      </c>
      <c r="G29">
        <v>162</v>
      </c>
      <c r="AD29" s="22" t="s">
        <v>68</v>
      </c>
      <c r="AE29">
        <v>36175.979999999996</v>
      </c>
      <c r="AF29">
        <v>7588.8599999999969</v>
      </c>
      <c r="AH29">
        <v>3</v>
      </c>
      <c r="AI29" s="29" t="s">
        <v>17</v>
      </c>
      <c r="AJ29" t="s">
        <v>143</v>
      </c>
      <c r="AQ29" s="22" t="s">
        <v>85</v>
      </c>
      <c r="AR29">
        <v>1764.1800000000003</v>
      </c>
      <c r="AS29">
        <v>9658.0499999999975</v>
      </c>
      <c r="AT29">
        <v>1799.0100000000002</v>
      </c>
      <c r="AU29">
        <v>8666.1299999999992</v>
      </c>
      <c r="AV29">
        <v>1472.8649999999998</v>
      </c>
      <c r="AW29">
        <v>7040.2650000000021</v>
      </c>
      <c r="AX29">
        <v>3933.4350000000013</v>
      </c>
      <c r="AY29">
        <v>25472.714999999997</v>
      </c>
      <c r="BB29">
        <v>8969.4900000000016</v>
      </c>
      <c r="BC29">
        <v>50837.159999999996</v>
      </c>
      <c r="BN29" t="s">
        <v>21</v>
      </c>
      <c r="BO29">
        <v>99.491344537815152</v>
      </c>
      <c r="BS29" t="s">
        <v>145</v>
      </c>
      <c r="BT29" t="s">
        <v>109</v>
      </c>
      <c r="BU29">
        <v>18</v>
      </c>
    </row>
    <row r="30" spans="1:73">
      <c r="F30" s="22" t="s">
        <v>85</v>
      </c>
      <c r="G30">
        <v>153</v>
      </c>
      <c r="I30" t="s">
        <v>2</v>
      </c>
      <c r="J30" s="29" t="s">
        <v>17</v>
      </c>
      <c r="K30" t="s">
        <v>20</v>
      </c>
      <c r="N30">
        <v>4</v>
      </c>
      <c r="O30" s="29" t="s">
        <v>17</v>
      </c>
      <c r="P30" t="s">
        <v>146</v>
      </c>
      <c r="AD30" s="22" t="s">
        <v>73</v>
      </c>
      <c r="AE30">
        <v>40282.575000000012</v>
      </c>
      <c r="AF30">
        <v>7835.3549999999987</v>
      </c>
      <c r="AI30" s="22" t="s">
        <v>147</v>
      </c>
      <c r="AJ30">
        <v>82.414812834224563</v>
      </c>
      <c r="AQ30" s="22" t="s">
        <v>91</v>
      </c>
      <c r="AR30">
        <v>4948.6049999999996</v>
      </c>
      <c r="AS30">
        <v>12941.985000000001</v>
      </c>
      <c r="AT30">
        <v>2395.2300000000005</v>
      </c>
      <c r="AU30">
        <v>7958.5500000000011</v>
      </c>
      <c r="AV30">
        <v>2746.4399999999991</v>
      </c>
      <c r="AW30">
        <v>11078.639999999998</v>
      </c>
      <c r="AX30">
        <v>7076.3099999999995</v>
      </c>
      <c r="AY30">
        <v>29402.639999999996</v>
      </c>
      <c r="BB30">
        <v>17166.584999999999</v>
      </c>
      <c r="BC30">
        <v>61381.815000000002</v>
      </c>
      <c r="BE30">
        <v>2</v>
      </c>
      <c r="BF30" s="29" t="s">
        <v>17</v>
      </c>
      <c r="BG30" t="s">
        <v>19</v>
      </c>
      <c r="BM30" t="s">
        <v>4259</v>
      </c>
      <c r="BO30">
        <v>99.506233183856452</v>
      </c>
      <c r="BS30" t="s">
        <v>4276</v>
      </c>
      <c r="BU30">
        <v>18</v>
      </c>
    </row>
    <row r="31" spans="1:73">
      <c r="F31" s="22" t="s">
        <v>91</v>
      </c>
      <c r="G31">
        <v>168</v>
      </c>
      <c r="J31" s="22" t="s">
        <v>148</v>
      </c>
      <c r="K31">
        <v>5575.11</v>
      </c>
      <c r="O31" s="22" t="s">
        <v>29</v>
      </c>
      <c r="P31">
        <v>704.08</v>
      </c>
      <c r="AD31" s="22" t="s">
        <v>78</v>
      </c>
      <c r="AE31">
        <v>84172.530000000013</v>
      </c>
      <c r="AF31">
        <v>15366.810000000003</v>
      </c>
      <c r="AI31" s="22" t="s">
        <v>149</v>
      </c>
      <c r="AJ31">
        <v>80.617384615384665</v>
      </c>
      <c r="AQ31" s="22" t="s">
        <v>98</v>
      </c>
      <c r="AR31">
        <v>2157.9900000000002</v>
      </c>
      <c r="AS31">
        <v>8370.6900000000023</v>
      </c>
      <c r="AT31">
        <v>2831.46</v>
      </c>
      <c r="AU31">
        <v>14090.97</v>
      </c>
      <c r="AV31">
        <v>4143.2999999999993</v>
      </c>
      <c r="AW31">
        <v>18793.080000000002</v>
      </c>
      <c r="AX31">
        <v>1042.7850000000003</v>
      </c>
      <c r="AY31">
        <v>8073.4650000000001</v>
      </c>
      <c r="BB31">
        <v>10175.535</v>
      </c>
      <c r="BC31">
        <v>49328.205000000002</v>
      </c>
      <c r="BF31" s="22" t="s">
        <v>150</v>
      </c>
      <c r="BG31">
        <v>12499.98</v>
      </c>
      <c r="BM31" t="s">
        <v>65</v>
      </c>
      <c r="BN31" t="s">
        <v>28</v>
      </c>
      <c r="BO31">
        <v>89.901509433962261</v>
      </c>
      <c r="BS31" t="s">
        <v>151</v>
      </c>
      <c r="BT31" t="s">
        <v>75</v>
      </c>
      <c r="BU31">
        <v>18</v>
      </c>
    </row>
    <row r="32" spans="1:73">
      <c r="F32" s="22" t="s">
        <v>98</v>
      </c>
      <c r="G32">
        <v>147</v>
      </c>
      <c r="J32" s="22" t="s">
        <v>35</v>
      </c>
      <c r="K32">
        <v>5575.11</v>
      </c>
      <c r="O32" s="22" t="s">
        <v>36</v>
      </c>
      <c r="P32">
        <v>439.65</v>
      </c>
      <c r="AD32" s="22" t="s">
        <v>85</v>
      </c>
      <c r="AE32">
        <v>50837.159999999989</v>
      </c>
      <c r="AF32">
        <v>8969.4900000000016</v>
      </c>
      <c r="AI32" s="22" t="s">
        <v>152</v>
      </c>
      <c r="AJ32">
        <v>82.846318181818134</v>
      </c>
      <c r="AQ32" s="22" t="s">
        <v>35</v>
      </c>
      <c r="AR32">
        <v>22867.890000000003</v>
      </c>
      <c r="AS32">
        <v>97951.080000000016</v>
      </c>
      <c r="AT32">
        <v>32405.249999999996</v>
      </c>
      <c r="AU32">
        <v>132469.61999999997</v>
      </c>
      <c r="AV32">
        <v>29744.459999999992</v>
      </c>
      <c r="AW32">
        <v>135710.46000000002</v>
      </c>
      <c r="AX32">
        <v>42548.445000000007</v>
      </c>
      <c r="AY32">
        <v>218941.72499999995</v>
      </c>
      <c r="AZ32">
        <v>1505.79</v>
      </c>
      <c r="BA32">
        <v>4577.22</v>
      </c>
      <c r="BB32">
        <v>129071.83499999999</v>
      </c>
      <c r="BC32">
        <v>589650.10499999986</v>
      </c>
      <c r="BF32" s="22" t="s">
        <v>55</v>
      </c>
      <c r="BG32">
        <v>31014.629999999994</v>
      </c>
      <c r="BN32" t="s">
        <v>21</v>
      </c>
      <c r="BO32">
        <v>96.224347826086913</v>
      </c>
      <c r="BS32" t="s">
        <v>4277</v>
      </c>
      <c r="BU32">
        <v>18</v>
      </c>
    </row>
    <row r="33" spans="6:73">
      <c r="F33" s="22" t="s">
        <v>35</v>
      </c>
      <c r="G33">
        <v>1555</v>
      </c>
      <c r="O33" s="22" t="s">
        <v>42</v>
      </c>
      <c r="P33">
        <v>658.69</v>
      </c>
      <c r="AD33" s="22" t="s">
        <v>91</v>
      </c>
      <c r="AE33">
        <v>61381.814999999981</v>
      </c>
      <c r="AF33">
        <v>17166.584999999995</v>
      </c>
      <c r="AI33" s="22" t="s">
        <v>153</v>
      </c>
      <c r="AJ33">
        <v>83.330781089414216</v>
      </c>
      <c r="BF33" s="22" t="s">
        <v>148</v>
      </c>
      <c r="BG33">
        <v>22636.170000000006</v>
      </c>
      <c r="BM33" t="s">
        <v>4260</v>
      </c>
      <c r="BO33">
        <v>92.839393939393943</v>
      </c>
    </row>
    <row r="34" spans="6:73">
      <c r="I34" t="s">
        <v>4</v>
      </c>
      <c r="J34" s="29" t="s">
        <v>17</v>
      </c>
      <c r="K34" t="s">
        <v>19</v>
      </c>
      <c r="L34" t="s">
        <v>57</v>
      </c>
      <c r="N34">
        <v>5</v>
      </c>
      <c r="O34" s="22" t="s">
        <v>35</v>
      </c>
      <c r="P34">
        <v>704.08</v>
      </c>
      <c r="AD34" s="22" t="s">
        <v>98</v>
      </c>
      <c r="AE34">
        <v>49328.205000000002</v>
      </c>
      <c r="AF34">
        <v>10175.534999999998</v>
      </c>
      <c r="AI34" s="22" t="s">
        <v>35</v>
      </c>
      <c r="AJ34">
        <v>83.004395498392242</v>
      </c>
      <c r="AP34">
        <v>3</v>
      </c>
      <c r="AQ34" s="29" t="s">
        <v>17</v>
      </c>
      <c r="AR34" t="s">
        <v>154</v>
      </c>
      <c r="BF34" s="22" t="s">
        <v>155</v>
      </c>
      <c r="BG34">
        <v>12925.65</v>
      </c>
      <c r="BM34" t="s">
        <v>66</v>
      </c>
      <c r="BN34" t="s">
        <v>28</v>
      </c>
      <c r="BO34">
        <v>79.211086956521754</v>
      </c>
    </row>
    <row r="35" spans="6:73">
      <c r="J35" s="22" t="s">
        <v>64</v>
      </c>
      <c r="K35">
        <v>96322.020000000019</v>
      </c>
      <c r="L35">
        <v>43.933183856502211</v>
      </c>
      <c r="AD35" s="22" t="s">
        <v>35</v>
      </c>
      <c r="AE35">
        <v>589650.10499999986</v>
      </c>
      <c r="AF35">
        <v>129071.83499999999</v>
      </c>
      <c r="AQ35" s="22" t="s">
        <v>64</v>
      </c>
      <c r="AR35">
        <v>-11.919282511210762</v>
      </c>
      <c r="BF35" s="22" t="s">
        <v>156</v>
      </c>
      <c r="BG35">
        <v>19749.870000000003</v>
      </c>
      <c r="BN35" t="s">
        <v>21</v>
      </c>
      <c r="BO35">
        <v>87.558932038835025</v>
      </c>
      <c r="BR35">
        <v>2</v>
      </c>
      <c r="BS35" s="29" t="s">
        <v>17</v>
      </c>
      <c r="BT35" t="s">
        <v>157</v>
      </c>
      <c r="BU35" t="s">
        <v>19</v>
      </c>
    </row>
    <row r="36" spans="6:73">
      <c r="J36" s="22" t="s">
        <v>65</v>
      </c>
      <c r="K36">
        <v>162199.67999999993</v>
      </c>
      <c r="L36">
        <v>41.309520202020153</v>
      </c>
      <c r="AH36">
        <v>4</v>
      </c>
      <c r="AI36" s="29" t="s">
        <v>19</v>
      </c>
      <c r="AJ36" s="29" t="s">
        <v>58</v>
      </c>
      <c r="AQ36" s="22" t="s">
        <v>65</v>
      </c>
      <c r="AR36">
        <v>2.9267676767676769</v>
      </c>
      <c r="BF36" s="22" t="s">
        <v>35</v>
      </c>
      <c r="BG36">
        <v>98826.299999999988</v>
      </c>
      <c r="BM36" t="s">
        <v>4261</v>
      </c>
      <c r="BO36">
        <v>83.620461538461569</v>
      </c>
      <c r="BS36" s="22" t="s">
        <v>29</v>
      </c>
      <c r="BT36">
        <v>22843.410000000014</v>
      </c>
      <c r="BU36">
        <v>216056.25000000006</v>
      </c>
    </row>
    <row r="37" spans="6:73">
      <c r="J37" s="22" t="s">
        <v>66</v>
      </c>
      <c r="K37">
        <v>142453.08000000007</v>
      </c>
      <c r="L37">
        <v>36.886230769230764</v>
      </c>
      <c r="AI37" s="29" t="s">
        <v>17</v>
      </c>
      <c r="AJ37" t="s">
        <v>158</v>
      </c>
      <c r="AK37" t="s">
        <v>159</v>
      </c>
      <c r="AL37" t="s">
        <v>160</v>
      </c>
      <c r="AM37" t="s">
        <v>35</v>
      </c>
      <c r="AQ37" s="22" t="s">
        <v>66</v>
      </c>
      <c r="AR37">
        <v>5.2641025641025641</v>
      </c>
      <c r="BM37" t="s">
        <v>67</v>
      </c>
      <c r="BN37" t="s">
        <v>28</v>
      </c>
      <c r="BO37">
        <v>72.156413427561873</v>
      </c>
      <c r="BS37" s="22" t="s">
        <v>36</v>
      </c>
      <c r="BT37">
        <v>12838.910000000014</v>
      </c>
      <c r="BU37">
        <v>131334.82499999995</v>
      </c>
    </row>
    <row r="38" spans="6:73">
      <c r="J38" s="22" t="s">
        <v>67</v>
      </c>
      <c r="K38">
        <v>188675.32499999995</v>
      </c>
      <c r="L38">
        <v>38.900036630036617</v>
      </c>
      <c r="AI38" s="22" t="s">
        <v>64</v>
      </c>
      <c r="AJ38">
        <v>49417.919999999991</v>
      </c>
      <c r="AK38">
        <v>20824.980000000007</v>
      </c>
      <c r="AL38">
        <v>26079.120000000006</v>
      </c>
      <c r="AM38">
        <v>96322.02</v>
      </c>
      <c r="AQ38" s="22" t="s">
        <v>67</v>
      </c>
      <c r="AR38">
        <v>8.5347985347985347</v>
      </c>
      <c r="BE38">
        <v>3</v>
      </c>
      <c r="BF38" s="29" t="s">
        <v>17</v>
      </c>
      <c r="BG38" t="s">
        <v>19</v>
      </c>
      <c r="BH38" t="s">
        <v>80</v>
      </c>
      <c r="BN38" t="s">
        <v>21</v>
      </c>
      <c r="BO38">
        <v>64.963117870722428</v>
      </c>
      <c r="BS38" s="22" t="s">
        <v>42</v>
      </c>
      <c r="BT38">
        <v>26098.400000000009</v>
      </c>
      <c r="BU38">
        <v>242259.03000000032</v>
      </c>
    </row>
    <row r="39" spans="6:73">
      <c r="J39" s="22" t="s">
        <v>35</v>
      </c>
      <c r="K39">
        <v>589650.10500000126</v>
      </c>
      <c r="L39">
        <v>39.730366559485525</v>
      </c>
      <c r="AI39" s="22" t="s">
        <v>65</v>
      </c>
      <c r="AJ39">
        <v>75200.760000000024</v>
      </c>
      <c r="AK39">
        <v>53132.87999999999</v>
      </c>
      <c r="AL39">
        <v>33866.039999999994</v>
      </c>
      <c r="AM39">
        <v>162199.67999999999</v>
      </c>
      <c r="AQ39" s="22" t="s">
        <v>35</v>
      </c>
      <c r="AR39">
        <v>3.3530546623794213</v>
      </c>
      <c r="BF39" s="22" t="s">
        <v>64</v>
      </c>
      <c r="BG39">
        <v>96322.020000000019</v>
      </c>
      <c r="BH39">
        <v>223</v>
      </c>
      <c r="BM39" t="s">
        <v>4262</v>
      </c>
      <c r="BO39">
        <v>68.691510989011022</v>
      </c>
      <c r="BS39" s="22" t="s">
        <v>35</v>
      </c>
      <c r="BT39">
        <v>61780.720000000038</v>
      </c>
      <c r="BU39">
        <v>589650.10500000033</v>
      </c>
    </row>
    <row r="40" spans="6:73">
      <c r="AI40" s="22" t="s">
        <v>66</v>
      </c>
      <c r="AJ40">
        <v>72277.62000000001</v>
      </c>
      <c r="AK40">
        <v>50006.220000000008</v>
      </c>
      <c r="AL40">
        <v>20169.240000000005</v>
      </c>
      <c r="AM40">
        <v>142453.08000000002</v>
      </c>
      <c r="BF40" s="22" t="s">
        <v>65</v>
      </c>
      <c r="BG40">
        <v>162199.67999999993</v>
      </c>
      <c r="BH40">
        <v>396</v>
      </c>
    </row>
    <row r="41" spans="6:73">
      <c r="I41" t="s">
        <v>161</v>
      </c>
      <c r="J41" s="24" t="s">
        <v>162</v>
      </c>
      <c r="AI41" s="22" t="s">
        <v>67</v>
      </c>
      <c r="AJ41">
        <v>102487.21499999994</v>
      </c>
      <c r="AK41">
        <v>43985.89499999999</v>
      </c>
      <c r="AL41">
        <v>42202.214999999989</v>
      </c>
      <c r="AM41">
        <v>188675.32499999992</v>
      </c>
      <c r="AP41">
        <v>4</v>
      </c>
      <c r="AQ41" s="29" t="s">
        <v>80</v>
      </c>
      <c r="AR41" s="29" t="s">
        <v>58</v>
      </c>
      <c r="BF41" s="22" t="s">
        <v>66</v>
      </c>
      <c r="BG41">
        <v>142453.08000000007</v>
      </c>
      <c r="BH41">
        <v>390</v>
      </c>
      <c r="BR41">
        <v>3</v>
      </c>
      <c r="BS41" s="29" t="s">
        <v>17</v>
      </c>
      <c r="BT41" t="s">
        <v>4256</v>
      </c>
    </row>
    <row r="42" spans="6:73">
      <c r="J42" s="22"/>
      <c r="AI42" s="22" t="s">
        <v>35</v>
      </c>
      <c r="AJ42">
        <v>299383.51500000001</v>
      </c>
      <c r="AK42">
        <v>167949.97500000001</v>
      </c>
      <c r="AL42">
        <v>122316.61499999999</v>
      </c>
      <c r="AM42">
        <v>589650.10499999998</v>
      </c>
      <c r="AQ42" s="29" t="s">
        <v>17</v>
      </c>
      <c r="AR42">
        <v>2021</v>
      </c>
      <c r="AS42">
        <v>2022</v>
      </c>
      <c r="AT42">
        <v>2023</v>
      </c>
      <c r="AU42">
        <v>2024</v>
      </c>
      <c r="AV42">
        <v>2025</v>
      </c>
      <c r="AW42" t="s">
        <v>35</v>
      </c>
      <c r="BF42" s="22" t="s">
        <v>67</v>
      </c>
      <c r="BG42">
        <v>188675.32499999995</v>
      </c>
      <c r="BH42">
        <v>546</v>
      </c>
      <c r="BL42">
        <v>4</v>
      </c>
      <c r="BM42" s="29" t="s">
        <v>17</v>
      </c>
      <c r="BN42" t="s">
        <v>19</v>
      </c>
      <c r="BS42" s="22" t="s">
        <v>26</v>
      </c>
      <c r="BT42">
        <v>22.462081067293806</v>
      </c>
    </row>
    <row r="43" spans="6:73">
      <c r="J43" s="22"/>
      <c r="AQ43" s="22" t="s">
        <v>147</v>
      </c>
      <c r="AR43">
        <v>21</v>
      </c>
      <c r="AS43">
        <v>42</v>
      </c>
      <c r="AT43">
        <v>40</v>
      </c>
      <c r="AU43">
        <v>80</v>
      </c>
      <c r="AV43">
        <v>4</v>
      </c>
      <c r="AW43">
        <v>187</v>
      </c>
      <c r="BF43" s="22" t="s">
        <v>35</v>
      </c>
      <c r="BG43">
        <v>589650.10500000126</v>
      </c>
      <c r="BH43">
        <v>1555</v>
      </c>
      <c r="BM43" s="22" t="s">
        <v>163</v>
      </c>
      <c r="BN43">
        <v>47647.229999999981</v>
      </c>
      <c r="BS43" s="22" t="s">
        <v>47</v>
      </c>
      <c r="BT43">
        <v>36.409577350810608</v>
      </c>
    </row>
    <row r="44" spans="6:73">
      <c r="J44" s="22"/>
      <c r="AH44">
        <v>5</v>
      </c>
      <c r="AI44" s="27" t="s">
        <v>164</v>
      </c>
      <c r="AQ44" s="22" t="s">
        <v>149</v>
      </c>
      <c r="AR44">
        <v>9</v>
      </c>
      <c r="AS44">
        <v>24</v>
      </c>
      <c r="AT44">
        <v>13</v>
      </c>
      <c r="AU44">
        <v>19</v>
      </c>
      <c r="AW44">
        <v>65</v>
      </c>
      <c r="BM44" s="28" t="s">
        <v>28</v>
      </c>
      <c r="BN44">
        <v>30475.739999999991</v>
      </c>
      <c r="BS44" s="22" t="s">
        <v>56</v>
      </c>
      <c r="BT44">
        <v>28.927938809617068</v>
      </c>
    </row>
    <row r="45" spans="6:73">
      <c r="J45" s="22"/>
      <c r="AQ45" s="22" t="s">
        <v>152</v>
      </c>
      <c r="AR45">
        <v>56</v>
      </c>
      <c r="AS45">
        <v>71</v>
      </c>
      <c r="AT45">
        <v>82</v>
      </c>
      <c r="AU45">
        <v>121</v>
      </c>
      <c r="AW45">
        <v>330</v>
      </c>
      <c r="BE45">
        <v>4</v>
      </c>
      <c r="BF45" s="29" t="s">
        <v>17</v>
      </c>
      <c r="BG45" t="s">
        <v>143</v>
      </c>
      <c r="BM45" s="28" t="s">
        <v>21</v>
      </c>
      <c r="BN45">
        <v>17171.489999999991</v>
      </c>
      <c r="BS45" s="22" t="s">
        <v>62</v>
      </c>
      <c r="BT45">
        <v>20.613845888917908</v>
      </c>
    </row>
    <row r="46" spans="6:73">
      <c r="J46" s="22"/>
      <c r="AQ46" s="22" t="s">
        <v>153</v>
      </c>
      <c r="AR46">
        <v>165</v>
      </c>
      <c r="AS46">
        <v>209</v>
      </c>
      <c r="AT46">
        <v>259</v>
      </c>
      <c r="AU46">
        <v>338</v>
      </c>
      <c r="AV46">
        <v>2</v>
      </c>
      <c r="AW46">
        <v>973</v>
      </c>
      <c r="BF46" s="22" t="s">
        <v>64</v>
      </c>
      <c r="BG46">
        <v>99.506233183856523</v>
      </c>
      <c r="BM46" s="22" t="s">
        <v>165</v>
      </c>
      <c r="BN46">
        <v>162326.71499999991</v>
      </c>
      <c r="BS46" s="22" t="s">
        <v>75</v>
      </c>
      <c r="BT46">
        <v>20.611913776331445</v>
      </c>
    </row>
    <row r="47" spans="6:73">
      <c r="J47" s="22"/>
      <c r="AQ47" s="22" t="s">
        <v>35</v>
      </c>
      <c r="AR47">
        <v>251</v>
      </c>
      <c r="AS47">
        <v>346</v>
      </c>
      <c r="AT47">
        <v>394</v>
      </c>
      <c r="AU47">
        <v>558</v>
      </c>
      <c r="AV47">
        <v>6</v>
      </c>
      <c r="AW47">
        <v>1555</v>
      </c>
      <c r="BF47" s="22" t="s">
        <v>65</v>
      </c>
      <c r="BG47">
        <v>92.839393939393943</v>
      </c>
      <c r="BM47" s="28" t="s">
        <v>28</v>
      </c>
      <c r="BN47">
        <v>77427.269999999975</v>
      </c>
      <c r="BS47" s="22" t="s">
        <v>83</v>
      </c>
      <c r="BT47">
        <v>26.660366248031995</v>
      </c>
    </row>
    <row r="48" spans="6:73">
      <c r="J48" s="22"/>
      <c r="BF48" s="22" t="s">
        <v>66</v>
      </c>
      <c r="BG48">
        <v>83.620461538461569</v>
      </c>
      <c r="BM48" s="28" t="s">
        <v>21</v>
      </c>
      <c r="BN48">
        <v>84899.444999999934</v>
      </c>
      <c r="BS48" s="22" t="s">
        <v>88</v>
      </c>
      <c r="BT48">
        <v>20.867287653022988</v>
      </c>
    </row>
    <row r="49" spans="10:73">
      <c r="J49" s="22"/>
      <c r="AP49">
        <v>5</v>
      </c>
      <c r="AQ49" s="29" t="s">
        <v>17</v>
      </c>
      <c r="AR49" t="s">
        <v>19</v>
      </c>
      <c r="BF49" s="22" t="s">
        <v>67</v>
      </c>
      <c r="BG49">
        <v>68.691510989010979</v>
      </c>
      <c r="BM49" s="22" t="s">
        <v>166</v>
      </c>
      <c r="BN49">
        <v>18591.21</v>
      </c>
      <c r="BS49" s="22" t="s">
        <v>99</v>
      </c>
      <c r="BT49">
        <v>25.536923159089994</v>
      </c>
    </row>
    <row r="50" spans="10:73">
      <c r="J50" s="22"/>
      <c r="AQ50" s="22" t="s">
        <v>167</v>
      </c>
      <c r="AR50">
        <v>101478.55500000004</v>
      </c>
      <c r="BF50" s="22" t="s">
        <v>35</v>
      </c>
      <c r="BG50">
        <v>83.004395498392228</v>
      </c>
      <c r="BM50" s="28" t="s">
        <v>28</v>
      </c>
      <c r="BN50">
        <v>11700.72</v>
      </c>
      <c r="BS50" s="22" t="s">
        <v>105</v>
      </c>
      <c r="BT50">
        <v>25.496788551445299</v>
      </c>
    </row>
    <row r="51" spans="10:73">
      <c r="J51" s="22"/>
      <c r="AQ51" s="22" t="s">
        <v>168</v>
      </c>
      <c r="AR51">
        <v>160832.3850000001</v>
      </c>
      <c r="BM51" s="28" t="s">
        <v>21</v>
      </c>
      <c r="BN51">
        <v>6890.4900000000007</v>
      </c>
      <c r="BS51" s="22" t="s">
        <v>109</v>
      </c>
      <c r="BT51">
        <v>19.588861700312215</v>
      </c>
    </row>
    <row r="52" spans="10:73">
      <c r="J52" s="22"/>
      <c r="AQ52" s="22" t="s">
        <v>169</v>
      </c>
      <c r="AR52">
        <v>160413.37500000009</v>
      </c>
      <c r="BE52">
        <v>5</v>
      </c>
      <c r="BF52" s="29" t="s">
        <v>17</v>
      </c>
      <c r="BG52" t="s">
        <v>157</v>
      </c>
      <c r="BM52" s="22" t="s">
        <v>170</v>
      </c>
      <c r="BN52">
        <v>361084.94999999995</v>
      </c>
      <c r="BS52" s="22" t="s">
        <v>35</v>
      </c>
      <c r="BT52">
        <v>247.17558420487302</v>
      </c>
    </row>
    <row r="53" spans="10:73">
      <c r="J53" s="22"/>
      <c r="AQ53" s="22" t="s">
        <v>171</v>
      </c>
      <c r="AR53">
        <v>166925.79000000004</v>
      </c>
      <c r="BF53" s="22" t="s">
        <v>158</v>
      </c>
      <c r="BG53">
        <v>29991.759999999998</v>
      </c>
      <c r="BM53" s="28" t="s">
        <v>28</v>
      </c>
      <c r="BN53">
        <v>175276.84499999986</v>
      </c>
    </row>
    <row r="54" spans="10:73">
      <c r="J54" s="22"/>
      <c r="AQ54" s="22" t="s">
        <v>35</v>
      </c>
      <c r="AR54">
        <v>589650.10500000021</v>
      </c>
      <c r="BF54" s="28" t="s">
        <v>64</v>
      </c>
      <c r="BG54">
        <v>5085.4099999999989</v>
      </c>
      <c r="BM54" s="28" t="s">
        <v>21</v>
      </c>
      <c r="BN54">
        <v>185808.10500000007</v>
      </c>
      <c r="BR54">
        <v>4</v>
      </c>
      <c r="BS54" s="29" t="s">
        <v>17</v>
      </c>
      <c r="BT54" t="s">
        <v>4257</v>
      </c>
      <c r="BU54" t="s">
        <v>143</v>
      </c>
    </row>
    <row r="55" spans="10:73">
      <c r="J55" s="22"/>
      <c r="BF55" s="28" t="s">
        <v>65</v>
      </c>
      <c r="BG55">
        <v>6100.2899999999972</v>
      </c>
      <c r="BM55" s="22" t="s">
        <v>35</v>
      </c>
      <c r="BN55">
        <v>589650.10499999986</v>
      </c>
      <c r="BS55" s="22" t="s">
        <v>29</v>
      </c>
      <c r="BT55">
        <v>600.15625000000011</v>
      </c>
      <c r="BU55">
        <v>117.87508333333334</v>
      </c>
    </row>
    <row r="56" spans="10:73">
      <c r="J56" s="22"/>
      <c r="AQ56" s="29" t="s">
        <v>17</v>
      </c>
      <c r="AR56" t="s">
        <v>20</v>
      </c>
      <c r="BF56" s="28" t="s">
        <v>66</v>
      </c>
      <c r="BG56">
        <v>7525.7999999999975</v>
      </c>
      <c r="BS56" s="22" t="s">
        <v>36</v>
      </c>
      <c r="BT56">
        <v>156.16507134363846</v>
      </c>
      <c r="BU56">
        <v>36.318852556480394</v>
      </c>
    </row>
    <row r="57" spans="10:73">
      <c r="J57" s="22"/>
      <c r="AQ57" s="22" t="s">
        <v>30</v>
      </c>
      <c r="AR57">
        <v>7608.0300000000007</v>
      </c>
      <c r="BF57" s="28" t="s">
        <v>67</v>
      </c>
      <c r="BG57">
        <v>11280.260000000006</v>
      </c>
      <c r="BL57">
        <v>5</v>
      </c>
      <c r="BM57" s="29" t="s">
        <v>17</v>
      </c>
      <c r="BN57" t="s">
        <v>23</v>
      </c>
      <c r="BS57" s="22" t="s">
        <v>42</v>
      </c>
      <c r="BT57">
        <v>684.34754237288223</v>
      </c>
      <c r="BU57">
        <v>158.45381355932204</v>
      </c>
    </row>
    <row r="58" spans="10:73">
      <c r="J58" s="22"/>
      <c r="AQ58" s="22" t="s">
        <v>37</v>
      </c>
      <c r="AR58">
        <v>11152.410000000003</v>
      </c>
      <c r="BF58" s="22" t="s">
        <v>159</v>
      </c>
      <c r="BG58">
        <v>18932.14</v>
      </c>
      <c r="BM58" s="22" t="s">
        <v>63</v>
      </c>
      <c r="BN58">
        <v>476</v>
      </c>
      <c r="BS58" s="22" t="s">
        <v>35</v>
      </c>
      <c r="BT58">
        <v>379.19620900321542</v>
      </c>
      <c r="BU58">
        <v>83.004395498392384</v>
      </c>
    </row>
    <row r="59" spans="10:73">
      <c r="J59" s="22"/>
      <c r="AQ59" s="22" t="s">
        <v>43</v>
      </c>
      <c r="AR59">
        <v>5756.4299999999994</v>
      </c>
      <c r="BF59" s="28" t="s">
        <v>64</v>
      </c>
      <c r="BG59">
        <v>2443.92</v>
      </c>
      <c r="BM59" s="28" t="s">
        <v>172</v>
      </c>
      <c r="BN59">
        <v>476</v>
      </c>
    </row>
    <row r="60" spans="10:73">
      <c r="J60" s="22"/>
      <c r="AQ60" s="22" t="s">
        <v>49</v>
      </c>
      <c r="AR60">
        <v>11835.464999999997</v>
      </c>
      <c r="BF60" s="28" t="s">
        <v>65</v>
      </c>
      <c r="BG60">
        <v>6684.9499999999971</v>
      </c>
      <c r="BM60" s="22" t="s">
        <v>72</v>
      </c>
      <c r="BN60">
        <v>450</v>
      </c>
      <c r="BR60">
        <v>5</v>
      </c>
      <c r="BS60" s="29" t="s">
        <v>17</v>
      </c>
      <c r="BT60" t="s">
        <v>20</v>
      </c>
    </row>
    <row r="61" spans="10:73">
      <c r="J61" s="22"/>
      <c r="AQ61" s="22" t="s">
        <v>52</v>
      </c>
      <c r="AR61">
        <v>12641.429999999998</v>
      </c>
      <c r="BF61" s="28" t="s">
        <v>66</v>
      </c>
      <c r="BG61">
        <v>4569.7900000000009</v>
      </c>
      <c r="BM61" s="28" t="s">
        <v>172</v>
      </c>
      <c r="BN61">
        <v>450</v>
      </c>
      <c r="BS61" s="22" t="s">
        <v>26</v>
      </c>
      <c r="BT61">
        <v>7856.4750000000013</v>
      </c>
    </row>
    <row r="62" spans="10:73">
      <c r="J62" s="22"/>
      <c r="AQ62" s="22" t="s">
        <v>59</v>
      </c>
      <c r="AR62">
        <v>12975.435000000001</v>
      </c>
      <c r="BF62" s="28" t="s">
        <v>67</v>
      </c>
      <c r="BG62">
        <v>5233.4799999999996</v>
      </c>
      <c r="BM62" s="22" t="s">
        <v>76</v>
      </c>
      <c r="BN62">
        <v>482</v>
      </c>
      <c r="BS62" s="22" t="s">
        <v>34</v>
      </c>
      <c r="BT62">
        <v>10252.02</v>
      </c>
    </row>
    <row r="63" spans="10:73">
      <c r="J63" s="22"/>
      <c r="AQ63" s="22" t="s">
        <v>68</v>
      </c>
      <c r="AR63">
        <v>7588.8599999999969</v>
      </c>
      <c r="BF63" s="22" t="s">
        <v>160</v>
      </c>
      <c r="BG63">
        <v>12856.82</v>
      </c>
      <c r="BM63" s="28" t="s">
        <v>172</v>
      </c>
      <c r="BN63">
        <v>482</v>
      </c>
      <c r="BS63" s="22" t="s">
        <v>41</v>
      </c>
      <c r="BT63">
        <v>1913.2650000000008</v>
      </c>
    </row>
    <row r="64" spans="10:73">
      <c r="J64" s="22"/>
      <c r="AQ64" s="22" t="s">
        <v>73</v>
      </c>
      <c r="AR64">
        <v>7835.3549999999987</v>
      </c>
      <c r="BF64" s="28" t="s">
        <v>64</v>
      </c>
      <c r="BG64">
        <v>2267.77</v>
      </c>
      <c r="BM64" s="22" t="s">
        <v>27</v>
      </c>
      <c r="BN64">
        <v>474</v>
      </c>
      <c r="BS64" s="22" t="s">
        <v>47</v>
      </c>
      <c r="BT64">
        <v>2487.8250000000003</v>
      </c>
    </row>
    <row r="65" spans="10:72">
      <c r="J65" s="22"/>
      <c r="AQ65" s="22" t="s">
        <v>78</v>
      </c>
      <c r="AR65">
        <v>15366.810000000003</v>
      </c>
      <c r="BF65" s="28" t="s">
        <v>65</v>
      </c>
      <c r="BG65">
        <v>3573.33</v>
      </c>
      <c r="BM65" s="28" t="s">
        <v>172</v>
      </c>
      <c r="BN65">
        <v>474</v>
      </c>
      <c r="BS65" s="22" t="s">
        <v>50</v>
      </c>
      <c r="BT65">
        <v>15937.199999999997</v>
      </c>
    </row>
    <row r="66" spans="10:72">
      <c r="J66" s="22"/>
      <c r="AQ66" s="22" t="s">
        <v>85</v>
      </c>
      <c r="AR66">
        <v>8969.4900000000016</v>
      </c>
      <c r="BF66" s="28" t="s">
        <v>66</v>
      </c>
      <c r="BG66">
        <v>2290.0399999999995</v>
      </c>
      <c r="BM66" s="22" t="s">
        <v>89</v>
      </c>
      <c r="BN66">
        <v>460</v>
      </c>
      <c r="BS66" s="22" t="s">
        <v>56</v>
      </c>
      <c r="BT66">
        <v>13903.83</v>
      </c>
    </row>
    <row r="67" spans="10:72">
      <c r="J67" s="22"/>
      <c r="AQ67" s="22" t="s">
        <v>91</v>
      </c>
      <c r="AR67">
        <v>17166.584999999995</v>
      </c>
      <c r="BF67" s="28" t="s">
        <v>67</v>
      </c>
      <c r="BG67">
        <v>4725.6800000000012</v>
      </c>
      <c r="BM67" s="28" t="s">
        <v>173</v>
      </c>
      <c r="BN67">
        <v>460</v>
      </c>
      <c r="BS67" s="22" t="s">
        <v>62</v>
      </c>
      <c r="BT67">
        <v>18078.600000000002</v>
      </c>
    </row>
    <row r="68" spans="10:72">
      <c r="AQ68" s="22" t="s">
        <v>98</v>
      </c>
      <c r="AR68">
        <v>10175.534999999998</v>
      </c>
      <c r="BF68" s="22" t="s">
        <v>35</v>
      </c>
      <c r="BG68">
        <v>61780.719999999994</v>
      </c>
      <c r="BM68" s="22" t="s">
        <v>96</v>
      </c>
      <c r="BN68">
        <v>459</v>
      </c>
      <c r="BS68" s="22" t="s">
        <v>38</v>
      </c>
      <c r="BT68">
        <v>2184.4050000000002</v>
      </c>
    </row>
    <row r="69" spans="10:72">
      <c r="AQ69" s="22" t="s">
        <v>35</v>
      </c>
      <c r="AR69">
        <v>129071.83499999999</v>
      </c>
      <c r="BM69" s="28" t="s">
        <v>173</v>
      </c>
      <c r="BN69">
        <v>459</v>
      </c>
      <c r="BS69" s="22" t="s">
        <v>75</v>
      </c>
      <c r="BT69">
        <v>1128.3000000000002</v>
      </c>
    </row>
    <row r="70" spans="10:72">
      <c r="BM70" s="22" t="s">
        <v>101</v>
      </c>
      <c r="BN70">
        <v>458</v>
      </c>
      <c r="BS70" s="22" t="s">
        <v>83</v>
      </c>
      <c r="BT70">
        <v>4340.43</v>
      </c>
    </row>
    <row r="71" spans="10:72">
      <c r="BF71" s="29" t="s">
        <v>17</v>
      </c>
      <c r="BG71" t="s">
        <v>19</v>
      </c>
      <c r="BM71" s="28" t="s">
        <v>173</v>
      </c>
      <c r="BN71">
        <v>458</v>
      </c>
      <c r="BS71" s="22" t="s">
        <v>95</v>
      </c>
      <c r="BT71">
        <v>6878.1000000000013</v>
      </c>
    </row>
    <row r="72" spans="10:72">
      <c r="BF72" s="22">
        <v>2021</v>
      </c>
      <c r="BG72">
        <v>97951.079999999958</v>
      </c>
      <c r="BM72" s="22" t="s">
        <v>106</v>
      </c>
      <c r="BN72">
        <v>468</v>
      </c>
      <c r="BS72" s="22" t="s">
        <v>99</v>
      </c>
      <c r="BT72">
        <v>2949.69</v>
      </c>
    </row>
    <row r="73" spans="10:72">
      <c r="BF73" s="22">
        <v>2022</v>
      </c>
      <c r="BG73">
        <v>132469.62</v>
      </c>
      <c r="BM73" s="28" t="s">
        <v>173</v>
      </c>
      <c r="BN73">
        <v>468</v>
      </c>
      <c r="BS73" s="22" t="s">
        <v>105</v>
      </c>
      <c r="BT73">
        <v>23279.474999999988</v>
      </c>
    </row>
    <row r="74" spans="10:72">
      <c r="BF74" s="22">
        <v>2023</v>
      </c>
      <c r="BG74">
        <v>135710.45999999993</v>
      </c>
      <c r="BM74" s="22" t="s">
        <v>110</v>
      </c>
      <c r="BN74">
        <v>505</v>
      </c>
      <c r="BS74" s="22" t="s">
        <v>109</v>
      </c>
      <c r="BT74">
        <v>6381.3449999999993</v>
      </c>
    </row>
    <row r="75" spans="10:72">
      <c r="BF75" s="22">
        <v>2024</v>
      </c>
      <c r="BG75">
        <v>218941.72500000006</v>
      </c>
      <c r="BM75" s="28" t="s">
        <v>174</v>
      </c>
      <c r="BN75">
        <v>505</v>
      </c>
      <c r="BS75" s="22" t="s">
        <v>114</v>
      </c>
      <c r="BT75">
        <v>2455.0499999999988</v>
      </c>
    </row>
    <row r="76" spans="10:72">
      <c r="BF76" s="22" t="s">
        <v>35</v>
      </c>
      <c r="BG76">
        <v>585072.88500000001</v>
      </c>
      <c r="BM76" s="22" t="s">
        <v>115</v>
      </c>
      <c r="BN76">
        <v>496</v>
      </c>
      <c r="BS76" s="22" t="s">
        <v>121</v>
      </c>
      <c r="BT76">
        <v>8253.57</v>
      </c>
    </row>
    <row r="77" spans="10:72">
      <c r="BM77" s="28" t="s">
        <v>174</v>
      </c>
      <c r="BN77">
        <v>496</v>
      </c>
    </row>
    <row r="78" spans="10:72">
      <c r="BM78" s="22" t="s">
        <v>122</v>
      </c>
      <c r="BN78">
        <v>511</v>
      </c>
    </row>
    <row r="79" spans="10:72">
      <c r="BF79" s="29" t="s">
        <v>17</v>
      </c>
      <c r="BG79" t="s">
        <v>19</v>
      </c>
      <c r="BM79" s="28" t="s">
        <v>174</v>
      </c>
      <c r="BN79">
        <v>511</v>
      </c>
    </row>
    <row r="80" spans="10:72">
      <c r="BF80" s="22" t="s">
        <v>28</v>
      </c>
      <c r="BG80">
        <v>294880.57500000007</v>
      </c>
      <c r="BM80" s="22" t="s">
        <v>126</v>
      </c>
      <c r="BN80">
        <v>519</v>
      </c>
    </row>
    <row r="81" spans="58:66">
      <c r="BF81" s="22" t="s">
        <v>21</v>
      </c>
      <c r="BG81">
        <v>294769.53000000032</v>
      </c>
      <c r="BM81" s="28" t="s">
        <v>174</v>
      </c>
      <c r="BN81">
        <v>519</v>
      </c>
    </row>
    <row r="82" spans="58:66">
      <c r="BF82" s="22" t="s">
        <v>35</v>
      </c>
      <c r="BG82">
        <v>589650.10500000045</v>
      </c>
      <c r="BM82" s="22" t="s">
        <v>35</v>
      </c>
      <c r="BN82">
        <v>5758</v>
      </c>
    </row>
    <row r="85" spans="58:66">
      <c r="BM85" s="29" t="s">
        <v>17</v>
      </c>
      <c r="BN85" t="s">
        <v>19</v>
      </c>
    </row>
    <row r="86" spans="58:66">
      <c r="BM86" s="22" t="s">
        <v>64</v>
      </c>
      <c r="BN86">
        <v>96322.020000000019</v>
      </c>
    </row>
    <row r="87" spans="58:66">
      <c r="BM87" s="22" t="s">
        <v>65</v>
      </c>
      <c r="BN87">
        <v>162199.67999999993</v>
      </c>
    </row>
    <row r="88" spans="58:66">
      <c r="BM88" s="22" t="s">
        <v>66</v>
      </c>
      <c r="BN88">
        <v>142453.08000000007</v>
      </c>
    </row>
    <row r="89" spans="58:66">
      <c r="BM89" s="22" t="s">
        <v>67</v>
      </c>
      <c r="BN89">
        <v>188675.32499999995</v>
      </c>
    </row>
    <row r="90" spans="58:66">
      <c r="BM90" s="22" t="s">
        <v>35</v>
      </c>
      <c r="BN90">
        <v>589650.10499999998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556"/>
  <sheetViews>
    <sheetView topLeftCell="A2" zoomScale="74" zoomScaleNormal="74" workbookViewId="0">
      <selection activeCell="G21" sqref="A2:AG1556"/>
    </sheetView>
  </sheetViews>
  <sheetFormatPr defaultColWidth="9" defaultRowHeight="14.4"/>
  <cols>
    <col min="1" max="1" width="12.21875" customWidth="1"/>
    <col min="2" max="2" width="14.77734375" customWidth="1"/>
    <col min="3" max="3" width="16.21875" customWidth="1"/>
    <col min="4" max="4" width="18.77734375" customWidth="1"/>
    <col min="5" max="5" width="23" customWidth="1"/>
    <col min="6" max="6" width="13.77734375" customWidth="1"/>
    <col min="7" max="7" width="17.77734375" customWidth="1"/>
    <col min="8" max="8" width="17.21875" customWidth="1"/>
    <col min="9" max="9" width="13.6640625" customWidth="1"/>
    <col min="10" max="10" width="11.77734375" customWidth="1"/>
    <col min="11" max="11" width="16.77734375" customWidth="1"/>
    <col min="12" max="12" width="14.6640625" customWidth="1"/>
    <col min="13" max="13" width="19.77734375" customWidth="1"/>
    <col min="14" max="14" width="53.21875" customWidth="1"/>
    <col min="15" max="15" width="9.88671875" customWidth="1"/>
    <col min="16" max="16" width="13.88671875" customWidth="1"/>
    <col min="17" max="17" width="12" customWidth="1"/>
    <col min="18" max="18" width="22.21875" customWidth="1"/>
    <col min="19" max="19" width="21" customWidth="1"/>
    <col min="20" max="20" width="21.33203125" customWidth="1"/>
    <col min="21" max="21" width="11.33203125" customWidth="1"/>
    <col min="22" max="22" width="14" customWidth="1"/>
    <col min="23" max="23" width="16.109375" customWidth="1"/>
    <col min="24" max="24" width="12.21875" customWidth="1"/>
    <col min="25" max="25" width="17.109375" customWidth="1"/>
    <col min="26" max="26" width="16.88671875" customWidth="1"/>
    <col min="28" max="28" width="11.109375" customWidth="1"/>
    <col min="29" max="29" width="25.6640625" customWidth="1"/>
    <col min="30" max="30" width="17.5546875" customWidth="1"/>
    <col min="31" max="31" width="10.77734375" customWidth="1"/>
    <col min="32" max="32" width="14.77734375" customWidth="1"/>
    <col min="33" max="33" width="14.21875" customWidth="1"/>
  </cols>
  <sheetData>
    <row r="1" spans="1:33">
      <c r="A1" t="s">
        <v>175</v>
      </c>
      <c r="B1" t="s">
        <v>176</v>
      </c>
      <c r="C1" t="s">
        <v>177</v>
      </c>
      <c r="D1" t="s">
        <v>178</v>
      </c>
      <c r="E1" t="s">
        <v>179</v>
      </c>
      <c r="F1" t="s">
        <v>180</v>
      </c>
      <c r="G1" t="s">
        <v>181</v>
      </c>
      <c r="H1" t="s">
        <v>182</v>
      </c>
      <c r="I1" t="s">
        <v>183</v>
      </c>
      <c r="J1" t="s">
        <v>184</v>
      </c>
      <c r="K1" t="s">
        <v>185</v>
      </c>
      <c r="L1" t="s">
        <v>186</v>
      </c>
      <c r="M1" t="s">
        <v>187</v>
      </c>
      <c r="N1" t="s">
        <v>188</v>
      </c>
      <c r="O1" t="s">
        <v>189</v>
      </c>
      <c r="P1" t="s">
        <v>190</v>
      </c>
      <c r="Q1" t="s">
        <v>191</v>
      </c>
      <c r="R1" t="s">
        <v>192</v>
      </c>
      <c r="S1" t="s">
        <v>193</v>
      </c>
      <c r="T1" t="s">
        <v>194</v>
      </c>
      <c r="U1" t="s">
        <v>195</v>
      </c>
      <c r="V1" t="s">
        <v>196</v>
      </c>
      <c r="W1" t="s">
        <v>197</v>
      </c>
      <c r="X1" t="s">
        <v>198</v>
      </c>
      <c r="Y1" t="s">
        <v>199</v>
      </c>
      <c r="Z1" t="s">
        <v>200</v>
      </c>
      <c r="AA1" t="s">
        <v>201</v>
      </c>
      <c r="AB1" t="s">
        <v>202</v>
      </c>
      <c r="AC1" t="s">
        <v>203</v>
      </c>
      <c r="AD1" t="s">
        <v>204</v>
      </c>
      <c r="AE1" s="11" t="s">
        <v>205</v>
      </c>
      <c r="AF1" s="11" t="s">
        <v>206</v>
      </c>
      <c r="AG1" t="s">
        <v>207</v>
      </c>
    </row>
    <row r="2" spans="1:33">
      <c r="A2" s="4">
        <v>1</v>
      </c>
      <c r="B2" s="5" t="s">
        <v>208</v>
      </c>
      <c r="C2" s="5" t="s">
        <v>153</v>
      </c>
      <c r="D2" s="5" t="s">
        <v>209</v>
      </c>
      <c r="E2" s="5" t="s">
        <v>210</v>
      </c>
      <c r="F2" s="5" t="s">
        <v>158</v>
      </c>
      <c r="G2" s="5" t="s">
        <v>211</v>
      </c>
      <c r="H2" s="5" t="s">
        <v>61</v>
      </c>
      <c r="I2" s="5" t="s">
        <v>212</v>
      </c>
      <c r="J2" s="5" t="s">
        <v>67</v>
      </c>
      <c r="K2" s="5" t="s">
        <v>213</v>
      </c>
      <c r="L2" s="5" t="s">
        <v>36</v>
      </c>
      <c r="M2" s="5" t="s">
        <v>47</v>
      </c>
      <c r="N2" s="5" t="s">
        <v>214</v>
      </c>
      <c r="O2" s="5">
        <v>56.52</v>
      </c>
      <c r="P2" s="5">
        <v>2</v>
      </c>
      <c r="Q2" s="5">
        <v>23.7</v>
      </c>
      <c r="R2" s="8">
        <f>Table1[[#This Row],[Profit]]/Table1[[#This Row],[Sales]]</f>
        <v>0.41932059447983</v>
      </c>
      <c r="S2" s="5">
        <v>2.15</v>
      </c>
      <c r="T2" s="5" t="s">
        <v>170</v>
      </c>
      <c r="U2" s="5">
        <v>386</v>
      </c>
      <c r="V2" s="5" t="s">
        <v>172</v>
      </c>
      <c r="W2" s="5" t="s">
        <v>27</v>
      </c>
      <c r="X2" s="9" t="s">
        <v>21</v>
      </c>
      <c r="Y2" s="12">
        <v>45303</v>
      </c>
      <c r="Z2" s="12">
        <v>45424</v>
      </c>
      <c r="AA2" s="11">
        <f t="shared" ref="AA2:AA65" si="0">YEAR(Z2)</f>
        <v>2024</v>
      </c>
      <c r="AB2" s="11" t="str">
        <f t="shared" ref="AB2:AB65" si="1">TEXT(Z2,"mmmm")</f>
        <v>May</v>
      </c>
      <c r="AC2" s="11">
        <f>DATEDIF(Y2,Z2,"d")</f>
        <v>121</v>
      </c>
      <c r="AD2" s="13" t="str" cm="1">
        <f t="array" ref="AD2">_xlfn.IFS(Table1[[#This Row],[Diff order-ship date]]&gt;10,"late time",Table1[[#This Row],[Diff order-ship date]]&gt;=0,"on time",Table1[[#This Row],[Diff order-ship date]]&lt;0,"not appropriate")</f>
        <v>late time</v>
      </c>
      <c r="AE2" s="11" t="str">
        <f t="shared" ref="AE2:AE65" si="2">IF(Q2&lt;0,"Negative","Positive")</f>
        <v>Positive</v>
      </c>
      <c r="AF2" s="11" t="str">
        <f>_xlfn.CONCAT(Table1[[#This Row],[Month]],Table1[[#This Row],[year]])</f>
        <v>May2024</v>
      </c>
      <c r="AG2" s="11">
        <f t="shared" ref="AG2:AG65" si="3">Q2/O2</f>
        <v>0.41932059447983</v>
      </c>
    </row>
    <row r="3" spans="1:33">
      <c r="A3" s="6">
        <v>2</v>
      </c>
      <c r="B3" s="7" t="s">
        <v>215</v>
      </c>
      <c r="C3" s="7" t="s">
        <v>153</v>
      </c>
      <c r="D3" s="7" t="s">
        <v>216</v>
      </c>
      <c r="E3" s="7" t="s">
        <v>217</v>
      </c>
      <c r="F3" s="7" t="s">
        <v>158</v>
      </c>
      <c r="G3" s="7" t="s">
        <v>218</v>
      </c>
      <c r="H3" s="7" t="s">
        <v>51</v>
      </c>
      <c r="I3" s="7" t="s">
        <v>212</v>
      </c>
      <c r="J3" s="7" t="s">
        <v>64</v>
      </c>
      <c r="K3" s="7" t="s">
        <v>219</v>
      </c>
      <c r="L3" s="7" t="s">
        <v>36</v>
      </c>
      <c r="M3" s="7" t="s">
        <v>47</v>
      </c>
      <c r="N3" s="7" t="s">
        <v>220</v>
      </c>
      <c r="O3" s="7">
        <v>17.16</v>
      </c>
      <c r="P3" s="7">
        <v>2</v>
      </c>
      <c r="Q3" s="7">
        <v>2.04</v>
      </c>
      <c r="R3" s="8">
        <f>Table1[[#This Row],[Profit]]/Table1[[#This Row],[Sales]]</f>
        <v>0.11888111888111901</v>
      </c>
      <c r="S3" s="7">
        <v>1.5</v>
      </c>
      <c r="T3" s="7" t="s">
        <v>170</v>
      </c>
      <c r="U3" s="7">
        <v>401</v>
      </c>
      <c r="V3" s="7" t="s">
        <v>172</v>
      </c>
      <c r="W3" s="7" t="s">
        <v>76</v>
      </c>
      <c r="X3" s="10" t="s">
        <v>28</v>
      </c>
      <c r="Y3" s="14">
        <v>45287</v>
      </c>
      <c r="Z3" s="14">
        <v>45291</v>
      </c>
      <c r="AA3" s="11">
        <f t="shared" si="0"/>
        <v>2023</v>
      </c>
      <c r="AB3" s="11" t="str">
        <f t="shared" si="1"/>
        <v>December</v>
      </c>
      <c r="AC3" s="11">
        <f>DATEDIF(Y3,Z3,"d")</f>
        <v>4</v>
      </c>
      <c r="AD3" s="13" t="str" cm="1">
        <f t="array" ref="AD3">_xlfn.IFS(Table1[[#This Row],[Diff order-ship date]]&gt;10,"late time",Table1[[#This Row],[Diff order-ship date]]&gt;=0,"on time",Table1[[#This Row],[Diff order-ship date]]&lt;0,"not appropriate")</f>
        <v>on time</v>
      </c>
      <c r="AE3" s="11" t="str">
        <f t="shared" si="2"/>
        <v>Positive</v>
      </c>
      <c r="AF3" s="11" t="str">
        <f>_xlfn.CONCAT(Table1[[#This Row],[Month]],Table1[[#This Row],[year]])</f>
        <v>December2023</v>
      </c>
      <c r="AG3" s="11">
        <f t="shared" si="3"/>
        <v>0.11888111888111901</v>
      </c>
    </row>
    <row r="4" spans="1:33">
      <c r="A4" s="4">
        <v>3</v>
      </c>
      <c r="B4" s="5" t="s">
        <v>221</v>
      </c>
      <c r="C4" s="5" t="s">
        <v>153</v>
      </c>
      <c r="D4" s="5" t="s">
        <v>222</v>
      </c>
      <c r="E4" s="5" t="s">
        <v>223</v>
      </c>
      <c r="F4" s="5" t="s">
        <v>158</v>
      </c>
      <c r="G4" s="5" t="s">
        <v>224</v>
      </c>
      <c r="H4" s="5" t="s">
        <v>87</v>
      </c>
      <c r="I4" s="5" t="s">
        <v>212</v>
      </c>
      <c r="J4" s="5" t="s">
        <v>66</v>
      </c>
      <c r="K4" s="5" t="s">
        <v>225</v>
      </c>
      <c r="L4" s="5" t="s">
        <v>36</v>
      </c>
      <c r="M4" s="5" t="s">
        <v>47</v>
      </c>
      <c r="N4" s="5" t="s">
        <v>226</v>
      </c>
      <c r="O4" s="5">
        <v>14.04</v>
      </c>
      <c r="P4" s="5">
        <v>2</v>
      </c>
      <c r="Q4" s="5">
        <v>0.24</v>
      </c>
      <c r="R4" s="8">
        <f>Table1[[#This Row],[Profit]]/Table1[[#This Row],[Sales]]</f>
        <v>1.7094017094017099E-2</v>
      </c>
      <c r="S4" s="5">
        <v>0.79</v>
      </c>
      <c r="T4" s="5" t="s">
        <v>170</v>
      </c>
      <c r="U4" s="5">
        <v>293</v>
      </c>
      <c r="V4" s="5" t="s">
        <v>172</v>
      </c>
      <c r="W4" s="5" t="s">
        <v>63</v>
      </c>
      <c r="X4" s="9" t="s">
        <v>28</v>
      </c>
      <c r="Y4" s="12">
        <v>45334</v>
      </c>
      <c r="Z4" s="12">
        <v>45485</v>
      </c>
      <c r="AA4" s="11">
        <f t="shared" si="0"/>
        <v>2024</v>
      </c>
      <c r="AB4" s="11" t="str">
        <f t="shared" si="1"/>
        <v>July</v>
      </c>
      <c r="AC4" s="11">
        <f t="shared" ref="AC4:AC67" si="4">DATEDIF(Y4,Z4,"d")</f>
        <v>151</v>
      </c>
      <c r="AD4" s="13" t="str" cm="1">
        <f t="array" ref="AD4">_xlfn.IFS(Table1[[#This Row],[Diff order-ship date]]&gt;10,"late time",Table1[[#This Row],[Diff order-ship date]]&gt;=0,"on time",Table1[[#This Row],[Diff order-ship date]]&lt;0,"not appropriate")</f>
        <v>late time</v>
      </c>
      <c r="AE4" s="11" t="str">
        <f t="shared" si="2"/>
        <v>Positive</v>
      </c>
      <c r="AF4" s="11" t="str">
        <f>_xlfn.CONCAT(Table1[[#This Row],[Month]],Table1[[#This Row],[year]])</f>
        <v>July2024</v>
      </c>
      <c r="AG4" s="11">
        <f t="shared" si="3"/>
        <v>1.7094017094017099E-2</v>
      </c>
    </row>
    <row r="5" spans="1:33">
      <c r="A5" s="6">
        <v>4</v>
      </c>
      <c r="B5" s="7" t="s">
        <v>227</v>
      </c>
      <c r="C5" s="7" t="s">
        <v>153</v>
      </c>
      <c r="D5" s="7" t="s">
        <v>228</v>
      </c>
      <c r="E5" s="7" t="s">
        <v>229</v>
      </c>
      <c r="F5" s="7" t="s">
        <v>158</v>
      </c>
      <c r="G5" s="7" t="s">
        <v>230</v>
      </c>
      <c r="H5" s="7" t="s">
        <v>87</v>
      </c>
      <c r="I5" s="7" t="s">
        <v>212</v>
      </c>
      <c r="J5" s="7" t="s">
        <v>66</v>
      </c>
      <c r="K5" s="7" t="s">
        <v>231</v>
      </c>
      <c r="L5" s="7" t="s">
        <v>36</v>
      </c>
      <c r="M5" s="7" t="s">
        <v>47</v>
      </c>
      <c r="N5" s="7" t="s">
        <v>232</v>
      </c>
      <c r="O5" s="7">
        <v>9.5399999999999991</v>
      </c>
      <c r="P5" s="7">
        <v>2</v>
      </c>
      <c r="Q5" s="7">
        <v>4.4400000000000004</v>
      </c>
      <c r="R5" s="8">
        <f>Table1[[#This Row],[Profit]]/Table1[[#This Row],[Sales]]</f>
        <v>0.46540880503144699</v>
      </c>
      <c r="S5" s="7">
        <v>0.14000000000000001</v>
      </c>
      <c r="T5" s="7" t="s">
        <v>170</v>
      </c>
      <c r="U5" s="7">
        <v>609</v>
      </c>
      <c r="V5" s="7" t="s">
        <v>172</v>
      </c>
      <c r="W5" s="7" t="s">
        <v>72</v>
      </c>
      <c r="X5" s="10" t="s">
        <v>28</v>
      </c>
      <c r="Y5" s="14">
        <v>45587</v>
      </c>
      <c r="Z5" s="14">
        <v>45593</v>
      </c>
      <c r="AA5" s="11">
        <f t="shared" si="0"/>
        <v>2024</v>
      </c>
      <c r="AB5" s="11" t="str">
        <f t="shared" si="1"/>
        <v>October</v>
      </c>
      <c r="AC5" s="11">
        <f t="shared" si="4"/>
        <v>6</v>
      </c>
      <c r="AD5" s="13" t="str" cm="1">
        <f t="array" ref="AD5">_xlfn.IFS(Table1[[#This Row],[Diff order-ship date]]&gt;10,"late time",Table1[[#This Row],[Diff order-ship date]]&gt;=0,"on time",Table1[[#This Row],[Diff order-ship date]]&lt;0,"not appropriate")</f>
        <v>on time</v>
      </c>
      <c r="AE5" s="11" t="str">
        <f t="shared" si="2"/>
        <v>Positive</v>
      </c>
      <c r="AF5" s="11" t="str">
        <f>_xlfn.CONCAT(Table1[[#This Row],[Month]],Table1[[#This Row],[year]])</f>
        <v>October2024</v>
      </c>
      <c r="AG5" s="11">
        <f t="shared" si="3"/>
        <v>0.46540880503144699</v>
      </c>
    </row>
    <row r="6" spans="1:33">
      <c r="A6" s="4">
        <v>5</v>
      </c>
      <c r="B6" s="5" t="s">
        <v>233</v>
      </c>
      <c r="C6" s="5" t="s">
        <v>153</v>
      </c>
      <c r="D6" s="5" t="s">
        <v>234</v>
      </c>
      <c r="E6" s="5" t="s">
        <v>235</v>
      </c>
      <c r="F6" s="5" t="s">
        <v>158</v>
      </c>
      <c r="G6" s="5" t="s">
        <v>236</v>
      </c>
      <c r="H6" s="5" t="s">
        <v>94</v>
      </c>
      <c r="I6" s="5" t="s">
        <v>212</v>
      </c>
      <c r="J6" s="5" t="s">
        <v>66</v>
      </c>
      <c r="K6" s="5" t="s">
        <v>237</v>
      </c>
      <c r="L6" s="5" t="s">
        <v>36</v>
      </c>
      <c r="M6" s="5" t="s">
        <v>109</v>
      </c>
      <c r="N6" s="5" t="s">
        <v>238</v>
      </c>
      <c r="O6" s="5">
        <v>124.32</v>
      </c>
      <c r="P6" s="5">
        <v>2</v>
      </c>
      <c r="Q6" s="5">
        <v>54.66</v>
      </c>
      <c r="R6" s="8">
        <f>Table1[[#This Row],[Profit]]/Table1[[#This Row],[Sales]]</f>
        <v>0.43967181467181499</v>
      </c>
      <c r="S6" s="5">
        <v>11.12</v>
      </c>
      <c r="T6" s="5" t="s">
        <v>170</v>
      </c>
      <c r="U6" s="5">
        <v>750</v>
      </c>
      <c r="V6" s="5" t="s">
        <v>172</v>
      </c>
      <c r="W6" s="5" t="s">
        <v>76</v>
      </c>
      <c r="X6" s="9" t="s">
        <v>21</v>
      </c>
      <c r="Y6" s="12">
        <v>44466</v>
      </c>
      <c r="Z6" s="12">
        <v>44206</v>
      </c>
      <c r="AA6" s="11">
        <f t="shared" si="0"/>
        <v>2021</v>
      </c>
      <c r="AB6" s="11" t="str">
        <f t="shared" si="1"/>
        <v>January</v>
      </c>
      <c r="AC6" s="11">
        <f t="shared" si="4"/>
        <v>-260</v>
      </c>
      <c r="AD6" s="13" t="str" cm="1">
        <f t="array" ref="AD6">_xlfn.IFS(Table1[[#This Row],[Diff order-ship date]]&gt;10,"late time",Table1[[#This Row],[Diff order-ship date]]&gt;=0,"on time",Table1[[#This Row],[Diff order-ship date]]&lt;0,"not appropriate")</f>
        <v>not appropriate</v>
      </c>
      <c r="AE6" s="11" t="str">
        <f t="shared" si="2"/>
        <v>Positive</v>
      </c>
      <c r="AF6" s="11" t="str">
        <f>_xlfn.CONCAT(Table1[[#This Row],[Month]],Table1[[#This Row],[year]])</f>
        <v>January2021</v>
      </c>
      <c r="AG6" s="11">
        <f t="shared" si="3"/>
        <v>0.43967181467181499</v>
      </c>
    </row>
    <row r="7" spans="1:33">
      <c r="A7" s="6">
        <v>6</v>
      </c>
      <c r="B7" s="7" t="s">
        <v>239</v>
      </c>
      <c r="C7" s="7" t="s">
        <v>153</v>
      </c>
      <c r="D7" s="7" t="s">
        <v>240</v>
      </c>
      <c r="E7" s="7" t="s">
        <v>241</v>
      </c>
      <c r="F7" s="7" t="s">
        <v>158</v>
      </c>
      <c r="G7" s="7" t="s">
        <v>242</v>
      </c>
      <c r="H7" s="7" t="s">
        <v>100</v>
      </c>
      <c r="I7" s="7" t="s">
        <v>212</v>
      </c>
      <c r="J7" s="7" t="s">
        <v>67</v>
      </c>
      <c r="K7" s="7" t="s">
        <v>243</v>
      </c>
      <c r="L7" s="7" t="s">
        <v>36</v>
      </c>
      <c r="M7" s="7" t="s">
        <v>109</v>
      </c>
      <c r="N7" s="7" t="s">
        <v>244</v>
      </c>
      <c r="O7" s="7">
        <v>33.119999999999997</v>
      </c>
      <c r="P7" s="7">
        <v>2</v>
      </c>
      <c r="Q7" s="7">
        <v>4.62</v>
      </c>
      <c r="R7" s="8">
        <f>Table1[[#This Row],[Profit]]/Table1[[#This Row],[Sales]]</f>
        <v>0.139492753623188</v>
      </c>
      <c r="S7" s="7">
        <v>0.91</v>
      </c>
      <c r="T7" s="7" t="s">
        <v>170</v>
      </c>
      <c r="U7" s="7">
        <v>647</v>
      </c>
      <c r="V7" s="7" t="s">
        <v>172</v>
      </c>
      <c r="W7" s="7" t="s">
        <v>63</v>
      </c>
      <c r="X7" s="10" t="s">
        <v>28</v>
      </c>
      <c r="Y7" s="14">
        <v>44728</v>
      </c>
      <c r="Z7" s="14">
        <v>44734</v>
      </c>
      <c r="AA7" s="11">
        <f t="shared" si="0"/>
        <v>2022</v>
      </c>
      <c r="AB7" s="11" t="str">
        <f t="shared" si="1"/>
        <v>June</v>
      </c>
      <c r="AC7" s="11">
        <f t="shared" si="4"/>
        <v>6</v>
      </c>
      <c r="AD7" s="13" t="str" cm="1">
        <f t="array" ref="AD7">_xlfn.IFS(Table1[[#This Row],[Diff order-ship date]]&gt;10,"late time",Table1[[#This Row],[Diff order-ship date]]&gt;=0,"on time",Table1[[#This Row],[Diff order-ship date]]&lt;0,"not appropriate")</f>
        <v>on time</v>
      </c>
      <c r="AE7" s="11" t="str">
        <f t="shared" si="2"/>
        <v>Positive</v>
      </c>
      <c r="AF7" s="11" t="str">
        <f>_xlfn.CONCAT(Table1[[#This Row],[Month]],Table1[[#This Row],[year]])</f>
        <v>June2022</v>
      </c>
      <c r="AG7" s="11">
        <f t="shared" si="3"/>
        <v>0.139492753623188</v>
      </c>
    </row>
    <row r="8" spans="1:33">
      <c r="A8" s="4">
        <v>7</v>
      </c>
      <c r="B8" s="5" t="s">
        <v>245</v>
      </c>
      <c r="C8" s="5" t="s">
        <v>153</v>
      </c>
      <c r="D8" s="5" t="s">
        <v>246</v>
      </c>
      <c r="E8" s="5" t="s">
        <v>247</v>
      </c>
      <c r="F8" s="5" t="s">
        <v>158</v>
      </c>
      <c r="G8" s="5" t="s">
        <v>248</v>
      </c>
      <c r="H8" s="5" t="s">
        <v>104</v>
      </c>
      <c r="I8" s="5" t="s">
        <v>212</v>
      </c>
      <c r="J8" s="5" t="s">
        <v>67</v>
      </c>
      <c r="K8" s="5" t="s">
        <v>249</v>
      </c>
      <c r="L8" s="5" t="s">
        <v>36</v>
      </c>
      <c r="M8" s="5" t="s">
        <v>38</v>
      </c>
      <c r="N8" s="5" t="s">
        <v>250</v>
      </c>
      <c r="O8" s="5">
        <v>71.94</v>
      </c>
      <c r="P8" s="5">
        <v>2</v>
      </c>
      <c r="Q8" s="5">
        <v>10.74</v>
      </c>
      <c r="R8" s="8">
        <f>Table1[[#This Row],[Profit]]/Table1[[#This Row],[Sales]]</f>
        <v>0.14929107589658</v>
      </c>
      <c r="S8" s="5">
        <v>8.4600000000000009</v>
      </c>
      <c r="T8" s="5" t="s">
        <v>170</v>
      </c>
      <c r="U8" s="5">
        <v>167</v>
      </c>
      <c r="V8" s="5" t="s">
        <v>172</v>
      </c>
      <c r="W8" s="5" t="s">
        <v>72</v>
      </c>
      <c r="X8" s="9" t="s">
        <v>28</v>
      </c>
      <c r="Y8" s="12">
        <v>45060</v>
      </c>
      <c r="Z8" s="12">
        <v>45066</v>
      </c>
      <c r="AA8" s="11">
        <f t="shared" si="0"/>
        <v>2023</v>
      </c>
      <c r="AB8" s="11" t="str">
        <f t="shared" si="1"/>
        <v>May</v>
      </c>
      <c r="AC8" s="11">
        <f t="shared" si="4"/>
        <v>6</v>
      </c>
      <c r="AD8" s="13" t="str" cm="1">
        <f t="array" ref="AD8">_xlfn.IFS(Table1[[#This Row],[Diff order-ship date]]&gt;10,"late time",Table1[[#This Row],[Diff order-ship date]]&gt;=0,"on time",Table1[[#This Row],[Diff order-ship date]]&lt;0,"not appropriate")</f>
        <v>on time</v>
      </c>
      <c r="AE8" s="11" t="str">
        <f t="shared" si="2"/>
        <v>Positive</v>
      </c>
      <c r="AF8" s="11" t="str">
        <f>_xlfn.CONCAT(Table1[[#This Row],[Month]],Table1[[#This Row],[year]])</f>
        <v>May2023</v>
      </c>
      <c r="AG8" s="11">
        <f t="shared" si="3"/>
        <v>0.14929107589658</v>
      </c>
    </row>
    <row r="9" spans="1:33">
      <c r="A9" s="6">
        <v>8</v>
      </c>
      <c r="B9" s="7" t="s">
        <v>251</v>
      </c>
      <c r="C9" s="7" t="s">
        <v>153</v>
      </c>
      <c r="D9" s="7" t="s">
        <v>252</v>
      </c>
      <c r="E9" s="7" t="s">
        <v>253</v>
      </c>
      <c r="F9" s="7" t="s">
        <v>158</v>
      </c>
      <c r="G9" s="7" t="s">
        <v>120</v>
      </c>
      <c r="H9" s="7" t="s">
        <v>120</v>
      </c>
      <c r="I9" s="7" t="s">
        <v>212</v>
      </c>
      <c r="J9" s="7" t="s">
        <v>66</v>
      </c>
      <c r="K9" s="7" t="s">
        <v>254</v>
      </c>
      <c r="L9" s="7" t="s">
        <v>36</v>
      </c>
      <c r="M9" s="7" t="s">
        <v>38</v>
      </c>
      <c r="N9" s="7" t="s">
        <v>255</v>
      </c>
      <c r="O9" s="7">
        <v>25.08</v>
      </c>
      <c r="P9" s="7">
        <v>2</v>
      </c>
      <c r="Q9" s="7">
        <v>3.96</v>
      </c>
      <c r="R9" s="8">
        <f>Table1[[#This Row],[Profit]]/Table1[[#This Row],[Sales]]</f>
        <v>0.157894736842105</v>
      </c>
      <c r="S9" s="7">
        <v>1.88</v>
      </c>
      <c r="T9" s="7" t="s">
        <v>170</v>
      </c>
      <c r="U9" s="7">
        <v>189</v>
      </c>
      <c r="V9" s="7" t="s">
        <v>172</v>
      </c>
      <c r="W9" s="7" t="s">
        <v>27</v>
      </c>
      <c r="X9" s="10" t="s">
        <v>28</v>
      </c>
      <c r="Y9" s="14">
        <v>44325</v>
      </c>
      <c r="Z9" s="14">
        <v>44509</v>
      </c>
      <c r="AA9" s="11">
        <f t="shared" si="0"/>
        <v>2021</v>
      </c>
      <c r="AB9" s="11" t="str">
        <f t="shared" si="1"/>
        <v>November</v>
      </c>
      <c r="AC9" s="11">
        <f t="shared" si="4"/>
        <v>184</v>
      </c>
      <c r="AD9" s="13" t="str" cm="1">
        <f t="array" ref="AD9">_xlfn.IFS(Table1[[#This Row],[Diff order-ship date]]&gt;10,"late time",Table1[[#This Row],[Diff order-ship date]]&gt;=0,"on time",Table1[[#This Row],[Diff order-ship date]]&lt;0,"not appropriate")</f>
        <v>late time</v>
      </c>
      <c r="AE9" s="11" t="str">
        <f t="shared" si="2"/>
        <v>Positive</v>
      </c>
      <c r="AF9" s="11" t="str">
        <f>_xlfn.CONCAT(Table1[[#This Row],[Month]],Table1[[#This Row],[year]])</f>
        <v>November2021</v>
      </c>
      <c r="AG9" s="11">
        <f t="shared" si="3"/>
        <v>0.157894736842105</v>
      </c>
    </row>
    <row r="10" spans="1:33">
      <c r="A10" s="4">
        <v>9</v>
      </c>
      <c r="B10" s="5" t="s">
        <v>256</v>
      </c>
      <c r="C10" s="5" t="s">
        <v>153</v>
      </c>
      <c r="D10" s="5" t="s">
        <v>257</v>
      </c>
      <c r="E10" s="5" t="s">
        <v>258</v>
      </c>
      <c r="F10" s="5" t="s">
        <v>158</v>
      </c>
      <c r="G10" s="5" t="s">
        <v>259</v>
      </c>
      <c r="H10" s="5" t="s">
        <v>138</v>
      </c>
      <c r="I10" s="5" t="s">
        <v>212</v>
      </c>
      <c r="J10" s="5" t="s">
        <v>65</v>
      </c>
      <c r="K10" s="5" t="s">
        <v>260</v>
      </c>
      <c r="L10" s="5" t="s">
        <v>36</v>
      </c>
      <c r="M10" s="5" t="s">
        <v>88</v>
      </c>
      <c r="N10" s="5" t="s">
        <v>261</v>
      </c>
      <c r="O10" s="5">
        <v>21.6</v>
      </c>
      <c r="P10" s="5">
        <v>2</v>
      </c>
      <c r="Q10" s="5">
        <v>1.26</v>
      </c>
      <c r="R10" s="8">
        <f>Table1[[#This Row],[Profit]]/Table1[[#This Row],[Sales]]</f>
        <v>5.83333333333333E-2</v>
      </c>
      <c r="S10" s="5">
        <v>1.38</v>
      </c>
      <c r="T10" s="5" t="s">
        <v>170</v>
      </c>
      <c r="U10" s="5">
        <v>774</v>
      </c>
      <c r="V10" s="5" t="s">
        <v>172</v>
      </c>
      <c r="W10" s="5" t="s">
        <v>76</v>
      </c>
      <c r="X10" s="9" t="s">
        <v>21</v>
      </c>
      <c r="Y10" s="12">
        <v>44585</v>
      </c>
      <c r="Z10" s="12">
        <v>44591</v>
      </c>
      <c r="AA10" s="11">
        <f t="shared" si="0"/>
        <v>2022</v>
      </c>
      <c r="AB10" s="11" t="str">
        <f t="shared" si="1"/>
        <v>January</v>
      </c>
      <c r="AC10" s="11">
        <f t="shared" si="4"/>
        <v>6</v>
      </c>
      <c r="AD10" s="13" t="str" cm="1">
        <f t="array" ref="AD10">_xlfn.IFS(Table1[[#This Row],[Diff order-ship date]]&gt;10,"late time",Table1[[#This Row],[Diff order-ship date]]&gt;=0,"on time",Table1[[#This Row],[Diff order-ship date]]&lt;0,"not appropriate")</f>
        <v>on time</v>
      </c>
      <c r="AE10" s="11" t="str">
        <f t="shared" si="2"/>
        <v>Positive</v>
      </c>
      <c r="AF10" s="11" t="str">
        <f>_xlfn.CONCAT(Table1[[#This Row],[Month]],Table1[[#This Row],[year]])</f>
        <v>January2022</v>
      </c>
      <c r="AG10" s="11">
        <f t="shared" si="3"/>
        <v>5.83333333333333E-2</v>
      </c>
    </row>
    <row r="11" spans="1:33">
      <c r="A11" s="6">
        <v>10</v>
      </c>
      <c r="B11" s="7" t="s">
        <v>262</v>
      </c>
      <c r="C11" s="7" t="s">
        <v>153</v>
      </c>
      <c r="D11" s="7" t="s">
        <v>263</v>
      </c>
      <c r="E11" s="7" t="s">
        <v>264</v>
      </c>
      <c r="F11" s="7" t="s">
        <v>158</v>
      </c>
      <c r="G11" s="7" t="s">
        <v>265</v>
      </c>
      <c r="H11" s="7" t="s">
        <v>138</v>
      </c>
      <c r="I11" s="7" t="s">
        <v>212</v>
      </c>
      <c r="J11" s="7" t="s">
        <v>65</v>
      </c>
      <c r="K11" s="7" t="s">
        <v>266</v>
      </c>
      <c r="L11" s="7" t="s">
        <v>36</v>
      </c>
      <c r="M11" s="7" t="s">
        <v>88</v>
      </c>
      <c r="N11" s="7" t="s">
        <v>267</v>
      </c>
      <c r="O11" s="7">
        <v>17.399999999999999</v>
      </c>
      <c r="P11" s="7">
        <v>2</v>
      </c>
      <c r="Q11" s="7">
        <v>1.38</v>
      </c>
      <c r="R11" s="8">
        <f>Table1[[#This Row],[Profit]]/Table1[[#This Row],[Sales]]</f>
        <v>7.9310344827586199E-2</v>
      </c>
      <c r="S11" s="7">
        <v>1.36</v>
      </c>
      <c r="T11" s="7" t="s">
        <v>170</v>
      </c>
      <c r="U11" s="7">
        <v>389</v>
      </c>
      <c r="V11" s="7" t="s">
        <v>172</v>
      </c>
      <c r="W11" s="7" t="s">
        <v>63</v>
      </c>
      <c r="X11" s="10" t="s">
        <v>28</v>
      </c>
      <c r="Y11" s="14">
        <v>44790</v>
      </c>
      <c r="Z11" s="14">
        <v>44795</v>
      </c>
      <c r="AA11" s="11">
        <f t="shared" si="0"/>
        <v>2022</v>
      </c>
      <c r="AB11" s="11" t="str">
        <f t="shared" si="1"/>
        <v>August</v>
      </c>
      <c r="AC11" s="11">
        <f t="shared" si="4"/>
        <v>5</v>
      </c>
      <c r="AD11" s="13" t="str" cm="1">
        <f t="array" ref="AD11">_xlfn.IFS(Table1[[#This Row],[Diff order-ship date]]&gt;10,"late time",Table1[[#This Row],[Diff order-ship date]]&gt;=0,"on time",Table1[[#This Row],[Diff order-ship date]]&lt;0,"not appropriate")</f>
        <v>on time</v>
      </c>
      <c r="AE11" s="11" t="str">
        <f t="shared" si="2"/>
        <v>Positive</v>
      </c>
      <c r="AF11" s="11" t="str">
        <f>_xlfn.CONCAT(Table1[[#This Row],[Month]],Table1[[#This Row],[year]])</f>
        <v>August2022</v>
      </c>
      <c r="AG11" s="11">
        <f t="shared" si="3"/>
        <v>7.9310344827586199E-2</v>
      </c>
    </row>
    <row r="12" spans="1:33">
      <c r="A12" s="4">
        <v>11</v>
      </c>
      <c r="B12" s="5" t="s">
        <v>268</v>
      </c>
      <c r="C12" s="5" t="s">
        <v>153</v>
      </c>
      <c r="D12" s="5" t="s">
        <v>269</v>
      </c>
      <c r="E12" s="5" t="s">
        <v>270</v>
      </c>
      <c r="F12" s="5" t="s">
        <v>158</v>
      </c>
      <c r="G12" s="5" t="s">
        <v>224</v>
      </c>
      <c r="H12" s="5" t="s">
        <v>87</v>
      </c>
      <c r="I12" s="5" t="s">
        <v>212</v>
      </c>
      <c r="J12" s="5" t="s">
        <v>66</v>
      </c>
      <c r="K12" s="5" t="s">
        <v>271</v>
      </c>
      <c r="L12" s="5" t="s">
        <v>36</v>
      </c>
      <c r="M12" s="5" t="s">
        <v>88</v>
      </c>
      <c r="N12" s="5" t="s">
        <v>272</v>
      </c>
      <c r="O12" s="5">
        <v>18.72</v>
      </c>
      <c r="P12" s="5">
        <v>2</v>
      </c>
      <c r="Q12" s="5">
        <v>9.1199999999999992</v>
      </c>
      <c r="R12" s="8">
        <f>Table1[[#This Row],[Profit]]/Table1[[#This Row],[Sales]]</f>
        <v>0.487179487179487</v>
      </c>
      <c r="S12" s="5">
        <v>1.26</v>
      </c>
      <c r="T12" s="5" t="s">
        <v>170</v>
      </c>
      <c r="U12" s="5">
        <v>585</v>
      </c>
      <c r="V12" s="5" t="s">
        <v>172</v>
      </c>
      <c r="W12" s="5" t="s">
        <v>72</v>
      </c>
      <c r="X12" s="9" t="s">
        <v>21</v>
      </c>
      <c r="Y12" s="12">
        <v>44273</v>
      </c>
      <c r="Z12" s="12">
        <v>44278</v>
      </c>
      <c r="AA12" s="11">
        <f t="shared" si="0"/>
        <v>2021</v>
      </c>
      <c r="AB12" s="11" t="str">
        <f t="shared" si="1"/>
        <v>March</v>
      </c>
      <c r="AC12" s="11">
        <f t="shared" si="4"/>
        <v>5</v>
      </c>
      <c r="AD12" s="13" t="str" cm="1">
        <f t="array" ref="AD12">_xlfn.IFS(Table1[[#This Row],[Diff order-ship date]]&gt;10,"late time",Table1[[#This Row],[Diff order-ship date]]&gt;=0,"on time",Table1[[#This Row],[Diff order-ship date]]&lt;0,"not appropriate")</f>
        <v>on time</v>
      </c>
      <c r="AE12" s="11" t="str">
        <f t="shared" si="2"/>
        <v>Positive</v>
      </c>
      <c r="AF12" s="11" t="str">
        <f>_xlfn.CONCAT(Table1[[#This Row],[Month]],Table1[[#This Row],[year]])</f>
        <v>March2021</v>
      </c>
      <c r="AG12" s="11">
        <f t="shared" si="3"/>
        <v>0.487179487179487</v>
      </c>
    </row>
    <row r="13" spans="1:33">
      <c r="A13" s="6">
        <v>12</v>
      </c>
      <c r="B13" s="7" t="s">
        <v>273</v>
      </c>
      <c r="C13" s="7" t="s">
        <v>153</v>
      </c>
      <c r="D13" s="7" t="s">
        <v>274</v>
      </c>
      <c r="E13" s="7" t="s">
        <v>275</v>
      </c>
      <c r="F13" s="7" t="s">
        <v>158</v>
      </c>
      <c r="G13" s="7" t="s">
        <v>276</v>
      </c>
      <c r="H13" s="7" t="s">
        <v>129</v>
      </c>
      <c r="I13" s="7" t="s">
        <v>212</v>
      </c>
      <c r="J13" s="7" t="s">
        <v>67</v>
      </c>
      <c r="K13" s="7" t="s">
        <v>277</v>
      </c>
      <c r="L13" s="7" t="s">
        <v>36</v>
      </c>
      <c r="M13" s="7" t="s">
        <v>75</v>
      </c>
      <c r="N13" s="7" t="s">
        <v>278</v>
      </c>
      <c r="O13" s="7">
        <v>26.82</v>
      </c>
      <c r="P13" s="7">
        <v>2</v>
      </c>
      <c r="Q13" s="7">
        <v>13.38</v>
      </c>
      <c r="R13" s="8">
        <f>Table1[[#This Row],[Profit]]/Table1[[#This Row],[Sales]]</f>
        <v>0.49888143176733801</v>
      </c>
      <c r="S13" s="7">
        <v>2.4900000000000002</v>
      </c>
      <c r="T13" s="7" t="s">
        <v>170</v>
      </c>
      <c r="U13" s="7">
        <v>146</v>
      </c>
      <c r="V13" s="7" t="s">
        <v>172</v>
      </c>
      <c r="W13" s="7" t="s">
        <v>27</v>
      </c>
      <c r="X13" s="10" t="s">
        <v>21</v>
      </c>
      <c r="Y13" s="14">
        <v>45618</v>
      </c>
      <c r="Z13" s="14">
        <v>45622</v>
      </c>
      <c r="AA13" s="11">
        <f t="shared" si="0"/>
        <v>2024</v>
      </c>
      <c r="AB13" s="11" t="str">
        <f t="shared" si="1"/>
        <v>November</v>
      </c>
      <c r="AC13" s="11">
        <f t="shared" si="4"/>
        <v>4</v>
      </c>
      <c r="AD13" s="13" t="str" cm="1">
        <f t="array" ref="AD13">_xlfn.IFS(Table1[[#This Row],[Diff order-ship date]]&gt;10,"late time",Table1[[#This Row],[Diff order-ship date]]&gt;=0,"on time",Table1[[#This Row],[Diff order-ship date]]&lt;0,"not appropriate")</f>
        <v>on time</v>
      </c>
      <c r="AE13" s="11" t="str">
        <f t="shared" si="2"/>
        <v>Positive</v>
      </c>
      <c r="AF13" s="11" t="str">
        <f>_xlfn.CONCAT(Table1[[#This Row],[Month]],Table1[[#This Row],[year]])</f>
        <v>November2024</v>
      </c>
      <c r="AG13" s="11">
        <f t="shared" si="3"/>
        <v>0.49888143176733801</v>
      </c>
    </row>
    <row r="14" spans="1:33">
      <c r="A14" s="4">
        <v>13</v>
      </c>
      <c r="B14" s="5" t="s">
        <v>279</v>
      </c>
      <c r="C14" s="5" t="s">
        <v>153</v>
      </c>
      <c r="D14" s="5" t="s">
        <v>280</v>
      </c>
      <c r="E14" s="5" t="s">
        <v>281</v>
      </c>
      <c r="F14" s="5" t="s">
        <v>158</v>
      </c>
      <c r="G14" s="5" t="s">
        <v>282</v>
      </c>
      <c r="H14" s="5" t="s">
        <v>100</v>
      </c>
      <c r="I14" s="5" t="s">
        <v>212</v>
      </c>
      <c r="J14" s="5" t="s">
        <v>67</v>
      </c>
      <c r="K14" s="5" t="s">
        <v>283</v>
      </c>
      <c r="L14" s="5" t="s">
        <v>36</v>
      </c>
      <c r="M14" s="5" t="s">
        <v>114</v>
      </c>
      <c r="N14" s="5" t="s">
        <v>284</v>
      </c>
      <c r="O14" s="5">
        <v>57.84</v>
      </c>
      <c r="P14" s="5">
        <v>2</v>
      </c>
      <c r="Q14" s="5">
        <v>15</v>
      </c>
      <c r="R14" s="8">
        <f>Table1[[#This Row],[Profit]]/Table1[[#This Row],[Sales]]</f>
        <v>0.25933609958506199</v>
      </c>
      <c r="S14" s="5">
        <v>5.33</v>
      </c>
      <c r="T14" s="5" t="s">
        <v>170</v>
      </c>
      <c r="U14" s="5">
        <v>671</v>
      </c>
      <c r="V14" s="5" t="s">
        <v>172</v>
      </c>
      <c r="W14" s="5" t="s">
        <v>76</v>
      </c>
      <c r="X14" s="9" t="s">
        <v>21</v>
      </c>
      <c r="Y14" s="12">
        <v>44454</v>
      </c>
      <c r="Z14" s="12">
        <v>44459</v>
      </c>
      <c r="AA14" s="11">
        <f t="shared" si="0"/>
        <v>2021</v>
      </c>
      <c r="AB14" s="11" t="str">
        <f t="shared" si="1"/>
        <v>September</v>
      </c>
      <c r="AC14" s="11">
        <f t="shared" si="4"/>
        <v>5</v>
      </c>
      <c r="AD14" s="13" t="str" cm="1">
        <f t="array" ref="AD14">_xlfn.IFS(Table1[[#This Row],[Diff order-ship date]]&gt;10,"late time",Table1[[#This Row],[Diff order-ship date]]&gt;=0,"on time",Table1[[#This Row],[Diff order-ship date]]&lt;0,"not appropriate")</f>
        <v>on time</v>
      </c>
      <c r="AE14" s="11" t="str">
        <f t="shared" si="2"/>
        <v>Positive</v>
      </c>
      <c r="AF14" s="11" t="str">
        <f>_xlfn.CONCAT(Table1[[#This Row],[Month]],Table1[[#This Row],[year]])</f>
        <v>September2021</v>
      </c>
      <c r="AG14" s="11">
        <f t="shared" si="3"/>
        <v>0.25933609958506199</v>
      </c>
    </row>
    <row r="15" spans="1:33">
      <c r="A15" s="6">
        <v>14</v>
      </c>
      <c r="B15" s="7" t="s">
        <v>251</v>
      </c>
      <c r="C15" s="7" t="s">
        <v>153</v>
      </c>
      <c r="D15" s="7" t="s">
        <v>252</v>
      </c>
      <c r="E15" s="7" t="s">
        <v>253</v>
      </c>
      <c r="F15" s="7" t="s">
        <v>158</v>
      </c>
      <c r="G15" s="7" t="s">
        <v>120</v>
      </c>
      <c r="H15" s="7" t="s">
        <v>120</v>
      </c>
      <c r="I15" s="7" t="s">
        <v>212</v>
      </c>
      <c r="J15" s="7" t="s">
        <v>66</v>
      </c>
      <c r="K15" s="7" t="s">
        <v>285</v>
      </c>
      <c r="L15" s="7" t="s">
        <v>36</v>
      </c>
      <c r="M15" s="7" t="s">
        <v>114</v>
      </c>
      <c r="N15" s="7" t="s">
        <v>286</v>
      </c>
      <c r="O15" s="7">
        <v>73.02</v>
      </c>
      <c r="P15" s="7">
        <v>2</v>
      </c>
      <c r="Q15" s="7">
        <v>9.48</v>
      </c>
      <c r="R15" s="8">
        <f>Table1[[#This Row],[Profit]]/Table1[[#This Row],[Sales]]</f>
        <v>0.12982744453574399</v>
      </c>
      <c r="S15" s="7">
        <v>2.75</v>
      </c>
      <c r="T15" s="7" t="s">
        <v>170</v>
      </c>
      <c r="U15" s="7">
        <v>399</v>
      </c>
      <c r="V15" s="7" t="s">
        <v>172</v>
      </c>
      <c r="W15" s="7" t="s">
        <v>63</v>
      </c>
      <c r="X15" s="10" t="s">
        <v>21</v>
      </c>
      <c r="Y15" s="14">
        <v>45187</v>
      </c>
      <c r="Z15" s="14">
        <v>45193</v>
      </c>
      <c r="AA15" s="11">
        <f t="shared" si="0"/>
        <v>2023</v>
      </c>
      <c r="AB15" s="11" t="str">
        <f t="shared" si="1"/>
        <v>September</v>
      </c>
      <c r="AC15" s="11">
        <f t="shared" si="4"/>
        <v>6</v>
      </c>
      <c r="AD15" s="13" t="str" cm="1">
        <f t="array" ref="AD15">_xlfn.IFS(Table1[[#This Row],[Diff order-ship date]]&gt;10,"late time",Table1[[#This Row],[Diff order-ship date]]&gt;=0,"on time",Table1[[#This Row],[Diff order-ship date]]&lt;0,"not appropriate")</f>
        <v>on time</v>
      </c>
      <c r="AE15" s="11" t="str">
        <f t="shared" si="2"/>
        <v>Positive</v>
      </c>
      <c r="AF15" s="11" t="str">
        <f>_xlfn.CONCAT(Table1[[#This Row],[Month]],Table1[[#This Row],[year]])</f>
        <v>September2023</v>
      </c>
      <c r="AG15" s="11">
        <f t="shared" si="3"/>
        <v>0.12982744453574399</v>
      </c>
    </row>
    <row r="16" spans="1:33">
      <c r="A16" s="4">
        <v>15</v>
      </c>
      <c r="B16" s="5" t="s">
        <v>287</v>
      </c>
      <c r="C16" s="5" t="s">
        <v>153</v>
      </c>
      <c r="D16" s="5" t="s">
        <v>288</v>
      </c>
      <c r="E16" s="5" t="s">
        <v>289</v>
      </c>
      <c r="F16" s="5" t="s">
        <v>158</v>
      </c>
      <c r="G16" s="5" t="s">
        <v>290</v>
      </c>
      <c r="H16" s="5" t="s">
        <v>132</v>
      </c>
      <c r="I16" s="5" t="s">
        <v>212</v>
      </c>
      <c r="J16" s="5" t="s">
        <v>66</v>
      </c>
      <c r="K16" s="5" t="s">
        <v>291</v>
      </c>
      <c r="L16" s="5" t="s">
        <v>36</v>
      </c>
      <c r="M16" s="5" t="s">
        <v>99</v>
      </c>
      <c r="N16" s="5" t="s">
        <v>292</v>
      </c>
      <c r="O16" s="5">
        <v>89.94</v>
      </c>
      <c r="P16" s="5">
        <v>2</v>
      </c>
      <c r="Q16" s="5">
        <v>42.24</v>
      </c>
      <c r="R16" s="8">
        <f>Table1[[#This Row],[Profit]]/Table1[[#This Row],[Sales]]</f>
        <v>0.46964643095396902</v>
      </c>
      <c r="S16" s="5">
        <v>5.51</v>
      </c>
      <c r="T16" s="5" t="s">
        <v>170</v>
      </c>
      <c r="U16" s="5">
        <v>256</v>
      </c>
      <c r="V16" s="5" t="s">
        <v>172</v>
      </c>
      <c r="W16" s="5" t="s">
        <v>72</v>
      </c>
      <c r="X16" s="9" t="s">
        <v>21</v>
      </c>
      <c r="Y16" s="12">
        <v>44585</v>
      </c>
      <c r="Z16" s="12">
        <v>44591</v>
      </c>
      <c r="AA16" s="11">
        <f t="shared" si="0"/>
        <v>2022</v>
      </c>
      <c r="AB16" s="11" t="str">
        <f t="shared" si="1"/>
        <v>January</v>
      </c>
      <c r="AC16" s="11">
        <f t="shared" si="4"/>
        <v>6</v>
      </c>
      <c r="AD16" s="13" t="str" cm="1">
        <f t="array" ref="AD16">_xlfn.IFS(Table1[[#This Row],[Diff order-ship date]]&gt;10,"late time",Table1[[#This Row],[Diff order-ship date]]&gt;=0,"on time",Table1[[#This Row],[Diff order-ship date]]&lt;0,"not appropriate")</f>
        <v>on time</v>
      </c>
      <c r="AE16" s="11" t="str">
        <f t="shared" si="2"/>
        <v>Positive</v>
      </c>
      <c r="AF16" s="11" t="str">
        <f>_xlfn.CONCAT(Table1[[#This Row],[Month]],Table1[[#This Row],[year]])</f>
        <v>January2022</v>
      </c>
      <c r="AG16" s="11">
        <f t="shared" si="3"/>
        <v>0.46964643095396902</v>
      </c>
    </row>
    <row r="17" spans="1:33">
      <c r="A17" s="6">
        <v>16</v>
      </c>
      <c r="B17" s="7" t="s">
        <v>293</v>
      </c>
      <c r="C17" s="7" t="s">
        <v>153</v>
      </c>
      <c r="D17" s="7" t="s">
        <v>294</v>
      </c>
      <c r="E17" s="7" t="s">
        <v>295</v>
      </c>
      <c r="F17" s="7" t="s">
        <v>158</v>
      </c>
      <c r="G17" s="7" t="s">
        <v>296</v>
      </c>
      <c r="H17" s="7" t="s">
        <v>129</v>
      </c>
      <c r="I17" s="7" t="s">
        <v>212</v>
      </c>
      <c r="J17" s="7" t="s">
        <v>67</v>
      </c>
      <c r="K17" s="7" t="s">
        <v>297</v>
      </c>
      <c r="L17" s="7" t="s">
        <v>36</v>
      </c>
      <c r="M17" s="7" t="s">
        <v>109</v>
      </c>
      <c r="N17" s="7" t="s">
        <v>298</v>
      </c>
      <c r="O17" s="7">
        <v>9.33</v>
      </c>
      <c r="P17" s="7">
        <v>1</v>
      </c>
      <c r="Q17" s="7">
        <v>2.04</v>
      </c>
      <c r="R17" s="8">
        <f>Table1[[#This Row],[Profit]]/Table1[[#This Row],[Sales]]</f>
        <v>0.218649517684887</v>
      </c>
      <c r="S17" s="7">
        <v>0.49</v>
      </c>
      <c r="T17" s="7" t="s">
        <v>170</v>
      </c>
      <c r="U17" s="7">
        <v>25</v>
      </c>
      <c r="V17" s="7" t="s">
        <v>172</v>
      </c>
      <c r="W17" s="7" t="s">
        <v>76</v>
      </c>
      <c r="X17" s="10" t="s">
        <v>28</v>
      </c>
      <c r="Y17" s="14">
        <v>44931</v>
      </c>
      <c r="Z17" s="14">
        <v>45051</v>
      </c>
      <c r="AA17" s="11">
        <f t="shared" si="0"/>
        <v>2023</v>
      </c>
      <c r="AB17" s="11" t="str">
        <f t="shared" si="1"/>
        <v>May</v>
      </c>
      <c r="AC17" s="11">
        <f t="shared" si="4"/>
        <v>120</v>
      </c>
      <c r="AD17" s="13" t="str" cm="1">
        <f t="array" ref="AD17">_xlfn.IFS(Table1[[#This Row],[Diff order-ship date]]&gt;10,"late time",Table1[[#This Row],[Diff order-ship date]]&gt;=0,"on time",Table1[[#This Row],[Diff order-ship date]]&lt;0,"not appropriate")</f>
        <v>late time</v>
      </c>
      <c r="AE17" s="11" t="str">
        <f t="shared" si="2"/>
        <v>Positive</v>
      </c>
      <c r="AF17" s="11" t="str">
        <f>_xlfn.CONCAT(Table1[[#This Row],[Month]],Table1[[#This Row],[year]])</f>
        <v>May2023</v>
      </c>
      <c r="AG17" s="11">
        <f t="shared" si="3"/>
        <v>0.218649517684887</v>
      </c>
    </row>
    <row r="18" spans="1:33">
      <c r="A18" s="4">
        <v>17</v>
      </c>
      <c r="B18" s="5" t="s">
        <v>299</v>
      </c>
      <c r="C18" s="5" t="s">
        <v>153</v>
      </c>
      <c r="D18" s="5" t="s">
        <v>300</v>
      </c>
      <c r="E18" s="5" t="s">
        <v>301</v>
      </c>
      <c r="F18" s="5" t="s">
        <v>158</v>
      </c>
      <c r="G18" s="5" t="s">
        <v>302</v>
      </c>
      <c r="H18" s="5" t="s">
        <v>104</v>
      </c>
      <c r="I18" s="5" t="s">
        <v>212</v>
      </c>
      <c r="J18" s="5" t="s">
        <v>67</v>
      </c>
      <c r="K18" s="5" t="s">
        <v>303</v>
      </c>
      <c r="L18" s="5" t="s">
        <v>36</v>
      </c>
      <c r="M18" s="5" t="s">
        <v>38</v>
      </c>
      <c r="N18" s="5" t="s">
        <v>304</v>
      </c>
      <c r="O18" s="5">
        <v>40.049999999999997</v>
      </c>
      <c r="P18" s="5">
        <v>1</v>
      </c>
      <c r="Q18" s="5">
        <v>18.809999999999999</v>
      </c>
      <c r="R18" s="8">
        <f>Table1[[#This Row],[Profit]]/Table1[[#This Row],[Sales]]</f>
        <v>0.469662921348315</v>
      </c>
      <c r="S18" s="5">
        <v>1.1200000000000001</v>
      </c>
      <c r="T18" s="5" t="s">
        <v>170</v>
      </c>
      <c r="U18" s="5">
        <v>495</v>
      </c>
      <c r="V18" s="5" t="s">
        <v>172</v>
      </c>
      <c r="W18" s="5" t="s">
        <v>72</v>
      </c>
      <c r="X18" s="9" t="s">
        <v>28</v>
      </c>
      <c r="Y18" s="12">
        <v>45177</v>
      </c>
      <c r="Z18" s="12">
        <v>45153</v>
      </c>
      <c r="AA18" s="11">
        <f t="shared" si="0"/>
        <v>2023</v>
      </c>
      <c r="AB18" s="11" t="str">
        <f t="shared" si="1"/>
        <v>August</v>
      </c>
      <c r="AC18" s="11">
        <f t="shared" si="4"/>
        <v>-24</v>
      </c>
      <c r="AD18" s="13" t="str" cm="1">
        <f t="array" ref="AD18">_xlfn.IFS(Table1[[#This Row],[Diff order-ship date]]&gt;10,"late time",Table1[[#This Row],[Diff order-ship date]]&gt;=0,"on time",Table1[[#This Row],[Diff order-ship date]]&lt;0,"not appropriate")</f>
        <v>not appropriate</v>
      </c>
      <c r="AE18" s="11" t="str">
        <f t="shared" si="2"/>
        <v>Positive</v>
      </c>
      <c r="AF18" s="11" t="str">
        <f>_xlfn.CONCAT(Table1[[#This Row],[Month]],Table1[[#This Row],[year]])</f>
        <v>August2023</v>
      </c>
      <c r="AG18" s="11">
        <f t="shared" si="3"/>
        <v>0.469662921348315</v>
      </c>
    </row>
    <row r="19" spans="1:33">
      <c r="A19" s="6">
        <v>18</v>
      </c>
      <c r="B19" s="7" t="s">
        <v>305</v>
      </c>
      <c r="C19" s="7" t="s">
        <v>153</v>
      </c>
      <c r="D19" s="7" t="s">
        <v>306</v>
      </c>
      <c r="E19" s="7" t="s">
        <v>307</v>
      </c>
      <c r="F19" s="7" t="s">
        <v>158</v>
      </c>
      <c r="G19" s="7" t="s">
        <v>308</v>
      </c>
      <c r="H19" s="7" t="s">
        <v>87</v>
      </c>
      <c r="I19" s="7" t="s">
        <v>212</v>
      </c>
      <c r="J19" s="7" t="s">
        <v>66</v>
      </c>
      <c r="K19" s="7" t="s">
        <v>309</v>
      </c>
      <c r="L19" s="7" t="s">
        <v>36</v>
      </c>
      <c r="M19" s="7" t="s">
        <v>38</v>
      </c>
      <c r="N19" s="7" t="s">
        <v>123</v>
      </c>
      <c r="O19" s="7">
        <v>11.4</v>
      </c>
      <c r="P19" s="7">
        <v>1</v>
      </c>
      <c r="Q19" s="7">
        <v>0.21</v>
      </c>
      <c r="R19" s="8">
        <f>Table1[[#This Row],[Profit]]/Table1[[#This Row],[Sales]]</f>
        <v>1.8421052631578901E-2</v>
      </c>
      <c r="S19" s="7">
        <v>0.28000000000000003</v>
      </c>
      <c r="T19" s="7" t="s">
        <v>170</v>
      </c>
      <c r="U19" s="7">
        <v>411</v>
      </c>
      <c r="V19" s="7" t="s">
        <v>172</v>
      </c>
      <c r="W19" s="7" t="s">
        <v>27</v>
      </c>
      <c r="X19" s="10" t="s">
        <v>28</v>
      </c>
      <c r="Y19" s="14">
        <v>44359</v>
      </c>
      <c r="Z19" s="14">
        <v>44512</v>
      </c>
      <c r="AA19" s="11">
        <f t="shared" si="0"/>
        <v>2021</v>
      </c>
      <c r="AB19" s="11" t="str">
        <f t="shared" si="1"/>
        <v>November</v>
      </c>
      <c r="AC19" s="11">
        <f t="shared" si="4"/>
        <v>153</v>
      </c>
      <c r="AD19" s="13" t="str" cm="1">
        <f t="array" ref="AD19">_xlfn.IFS(Table1[[#This Row],[Diff order-ship date]]&gt;10,"late time",Table1[[#This Row],[Diff order-ship date]]&gt;=0,"on time",Table1[[#This Row],[Diff order-ship date]]&lt;0,"not appropriate")</f>
        <v>late time</v>
      </c>
      <c r="AE19" s="11" t="str">
        <f t="shared" si="2"/>
        <v>Positive</v>
      </c>
      <c r="AF19" s="11" t="str">
        <f>_xlfn.CONCAT(Table1[[#This Row],[Month]],Table1[[#This Row],[year]])</f>
        <v>November2021</v>
      </c>
      <c r="AG19" s="11">
        <f t="shared" si="3"/>
        <v>1.8421052631578901E-2</v>
      </c>
    </row>
    <row r="20" spans="1:33">
      <c r="A20" s="4">
        <v>19</v>
      </c>
      <c r="B20" s="5" t="s">
        <v>310</v>
      </c>
      <c r="C20" s="5" t="s">
        <v>153</v>
      </c>
      <c r="D20" s="5" t="s">
        <v>311</v>
      </c>
      <c r="E20" s="5" t="s">
        <v>312</v>
      </c>
      <c r="F20" s="5" t="s">
        <v>158</v>
      </c>
      <c r="G20" s="5" t="s">
        <v>313</v>
      </c>
      <c r="H20" s="5" t="s">
        <v>61</v>
      </c>
      <c r="I20" s="5" t="s">
        <v>212</v>
      </c>
      <c r="J20" s="5" t="s">
        <v>67</v>
      </c>
      <c r="K20" s="5" t="s">
        <v>314</v>
      </c>
      <c r="L20" s="5" t="s">
        <v>36</v>
      </c>
      <c r="M20" s="5" t="s">
        <v>88</v>
      </c>
      <c r="N20" s="5" t="s">
        <v>315</v>
      </c>
      <c r="O20" s="5">
        <v>9.0299999999999994</v>
      </c>
      <c r="P20" s="5">
        <v>1</v>
      </c>
      <c r="Q20" s="5">
        <v>3.33</v>
      </c>
      <c r="R20" s="8">
        <f>Table1[[#This Row],[Profit]]/Table1[[#This Row],[Sales]]</f>
        <v>0.36877076411960102</v>
      </c>
      <c r="S20" s="5">
        <v>0.79</v>
      </c>
      <c r="T20" s="5" t="s">
        <v>170</v>
      </c>
      <c r="U20" s="5">
        <v>30</v>
      </c>
      <c r="V20" s="5" t="s">
        <v>172</v>
      </c>
      <c r="W20" s="5" t="s">
        <v>76</v>
      </c>
      <c r="X20" s="9" t="s">
        <v>21</v>
      </c>
      <c r="Y20" s="12">
        <v>44406</v>
      </c>
      <c r="Z20" s="12">
        <v>44263</v>
      </c>
      <c r="AA20" s="11">
        <f t="shared" si="0"/>
        <v>2021</v>
      </c>
      <c r="AB20" s="11" t="str">
        <f t="shared" si="1"/>
        <v>March</v>
      </c>
      <c r="AC20" s="11">
        <f t="shared" si="4"/>
        <v>-143</v>
      </c>
      <c r="AD20" s="13" t="str" cm="1">
        <f t="array" ref="AD20">_xlfn.IFS(Table1[[#This Row],[Diff order-ship date]]&gt;10,"late time",Table1[[#This Row],[Diff order-ship date]]&gt;=0,"on time",Table1[[#This Row],[Diff order-ship date]]&lt;0,"not appropriate")</f>
        <v>not appropriate</v>
      </c>
      <c r="AE20" s="11" t="str">
        <f t="shared" si="2"/>
        <v>Positive</v>
      </c>
      <c r="AF20" s="11" t="str">
        <f>_xlfn.CONCAT(Table1[[#This Row],[Month]],Table1[[#This Row],[year]])</f>
        <v>March2021</v>
      </c>
      <c r="AG20" s="11">
        <f t="shared" si="3"/>
        <v>0.36877076411960102</v>
      </c>
    </row>
    <row r="21" spans="1:33">
      <c r="A21" s="6">
        <v>20</v>
      </c>
      <c r="B21" s="7" t="s">
        <v>256</v>
      </c>
      <c r="C21" s="7" t="s">
        <v>153</v>
      </c>
      <c r="D21" s="7" t="s">
        <v>257</v>
      </c>
      <c r="E21" s="7" t="s">
        <v>258</v>
      </c>
      <c r="F21" s="7" t="s">
        <v>158</v>
      </c>
      <c r="G21" s="7" t="s">
        <v>259</v>
      </c>
      <c r="H21" s="7" t="s">
        <v>138</v>
      </c>
      <c r="I21" s="7" t="s">
        <v>212</v>
      </c>
      <c r="J21" s="7" t="s">
        <v>65</v>
      </c>
      <c r="K21" s="7" t="s">
        <v>316</v>
      </c>
      <c r="L21" s="7" t="s">
        <v>36</v>
      </c>
      <c r="M21" s="7" t="s">
        <v>75</v>
      </c>
      <c r="N21" s="7" t="s">
        <v>278</v>
      </c>
      <c r="O21" s="7">
        <v>13.8</v>
      </c>
      <c r="P21" s="7">
        <v>1</v>
      </c>
      <c r="Q21" s="7">
        <v>1.77</v>
      </c>
      <c r="R21" s="8">
        <f>Table1[[#This Row],[Profit]]/Table1[[#This Row],[Sales]]</f>
        <v>0.12826086956521701</v>
      </c>
      <c r="S21" s="7">
        <v>0.85</v>
      </c>
      <c r="T21" s="7" t="s">
        <v>170</v>
      </c>
      <c r="U21" s="7">
        <v>332</v>
      </c>
      <c r="V21" s="7" t="s">
        <v>172</v>
      </c>
      <c r="W21" s="7" t="s">
        <v>63</v>
      </c>
      <c r="X21" s="10" t="s">
        <v>28</v>
      </c>
      <c r="Y21" s="14">
        <v>45453</v>
      </c>
      <c r="Z21" s="14">
        <v>45575</v>
      </c>
      <c r="AA21" s="11">
        <f t="shared" si="0"/>
        <v>2024</v>
      </c>
      <c r="AB21" s="11" t="str">
        <f t="shared" si="1"/>
        <v>October</v>
      </c>
      <c r="AC21" s="11">
        <f t="shared" si="4"/>
        <v>122</v>
      </c>
      <c r="AD21" s="13" t="str" cm="1">
        <f t="array" ref="AD21">_xlfn.IFS(Table1[[#This Row],[Diff order-ship date]]&gt;10,"late time",Table1[[#This Row],[Diff order-ship date]]&gt;=0,"on time",Table1[[#This Row],[Diff order-ship date]]&lt;0,"not appropriate")</f>
        <v>late time</v>
      </c>
      <c r="AE21" s="11" t="str">
        <f t="shared" si="2"/>
        <v>Positive</v>
      </c>
      <c r="AF21" s="11" t="str">
        <f>_xlfn.CONCAT(Table1[[#This Row],[Month]],Table1[[#This Row],[year]])</f>
        <v>October2024</v>
      </c>
      <c r="AG21" s="11">
        <f t="shared" si="3"/>
        <v>0.12826086956521701</v>
      </c>
    </row>
    <row r="22" spans="1:33">
      <c r="A22" s="4">
        <v>21</v>
      </c>
      <c r="B22" s="5" t="s">
        <v>317</v>
      </c>
      <c r="C22" s="5" t="s">
        <v>153</v>
      </c>
      <c r="D22" s="5" t="s">
        <v>318</v>
      </c>
      <c r="E22" s="5" t="s">
        <v>319</v>
      </c>
      <c r="F22" s="5" t="s">
        <v>158</v>
      </c>
      <c r="G22" s="5" t="s">
        <v>320</v>
      </c>
      <c r="H22" s="5" t="s">
        <v>138</v>
      </c>
      <c r="I22" s="5" t="s">
        <v>212</v>
      </c>
      <c r="J22" s="5" t="s">
        <v>65</v>
      </c>
      <c r="K22" s="5" t="s">
        <v>321</v>
      </c>
      <c r="L22" s="5" t="s">
        <v>36</v>
      </c>
      <c r="M22" s="5" t="s">
        <v>47</v>
      </c>
      <c r="N22" s="5" t="s">
        <v>322</v>
      </c>
      <c r="O22" s="5">
        <v>46.53</v>
      </c>
      <c r="P22" s="5">
        <v>3</v>
      </c>
      <c r="Q22" s="5">
        <v>1.8</v>
      </c>
      <c r="R22" s="8">
        <f>Table1[[#This Row],[Profit]]/Table1[[#This Row],[Sales]]</f>
        <v>3.8684719535783403E-2</v>
      </c>
      <c r="S22" s="5">
        <v>3.9</v>
      </c>
      <c r="T22" s="5" t="s">
        <v>170</v>
      </c>
      <c r="U22" s="5">
        <v>597</v>
      </c>
      <c r="V22" s="5" t="s">
        <v>172</v>
      </c>
      <c r="W22" s="5" t="s">
        <v>76</v>
      </c>
      <c r="X22" s="9" t="s">
        <v>28</v>
      </c>
      <c r="Y22" s="12">
        <v>45079</v>
      </c>
      <c r="Z22" s="12">
        <v>45232</v>
      </c>
      <c r="AA22" s="11">
        <f t="shared" si="0"/>
        <v>2023</v>
      </c>
      <c r="AB22" s="11" t="str">
        <f t="shared" si="1"/>
        <v>November</v>
      </c>
      <c r="AC22" s="11">
        <f t="shared" si="4"/>
        <v>153</v>
      </c>
      <c r="AD22" s="13" t="str" cm="1">
        <f t="array" ref="AD22">_xlfn.IFS(Table1[[#This Row],[Diff order-ship date]]&gt;10,"late time",Table1[[#This Row],[Diff order-ship date]]&gt;=0,"on time",Table1[[#This Row],[Diff order-ship date]]&lt;0,"not appropriate")</f>
        <v>late time</v>
      </c>
      <c r="AE22" s="11" t="str">
        <f t="shared" si="2"/>
        <v>Positive</v>
      </c>
      <c r="AF22" s="11" t="str">
        <f>_xlfn.CONCAT(Table1[[#This Row],[Month]],Table1[[#This Row],[year]])</f>
        <v>November2023</v>
      </c>
      <c r="AG22" s="11">
        <f t="shared" si="3"/>
        <v>3.8684719535783403E-2</v>
      </c>
    </row>
    <row r="23" spans="1:33">
      <c r="A23" s="6">
        <v>22</v>
      </c>
      <c r="B23" s="7" t="s">
        <v>323</v>
      </c>
      <c r="C23" s="7" t="s">
        <v>153</v>
      </c>
      <c r="D23" s="7" t="s">
        <v>324</v>
      </c>
      <c r="E23" s="7" t="s">
        <v>325</v>
      </c>
      <c r="F23" s="7" t="s">
        <v>158</v>
      </c>
      <c r="G23" s="7" t="s">
        <v>326</v>
      </c>
      <c r="H23" s="7" t="s">
        <v>132</v>
      </c>
      <c r="I23" s="7" t="s">
        <v>212</v>
      </c>
      <c r="J23" s="7" t="s">
        <v>66</v>
      </c>
      <c r="K23" s="7" t="s">
        <v>327</v>
      </c>
      <c r="L23" s="7" t="s">
        <v>36</v>
      </c>
      <c r="M23" s="7" t="s">
        <v>47</v>
      </c>
      <c r="N23" s="7" t="s">
        <v>328</v>
      </c>
      <c r="O23" s="7">
        <v>45.99</v>
      </c>
      <c r="P23" s="7">
        <v>3</v>
      </c>
      <c r="Q23" s="7">
        <v>13.32</v>
      </c>
      <c r="R23" s="8">
        <f>Table1[[#This Row],[Profit]]/Table1[[#This Row],[Sales]]</f>
        <v>0.28962818003913898</v>
      </c>
      <c r="S23" s="7">
        <v>2.57</v>
      </c>
      <c r="T23" s="7" t="s">
        <v>170</v>
      </c>
      <c r="U23" s="7">
        <v>367</v>
      </c>
      <c r="V23" s="7" t="s">
        <v>172</v>
      </c>
      <c r="W23" s="7" t="s">
        <v>63</v>
      </c>
      <c r="X23" s="10" t="s">
        <v>28</v>
      </c>
      <c r="Y23" s="14">
        <v>45316</v>
      </c>
      <c r="Z23" s="14">
        <v>45320</v>
      </c>
      <c r="AA23" s="11">
        <f t="shared" si="0"/>
        <v>2024</v>
      </c>
      <c r="AB23" s="11" t="str">
        <f t="shared" si="1"/>
        <v>January</v>
      </c>
      <c r="AC23" s="11">
        <f t="shared" si="4"/>
        <v>4</v>
      </c>
      <c r="AD23" s="13" t="str" cm="1">
        <f t="array" ref="AD23">_xlfn.IFS(Table1[[#This Row],[Diff order-ship date]]&gt;10,"late time",Table1[[#This Row],[Diff order-ship date]]&gt;=0,"on time",Table1[[#This Row],[Diff order-ship date]]&lt;0,"not appropriate")</f>
        <v>on time</v>
      </c>
      <c r="AE23" s="11" t="str">
        <f t="shared" si="2"/>
        <v>Positive</v>
      </c>
      <c r="AF23" s="11" t="str">
        <f>_xlfn.CONCAT(Table1[[#This Row],[Month]],Table1[[#This Row],[year]])</f>
        <v>January2024</v>
      </c>
      <c r="AG23" s="11">
        <f t="shared" si="3"/>
        <v>0.28962818003913898</v>
      </c>
    </row>
    <row r="24" spans="1:33">
      <c r="A24" s="4">
        <v>23</v>
      </c>
      <c r="B24" s="5" t="s">
        <v>329</v>
      </c>
      <c r="C24" s="5" t="s">
        <v>153</v>
      </c>
      <c r="D24" s="5" t="s">
        <v>318</v>
      </c>
      <c r="E24" s="5" t="s">
        <v>319</v>
      </c>
      <c r="F24" s="5" t="s">
        <v>158</v>
      </c>
      <c r="G24" s="5" t="s">
        <v>330</v>
      </c>
      <c r="H24" s="5" t="s">
        <v>129</v>
      </c>
      <c r="I24" s="5" t="s">
        <v>212</v>
      </c>
      <c r="J24" s="5" t="s">
        <v>67</v>
      </c>
      <c r="K24" s="5" t="s">
        <v>331</v>
      </c>
      <c r="L24" s="5" t="s">
        <v>36</v>
      </c>
      <c r="M24" s="5" t="s">
        <v>47</v>
      </c>
      <c r="N24" s="5" t="s">
        <v>332</v>
      </c>
      <c r="O24" s="5">
        <v>22.05</v>
      </c>
      <c r="P24" s="5">
        <v>3</v>
      </c>
      <c r="Q24" s="5">
        <v>7.92</v>
      </c>
      <c r="R24" s="8">
        <f>Table1[[#This Row],[Profit]]/Table1[[#This Row],[Sales]]</f>
        <v>0.35918367346938801</v>
      </c>
      <c r="S24" s="5">
        <v>1.19</v>
      </c>
      <c r="T24" s="5" t="s">
        <v>170</v>
      </c>
      <c r="U24" s="5">
        <v>327</v>
      </c>
      <c r="V24" s="5" t="s">
        <v>172</v>
      </c>
      <c r="W24" s="5" t="s">
        <v>27</v>
      </c>
      <c r="X24" s="9" t="s">
        <v>21</v>
      </c>
      <c r="Y24" s="12">
        <v>44790</v>
      </c>
      <c r="Z24" s="12">
        <v>44795</v>
      </c>
      <c r="AA24" s="11">
        <f t="shared" si="0"/>
        <v>2022</v>
      </c>
      <c r="AB24" s="11" t="str">
        <f t="shared" si="1"/>
        <v>August</v>
      </c>
      <c r="AC24" s="11">
        <f t="shared" si="4"/>
        <v>5</v>
      </c>
      <c r="AD24" s="13" t="str" cm="1">
        <f t="array" ref="AD24">_xlfn.IFS(Table1[[#This Row],[Diff order-ship date]]&gt;10,"late time",Table1[[#This Row],[Diff order-ship date]]&gt;=0,"on time",Table1[[#This Row],[Diff order-ship date]]&lt;0,"not appropriate")</f>
        <v>on time</v>
      </c>
      <c r="AE24" s="11" t="str">
        <f t="shared" si="2"/>
        <v>Positive</v>
      </c>
      <c r="AF24" s="11" t="str">
        <f>_xlfn.CONCAT(Table1[[#This Row],[Month]],Table1[[#This Row],[year]])</f>
        <v>August2022</v>
      </c>
      <c r="AG24" s="11">
        <f t="shared" si="3"/>
        <v>0.35918367346938801</v>
      </c>
    </row>
    <row r="25" spans="1:33">
      <c r="A25" s="6">
        <v>24</v>
      </c>
      <c r="B25" s="7" t="s">
        <v>333</v>
      </c>
      <c r="C25" s="7" t="s">
        <v>153</v>
      </c>
      <c r="D25" s="7" t="s">
        <v>252</v>
      </c>
      <c r="E25" s="7" t="s">
        <v>253</v>
      </c>
      <c r="F25" s="7" t="s">
        <v>158</v>
      </c>
      <c r="G25" s="7" t="s">
        <v>334</v>
      </c>
      <c r="H25" s="7" t="s">
        <v>104</v>
      </c>
      <c r="I25" s="7" t="s">
        <v>212</v>
      </c>
      <c r="J25" s="7" t="s">
        <v>67</v>
      </c>
      <c r="K25" s="7" t="s">
        <v>335</v>
      </c>
      <c r="L25" s="7" t="s">
        <v>36</v>
      </c>
      <c r="M25" s="7" t="s">
        <v>47</v>
      </c>
      <c r="N25" s="7" t="s">
        <v>336</v>
      </c>
      <c r="O25" s="7">
        <v>11.61</v>
      </c>
      <c r="P25" s="7">
        <v>3</v>
      </c>
      <c r="Q25" s="7">
        <v>5.49</v>
      </c>
      <c r="R25" s="8">
        <f>Table1[[#This Row],[Profit]]/Table1[[#This Row],[Sales]]</f>
        <v>0.47286821705426402</v>
      </c>
      <c r="S25" s="7">
        <v>0.86</v>
      </c>
      <c r="T25" s="7" t="s">
        <v>170</v>
      </c>
      <c r="U25" s="7">
        <v>677</v>
      </c>
      <c r="V25" s="7" t="s">
        <v>172</v>
      </c>
      <c r="W25" s="7" t="s">
        <v>76</v>
      </c>
      <c r="X25" s="10" t="s">
        <v>21</v>
      </c>
      <c r="Y25" s="14">
        <v>45266</v>
      </c>
      <c r="Z25" s="14">
        <v>45093</v>
      </c>
      <c r="AA25" s="11">
        <f t="shared" si="0"/>
        <v>2023</v>
      </c>
      <c r="AB25" s="11" t="str">
        <f t="shared" si="1"/>
        <v>June</v>
      </c>
      <c r="AC25" s="11">
        <f t="shared" si="4"/>
        <v>-173</v>
      </c>
      <c r="AD25" s="13" t="str" cm="1">
        <f t="array" ref="AD25">_xlfn.IFS(Table1[[#This Row],[Diff order-ship date]]&gt;10,"late time",Table1[[#This Row],[Diff order-ship date]]&gt;=0,"on time",Table1[[#This Row],[Diff order-ship date]]&lt;0,"not appropriate")</f>
        <v>not appropriate</v>
      </c>
      <c r="AE25" s="11" t="str">
        <f t="shared" si="2"/>
        <v>Positive</v>
      </c>
      <c r="AF25" s="11" t="str">
        <f>_xlfn.CONCAT(Table1[[#This Row],[Month]],Table1[[#This Row],[year]])</f>
        <v>June2023</v>
      </c>
      <c r="AG25" s="11">
        <f t="shared" si="3"/>
        <v>0.47286821705426402</v>
      </c>
    </row>
    <row r="26" spans="1:33">
      <c r="A26" s="4">
        <v>25</v>
      </c>
      <c r="B26" s="5" t="s">
        <v>337</v>
      </c>
      <c r="C26" s="5" t="s">
        <v>153</v>
      </c>
      <c r="D26" s="5" t="s">
        <v>338</v>
      </c>
      <c r="E26" s="5" t="s">
        <v>339</v>
      </c>
      <c r="F26" s="5" t="s">
        <v>158</v>
      </c>
      <c r="G26" s="5" t="s">
        <v>326</v>
      </c>
      <c r="H26" s="5" t="s">
        <v>132</v>
      </c>
      <c r="I26" s="5" t="s">
        <v>212</v>
      </c>
      <c r="J26" s="5" t="s">
        <v>66</v>
      </c>
      <c r="K26" s="5" t="s">
        <v>340</v>
      </c>
      <c r="L26" s="5" t="s">
        <v>36</v>
      </c>
      <c r="M26" s="5" t="s">
        <v>47</v>
      </c>
      <c r="N26" s="5" t="s">
        <v>341</v>
      </c>
      <c r="O26" s="5">
        <v>17.100000000000001</v>
      </c>
      <c r="P26" s="5">
        <v>3</v>
      </c>
      <c r="Q26" s="5">
        <v>4.2300000000000004</v>
      </c>
      <c r="R26" s="8">
        <f>Table1[[#This Row],[Profit]]/Table1[[#This Row],[Sales]]</f>
        <v>0.24736842105263199</v>
      </c>
      <c r="S26" s="5">
        <v>0.67</v>
      </c>
      <c r="T26" s="5" t="s">
        <v>170</v>
      </c>
      <c r="U26" s="5">
        <v>294</v>
      </c>
      <c r="V26" s="5" t="s">
        <v>172</v>
      </c>
      <c r="W26" s="5" t="s">
        <v>63</v>
      </c>
      <c r="X26" s="9" t="s">
        <v>28</v>
      </c>
      <c r="Y26" s="12">
        <v>45543</v>
      </c>
      <c r="Z26" s="12">
        <v>45517</v>
      </c>
      <c r="AA26" s="11">
        <f t="shared" si="0"/>
        <v>2024</v>
      </c>
      <c r="AB26" s="11" t="str">
        <f t="shared" si="1"/>
        <v>August</v>
      </c>
      <c r="AC26" s="11">
        <f t="shared" si="4"/>
        <v>-26</v>
      </c>
      <c r="AD26" s="13" t="str" cm="1">
        <f t="array" ref="AD26">_xlfn.IFS(Table1[[#This Row],[Diff order-ship date]]&gt;10,"late time",Table1[[#This Row],[Diff order-ship date]]&gt;=0,"on time",Table1[[#This Row],[Diff order-ship date]]&lt;0,"not appropriate")</f>
        <v>not appropriate</v>
      </c>
      <c r="AE26" s="11" t="str">
        <f t="shared" si="2"/>
        <v>Positive</v>
      </c>
      <c r="AF26" s="11" t="str">
        <f>_xlfn.CONCAT(Table1[[#This Row],[Month]],Table1[[#This Row],[year]])</f>
        <v>August2024</v>
      </c>
      <c r="AG26" s="11">
        <f t="shared" si="3"/>
        <v>0.24736842105263199</v>
      </c>
    </row>
    <row r="27" spans="1:33">
      <c r="A27" s="6">
        <v>26</v>
      </c>
      <c r="B27" s="7" t="s">
        <v>342</v>
      </c>
      <c r="C27" s="7" t="s">
        <v>153</v>
      </c>
      <c r="D27" s="7" t="s">
        <v>343</v>
      </c>
      <c r="E27" s="7" t="s">
        <v>344</v>
      </c>
      <c r="F27" s="7" t="s">
        <v>158</v>
      </c>
      <c r="G27" s="7" t="s">
        <v>345</v>
      </c>
      <c r="H27" s="7" t="s">
        <v>104</v>
      </c>
      <c r="I27" s="7" t="s">
        <v>212</v>
      </c>
      <c r="J27" s="7" t="s">
        <v>67</v>
      </c>
      <c r="K27" s="7" t="s">
        <v>346</v>
      </c>
      <c r="L27" s="7" t="s">
        <v>36</v>
      </c>
      <c r="M27" s="7" t="s">
        <v>38</v>
      </c>
      <c r="N27" s="7" t="s">
        <v>347</v>
      </c>
      <c r="O27" s="7">
        <v>81.27</v>
      </c>
      <c r="P27" s="7">
        <v>3</v>
      </c>
      <c r="Q27" s="7">
        <v>36.54</v>
      </c>
      <c r="R27" s="8">
        <f>Table1[[#This Row],[Profit]]/Table1[[#This Row],[Sales]]</f>
        <v>0.44961240310077499</v>
      </c>
      <c r="S27" s="7">
        <v>4.1900000000000004</v>
      </c>
      <c r="T27" s="7" t="s">
        <v>170</v>
      </c>
      <c r="U27" s="7">
        <v>18</v>
      </c>
      <c r="V27" s="7" t="s">
        <v>172</v>
      </c>
      <c r="W27" s="7" t="s">
        <v>72</v>
      </c>
      <c r="X27" s="10" t="s">
        <v>28</v>
      </c>
      <c r="Y27" s="14">
        <v>44560</v>
      </c>
      <c r="Z27" s="14">
        <v>44621</v>
      </c>
      <c r="AA27" s="11">
        <f t="shared" si="0"/>
        <v>2022</v>
      </c>
      <c r="AB27" s="11" t="str">
        <f t="shared" si="1"/>
        <v>March</v>
      </c>
      <c r="AC27" s="11">
        <f t="shared" si="4"/>
        <v>61</v>
      </c>
      <c r="AD27" s="13" t="str" cm="1">
        <f t="array" ref="AD27">_xlfn.IFS(Table1[[#This Row],[Diff order-ship date]]&gt;10,"late time",Table1[[#This Row],[Diff order-ship date]]&gt;=0,"on time",Table1[[#This Row],[Diff order-ship date]]&lt;0,"not appropriate")</f>
        <v>late time</v>
      </c>
      <c r="AE27" s="11" t="str">
        <f t="shared" si="2"/>
        <v>Positive</v>
      </c>
      <c r="AF27" s="11" t="str">
        <f>_xlfn.CONCAT(Table1[[#This Row],[Month]],Table1[[#This Row],[year]])</f>
        <v>March2022</v>
      </c>
      <c r="AG27" s="11">
        <f t="shared" si="3"/>
        <v>0.44961240310077499</v>
      </c>
    </row>
    <row r="28" spans="1:33">
      <c r="A28" s="4">
        <v>27</v>
      </c>
      <c r="B28" s="5" t="s">
        <v>348</v>
      </c>
      <c r="C28" s="5" t="s">
        <v>153</v>
      </c>
      <c r="D28" s="5" t="s">
        <v>349</v>
      </c>
      <c r="E28" s="5" t="s">
        <v>350</v>
      </c>
      <c r="F28" s="5" t="s">
        <v>158</v>
      </c>
      <c r="G28" s="5" t="s">
        <v>351</v>
      </c>
      <c r="H28" s="5" t="s">
        <v>104</v>
      </c>
      <c r="I28" s="5" t="s">
        <v>212</v>
      </c>
      <c r="J28" s="5" t="s">
        <v>67</v>
      </c>
      <c r="K28" s="5" t="s">
        <v>352</v>
      </c>
      <c r="L28" s="5" t="s">
        <v>36</v>
      </c>
      <c r="M28" s="5" t="s">
        <v>88</v>
      </c>
      <c r="N28" s="5" t="s">
        <v>353</v>
      </c>
      <c r="O28" s="5">
        <v>32.31</v>
      </c>
      <c r="P28" s="5">
        <v>3</v>
      </c>
      <c r="Q28" s="5">
        <v>12.6</v>
      </c>
      <c r="R28" s="8">
        <f>Table1[[#This Row],[Profit]]/Table1[[#This Row],[Sales]]</f>
        <v>0.38997214484679699</v>
      </c>
      <c r="S28" s="5">
        <v>3.33</v>
      </c>
      <c r="T28" s="5" t="s">
        <v>170</v>
      </c>
      <c r="U28" s="5">
        <v>744</v>
      </c>
      <c r="V28" s="5" t="s">
        <v>172</v>
      </c>
      <c r="W28" s="5" t="s">
        <v>27</v>
      </c>
      <c r="X28" s="9" t="s">
        <v>28</v>
      </c>
      <c r="Y28" s="12">
        <v>45649</v>
      </c>
      <c r="Z28" s="12">
        <v>45655</v>
      </c>
      <c r="AA28" s="11">
        <f t="shared" si="0"/>
        <v>2024</v>
      </c>
      <c r="AB28" s="11" t="str">
        <f t="shared" si="1"/>
        <v>December</v>
      </c>
      <c r="AC28" s="11">
        <f t="shared" si="4"/>
        <v>6</v>
      </c>
      <c r="AD28" s="13" t="str" cm="1">
        <f t="array" ref="AD28">_xlfn.IFS(Table1[[#This Row],[Diff order-ship date]]&gt;10,"late time",Table1[[#This Row],[Diff order-ship date]]&gt;=0,"on time",Table1[[#This Row],[Diff order-ship date]]&lt;0,"not appropriate")</f>
        <v>on time</v>
      </c>
      <c r="AE28" s="11" t="str">
        <f t="shared" si="2"/>
        <v>Positive</v>
      </c>
      <c r="AF28" s="11" t="str">
        <f>_xlfn.CONCAT(Table1[[#This Row],[Month]],Table1[[#This Row],[year]])</f>
        <v>December2024</v>
      </c>
      <c r="AG28" s="11">
        <f t="shared" si="3"/>
        <v>0.38997214484679699</v>
      </c>
    </row>
    <row r="29" spans="1:33">
      <c r="A29" s="6">
        <v>28</v>
      </c>
      <c r="B29" s="7" t="s">
        <v>273</v>
      </c>
      <c r="C29" s="7" t="s">
        <v>153</v>
      </c>
      <c r="D29" s="7" t="s">
        <v>274</v>
      </c>
      <c r="E29" s="7" t="s">
        <v>275</v>
      </c>
      <c r="F29" s="7" t="s">
        <v>158</v>
      </c>
      <c r="G29" s="7" t="s">
        <v>276</v>
      </c>
      <c r="H29" s="7" t="s">
        <v>129</v>
      </c>
      <c r="I29" s="7" t="s">
        <v>212</v>
      </c>
      <c r="J29" s="7" t="s">
        <v>67</v>
      </c>
      <c r="K29" s="7" t="s">
        <v>354</v>
      </c>
      <c r="L29" s="7" t="s">
        <v>36</v>
      </c>
      <c r="M29" s="7" t="s">
        <v>75</v>
      </c>
      <c r="N29" s="7" t="s">
        <v>355</v>
      </c>
      <c r="O29" s="7">
        <v>49.59</v>
      </c>
      <c r="P29" s="7">
        <v>3</v>
      </c>
      <c r="Q29" s="7">
        <v>12.33</v>
      </c>
      <c r="R29" s="8">
        <f>Table1[[#This Row],[Profit]]/Table1[[#This Row],[Sales]]</f>
        <v>0.248638838475499</v>
      </c>
      <c r="S29" s="7">
        <v>3</v>
      </c>
      <c r="T29" s="7" t="s">
        <v>170</v>
      </c>
      <c r="U29" s="7">
        <v>484</v>
      </c>
      <c r="V29" s="7" t="s">
        <v>172</v>
      </c>
      <c r="W29" s="7" t="s">
        <v>76</v>
      </c>
      <c r="X29" s="10" t="s">
        <v>21</v>
      </c>
      <c r="Y29" s="14">
        <v>45632</v>
      </c>
      <c r="Z29" s="14">
        <v>45461</v>
      </c>
      <c r="AA29" s="11">
        <f t="shared" si="0"/>
        <v>2024</v>
      </c>
      <c r="AB29" s="11" t="str">
        <f t="shared" si="1"/>
        <v>June</v>
      </c>
      <c r="AC29" s="11">
        <f t="shared" si="4"/>
        <v>-171</v>
      </c>
      <c r="AD29" s="13" t="str" cm="1">
        <f t="array" ref="AD29">_xlfn.IFS(Table1[[#This Row],[Diff order-ship date]]&gt;10,"late time",Table1[[#This Row],[Diff order-ship date]]&gt;=0,"on time",Table1[[#This Row],[Diff order-ship date]]&lt;0,"not appropriate")</f>
        <v>not appropriate</v>
      </c>
      <c r="AE29" s="11" t="str">
        <f t="shared" si="2"/>
        <v>Positive</v>
      </c>
      <c r="AF29" s="11" t="str">
        <f>_xlfn.CONCAT(Table1[[#This Row],[Month]],Table1[[#This Row],[year]])</f>
        <v>June2024</v>
      </c>
      <c r="AG29" s="11">
        <f t="shared" si="3"/>
        <v>0.248638838475499</v>
      </c>
    </row>
    <row r="30" spans="1:33">
      <c r="A30" s="4">
        <v>29</v>
      </c>
      <c r="B30" s="5" t="s">
        <v>356</v>
      </c>
      <c r="C30" s="5" t="s">
        <v>153</v>
      </c>
      <c r="D30" s="5" t="s">
        <v>357</v>
      </c>
      <c r="E30" s="5" t="s">
        <v>358</v>
      </c>
      <c r="F30" s="5" t="s">
        <v>158</v>
      </c>
      <c r="G30" s="5" t="s">
        <v>259</v>
      </c>
      <c r="H30" s="5" t="s">
        <v>138</v>
      </c>
      <c r="I30" s="5" t="s">
        <v>212</v>
      </c>
      <c r="J30" s="5" t="s">
        <v>65</v>
      </c>
      <c r="K30" s="5" t="s">
        <v>359</v>
      </c>
      <c r="L30" s="5" t="s">
        <v>36</v>
      </c>
      <c r="M30" s="5" t="s">
        <v>114</v>
      </c>
      <c r="N30" s="5" t="s">
        <v>360</v>
      </c>
      <c r="O30" s="5">
        <v>94.05</v>
      </c>
      <c r="P30" s="5">
        <v>3</v>
      </c>
      <c r="Q30" s="5">
        <v>33.840000000000003</v>
      </c>
      <c r="R30" s="8">
        <f>Table1[[#This Row],[Profit]]/Table1[[#This Row],[Sales]]</f>
        <v>0.35980861244019102</v>
      </c>
      <c r="S30" s="5">
        <v>8.3699999999999992</v>
      </c>
      <c r="T30" s="5" t="s">
        <v>170</v>
      </c>
      <c r="U30" s="5">
        <v>247</v>
      </c>
      <c r="V30" s="5" t="s">
        <v>172</v>
      </c>
      <c r="W30" s="5" t="s">
        <v>72</v>
      </c>
      <c r="X30" s="9" t="s">
        <v>28</v>
      </c>
      <c r="Y30" s="12">
        <v>44285</v>
      </c>
      <c r="Z30" s="12">
        <v>44351</v>
      </c>
      <c r="AA30" s="11">
        <f t="shared" si="0"/>
        <v>2021</v>
      </c>
      <c r="AB30" s="11" t="str">
        <f t="shared" si="1"/>
        <v>June</v>
      </c>
      <c r="AC30" s="11">
        <f t="shared" si="4"/>
        <v>66</v>
      </c>
      <c r="AD30" s="13" t="str" cm="1">
        <f t="array" ref="AD30">_xlfn.IFS(Table1[[#This Row],[Diff order-ship date]]&gt;10,"late time",Table1[[#This Row],[Diff order-ship date]]&gt;=0,"on time",Table1[[#This Row],[Diff order-ship date]]&lt;0,"not appropriate")</f>
        <v>late time</v>
      </c>
      <c r="AE30" s="11" t="str">
        <f t="shared" si="2"/>
        <v>Positive</v>
      </c>
      <c r="AF30" s="11" t="str">
        <f>_xlfn.CONCAT(Table1[[#This Row],[Month]],Table1[[#This Row],[year]])</f>
        <v>June2021</v>
      </c>
      <c r="AG30" s="11">
        <f t="shared" si="3"/>
        <v>0.35980861244019102</v>
      </c>
    </row>
    <row r="31" spans="1:33">
      <c r="A31" s="6">
        <v>30</v>
      </c>
      <c r="B31" s="7" t="s">
        <v>361</v>
      </c>
      <c r="C31" s="7" t="s">
        <v>153</v>
      </c>
      <c r="D31" s="7" t="s">
        <v>362</v>
      </c>
      <c r="E31" s="7" t="s">
        <v>363</v>
      </c>
      <c r="F31" s="7" t="s">
        <v>158</v>
      </c>
      <c r="G31" s="7" t="s">
        <v>364</v>
      </c>
      <c r="H31" s="7" t="s">
        <v>129</v>
      </c>
      <c r="I31" s="7" t="s">
        <v>212</v>
      </c>
      <c r="J31" s="7" t="s">
        <v>67</v>
      </c>
      <c r="K31" s="7" t="s">
        <v>365</v>
      </c>
      <c r="L31" s="7" t="s">
        <v>36</v>
      </c>
      <c r="M31" s="7" t="s">
        <v>99</v>
      </c>
      <c r="N31" s="7" t="s">
        <v>366</v>
      </c>
      <c r="O31" s="7">
        <v>50.67</v>
      </c>
      <c r="P31" s="7">
        <v>3</v>
      </c>
      <c r="Q31" s="7">
        <v>10.62</v>
      </c>
      <c r="R31" s="8">
        <f>Table1[[#This Row],[Profit]]/Table1[[#This Row],[Sales]]</f>
        <v>0.20959147424511501</v>
      </c>
      <c r="S31" s="7">
        <v>3.35</v>
      </c>
      <c r="T31" s="7" t="s">
        <v>170</v>
      </c>
      <c r="U31" s="7">
        <v>555</v>
      </c>
      <c r="V31" s="7" t="s">
        <v>172</v>
      </c>
      <c r="W31" s="7" t="s">
        <v>76</v>
      </c>
      <c r="X31" s="10" t="s">
        <v>21</v>
      </c>
      <c r="Y31" s="14">
        <v>44846</v>
      </c>
      <c r="Z31" s="14">
        <v>44911</v>
      </c>
      <c r="AA31" s="11">
        <f t="shared" si="0"/>
        <v>2022</v>
      </c>
      <c r="AB31" s="11" t="str">
        <f t="shared" si="1"/>
        <v>December</v>
      </c>
      <c r="AC31" s="11">
        <f t="shared" si="4"/>
        <v>65</v>
      </c>
      <c r="AD31" s="13" t="str" cm="1">
        <f t="array" ref="AD31">_xlfn.IFS(Table1[[#This Row],[Diff order-ship date]]&gt;10,"late time",Table1[[#This Row],[Diff order-ship date]]&gt;=0,"on time",Table1[[#This Row],[Diff order-ship date]]&lt;0,"not appropriate")</f>
        <v>late time</v>
      </c>
      <c r="AE31" s="11" t="str">
        <f t="shared" si="2"/>
        <v>Positive</v>
      </c>
      <c r="AF31" s="11" t="str">
        <f>_xlfn.CONCAT(Table1[[#This Row],[Month]],Table1[[#This Row],[year]])</f>
        <v>December2022</v>
      </c>
      <c r="AG31" s="11">
        <f t="shared" si="3"/>
        <v>0.20959147424511501</v>
      </c>
    </row>
    <row r="32" spans="1:33">
      <c r="A32" s="4">
        <v>31</v>
      </c>
      <c r="B32" s="5" t="s">
        <v>367</v>
      </c>
      <c r="C32" s="5" t="s">
        <v>153</v>
      </c>
      <c r="D32" s="5" t="s">
        <v>368</v>
      </c>
      <c r="E32" s="5" t="s">
        <v>133</v>
      </c>
      <c r="F32" s="5" t="s">
        <v>158</v>
      </c>
      <c r="G32" s="5" t="s">
        <v>148</v>
      </c>
      <c r="H32" s="5" t="s">
        <v>71</v>
      </c>
      <c r="I32" s="5" t="s">
        <v>212</v>
      </c>
      <c r="J32" s="5" t="s">
        <v>65</v>
      </c>
      <c r="K32" s="5" t="s">
        <v>369</v>
      </c>
      <c r="L32" s="5" t="s">
        <v>36</v>
      </c>
      <c r="M32" s="5" t="s">
        <v>41</v>
      </c>
      <c r="N32" s="5" t="s">
        <v>370</v>
      </c>
      <c r="O32" s="5">
        <v>182.76</v>
      </c>
      <c r="P32" s="5">
        <v>4</v>
      </c>
      <c r="Q32" s="5">
        <v>74.88</v>
      </c>
      <c r="R32" s="8">
        <f>Table1[[#This Row],[Profit]]/Table1[[#This Row],[Sales]]</f>
        <v>0.40971766250820701</v>
      </c>
      <c r="S32" s="5">
        <v>7.39</v>
      </c>
      <c r="T32" s="5" t="s">
        <v>170</v>
      </c>
      <c r="U32" s="5">
        <v>236</v>
      </c>
      <c r="V32" s="5" t="s">
        <v>172</v>
      </c>
      <c r="W32" s="5" t="s">
        <v>63</v>
      </c>
      <c r="X32" s="9" t="s">
        <v>21</v>
      </c>
      <c r="Y32" s="12">
        <v>44933</v>
      </c>
      <c r="Z32" s="12">
        <v>45084</v>
      </c>
      <c r="AA32" s="11">
        <f t="shared" si="0"/>
        <v>2023</v>
      </c>
      <c r="AB32" s="11" t="str">
        <f t="shared" si="1"/>
        <v>June</v>
      </c>
      <c r="AC32" s="11">
        <f t="shared" si="4"/>
        <v>151</v>
      </c>
      <c r="AD32" s="13" t="str" cm="1">
        <f t="array" ref="AD32">_xlfn.IFS(Table1[[#This Row],[Diff order-ship date]]&gt;10,"late time",Table1[[#This Row],[Diff order-ship date]]&gt;=0,"on time",Table1[[#This Row],[Diff order-ship date]]&lt;0,"not appropriate")</f>
        <v>late time</v>
      </c>
      <c r="AE32" s="11" t="str">
        <f t="shared" si="2"/>
        <v>Positive</v>
      </c>
      <c r="AF32" s="11" t="str">
        <f>_xlfn.CONCAT(Table1[[#This Row],[Month]],Table1[[#This Row],[year]])</f>
        <v>June2023</v>
      </c>
      <c r="AG32" s="11">
        <f t="shared" si="3"/>
        <v>0.40971766250820701</v>
      </c>
    </row>
    <row r="33" spans="1:33">
      <c r="A33" s="6">
        <v>32</v>
      </c>
      <c r="B33" s="7" t="s">
        <v>371</v>
      </c>
      <c r="C33" s="7" t="s">
        <v>153</v>
      </c>
      <c r="D33" s="7" t="s">
        <v>372</v>
      </c>
      <c r="E33" s="7" t="s">
        <v>373</v>
      </c>
      <c r="F33" s="7" t="s">
        <v>158</v>
      </c>
      <c r="G33" s="7" t="s">
        <v>374</v>
      </c>
      <c r="H33" s="7" t="s">
        <v>125</v>
      </c>
      <c r="I33" s="7" t="s">
        <v>212</v>
      </c>
      <c r="J33" s="7" t="s">
        <v>65</v>
      </c>
      <c r="K33" s="7" t="s">
        <v>375</v>
      </c>
      <c r="L33" s="7" t="s">
        <v>36</v>
      </c>
      <c r="M33" s="7" t="s">
        <v>109</v>
      </c>
      <c r="N33" s="7" t="s">
        <v>376</v>
      </c>
      <c r="O33" s="7">
        <v>94.8</v>
      </c>
      <c r="P33" s="7">
        <v>4</v>
      </c>
      <c r="Q33" s="7">
        <v>19.8</v>
      </c>
      <c r="R33" s="8">
        <f>Table1[[#This Row],[Profit]]/Table1[[#This Row],[Sales]]</f>
        <v>0.208860759493671</v>
      </c>
      <c r="S33" s="7">
        <v>5.41</v>
      </c>
      <c r="T33" s="7" t="s">
        <v>170</v>
      </c>
      <c r="U33" s="7">
        <v>421</v>
      </c>
      <c r="V33" s="7" t="s">
        <v>172</v>
      </c>
      <c r="W33" s="7" t="s">
        <v>72</v>
      </c>
      <c r="X33" s="10" t="s">
        <v>28</v>
      </c>
      <c r="Y33" s="14">
        <v>45313</v>
      </c>
      <c r="Z33" s="14">
        <v>45317</v>
      </c>
      <c r="AA33" s="11">
        <f t="shared" si="0"/>
        <v>2024</v>
      </c>
      <c r="AB33" s="11" t="str">
        <f t="shared" si="1"/>
        <v>January</v>
      </c>
      <c r="AC33" s="11">
        <f t="shared" si="4"/>
        <v>4</v>
      </c>
      <c r="AD33" s="13" t="str" cm="1">
        <f t="array" ref="AD33">_xlfn.IFS(Table1[[#This Row],[Diff order-ship date]]&gt;10,"late time",Table1[[#This Row],[Diff order-ship date]]&gt;=0,"on time",Table1[[#This Row],[Diff order-ship date]]&lt;0,"not appropriate")</f>
        <v>on time</v>
      </c>
      <c r="AE33" s="11" t="str">
        <f t="shared" si="2"/>
        <v>Positive</v>
      </c>
      <c r="AF33" s="11" t="str">
        <f>_xlfn.CONCAT(Table1[[#This Row],[Month]],Table1[[#This Row],[year]])</f>
        <v>January2024</v>
      </c>
      <c r="AG33" s="11">
        <f t="shared" si="3"/>
        <v>0.208860759493671</v>
      </c>
    </row>
    <row r="34" spans="1:33">
      <c r="A34" s="4">
        <v>33</v>
      </c>
      <c r="B34" s="5" t="s">
        <v>377</v>
      </c>
      <c r="C34" s="5" t="s">
        <v>153</v>
      </c>
      <c r="D34" s="5" t="s">
        <v>378</v>
      </c>
      <c r="E34" s="5" t="s">
        <v>379</v>
      </c>
      <c r="F34" s="5" t="s">
        <v>158</v>
      </c>
      <c r="G34" s="5" t="s">
        <v>380</v>
      </c>
      <c r="H34" s="5" t="s">
        <v>51</v>
      </c>
      <c r="I34" s="5" t="s">
        <v>212</v>
      </c>
      <c r="J34" s="5" t="s">
        <v>64</v>
      </c>
      <c r="K34" s="5" t="s">
        <v>381</v>
      </c>
      <c r="L34" s="5" t="s">
        <v>36</v>
      </c>
      <c r="M34" s="5" t="s">
        <v>47</v>
      </c>
      <c r="N34" s="5" t="s">
        <v>382</v>
      </c>
      <c r="O34" s="5">
        <v>196.92</v>
      </c>
      <c r="P34" s="5">
        <v>4</v>
      </c>
      <c r="Q34" s="5">
        <v>90.48</v>
      </c>
      <c r="R34" s="8">
        <f>Table1[[#This Row],[Profit]]/Table1[[#This Row],[Sales]]</f>
        <v>0.45947592931139603</v>
      </c>
      <c r="S34" s="5">
        <v>13.96</v>
      </c>
      <c r="T34" s="5" t="s">
        <v>170</v>
      </c>
      <c r="U34" s="5">
        <v>394</v>
      </c>
      <c r="V34" s="5" t="s">
        <v>172</v>
      </c>
      <c r="W34" s="5" t="s">
        <v>27</v>
      </c>
      <c r="X34" s="9" t="s">
        <v>21</v>
      </c>
      <c r="Y34" s="12">
        <v>45307</v>
      </c>
      <c r="Z34" s="12">
        <v>45314</v>
      </c>
      <c r="AA34" s="11">
        <f t="shared" si="0"/>
        <v>2024</v>
      </c>
      <c r="AB34" s="11" t="str">
        <f t="shared" si="1"/>
        <v>January</v>
      </c>
      <c r="AC34" s="11">
        <f t="shared" si="4"/>
        <v>7</v>
      </c>
      <c r="AD34" s="13" t="str" cm="1">
        <f t="array" ref="AD34">_xlfn.IFS(Table1[[#This Row],[Diff order-ship date]]&gt;10,"late time",Table1[[#This Row],[Diff order-ship date]]&gt;=0,"on time",Table1[[#This Row],[Diff order-ship date]]&lt;0,"not appropriate")</f>
        <v>on time</v>
      </c>
      <c r="AE34" s="11" t="str">
        <f t="shared" si="2"/>
        <v>Positive</v>
      </c>
      <c r="AF34" s="11" t="str">
        <f>_xlfn.CONCAT(Table1[[#This Row],[Month]],Table1[[#This Row],[year]])</f>
        <v>January2024</v>
      </c>
      <c r="AG34" s="11">
        <f t="shared" si="3"/>
        <v>0.45947592931139603</v>
      </c>
    </row>
    <row r="35" spans="1:33">
      <c r="A35" s="6">
        <v>34</v>
      </c>
      <c r="B35" s="7" t="s">
        <v>227</v>
      </c>
      <c r="C35" s="7" t="s">
        <v>153</v>
      </c>
      <c r="D35" s="7" t="s">
        <v>228</v>
      </c>
      <c r="E35" s="7" t="s">
        <v>229</v>
      </c>
      <c r="F35" s="7" t="s">
        <v>158</v>
      </c>
      <c r="G35" s="7" t="s">
        <v>230</v>
      </c>
      <c r="H35" s="7" t="s">
        <v>87</v>
      </c>
      <c r="I35" s="7" t="s">
        <v>212</v>
      </c>
      <c r="J35" s="7" t="s">
        <v>66</v>
      </c>
      <c r="K35" s="7" t="s">
        <v>383</v>
      </c>
      <c r="L35" s="7" t="s">
        <v>36</v>
      </c>
      <c r="M35" s="7" t="s">
        <v>47</v>
      </c>
      <c r="N35" s="7" t="s">
        <v>384</v>
      </c>
      <c r="O35" s="7">
        <v>205.08</v>
      </c>
      <c r="P35" s="7">
        <v>4</v>
      </c>
      <c r="Q35" s="7">
        <v>36.840000000000003</v>
      </c>
      <c r="R35" s="8">
        <f>Table1[[#This Row],[Profit]]/Table1[[#This Row],[Sales]]</f>
        <v>0.17963721474546501</v>
      </c>
      <c r="S35" s="7">
        <v>13.11</v>
      </c>
      <c r="T35" s="7" t="s">
        <v>170</v>
      </c>
      <c r="U35" s="7">
        <v>586</v>
      </c>
      <c r="V35" s="7" t="s">
        <v>172</v>
      </c>
      <c r="W35" s="7" t="s">
        <v>76</v>
      </c>
      <c r="X35" s="10" t="s">
        <v>21</v>
      </c>
      <c r="Y35" s="14">
        <v>44454</v>
      </c>
      <c r="Z35" s="14">
        <v>44459</v>
      </c>
      <c r="AA35" s="11">
        <f t="shared" si="0"/>
        <v>2021</v>
      </c>
      <c r="AB35" s="11" t="str">
        <f t="shared" si="1"/>
        <v>September</v>
      </c>
      <c r="AC35" s="11">
        <f t="shared" si="4"/>
        <v>5</v>
      </c>
      <c r="AD35" s="13" t="str" cm="1">
        <f t="array" ref="AD35">_xlfn.IFS(Table1[[#This Row],[Diff order-ship date]]&gt;10,"late time",Table1[[#This Row],[Diff order-ship date]]&gt;=0,"on time",Table1[[#This Row],[Diff order-ship date]]&lt;0,"not appropriate")</f>
        <v>on time</v>
      </c>
      <c r="AE35" s="11" t="str">
        <f t="shared" si="2"/>
        <v>Positive</v>
      </c>
      <c r="AF35" s="11" t="str">
        <f>_xlfn.CONCAT(Table1[[#This Row],[Month]],Table1[[#This Row],[year]])</f>
        <v>September2021</v>
      </c>
      <c r="AG35" s="11">
        <f t="shared" si="3"/>
        <v>0.17963721474546501</v>
      </c>
    </row>
    <row r="36" spans="1:33">
      <c r="A36" s="4">
        <v>35</v>
      </c>
      <c r="B36" s="5" t="s">
        <v>385</v>
      </c>
      <c r="C36" s="5" t="s">
        <v>153</v>
      </c>
      <c r="D36" s="5" t="s">
        <v>386</v>
      </c>
      <c r="E36" s="5" t="s">
        <v>387</v>
      </c>
      <c r="F36" s="5" t="s">
        <v>158</v>
      </c>
      <c r="G36" s="5" t="s">
        <v>276</v>
      </c>
      <c r="H36" s="5" t="s">
        <v>140</v>
      </c>
      <c r="I36" s="5" t="s">
        <v>212</v>
      </c>
      <c r="J36" s="5" t="s">
        <v>65</v>
      </c>
      <c r="K36" s="5" t="s">
        <v>388</v>
      </c>
      <c r="L36" s="5" t="s">
        <v>36</v>
      </c>
      <c r="M36" s="5" t="s">
        <v>47</v>
      </c>
      <c r="N36" s="5" t="s">
        <v>389</v>
      </c>
      <c r="O36" s="5">
        <v>141.75</v>
      </c>
      <c r="P36" s="5">
        <v>5</v>
      </c>
      <c r="Q36" s="5">
        <v>69.45</v>
      </c>
      <c r="R36" s="8">
        <f>Table1[[#This Row],[Profit]]/Table1[[#This Row],[Sales]]</f>
        <v>0.48994708994709002</v>
      </c>
      <c r="S36" s="5">
        <v>7.79</v>
      </c>
      <c r="T36" s="5" t="s">
        <v>170</v>
      </c>
      <c r="U36" s="5">
        <v>362</v>
      </c>
      <c r="V36" s="5" t="s">
        <v>172</v>
      </c>
      <c r="W36" s="5" t="s">
        <v>63</v>
      </c>
      <c r="X36" s="9" t="s">
        <v>21</v>
      </c>
      <c r="Y36" s="12">
        <v>44892</v>
      </c>
      <c r="Z36" s="12">
        <v>44632</v>
      </c>
      <c r="AA36" s="11">
        <f t="shared" si="0"/>
        <v>2022</v>
      </c>
      <c r="AB36" s="11" t="str">
        <f t="shared" si="1"/>
        <v>March</v>
      </c>
      <c r="AC36" s="11">
        <f t="shared" si="4"/>
        <v>-260</v>
      </c>
      <c r="AD36" s="13" t="str" cm="1">
        <f t="array" ref="AD36">_xlfn.IFS(Table1[[#This Row],[Diff order-ship date]]&gt;10,"late time",Table1[[#This Row],[Diff order-ship date]]&gt;=0,"on time",Table1[[#This Row],[Diff order-ship date]]&lt;0,"not appropriate")</f>
        <v>not appropriate</v>
      </c>
      <c r="AE36" s="11" t="str">
        <f t="shared" si="2"/>
        <v>Positive</v>
      </c>
      <c r="AF36" s="11" t="str">
        <f>_xlfn.CONCAT(Table1[[#This Row],[Month]],Table1[[#This Row],[year]])</f>
        <v>March2022</v>
      </c>
      <c r="AG36" s="11">
        <f t="shared" si="3"/>
        <v>0.48994708994709002</v>
      </c>
    </row>
    <row r="37" spans="1:33">
      <c r="A37" s="6">
        <v>36</v>
      </c>
      <c r="B37" s="7" t="s">
        <v>390</v>
      </c>
      <c r="C37" s="7" t="s">
        <v>153</v>
      </c>
      <c r="D37" s="7" t="s">
        <v>391</v>
      </c>
      <c r="E37" s="7" t="s">
        <v>392</v>
      </c>
      <c r="F37" s="7" t="s">
        <v>158</v>
      </c>
      <c r="G37" s="7" t="s">
        <v>393</v>
      </c>
      <c r="H37" s="7" t="s">
        <v>33</v>
      </c>
      <c r="I37" s="7" t="s">
        <v>212</v>
      </c>
      <c r="J37" s="7" t="s">
        <v>64</v>
      </c>
      <c r="K37" s="7" t="s">
        <v>394</v>
      </c>
      <c r="L37" s="7" t="s">
        <v>36</v>
      </c>
      <c r="M37" s="7" t="s">
        <v>47</v>
      </c>
      <c r="N37" s="7" t="s">
        <v>395</v>
      </c>
      <c r="O37" s="7">
        <v>61.8</v>
      </c>
      <c r="P37" s="7">
        <v>5</v>
      </c>
      <c r="Q37" s="7">
        <v>26.55</v>
      </c>
      <c r="R37" s="8">
        <f>Table1[[#This Row],[Profit]]/Table1[[#This Row],[Sales]]</f>
        <v>0.42961165048543698</v>
      </c>
      <c r="S37" s="7">
        <v>4.21</v>
      </c>
      <c r="T37" s="7" t="s">
        <v>170</v>
      </c>
      <c r="U37" s="7">
        <v>671</v>
      </c>
      <c r="V37" s="7" t="s">
        <v>172</v>
      </c>
      <c r="W37" s="7" t="s">
        <v>72</v>
      </c>
      <c r="X37" s="10" t="s">
        <v>28</v>
      </c>
      <c r="Y37" s="14">
        <v>45560</v>
      </c>
      <c r="Z37" s="14">
        <v>45564</v>
      </c>
      <c r="AA37" s="11">
        <f t="shared" si="0"/>
        <v>2024</v>
      </c>
      <c r="AB37" s="11" t="str">
        <f t="shared" si="1"/>
        <v>September</v>
      </c>
      <c r="AC37" s="11">
        <f t="shared" si="4"/>
        <v>4</v>
      </c>
      <c r="AD37" s="13" t="str" cm="1">
        <f t="array" ref="AD37">_xlfn.IFS(Table1[[#This Row],[Diff order-ship date]]&gt;10,"late time",Table1[[#This Row],[Diff order-ship date]]&gt;=0,"on time",Table1[[#This Row],[Diff order-ship date]]&lt;0,"not appropriate")</f>
        <v>on time</v>
      </c>
      <c r="AE37" s="11" t="str">
        <f t="shared" si="2"/>
        <v>Positive</v>
      </c>
      <c r="AF37" s="11" t="str">
        <f>_xlfn.CONCAT(Table1[[#This Row],[Month]],Table1[[#This Row],[year]])</f>
        <v>September2024</v>
      </c>
      <c r="AG37" s="11">
        <f t="shared" si="3"/>
        <v>0.42961165048543698</v>
      </c>
    </row>
    <row r="38" spans="1:33">
      <c r="A38" s="4">
        <v>37</v>
      </c>
      <c r="B38" s="5" t="s">
        <v>287</v>
      </c>
      <c r="C38" s="5" t="s">
        <v>153</v>
      </c>
      <c r="D38" s="5" t="s">
        <v>288</v>
      </c>
      <c r="E38" s="5" t="s">
        <v>289</v>
      </c>
      <c r="F38" s="5" t="s">
        <v>158</v>
      </c>
      <c r="G38" s="5" t="s">
        <v>290</v>
      </c>
      <c r="H38" s="5" t="s">
        <v>132</v>
      </c>
      <c r="I38" s="5" t="s">
        <v>212</v>
      </c>
      <c r="J38" s="5" t="s">
        <v>66</v>
      </c>
      <c r="K38" s="5" t="s">
        <v>396</v>
      </c>
      <c r="L38" s="5" t="s">
        <v>36</v>
      </c>
      <c r="M38" s="5" t="s">
        <v>47</v>
      </c>
      <c r="N38" s="5" t="s">
        <v>111</v>
      </c>
      <c r="O38" s="5">
        <v>44.55</v>
      </c>
      <c r="P38" s="5">
        <v>5</v>
      </c>
      <c r="Q38" s="5">
        <v>1.2</v>
      </c>
      <c r="R38" s="8">
        <f>Table1[[#This Row],[Profit]]/Table1[[#This Row],[Sales]]</f>
        <v>2.69360269360269E-2</v>
      </c>
      <c r="S38" s="5">
        <v>2.09</v>
      </c>
      <c r="T38" s="5" t="s">
        <v>170</v>
      </c>
      <c r="U38" s="5">
        <v>494</v>
      </c>
      <c r="V38" s="5" t="s">
        <v>172</v>
      </c>
      <c r="W38" s="5" t="s">
        <v>27</v>
      </c>
      <c r="X38" s="9" t="s">
        <v>21</v>
      </c>
      <c r="Y38" s="12">
        <v>45077</v>
      </c>
      <c r="Z38" s="12">
        <v>45052</v>
      </c>
      <c r="AA38" s="11">
        <f t="shared" si="0"/>
        <v>2023</v>
      </c>
      <c r="AB38" s="11" t="str">
        <f t="shared" si="1"/>
        <v>May</v>
      </c>
      <c r="AC38" s="11">
        <f t="shared" si="4"/>
        <v>-25</v>
      </c>
      <c r="AD38" s="13" t="str" cm="1">
        <f t="array" ref="AD38">_xlfn.IFS(Table1[[#This Row],[Diff order-ship date]]&gt;10,"late time",Table1[[#This Row],[Diff order-ship date]]&gt;=0,"on time",Table1[[#This Row],[Diff order-ship date]]&lt;0,"not appropriate")</f>
        <v>not appropriate</v>
      </c>
      <c r="AE38" s="11" t="str">
        <f t="shared" si="2"/>
        <v>Positive</v>
      </c>
      <c r="AF38" s="11" t="str">
        <f>_xlfn.CONCAT(Table1[[#This Row],[Month]],Table1[[#This Row],[year]])</f>
        <v>May2023</v>
      </c>
      <c r="AG38" s="11">
        <f t="shared" si="3"/>
        <v>2.69360269360269E-2</v>
      </c>
    </row>
    <row r="39" spans="1:33">
      <c r="A39" s="6">
        <v>38</v>
      </c>
      <c r="B39" s="7" t="s">
        <v>287</v>
      </c>
      <c r="C39" s="7" t="s">
        <v>153</v>
      </c>
      <c r="D39" s="7" t="s">
        <v>288</v>
      </c>
      <c r="E39" s="7" t="s">
        <v>289</v>
      </c>
      <c r="F39" s="7" t="s">
        <v>158</v>
      </c>
      <c r="G39" s="7" t="s">
        <v>290</v>
      </c>
      <c r="H39" s="7" t="s">
        <v>132</v>
      </c>
      <c r="I39" s="7" t="s">
        <v>212</v>
      </c>
      <c r="J39" s="7" t="s">
        <v>66</v>
      </c>
      <c r="K39" s="7" t="s">
        <v>397</v>
      </c>
      <c r="L39" s="7" t="s">
        <v>36</v>
      </c>
      <c r="M39" s="7" t="s">
        <v>38</v>
      </c>
      <c r="N39" s="7" t="s">
        <v>398</v>
      </c>
      <c r="O39" s="7">
        <v>117</v>
      </c>
      <c r="P39" s="7">
        <v>5</v>
      </c>
      <c r="Q39" s="7">
        <v>22.2</v>
      </c>
      <c r="R39" s="8">
        <f>Table1[[#This Row],[Profit]]/Table1[[#This Row],[Sales]]</f>
        <v>0.18974358974359001</v>
      </c>
      <c r="S39" s="7">
        <v>8.7899999999999991</v>
      </c>
      <c r="T39" s="7" t="s">
        <v>170</v>
      </c>
      <c r="U39" s="7">
        <v>743</v>
      </c>
      <c r="V39" s="7" t="s">
        <v>172</v>
      </c>
      <c r="W39" s="7" t="s">
        <v>63</v>
      </c>
      <c r="X39" s="10" t="s">
        <v>21</v>
      </c>
      <c r="Y39" s="14">
        <v>44368</v>
      </c>
      <c r="Z39" s="14">
        <v>44372</v>
      </c>
      <c r="AA39" s="11">
        <f t="shared" si="0"/>
        <v>2021</v>
      </c>
      <c r="AB39" s="11" t="str">
        <f t="shared" si="1"/>
        <v>June</v>
      </c>
      <c r="AC39" s="11">
        <f t="shared" si="4"/>
        <v>4</v>
      </c>
      <c r="AD39" s="13" t="str" cm="1">
        <f t="array" ref="AD39">_xlfn.IFS(Table1[[#This Row],[Diff order-ship date]]&gt;10,"late time",Table1[[#This Row],[Diff order-ship date]]&gt;=0,"on time",Table1[[#This Row],[Diff order-ship date]]&lt;0,"not appropriate")</f>
        <v>on time</v>
      </c>
      <c r="AE39" s="11" t="str">
        <f t="shared" si="2"/>
        <v>Positive</v>
      </c>
      <c r="AF39" s="11" t="str">
        <f>_xlfn.CONCAT(Table1[[#This Row],[Month]],Table1[[#This Row],[year]])</f>
        <v>June2021</v>
      </c>
      <c r="AG39" s="11">
        <f t="shared" si="3"/>
        <v>0.18974358974359001</v>
      </c>
    </row>
    <row r="40" spans="1:33">
      <c r="A40" s="4">
        <v>39</v>
      </c>
      <c r="B40" s="5" t="s">
        <v>399</v>
      </c>
      <c r="C40" s="5" t="s">
        <v>153</v>
      </c>
      <c r="D40" s="5" t="s">
        <v>400</v>
      </c>
      <c r="E40" s="5" t="s">
        <v>401</v>
      </c>
      <c r="F40" s="5" t="s">
        <v>158</v>
      </c>
      <c r="G40" s="5" t="s">
        <v>265</v>
      </c>
      <c r="H40" s="5" t="s">
        <v>138</v>
      </c>
      <c r="I40" s="5" t="s">
        <v>212</v>
      </c>
      <c r="J40" s="5" t="s">
        <v>65</v>
      </c>
      <c r="K40" s="5" t="s">
        <v>402</v>
      </c>
      <c r="L40" s="5" t="s">
        <v>36</v>
      </c>
      <c r="M40" s="5" t="s">
        <v>38</v>
      </c>
      <c r="N40" s="5" t="s">
        <v>403</v>
      </c>
      <c r="O40" s="5">
        <v>41.55</v>
      </c>
      <c r="P40" s="5">
        <v>5</v>
      </c>
      <c r="Q40" s="5">
        <v>8.25</v>
      </c>
      <c r="R40" s="8">
        <f>Table1[[#This Row],[Profit]]/Table1[[#This Row],[Sales]]</f>
        <v>0.19855595667869999</v>
      </c>
      <c r="S40" s="5">
        <v>2.6</v>
      </c>
      <c r="T40" s="5" t="s">
        <v>170</v>
      </c>
      <c r="U40" s="5">
        <v>142</v>
      </c>
      <c r="V40" s="5" t="s">
        <v>172</v>
      </c>
      <c r="W40" s="5" t="s">
        <v>72</v>
      </c>
      <c r="X40" s="9" t="s">
        <v>21</v>
      </c>
      <c r="Y40" s="12">
        <v>45109</v>
      </c>
      <c r="Z40" s="12">
        <v>45232</v>
      </c>
      <c r="AA40" s="11">
        <f t="shared" si="0"/>
        <v>2023</v>
      </c>
      <c r="AB40" s="11" t="str">
        <f t="shared" si="1"/>
        <v>November</v>
      </c>
      <c r="AC40" s="11">
        <f t="shared" si="4"/>
        <v>123</v>
      </c>
      <c r="AD40" s="13" t="str" cm="1">
        <f t="array" ref="AD40">_xlfn.IFS(Table1[[#This Row],[Diff order-ship date]]&gt;10,"late time",Table1[[#This Row],[Diff order-ship date]]&gt;=0,"on time",Table1[[#This Row],[Diff order-ship date]]&lt;0,"not appropriate")</f>
        <v>late time</v>
      </c>
      <c r="AE40" s="11" t="str">
        <f t="shared" si="2"/>
        <v>Positive</v>
      </c>
      <c r="AF40" s="11" t="str">
        <f>_xlfn.CONCAT(Table1[[#This Row],[Month]],Table1[[#This Row],[year]])</f>
        <v>November2023</v>
      </c>
      <c r="AG40" s="11">
        <f t="shared" si="3"/>
        <v>0.19855595667869999</v>
      </c>
    </row>
    <row r="41" spans="1:33">
      <c r="A41" s="6">
        <v>40</v>
      </c>
      <c r="B41" s="7" t="s">
        <v>404</v>
      </c>
      <c r="C41" s="7" t="s">
        <v>153</v>
      </c>
      <c r="D41" s="7" t="s">
        <v>405</v>
      </c>
      <c r="E41" s="7" t="s">
        <v>90</v>
      </c>
      <c r="F41" s="7" t="s">
        <v>158</v>
      </c>
      <c r="G41" s="7" t="s">
        <v>406</v>
      </c>
      <c r="H41" s="7" t="s">
        <v>100</v>
      </c>
      <c r="I41" s="7" t="s">
        <v>212</v>
      </c>
      <c r="J41" s="7" t="s">
        <v>67</v>
      </c>
      <c r="K41" s="7" t="s">
        <v>407</v>
      </c>
      <c r="L41" s="7" t="s">
        <v>36</v>
      </c>
      <c r="M41" s="7" t="s">
        <v>88</v>
      </c>
      <c r="N41" s="7" t="s">
        <v>408</v>
      </c>
      <c r="O41" s="7">
        <v>66.45</v>
      </c>
      <c r="P41" s="7">
        <v>5</v>
      </c>
      <c r="Q41" s="7">
        <v>3.9</v>
      </c>
      <c r="R41" s="8">
        <f>Table1[[#This Row],[Profit]]/Table1[[#This Row],[Sales]]</f>
        <v>5.8690744920993201E-2</v>
      </c>
      <c r="S41" s="7">
        <v>4.88</v>
      </c>
      <c r="T41" s="7" t="s">
        <v>170</v>
      </c>
      <c r="U41" s="7">
        <v>452</v>
      </c>
      <c r="V41" s="7" t="s">
        <v>172</v>
      </c>
      <c r="W41" s="7" t="s">
        <v>27</v>
      </c>
      <c r="X41" s="10" t="s">
        <v>28</v>
      </c>
      <c r="Y41" s="14">
        <v>45008</v>
      </c>
      <c r="Z41" s="14">
        <v>45012</v>
      </c>
      <c r="AA41" s="11">
        <f t="shared" si="0"/>
        <v>2023</v>
      </c>
      <c r="AB41" s="11" t="str">
        <f t="shared" si="1"/>
        <v>March</v>
      </c>
      <c r="AC41" s="11">
        <f t="shared" si="4"/>
        <v>4</v>
      </c>
      <c r="AD41" s="13" t="str" cm="1">
        <f t="array" ref="AD41">_xlfn.IFS(Table1[[#This Row],[Diff order-ship date]]&gt;10,"late time",Table1[[#This Row],[Diff order-ship date]]&gt;=0,"on time",Table1[[#This Row],[Diff order-ship date]]&lt;0,"not appropriate")</f>
        <v>on time</v>
      </c>
      <c r="AE41" s="11" t="str">
        <f t="shared" si="2"/>
        <v>Positive</v>
      </c>
      <c r="AF41" s="11" t="str">
        <f>_xlfn.CONCAT(Table1[[#This Row],[Month]],Table1[[#This Row],[year]])</f>
        <v>March2023</v>
      </c>
      <c r="AG41" s="11">
        <f t="shared" si="3"/>
        <v>5.8690744920993201E-2</v>
      </c>
    </row>
    <row r="42" spans="1:33">
      <c r="A42" s="4">
        <v>41</v>
      </c>
      <c r="B42" s="5" t="s">
        <v>409</v>
      </c>
      <c r="C42" s="5" t="s">
        <v>153</v>
      </c>
      <c r="D42" s="5" t="s">
        <v>410</v>
      </c>
      <c r="E42" s="5" t="s">
        <v>411</v>
      </c>
      <c r="F42" s="5" t="s">
        <v>158</v>
      </c>
      <c r="G42" s="5" t="s">
        <v>150</v>
      </c>
      <c r="H42" s="5" t="s">
        <v>87</v>
      </c>
      <c r="I42" s="5" t="s">
        <v>212</v>
      </c>
      <c r="J42" s="5" t="s">
        <v>66</v>
      </c>
      <c r="K42" s="5" t="s">
        <v>412</v>
      </c>
      <c r="L42" s="5" t="s">
        <v>36</v>
      </c>
      <c r="M42" s="5" t="s">
        <v>88</v>
      </c>
      <c r="N42" s="5" t="s">
        <v>413</v>
      </c>
      <c r="O42" s="5">
        <v>55.8</v>
      </c>
      <c r="P42" s="5">
        <v>5</v>
      </c>
      <c r="Q42" s="5">
        <v>6.6</v>
      </c>
      <c r="R42" s="8">
        <f>Table1[[#This Row],[Profit]]/Table1[[#This Row],[Sales]]</f>
        <v>0.118279569892473</v>
      </c>
      <c r="S42" s="5">
        <v>3.48</v>
      </c>
      <c r="T42" s="5" t="s">
        <v>170</v>
      </c>
      <c r="U42" s="5">
        <v>137</v>
      </c>
      <c r="V42" s="5" t="s">
        <v>172</v>
      </c>
      <c r="W42" s="5" t="s">
        <v>76</v>
      </c>
      <c r="X42" s="9" t="s">
        <v>21</v>
      </c>
      <c r="Y42" s="12">
        <v>45481</v>
      </c>
      <c r="Z42" s="12">
        <v>45634</v>
      </c>
      <c r="AA42" s="11">
        <f t="shared" si="0"/>
        <v>2024</v>
      </c>
      <c r="AB42" s="11" t="str">
        <f t="shared" si="1"/>
        <v>December</v>
      </c>
      <c r="AC42" s="11">
        <f t="shared" si="4"/>
        <v>153</v>
      </c>
      <c r="AD42" s="13" t="str" cm="1">
        <f t="array" ref="AD42">_xlfn.IFS(Table1[[#This Row],[Diff order-ship date]]&gt;10,"late time",Table1[[#This Row],[Diff order-ship date]]&gt;=0,"on time",Table1[[#This Row],[Diff order-ship date]]&lt;0,"not appropriate")</f>
        <v>late time</v>
      </c>
      <c r="AE42" s="11" t="str">
        <f t="shared" si="2"/>
        <v>Positive</v>
      </c>
      <c r="AF42" s="11" t="str">
        <f>_xlfn.CONCAT(Table1[[#This Row],[Month]],Table1[[#This Row],[year]])</f>
        <v>December2024</v>
      </c>
      <c r="AG42" s="11">
        <f t="shared" si="3"/>
        <v>0.118279569892473</v>
      </c>
    </row>
    <row r="43" spans="1:33">
      <c r="A43" s="6">
        <v>42</v>
      </c>
      <c r="B43" s="7" t="s">
        <v>287</v>
      </c>
      <c r="C43" s="7" t="s">
        <v>153</v>
      </c>
      <c r="D43" s="7" t="s">
        <v>288</v>
      </c>
      <c r="E43" s="7" t="s">
        <v>289</v>
      </c>
      <c r="F43" s="7" t="s">
        <v>158</v>
      </c>
      <c r="G43" s="7" t="s">
        <v>290</v>
      </c>
      <c r="H43" s="7" t="s">
        <v>132</v>
      </c>
      <c r="I43" s="7" t="s">
        <v>212</v>
      </c>
      <c r="J43" s="7" t="s">
        <v>66</v>
      </c>
      <c r="K43" s="7" t="s">
        <v>414</v>
      </c>
      <c r="L43" s="7" t="s">
        <v>36</v>
      </c>
      <c r="M43" s="7" t="s">
        <v>75</v>
      </c>
      <c r="N43" s="7" t="s">
        <v>415</v>
      </c>
      <c r="O43" s="7">
        <v>80.099999999999994</v>
      </c>
      <c r="P43" s="7">
        <v>5</v>
      </c>
      <c r="Q43" s="7">
        <v>11.1</v>
      </c>
      <c r="R43" s="8">
        <f>Table1[[#This Row],[Profit]]/Table1[[#This Row],[Sales]]</f>
        <v>0.13857677902621701</v>
      </c>
      <c r="S43" s="7">
        <v>5.89</v>
      </c>
      <c r="T43" s="7" t="s">
        <v>170</v>
      </c>
      <c r="U43" s="7">
        <v>555</v>
      </c>
      <c r="V43" s="7" t="s">
        <v>172</v>
      </c>
      <c r="W43" s="7" t="s">
        <v>63</v>
      </c>
      <c r="X43" s="10" t="s">
        <v>21</v>
      </c>
      <c r="Y43" s="14">
        <v>45587</v>
      </c>
      <c r="Z43" s="14">
        <v>45593</v>
      </c>
      <c r="AA43" s="11">
        <f t="shared" si="0"/>
        <v>2024</v>
      </c>
      <c r="AB43" s="11" t="str">
        <f t="shared" si="1"/>
        <v>October</v>
      </c>
      <c r="AC43" s="11">
        <f t="shared" si="4"/>
        <v>6</v>
      </c>
      <c r="AD43" s="13" t="str" cm="1">
        <f t="array" ref="AD43">_xlfn.IFS(Table1[[#This Row],[Diff order-ship date]]&gt;10,"late time",Table1[[#This Row],[Diff order-ship date]]&gt;=0,"on time",Table1[[#This Row],[Diff order-ship date]]&lt;0,"not appropriate")</f>
        <v>on time</v>
      </c>
      <c r="AE43" s="11" t="str">
        <f t="shared" si="2"/>
        <v>Positive</v>
      </c>
      <c r="AF43" s="11" t="str">
        <f>_xlfn.CONCAT(Table1[[#This Row],[Month]],Table1[[#This Row],[year]])</f>
        <v>October2024</v>
      </c>
      <c r="AG43" s="11">
        <f t="shared" si="3"/>
        <v>0.13857677902621701</v>
      </c>
    </row>
    <row r="44" spans="1:33">
      <c r="A44" s="4">
        <v>43</v>
      </c>
      <c r="B44" s="5" t="s">
        <v>256</v>
      </c>
      <c r="C44" s="5" t="s">
        <v>153</v>
      </c>
      <c r="D44" s="5" t="s">
        <v>257</v>
      </c>
      <c r="E44" s="5" t="s">
        <v>258</v>
      </c>
      <c r="F44" s="5" t="s">
        <v>158</v>
      </c>
      <c r="G44" s="5" t="s">
        <v>259</v>
      </c>
      <c r="H44" s="5" t="s">
        <v>138</v>
      </c>
      <c r="I44" s="5" t="s">
        <v>212</v>
      </c>
      <c r="J44" s="5" t="s">
        <v>65</v>
      </c>
      <c r="K44" s="5" t="s">
        <v>416</v>
      </c>
      <c r="L44" s="5" t="s">
        <v>36</v>
      </c>
      <c r="M44" s="5" t="s">
        <v>75</v>
      </c>
      <c r="N44" s="5" t="s">
        <v>417</v>
      </c>
      <c r="O44" s="5">
        <v>98.85</v>
      </c>
      <c r="P44" s="5">
        <v>5</v>
      </c>
      <c r="Q44" s="5">
        <v>24.6</v>
      </c>
      <c r="R44" s="8">
        <f>Table1[[#This Row],[Profit]]/Table1[[#This Row],[Sales]]</f>
        <v>0.24886191198786001</v>
      </c>
      <c r="S44" s="5">
        <v>3.72</v>
      </c>
      <c r="T44" s="5" t="s">
        <v>170</v>
      </c>
      <c r="U44" s="5">
        <v>474</v>
      </c>
      <c r="V44" s="5" t="s">
        <v>172</v>
      </c>
      <c r="W44" s="5" t="s">
        <v>72</v>
      </c>
      <c r="X44" s="9" t="s">
        <v>21</v>
      </c>
      <c r="Y44" s="12">
        <v>45181</v>
      </c>
      <c r="Z44" s="12">
        <v>45274</v>
      </c>
      <c r="AA44" s="11">
        <f t="shared" si="0"/>
        <v>2023</v>
      </c>
      <c r="AB44" s="11" t="str">
        <f t="shared" si="1"/>
        <v>December</v>
      </c>
      <c r="AC44" s="11">
        <f t="shared" si="4"/>
        <v>93</v>
      </c>
      <c r="AD44" s="13" t="str" cm="1">
        <f t="array" ref="AD44">_xlfn.IFS(Table1[[#This Row],[Diff order-ship date]]&gt;10,"late time",Table1[[#This Row],[Diff order-ship date]]&gt;=0,"on time",Table1[[#This Row],[Diff order-ship date]]&lt;0,"not appropriate")</f>
        <v>late time</v>
      </c>
      <c r="AE44" s="11" t="str">
        <f t="shared" si="2"/>
        <v>Positive</v>
      </c>
      <c r="AF44" s="11" t="str">
        <f>_xlfn.CONCAT(Table1[[#This Row],[Month]],Table1[[#This Row],[year]])</f>
        <v>December2023</v>
      </c>
      <c r="AG44" s="11">
        <f t="shared" si="3"/>
        <v>0.24886191198786001</v>
      </c>
    </row>
    <row r="45" spans="1:33">
      <c r="A45" s="6">
        <v>44</v>
      </c>
      <c r="B45" s="7" t="s">
        <v>418</v>
      </c>
      <c r="C45" s="7" t="s">
        <v>153</v>
      </c>
      <c r="D45" s="7" t="s">
        <v>405</v>
      </c>
      <c r="E45" s="7" t="s">
        <v>90</v>
      </c>
      <c r="F45" s="7" t="s">
        <v>158</v>
      </c>
      <c r="G45" s="7" t="s">
        <v>55</v>
      </c>
      <c r="H45" s="7" t="s">
        <v>55</v>
      </c>
      <c r="I45" s="7" t="s">
        <v>212</v>
      </c>
      <c r="J45" s="7" t="s">
        <v>65</v>
      </c>
      <c r="K45" s="7" t="s">
        <v>419</v>
      </c>
      <c r="L45" s="7" t="s">
        <v>36</v>
      </c>
      <c r="M45" s="7" t="s">
        <v>99</v>
      </c>
      <c r="N45" s="7" t="s">
        <v>420</v>
      </c>
      <c r="O45" s="7">
        <v>131.4</v>
      </c>
      <c r="P45" s="7">
        <v>5</v>
      </c>
      <c r="Q45" s="7">
        <v>55.05</v>
      </c>
      <c r="R45" s="8">
        <f>Table1[[#This Row],[Profit]]/Table1[[#This Row],[Sales]]</f>
        <v>0.41894977168949799</v>
      </c>
      <c r="S45" s="7">
        <v>3.58</v>
      </c>
      <c r="T45" s="7" t="s">
        <v>170</v>
      </c>
      <c r="U45" s="7">
        <v>705</v>
      </c>
      <c r="V45" s="7" t="s">
        <v>172</v>
      </c>
      <c r="W45" s="7" t="s">
        <v>27</v>
      </c>
      <c r="X45" s="10" t="s">
        <v>21</v>
      </c>
      <c r="Y45" s="14">
        <v>45517</v>
      </c>
      <c r="Z45" s="14">
        <v>45523</v>
      </c>
      <c r="AA45" s="11">
        <f t="shared" si="0"/>
        <v>2024</v>
      </c>
      <c r="AB45" s="11" t="str">
        <f t="shared" si="1"/>
        <v>August</v>
      </c>
      <c r="AC45" s="11">
        <f t="shared" si="4"/>
        <v>6</v>
      </c>
      <c r="AD45" s="13" t="str" cm="1">
        <f t="array" ref="AD45">_xlfn.IFS(Table1[[#This Row],[Diff order-ship date]]&gt;10,"late time",Table1[[#This Row],[Diff order-ship date]]&gt;=0,"on time",Table1[[#This Row],[Diff order-ship date]]&lt;0,"not appropriate")</f>
        <v>on time</v>
      </c>
      <c r="AE45" s="11" t="str">
        <f t="shared" si="2"/>
        <v>Positive</v>
      </c>
      <c r="AF45" s="11" t="str">
        <f>_xlfn.CONCAT(Table1[[#This Row],[Month]],Table1[[#This Row],[year]])</f>
        <v>August2024</v>
      </c>
      <c r="AG45" s="11">
        <f t="shared" si="3"/>
        <v>0.41894977168949799</v>
      </c>
    </row>
    <row r="46" spans="1:33">
      <c r="A46" s="4">
        <v>45</v>
      </c>
      <c r="B46" s="5" t="s">
        <v>421</v>
      </c>
      <c r="C46" s="5" t="s">
        <v>153</v>
      </c>
      <c r="D46" s="5" t="s">
        <v>257</v>
      </c>
      <c r="E46" s="5" t="s">
        <v>258</v>
      </c>
      <c r="F46" s="5" t="s">
        <v>158</v>
      </c>
      <c r="G46" s="5" t="s">
        <v>345</v>
      </c>
      <c r="H46" s="5" t="s">
        <v>142</v>
      </c>
      <c r="I46" s="5" t="s">
        <v>212</v>
      </c>
      <c r="J46" s="5" t="s">
        <v>64</v>
      </c>
      <c r="K46" s="5" t="s">
        <v>422</v>
      </c>
      <c r="L46" s="5" t="s">
        <v>36</v>
      </c>
      <c r="M46" s="5" t="s">
        <v>38</v>
      </c>
      <c r="N46" s="5" t="s">
        <v>423</v>
      </c>
      <c r="O46" s="5">
        <v>278.64</v>
      </c>
      <c r="P46" s="5">
        <v>6</v>
      </c>
      <c r="Q46" s="5">
        <v>55.62</v>
      </c>
      <c r="R46" s="8">
        <f>Table1[[#This Row],[Profit]]/Table1[[#This Row],[Sales]]</f>
        <v>0.19961240310077499</v>
      </c>
      <c r="S46" s="5">
        <v>20.91</v>
      </c>
      <c r="T46" s="5" t="s">
        <v>170</v>
      </c>
      <c r="U46" s="5">
        <v>291</v>
      </c>
      <c r="V46" s="5" t="s">
        <v>172</v>
      </c>
      <c r="W46" s="5" t="s">
        <v>76</v>
      </c>
      <c r="X46" s="9" t="s">
        <v>28</v>
      </c>
      <c r="Y46" s="12">
        <v>44931</v>
      </c>
      <c r="Z46" s="12">
        <v>45051</v>
      </c>
      <c r="AA46" s="11">
        <f t="shared" si="0"/>
        <v>2023</v>
      </c>
      <c r="AB46" s="11" t="str">
        <f t="shared" si="1"/>
        <v>May</v>
      </c>
      <c r="AC46" s="11">
        <f t="shared" si="4"/>
        <v>120</v>
      </c>
      <c r="AD46" s="13" t="str" cm="1">
        <f t="array" ref="AD46">_xlfn.IFS(Table1[[#This Row],[Diff order-ship date]]&gt;10,"late time",Table1[[#This Row],[Diff order-ship date]]&gt;=0,"on time",Table1[[#This Row],[Diff order-ship date]]&lt;0,"not appropriate")</f>
        <v>late time</v>
      </c>
      <c r="AE46" s="11" t="str">
        <f t="shared" si="2"/>
        <v>Positive</v>
      </c>
      <c r="AF46" s="11" t="str">
        <f>_xlfn.CONCAT(Table1[[#This Row],[Month]],Table1[[#This Row],[year]])</f>
        <v>May2023</v>
      </c>
      <c r="AG46" s="11">
        <f t="shared" si="3"/>
        <v>0.19961240310077499</v>
      </c>
    </row>
    <row r="47" spans="1:33">
      <c r="A47" s="6">
        <v>46</v>
      </c>
      <c r="B47" s="7" t="s">
        <v>424</v>
      </c>
      <c r="C47" s="7" t="s">
        <v>153</v>
      </c>
      <c r="D47" s="7" t="s">
        <v>425</v>
      </c>
      <c r="E47" s="7" t="s">
        <v>426</v>
      </c>
      <c r="F47" s="7" t="s">
        <v>158</v>
      </c>
      <c r="G47" s="7" t="s">
        <v>276</v>
      </c>
      <c r="H47" s="7" t="s">
        <v>51</v>
      </c>
      <c r="I47" s="7" t="s">
        <v>212</v>
      </c>
      <c r="J47" s="7" t="s">
        <v>64</v>
      </c>
      <c r="K47" s="7" t="s">
        <v>427</v>
      </c>
      <c r="L47" s="7" t="s">
        <v>36</v>
      </c>
      <c r="M47" s="7" t="s">
        <v>99</v>
      </c>
      <c r="N47" s="7" t="s">
        <v>428</v>
      </c>
      <c r="O47" s="7">
        <v>178.74</v>
      </c>
      <c r="P47" s="7">
        <v>6</v>
      </c>
      <c r="Q47" s="7">
        <v>14.22</v>
      </c>
      <c r="R47" s="8">
        <f>Table1[[#This Row],[Profit]]/Table1[[#This Row],[Sales]]</f>
        <v>7.9556898288016098E-2</v>
      </c>
      <c r="S47" s="7">
        <v>11.09</v>
      </c>
      <c r="T47" s="7" t="s">
        <v>170</v>
      </c>
      <c r="U47" s="7">
        <v>752</v>
      </c>
      <c r="V47" s="7" t="s">
        <v>172</v>
      </c>
      <c r="W47" s="7" t="s">
        <v>72</v>
      </c>
      <c r="X47" s="10" t="s">
        <v>21</v>
      </c>
      <c r="Y47" s="14">
        <v>44466</v>
      </c>
      <c r="Z47" s="14">
        <v>44265</v>
      </c>
      <c r="AA47" s="11">
        <f t="shared" si="0"/>
        <v>2021</v>
      </c>
      <c r="AB47" s="11" t="str">
        <f t="shared" si="1"/>
        <v>March</v>
      </c>
      <c r="AC47" s="11">
        <f t="shared" si="4"/>
        <v>-201</v>
      </c>
      <c r="AD47" s="13" t="str" cm="1">
        <f t="array" ref="AD47">_xlfn.IFS(Table1[[#This Row],[Diff order-ship date]]&gt;10,"late time",Table1[[#This Row],[Diff order-ship date]]&gt;=0,"on time",Table1[[#This Row],[Diff order-ship date]]&lt;0,"not appropriate")</f>
        <v>not appropriate</v>
      </c>
      <c r="AE47" s="11" t="str">
        <f t="shared" si="2"/>
        <v>Positive</v>
      </c>
      <c r="AF47" s="11" t="str">
        <f>_xlfn.CONCAT(Table1[[#This Row],[Month]],Table1[[#This Row],[year]])</f>
        <v>March2021</v>
      </c>
      <c r="AG47" s="11">
        <f t="shared" si="3"/>
        <v>7.9556898288016098E-2</v>
      </c>
    </row>
    <row r="48" spans="1:33">
      <c r="A48" s="4">
        <v>47</v>
      </c>
      <c r="B48" s="5" t="s">
        <v>268</v>
      </c>
      <c r="C48" s="5" t="s">
        <v>153</v>
      </c>
      <c r="D48" s="5" t="s">
        <v>269</v>
      </c>
      <c r="E48" s="5" t="s">
        <v>270</v>
      </c>
      <c r="F48" s="5" t="s">
        <v>158</v>
      </c>
      <c r="G48" s="5" t="s">
        <v>224</v>
      </c>
      <c r="H48" s="5" t="s">
        <v>87</v>
      </c>
      <c r="I48" s="5" t="s">
        <v>212</v>
      </c>
      <c r="J48" s="5" t="s">
        <v>66</v>
      </c>
      <c r="K48" s="5" t="s">
        <v>429</v>
      </c>
      <c r="L48" s="5" t="s">
        <v>36</v>
      </c>
      <c r="M48" s="5" t="s">
        <v>47</v>
      </c>
      <c r="N48" s="5" t="s">
        <v>430</v>
      </c>
      <c r="O48" s="5">
        <v>87.36</v>
      </c>
      <c r="P48" s="5">
        <v>7</v>
      </c>
      <c r="Q48" s="5">
        <v>7.77</v>
      </c>
      <c r="R48" s="8">
        <f>Table1[[#This Row],[Profit]]/Table1[[#This Row],[Sales]]</f>
        <v>8.8942307692307696E-2</v>
      </c>
      <c r="S48" s="5">
        <v>7.72</v>
      </c>
      <c r="T48" s="5" t="s">
        <v>170</v>
      </c>
      <c r="U48" s="5">
        <v>364</v>
      </c>
      <c r="V48" s="5" t="s">
        <v>172</v>
      </c>
      <c r="W48" s="5" t="s">
        <v>27</v>
      </c>
      <c r="X48" s="9" t="s">
        <v>28</v>
      </c>
      <c r="Y48" s="12">
        <v>44931</v>
      </c>
      <c r="Z48" s="12">
        <v>45051</v>
      </c>
      <c r="AA48" s="11">
        <f t="shared" si="0"/>
        <v>2023</v>
      </c>
      <c r="AB48" s="11" t="str">
        <f t="shared" si="1"/>
        <v>May</v>
      </c>
      <c r="AC48" s="11">
        <f t="shared" si="4"/>
        <v>120</v>
      </c>
      <c r="AD48" s="13" t="str" cm="1">
        <f t="array" ref="AD48">_xlfn.IFS(Table1[[#This Row],[Diff order-ship date]]&gt;10,"late time",Table1[[#This Row],[Diff order-ship date]]&gt;=0,"on time",Table1[[#This Row],[Diff order-ship date]]&lt;0,"not appropriate")</f>
        <v>late time</v>
      </c>
      <c r="AE48" s="11" t="str">
        <f t="shared" si="2"/>
        <v>Positive</v>
      </c>
      <c r="AF48" s="11" t="str">
        <f>_xlfn.CONCAT(Table1[[#This Row],[Month]],Table1[[#This Row],[year]])</f>
        <v>May2023</v>
      </c>
      <c r="AG48" s="11">
        <f t="shared" si="3"/>
        <v>8.8942307692307696E-2</v>
      </c>
    </row>
    <row r="49" spans="1:33">
      <c r="A49" s="6">
        <v>48</v>
      </c>
      <c r="B49" s="7" t="s">
        <v>431</v>
      </c>
      <c r="C49" s="7" t="s">
        <v>153</v>
      </c>
      <c r="D49" s="7" t="s">
        <v>400</v>
      </c>
      <c r="E49" s="7" t="s">
        <v>401</v>
      </c>
      <c r="F49" s="7" t="s">
        <v>158</v>
      </c>
      <c r="G49" s="7" t="s">
        <v>326</v>
      </c>
      <c r="H49" s="7" t="s">
        <v>132</v>
      </c>
      <c r="I49" s="7" t="s">
        <v>212</v>
      </c>
      <c r="J49" s="7" t="s">
        <v>66</v>
      </c>
      <c r="K49" s="7" t="s">
        <v>432</v>
      </c>
      <c r="L49" s="7" t="s">
        <v>36</v>
      </c>
      <c r="M49" s="7" t="s">
        <v>47</v>
      </c>
      <c r="N49" s="7" t="s">
        <v>433</v>
      </c>
      <c r="O49" s="7">
        <v>110.88</v>
      </c>
      <c r="P49" s="7">
        <v>7</v>
      </c>
      <c r="Q49" s="7">
        <v>43.05</v>
      </c>
      <c r="R49" s="8">
        <f>Table1[[#This Row],[Profit]]/Table1[[#This Row],[Sales]]</f>
        <v>0.38825757575757602</v>
      </c>
      <c r="S49" s="7">
        <v>5.7</v>
      </c>
      <c r="T49" s="7" t="s">
        <v>170</v>
      </c>
      <c r="U49" s="7">
        <v>353</v>
      </c>
      <c r="V49" s="7" t="s">
        <v>172</v>
      </c>
      <c r="W49" s="7" t="s">
        <v>76</v>
      </c>
      <c r="X49" s="10" t="s">
        <v>21</v>
      </c>
      <c r="Y49" s="14">
        <v>45371</v>
      </c>
      <c r="Z49" s="14">
        <v>45375</v>
      </c>
      <c r="AA49" s="11">
        <f t="shared" si="0"/>
        <v>2024</v>
      </c>
      <c r="AB49" s="11" t="str">
        <f t="shared" si="1"/>
        <v>March</v>
      </c>
      <c r="AC49" s="11">
        <f t="shared" si="4"/>
        <v>4</v>
      </c>
      <c r="AD49" s="13" t="str" cm="1">
        <f t="array" ref="AD49">_xlfn.IFS(Table1[[#This Row],[Diff order-ship date]]&gt;10,"late time",Table1[[#This Row],[Diff order-ship date]]&gt;=0,"on time",Table1[[#This Row],[Diff order-ship date]]&lt;0,"not appropriate")</f>
        <v>on time</v>
      </c>
      <c r="AE49" s="11" t="str">
        <f t="shared" si="2"/>
        <v>Positive</v>
      </c>
      <c r="AF49" s="11" t="str">
        <f>_xlfn.CONCAT(Table1[[#This Row],[Month]],Table1[[#This Row],[year]])</f>
        <v>March2024</v>
      </c>
      <c r="AG49" s="11">
        <f t="shared" si="3"/>
        <v>0.38825757575757602</v>
      </c>
    </row>
    <row r="50" spans="1:33">
      <c r="A50" s="4">
        <v>49</v>
      </c>
      <c r="B50" s="5" t="s">
        <v>421</v>
      </c>
      <c r="C50" s="5" t="s">
        <v>153</v>
      </c>
      <c r="D50" s="5" t="s">
        <v>257</v>
      </c>
      <c r="E50" s="5" t="s">
        <v>258</v>
      </c>
      <c r="F50" s="5" t="s">
        <v>158</v>
      </c>
      <c r="G50" s="5" t="s">
        <v>345</v>
      </c>
      <c r="H50" s="5" t="s">
        <v>142</v>
      </c>
      <c r="I50" s="5" t="s">
        <v>212</v>
      </c>
      <c r="J50" s="5" t="s">
        <v>64</v>
      </c>
      <c r="K50" s="5" t="s">
        <v>434</v>
      </c>
      <c r="L50" s="5" t="s">
        <v>36</v>
      </c>
      <c r="M50" s="5" t="s">
        <v>99</v>
      </c>
      <c r="N50" s="5" t="s">
        <v>435</v>
      </c>
      <c r="O50" s="5">
        <v>215.04</v>
      </c>
      <c r="P50" s="5">
        <v>7</v>
      </c>
      <c r="Q50" s="5">
        <v>53.76</v>
      </c>
      <c r="R50" s="8">
        <f>Table1[[#This Row],[Profit]]/Table1[[#This Row],[Sales]]</f>
        <v>0.25</v>
      </c>
      <c r="S50" s="5">
        <v>20.39</v>
      </c>
      <c r="T50" s="5" t="s">
        <v>170</v>
      </c>
      <c r="U50" s="5">
        <v>525</v>
      </c>
      <c r="V50" s="5" t="s">
        <v>172</v>
      </c>
      <c r="W50" s="5" t="s">
        <v>63</v>
      </c>
      <c r="X50" s="9" t="s">
        <v>28</v>
      </c>
      <c r="Y50" s="12">
        <v>44238</v>
      </c>
      <c r="Z50" s="12">
        <v>44388</v>
      </c>
      <c r="AA50" s="11">
        <f t="shared" si="0"/>
        <v>2021</v>
      </c>
      <c r="AB50" s="11" t="str">
        <f t="shared" si="1"/>
        <v>July</v>
      </c>
      <c r="AC50" s="11">
        <f t="shared" si="4"/>
        <v>150</v>
      </c>
      <c r="AD50" s="13" t="str" cm="1">
        <f t="array" ref="AD50">_xlfn.IFS(Table1[[#This Row],[Diff order-ship date]]&gt;10,"late time",Table1[[#This Row],[Diff order-ship date]]&gt;=0,"on time",Table1[[#This Row],[Diff order-ship date]]&lt;0,"not appropriate")</f>
        <v>late time</v>
      </c>
      <c r="AE50" s="11" t="str">
        <f t="shared" si="2"/>
        <v>Positive</v>
      </c>
      <c r="AF50" s="11" t="str">
        <f>_xlfn.CONCAT(Table1[[#This Row],[Month]],Table1[[#This Row],[year]])</f>
        <v>July2021</v>
      </c>
      <c r="AG50" s="11">
        <f t="shared" si="3"/>
        <v>0.25</v>
      </c>
    </row>
    <row r="51" spans="1:33">
      <c r="A51" s="6">
        <v>50</v>
      </c>
      <c r="B51" s="7" t="s">
        <v>233</v>
      </c>
      <c r="C51" s="7" t="s">
        <v>153</v>
      </c>
      <c r="D51" s="7" t="s">
        <v>234</v>
      </c>
      <c r="E51" s="7" t="s">
        <v>235</v>
      </c>
      <c r="F51" s="7" t="s">
        <v>158</v>
      </c>
      <c r="G51" s="7" t="s">
        <v>236</v>
      </c>
      <c r="H51" s="7" t="s">
        <v>94</v>
      </c>
      <c r="I51" s="7" t="s">
        <v>212</v>
      </c>
      <c r="J51" s="7" t="s">
        <v>66</v>
      </c>
      <c r="K51" s="7" t="s">
        <v>436</v>
      </c>
      <c r="L51" s="7" t="s">
        <v>36</v>
      </c>
      <c r="M51" s="7" t="s">
        <v>34</v>
      </c>
      <c r="N51" s="7" t="s">
        <v>437</v>
      </c>
      <c r="O51" s="7">
        <v>2799.63</v>
      </c>
      <c r="P51" s="7">
        <v>9</v>
      </c>
      <c r="Q51" s="7">
        <v>391.77</v>
      </c>
      <c r="R51" s="8">
        <f>Table1[[#This Row],[Profit]]/Table1[[#This Row],[Sales]]</f>
        <v>0.139936348731797</v>
      </c>
      <c r="S51" s="7">
        <v>265.45999999999998</v>
      </c>
      <c r="T51" s="7" t="s">
        <v>170</v>
      </c>
      <c r="U51" s="7">
        <v>550</v>
      </c>
      <c r="V51" s="7" t="s">
        <v>172</v>
      </c>
      <c r="W51" s="7" t="s">
        <v>27</v>
      </c>
      <c r="X51" s="10" t="s">
        <v>21</v>
      </c>
      <c r="Y51" s="14">
        <v>45614</v>
      </c>
      <c r="Z51" s="14">
        <v>45618</v>
      </c>
      <c r="AA51" s="11">
        <f t="shared" si="0"/>
        <v>2024</v>
      </c>
      <c r="AB51" s="11" t="str">
        <f t="shared" si="1"/>
        <v>November</v>
      </c>
      <c r="AC51" s="11">
        <f t="shared" si="4"/>
        <v>4</v>
      </c>
      <c r="AD51" s="13" t="str" cm="1">
        <f t="array" ref="AD51">_xlfn.IFS(Table1[[#This Row],[Diff order-ship date]]&gt;10,"late time",Table1[[#This Row],[Diff order-ship date]]&gt;=0,"on time",Table1[[#This Row],[Diff order-ship date]]&lt;0,"not appropriate")</f>
        <v>on time</v>
      </c>
      <c r="AE51" s="11" t="str">
        <f t="shared" si="2"/>
        <v>Positive</v>
      </c>
      <c r="AF51" s="11" t="str">
        <f>_xlfn.CONCAT(Table1[[#This Row],[Month]],Table1[[#This Row],[year]])</f>
        <v>November2024</v>
      </c>
      <c r="AG51" s="11">
        <f t="shared" si="3"/>
        <v>0.139936348731797</v>
      </c>
    </row>
    <row r="52" spans="1:33">
      <c r="A52" s="4">
        <v>51</v>
      </c>
      <c r="B52" s="5" t="s">
        <v>438</v>
      </c>
      <c r="C52" s="5" t="s">
        <v>153</v>
      </c>
      <c r="D52" s="5" t="s">
        <v>439</v>
      </c>
      <c r="E52" s="5" t="s">
        <v>440</v>
      </c>
      <c r="F52" s="5" t="s">
        <v>158</v>
      </c>
      <c r="G52" s="5" t="s">
        <v>441</v>
      </c>
      <c r="H52" s="5" t="s">
        <v>104</v>
      </c>
      <c r="I52" s="5" t="s">
        <v>212</v>
      </c>
      <c r="J52" s="5" t="s">
        <v>67</v>
      </c>
      <c r="K52" s="5" t="s">
        <v>442</v>
      </c>
      <c r="L52" s="5" t="s">
        <v>36</v>
      </c>
      <c r="M52" s="5" t="s">
        <v>99</v>
      </c>
      <c r="N52" s="5" t="s">
        <v>443</v>
      </c>
      <c r="O52" s="5">
        <v>498</v>
      </c>
      <c r="P52" s="5">
        <v>10</v>
      </c>
      <c r="Q52" s="5">
        <v>44.7</v>
      </c>
      <c r="R52" s="8">
        <f>Table1[[#This Row],[Profit]]/Table1[[#This Row],[Sales]]</f>
        <v>8.9759036144578294E-2</v>
      </c>
      <c r="S52" s="5">
        <v>41.18</v>
      </c>
      <c r="T52" s="5" t="s">
        <v>170</v>
      </c>
      <c r="U52" s="5">
        <v>695</v>
      </c>
      <c r="V52" s="5" t="s">
        <v>172</v>
      </c>
      <c r="W52" s="5" t="s">
        <v>76</v>
      </c>
      <c r="X52" s="9" t="s">
        <v>21</v>
      </c>
      <c r="Y52" s="12">
        <v>44931</v>
      </c>
      <c r="Z52" s="12">
        <v>45051</v>
      </c>
      <c r="AA52" s="11">
        <f t="shared" si="0"/>
        <v>2023</v>
      </c>
      <c r="AB52" s="11" t="str">
        <f t="shared" si="1"/>
        <v>May</v>
      </c>
      <c r="AC52" s="11">
        <f t="shared" si="4"/>
        <v>120</v>
      </c>
      <c r="AD52" s="13" t="str" cm="1">
        <f t="array" ref="AD52">_xlfn.IFS(Table1[[#This Row],[Diff order-ship date]]&gt;10,"late time",Table1[[#This Row],[Diff order-ship date]]&gt;=0,"on time",Table1[[#This Row],[Diff order-ship date]]&lt;0,"not appropriate")</f>
        <v>late time</v>
      </c>
      <c r="AE52" s="11" t="str">
        <f t="shared" si="2"/>
        <v>Positive</v>
      </c>
      <c r="AF52" s="11" t="str">
        <f>_xlfn.CONCAT(Table1[[#This Row],[Month]],Table1[[#This Row],[year]])</f>
        <v>May2023</v>
      </c>
      <c r="AG52" s="11">
        <f t="shared" si="3"/>
        <v>8.9759036144578294E-2</v>
      </c>
    </row>
    <row r="53" spans="1:33">
      <c r="A53" s="6">
        <v>52</v>
      </c>
      <c r="B53" s="7" t="s">
        <v>444</v>
      </c>
      <c r="C53" s="7" t="s">
        <v>153</v>
      </c>
      <c r="D53" s="7" t="s">
        <v>445</v>
      </c>
      <c r="E53" s="7" t="s">
        <v>446</v>
      </c>
      <c r="F53" s="7" t="s">
        <v>159</v>
      </c>
      <c r="G53" s="7" t="s">
        <v>218</v>
      </c>
      <c r="H53" s="7" t="s">
        <v>51</v>
      </c>
      <c r="I53" s="7" t="s">
        <v>212</v>
      </c>
      <c r="J53" s="7" t="s">
        <v>64</v>
      </c>
      <c r="K53" s="7" t="s">
        <v>447</v>
      </c>
      <c r="L53" s="7" t="s">
        <v>36</v>
      </c>
      <c r="M53" s="7" t="s">
        <v>88</v>
      </c>
      <c r="N53" s="7" t="s">
        <v>448</v>
      </c>
      <c r="O53" s="7">
        <v>85.92</v>
      </c>
      <c r="P53" s="7">
        <v>8</v>
      </c>
      <c r="Q53" s="7">
        <v>30</v>
      </c>
      <c r="R53" s="8">
        <f>Table1[[#This Row],[Profit]]/Table1[[#This Row],[Sales]]</f>
        <v>0.34916201117318402</v>
      </c>
      <c r="S53" s="7">
        <v>5.38</v>
      </c>
      <c r="T53" s="7" t="s">
        <v>170</v>
      </c>
      <c r="U53" s="7">
        <v>109</v>
      </c>
      <c r="V53" s="7" t="s">
        <v>172</v>
      </c>
      <c r="W53" s="7" t="s">
        <v>63</v>
      </c>
      <c r="X53" s="10" t="s">
        <v>28</v>
      </c>
      <c r="Y53" s="14">
        <v>44790</v>
      </c>
      <c r="Z53" s="14">
        <v>44795</v>
      </c>
      <c r="AA53" s="11">
        <f t="shared" si="0"/>
        <v>2022</v>
      </c>
      <c r="AB53" s="11" t="str">
        <f t="shared" si="1"/>
        <v>August</v>
      </c>
      <c r="AC53" s="11">
        <f t="shared" si="4"/>
        <v>5</v>
      </c>
      <c r="AD53" s="13" t="str" cm="1">
        <f t="array" ref="AD53">_xlfn.IFS(Table1[[#This Row],[Diff order-ship date]]&gt;10,"late time",Table1[[#This Row],[Diff order-ship date]]&gt;=0,"on time",Table1[[#This Row],[Diff order-ship date]]&lt;0,"not appropriate")</f>
        <v>on time</v>
      </c>
      <c r="AE53" s="11" t="str">
        <f t="shared" si="2"/>
        <v>Positive</v>
      </c>
      <c r="AF53" s="11" t="str">
        <f>_xlfn.CONCAT(Table1[[#This Row],[Month]],Table1[[#This Row],[year]])</f>
        <v>August2022</v>
      </c>
      <c r="AG53" s="11">
        <f t="shared" si="3"/>
        <v>0.34916201117318402</v>
      </c>
    </row>
    <row r="54" spans="1:33">
      <c r="A54" s="4">
        <v>53</v>
      </c>
      <c r="B54" s="5" t="s">
        <v>449</v>
      </c>
      <c r="C54" s="5" t="s">
        <v>153</v>
      </c>
      <c r="D54" s="5" t="s">
        <v>450</v>
      </c>
      <c r="E54" s="5" t="s">
        <v>451</v>
      </c>
      <c r="F54" s="5" t="s">
        <v>159</v>
      </c>
      <c r="G54" s="5" t="s">
        <v>55</v>
      </c>
      <c r="H54" s="5" t="s">
        <v>55</v>
      </c>
      <c r="I54" s="5" t="s">
        <v>212</v>
      </c>
      <c r="J54" s="5" t="s">
        <v>65</v>
      </c>
      <c r="K54" s="5" t="s">
        <v>452</v>
      </c>
      <c r="L54" s="5" t="s">
        <v>36</v>
      </c>
      <c r="M54" s="5" t="s">
        <v>114</v>
      </c>
      <c r="N54" s="5" t="s">
        <v>453</v>
      </c>
      <c r="O54" s="5">
        <v>260.39999999999998</v>
      </c>
      <c r="P54" s="5">
        <v>7</v>
      </c>
      <c r="Q54" s="5">
        <v>31.08</v>
      </c>
      <c r="R54" s="8">
        <f>Table1[[#This Row],[Profit]]/Table1[[#This Row],[Sales]]</f>
        <v>0.119354838709677</v>
      </c>
      <c r="S54" s="5">
        <v>21.26</v>
      </c>
      <c r="T54" s="5" t="s">
        <v>170</v>
      </c>
      <c r="U54" s="5">
        <v>273</v>
      </c>
      <c r="V54" s="5" t="s">
        <v>172</v>
      </c>
      <c r="W54" s="5" t="s">
        <v>72</v>
      </c>
      <c r="X54" s="9" t="s">
        <v>21</v>
      </c>
      <c r="Y54" s="12">
        <v>44571</v>
      </c>
      <c r="Z54" s="12">
        <v>44752</v>
      </c>
      <c r="AA54" s="11">
        <f t="shared" si="0"/>
        <v>2022</v>
      </c>
      <c r="AB54" s="11" t="str">
        <f t="shared" si="1"/>
        <v>July</v>
      </c>
      <c r="AC54" s="11">
        <f t="shared" si="4"/>
        <v>181</v>
      </c>
      <c r="AD54" s="13" t="str" cm="1">
        <f t="array" ref="AD54">_xlfn.IFS(Table1[[#This Row],[Diff order-ship date]]&gt;10,"late time",Table1[[#This Row],[Diff order-ship date]]&gt;=0,"on time",Table1[[#This Row],[Diff order-ship date]]&lt;0,"not appropriate")</f>
        <v>late time</v>
      </c>
      <c r="AE54" s="11" t="str">
        <f t="shared" si="2"/>
        <v>Positive</v>
      </c>
      <c r="AF54" s="11" t="str">
        <f>_xlfn.CONCAT(Table1[[#This Row],[Month]],Table1[[#This Row],[year]])</f>
        <v>July2022</v>
      </c>
      <c r="AG54" s="11">
        <f t="shared" si="3"/>
        <v>0.119354838709677</v>
      </c>
    </row>
    <row r="55" spans="1:33">
      <c r="A55" s="6">
        <v>54</v>
      </c>
      <c r="B55" s="7" t="s">
        <v>454</v>
      </c>
      <c r="C55" s="7" t="s">
        <v>153</v>
      </c>
      <c r="D55" s="7" t="s">
        <v>455</v>
      </c>
      <c r="E55" s="7" t="s">
        <v>456</v>
      </c>
      <c r="F55" s="7" t="s">
        <v>159</v>
      </c>
      <c r="G55" s="7" t="s">
        <v>330</v>
      </c>
      <c r="H55" s="7" t="s">
        <v>129</v>
      </c>
      <c r="I55" s="7" t="s">
        <v>212</v>
      </c>
      <c r="J55" s="7" t="s">
        <v>67</v>
      </c>
      <c r="K55" s="7" t="s">
        <v>457</v>
      </c>
      <c r="L55" s="7" t="s">
        <v>36</v>
      </c>
      <c r="M55" s="7" t="s">
        <v>34</v>
      </c>
      <c r="N55" s="7" t="s">
        <v>458</v>
      </c>
      <c r="O55" s="7">
        <v>401.58</v>
      </c>
      <c r="P55" s="7">
        <v>6</v>
      </c>
      <c r="Q55" s="7">
        <v>16.02</v>
      </c>
      <c r="R55" s="8">
        <f>Table1[[#This Row],[Profit]]/Table1[[#This Row],[Sales]]</f>
        <v>3.9892424921559803E-2</v>
      </c>
      <c r="S55" s="7">
        <v>35.28</v>
      </c>
      <c r="T55" s="7" t="s">
        <v>170</v>
      </c>
      <c r="U55" s="7">
        <v>774</v>
      </c>
      <c r="V55" s="7" t="s">
        <v>172</v>
      </c>
      <c r="W55" s="7" t="s">
        <v>27</v>
      </c>
      <c r="X55" s="10" t="s">
        <v>21</v>
      </c>
      <c r="Y55" s="14">
        <v>45091</v>
      </c>
      <c r="Z55" s="14">
        <v>45096</v>
      </c>
      <c r="AA55" s="11">
        <f t="shared" si="0"/>
        <v>2023</v>
      </c>
      <c r="AB55" s="11" t="str">
        <f t="shared" si="1"/>
        <v>June</v>
      </c>
      <c r="AC55" s="11">
        <f t="shared" si="4"/>
        <v>5</v>
      </c>
      <c r="AD55" s="13" t="str" cm="1">
        <f t="array" ref="AD55">_xlfn.IFS(Table1[[#This Row],[Diff order-ship date]]&gt;10,"late time",Table1[[#This Row],[Diff order-ship date]]&gt;=0,"on time",Table1[[#This Row],[Diff order-ship date]]&lt;0,"not appropriate")</f>
        <v>on time</v>
      </c>
      <c r="AE55" s="11" t="str">
        <f t="shared" si="2"/>
        <v>Positive</v>
      </c>
      <c r="AF55" s="11" t="str">
        <f>_xlfn.CONCAT(Table1[[#This Row],[Month]],Table1[[#This Row],[year]])</f>
        <v>June2023</v>
      </c>
      <c r="AG55" s="11">
        <f t="shared" si="3"/>
        <v>3.9892424921559803E-2</v>
      </c>
    </row>
    <row r="56" spans="1:33">
      <c r="A56" s="4">
        <v>55</v>
      </c>
      <c r="B56" s="5" t="s">
        <v>459</v>
      </c>
      <c r="C56" s="5" t="s">
        <v>153</v>
      </c>
      <c r="D56" s="5" t="s">
        <v>460</v>
      </c>
      <c r="E56" s="5" t="s">
        <v>461</v>
      </c>
      <c r="F56" s="5" t="s">
        <v>159</v>
      </c>
      <c r="G56" s="5" t="s">
        <v>345</v>
      </c>
      <c r="H56" s="5" t="s">
        <v>104</v>
      </c>
      <c r="I56" s="5" t="s">
        <v>212</v>
      </c>
      <c r="J56" s="5" t="s">
        <v>67</v>
      </c>
      <c r="K56" s="5" t="s">
        <v>254</v>
      </c>
      <c r="L56" s="5" t="s">
        <v>36</v>
      </c>
      <c r="M56" s="5" t="s">
        <v>38</v>
      </c>
      <c r="N56" s="5" t="s">
        <v>255</v>
      </c>
      <c r="O56" s="5">
        <v>75.239999999999995</v>
      </c>
      <c r="P56" s="5">
        <v>6</v>
      </c>
      <c r="Q56" s="5">
        <v>11.88</v>
      </c>
      <c r="R56" s="8">
        <f>Table1[[#This Row],[Profit]]/Table1[[#This Row],[Sales]]</f>
        <v>0.157894736842105</v>
      </c>
      <c r="S56" s="5">
        <v>7.34</v>
      </c>
      <c r="T56" s="5" t="s">
        <v>170</v>
      </c>
      <c r="U56" s="5">
        <v>235</v>
      </c>
      <c r="V56" s="5" t="s">
        <v>172</v>
      </c>
      <c r="W56" s="5" t="s">
        <v>76</v>
      </c>
      <c r="X56" s="9" t="s">
        <v>28</v>
      </c>
      <c r="Y56" s="12">
        <v>44809</v>
      </c>
      <c r="Z56" s="12">
        <v>44695</v>
      </c>
      <c r="AA56" s="11">
        <f t="shared" si="0"/>
        <v>2022</v>
      </c>
      <c r="AB56" s="11" t="str">
        <f t="shared" si="1"/>
        <v>May</v>
      </c>
      <c r="AC56" s="11">
        <f t="shared" si="4"/>
        <v>-114</v>
      </c>
      <c r="AD56" s="13" t="str" cm="1">
        <f t="array" ref="AD56">_xlfn.IFS(Table1[[#This Row],[Diff order-ship date]]&gt;10,"late time",Table1[[#This Row],[Diff order-ship date]]&gt;=0,"on time",Table1[[#This Row],[Diff order-ship date]]&lt;0,"not appropriate")</f>
        <v>not appropriate</v>
      </c>
      <c r="AE56" s="11" t="str">
        <f t="shared" si="2"/>
        <v>Positive</v>
      </c>
      <c r="AF56" s="11" t="str">
        <f>_xlfn.CONCAT(Table1[[#This Row],[Month]],Table1[[#This Row],[year]])</f>
        <v>May2022</v>
      </c>
      <c r="AG56" s="11">
        <f t="shared" si="3"/>
        <v>0.157894736842105</v>
      </c>
    </row>
    <row r="57" spans="1:33">
      <c r="A57" s="6">
        <v>56</v>
      </c>
      <c r="B57" s="7" t="s">
        <v>462</v>
      </c>
      <c r="C57" s="7" t="s">
        <v>153</v>
      </c>
      <c r="D57" s="7" t="s">
        <v>463</v>
      </c>
      <c r="E57" s="7" t="s">
        <v>464</v>
      </c>
      <c r="F57" s="7" t="s">
        <v>159</v>
      </c>
      <c r="G57" s="7" t="s">
        <v>276</v>
      </c>
      <c r="H57" s="7" t="s">
        <v>140</v>
      </c>
      <c r="I57" s="7" t="s">
        <v>212</v>
      </c>
      <c r="J57" s="7" t="s">
        <v>65</v>
      </c>
      <c r="K57" s="7" t="s">
        <v>465</v>
      </c>
      <c r="L57" s="7" t="s">
        <v>36</v>
      </c>
      <c r="M57" s="7" t="s">
        <v>41</v>
      </c>
      <c r="N57" s="7" t="s">
        <v>466</v>
      </c>
      <c r="O57" s="7">
        <v>173.7</v>
      </c>
      <c r="P57" s="7">
        <v>6</v>
      </c>
      <c r="Q57" s="7">
        <v>3.42</v>
      </c>
      <c r="R57" s="8">
        <f>Table1[[#This Row],[Profit]]/Table1[[#This Row],[Sales]]</f>
        <v>1.9689119170984499E-2</v>
      </c>
      <c r="S57" s="7">
        <v>11.37</v>
      </c>
      <c r="T57" s="7" t="s">
        <v>170</v>
      </c>
      <c r="U57" s="7">
        <v>97</v>
      </c>
      <c r="V57" s="7" t="s">
        <v>172</v>
      </c>
      <c r="W57" s="7" t="s">
        <v>63</v>
      </c>
      <c r="X57" s="10" t="s">
        <v>28</v>
      </c>
      <c r="Y57" s="14">
        <v>44749</v>
      </c>
      <c r="Z57" s="14">
        <v>44902</v>
      </c>
      <c r="AA57" s="11">
        <f t="shared" si="0"/>
        <v>2022</v>
      </c>
      <c r="AB57" s="11" t="str">
        <f t="shared" si="1"/>
        <v>December</v>
      </c>
      <c r="AC57" s="11">
        <f t="shared" si="4"/>
        <v>153</v>
      </c>
      <c r="AD57" s="13" t="str" cm="1">
        <f t="array" ref="AD57">_xlfn.IFS(Table1[[#This Row],[Diff order-ship date]]&gt;10,"late time",Table1[[#This Row],[Diff order-ship date]]&gt;=0,"on time",Table1[[#This Row],[Diff order-ship date]]&lt;0,"not appropriate")</f>
        <v>late time</v>
      </c>
      <c r="AE57" s="11" t="str">
        <f t="shared" si="2"/>
        <v>Positive</v>
      </c>
      <c r="AF57" s="11" t="str">
        <f>_xlfn.CONCAT(Table1[[#This Row],[Month]],Table1[[#This Row],[year]])</f>
        <v>December2022</v>
      </c>
      <c r="AG57" s="11">
        <f t="shared" si="3"/>
        <v>1.9689119170984499E-2</v>
      </c>
    </row>
    <row r="58" spans="1:33">
      <c r="A58" s="4">
        <v>57</v>
      </c>
      <c r="B58" s="5" t="s">
        <v>467</v>
      </c>
      <c r="C58" s="5" t="s">
        <v>153</v>
      </c>
      <c r="D58" s="5" t="s">
        <v>445</v>
      </c>
      <c r="E58" s="5" t="s">
        <v>446</v>
      </c>
      <c r="F58" s="5" t="s">
        <v>159</v>
      </c>
      <c r="G58" s="5" t="s">
        <v>468</v>
      </c>
      <c r="H58" s="5" t="s">
        <v>87</v>
      </c>
      <c r="I58" s="5" t="s">
        <v>212</v>
      </c>
      <c r="J58" s="5" t="s">
        <v>66</v>
      </c>
      <c r="K58" s="5" t="s">
        <v>469</v>
      </c>
      <c r="L58" s="5" t="s">
        <v>36</v>
      </c>
      <c r="M58" s="5" t="s">
        <v>75</v>
      </c>
      <c r="N58" s="5" t="s">
        <v>470</v>
      </c>
      <c r="O58" s="5">
        <v>67.95</v>
      </c>
      <c r="P58" s="5">
        <v>5</v>
      </c>
      <c r="Q58" s="5">
        <v>12.15</v>
      </c>
      <c r="R58" s="8">
        <f>Table1[[#This Row],[Profit]]/Table1[[#This Row],[Sales]]</f>
        <v>0.17880794701986799</v>
      </c>
      <c r="S58" s="5">
        <v>2.62</v>
      </c>
      <c r="T58" s="5" t="s">
        <v>170</v>
      </c>
      <c r="U58" s="5">
        <v>353</v>
      </c>
      <c r="V58" s="5" t="s">
        <v>172</v>
      </c>
      <c r="W58" s="5" t="s">
        <v>72</v>
      </c>
      <c r="X58" s="9" t="s">
        <v>28</v>
      </c>
      <c r="Y58" s="12">
        <v>45618</v>
      </c>
      <c r="Z58" s="12">
        <v>45622</v>
      </c>
      <c r="AA58" s="11">
        <f t="shared" si="0"/>
        <v>2024</v>
      </c>
      <c r="AB58" s="11" t="str">
        <f t="shared" si="1"/>
        <v>November</v>
      </c>
      <c r="AC58" s="11">
        <f t="shared" si="4"/>
        <v>4</v>
      </c>
      <c r="AD58" s="13" t="str" cm="1">
        <f t="array" ref="AD58">_xlfn.IFS(Table1[[#This Row],[Diff order-ship date]]&gt;10,"late time",Table1[[#This Row],[Diff order-ship date]]&gt;=0,"on time",Table1[[#This Row],[Diff order-ship date]]&lt;0,"not appropriate")</f>
        <v>on time</v>
      </c>
      <c r="AE58" s="11" t="str">
        <f t="shared" si="2"/>
        <v>Positive</v>
      </c>
      <c r="AF58" s="11" t="str">
        <f>_xlfn.CONCAT(Table1[[#This Row],[Month]],Table1[[#This Row],[year]])</f>
        <v>November2024</v>
      </c>
      <c r="AG58" s="11">
        <f t="shared" si="3"/>
        <v>0.17880794701986799</v>
      </c>
    </row>
    <row r="59" spans="1:33">
      <c r="A59" s="6">
        <v>58</v>
      </c>
      <c r="B59" s="7" t="s">
        <v>471</v>
      </c>
      <c r="C59" s="7" t="s">
        <v>153</v>
      </c>
      <c r="D59" s="7" t="s">
        <v>472</v>
      </c>
      <c r="E59" s="7" t="s">
        <v>473</v>
      </c>
      <c r="F59" s="7" t="s">
        <v>159</v>
      </c>
      <c r="G59" s="7" t="s">
        <v>474</v>
      </c>
      <c r="H59" s="7" t="s">
        <v>25</v>
      </c>
      <c r="I59" s="7" t="s">
        <v>212</v>
      </c>
      <c r="J59" s="7" t="s">
        <v>66</v>
      </c>
      <c r="K59" s="7" t="s">
        <v>475</v>
      </c>
      <c r="L59" s="7" t="s">
        <v>36</v>
      </c>
      <c r="M59" s="7" t="s">
        <v>34</v>
      </c>
      <c r="N59" s="7" t="s">
        <v>476</v>
      </c>
      <c r="O59" s="7">
        <v>2077.3200000000002</v>
      </c>
      <c r="P59" s="7">
        <v>4</v>
      </c>
      <c r="Q59" s="7">
        <v>581.64</v>
      </c>
      <c r="R59" s="8">
        <f>Table1[[#This Row],[Profit]]/Table1[[#This Row],[Sales]]</f>
        <v>0.27999537866096702</v>
      </c>
      <c r="S59" s="7">
        <v>269.89</v>
      </c>
      <c r="T59" s="7" t="s">
        <v>170</v>
      </c>
      <c r="U59" s="7">
        <v>604</v>
      </c>
      <c r="V59" s="7" t="s">
        <v>172</v>
      </c>
      <c r="W59" s="7" t="s">
        <v>63</v>
      </c>
      <c r="X59" s="10" t="s">
        <v>21</v>
      </c>
      <c r="Y59" s="14">
        <v>45544</v>
      </c>
      <c r="Z59" s="14">
        <v>45551</v>
      </c>
      <c r="AA59" s="11">
        <f t="shared" si="0"/>
        <v>2024</v>
      </c>
      <c r="AB59" s="11" t="str">
        <f t="shared" si="1"/>
        <v>September</v>
      </c>
      <c r="AC59" s="11">
        <f t="shared" si="4"/>
        <v>7</v>
      </c>
      <c r="AD59" s="13" t="str" cm="1">
        <f t="array" ref="AD59">_xlfn.IFS(Table1[[#This Row],[Diff order-ship date]]&gt;10,"late time",Table1[[#This Row],[Diff order-ship date]]&gt;=0,"on time",Table1[[#This Row],[Diff order-ship date]]&lt;0,"not appropriate")</f>
        <v>on time</v>
      </c>
      <c r="AE59" s="11" t="str">
        <f t="shared" si="2"/>
        <v>Positive</v>
      </c>
      <c r="AF59" s="11" t="str">
        <f>_xlfn.CONCAT(Table1[[#This Row],[Month]],Table1[[#This Row],[year]])</f>
        <v>September2024</v>
      </c>
      <c r="AG59" s="11">
        <f t="shared" si="3"/>
        <v>0.27999537866096702</v>
      </c>
    </row>
    <row r="60" spans="1:33">
      <c r="A60" s="4">
        <v>59</v>
      </c>
      <c r="B60" s="5" t="s">
        <v>477</v>
      </c>
      <c r="C60" s="5" t="s">
        <v>153</v>
      </c>
      <c r="D60" s="5" t="s">
        <v>478</v>
      </c>
      <c r="E60" s="5" t="s">
        <v>479</v>
      </c>
      <c r="F60" s="5" t="s">
        <v>159</v>
      </c>
      <c r="G60" s="5" t="s">
        <v>150</v>
      </c>
      <c r="H60" s="5" t="s">
        <v>87</v>
      </c>
      <c r="I60" s="5" t="s">
        <v>212</v>
      </c>
      <c r="J60" s="5" t="s">
        <v>66</v>
      </c>
      <c r="K60" s="5" t="s">
        <v>480</v>
      </c>
      <c r="L60" s="5" t="s">
        <v>36</v>
      </c>
      <c r="M60" s="5" t="s">
        <v>109</v>
      </c>
      <c r="N60" s="5" t="s">
        <v>481</v>
      </c>
      <c r="O60" s="5">
        <v>787.92</v>
      </c>
      <c r="P60" s="5">
        <v>4</v>
      </c>
      <c r="Q60" s="5">
        <v>338.76</v>
      </c>
      <c r="R60" s="8">
        <f>Table1[[#This Row],[Profit]]/Table1[[#This Row],[Sales]]</f>
        <v>0.42994212610417298</v>
      </c>
      <c r="S60" s="5">
        <v>40.840000000000003</v>
      </c>
      <c r="T60" s="5" t="s">
        <v>170</v>
      </c>
      <c r="U60" s="5">
        <v>758</v>
      </c>
      <c r="V60" s="5" t="s">
        <v>172</v>
      </c>
      <c r="W60" s="5" t="s">
        <v>27</v>
      </c>
      <c r="X60" s="9" t="s">
        <v>21</v>
      </c>
      <c r="Y60" s="12">
        <v>45091</v>
      </c>
      <c r="Z60" s="12">
        <v>45096</v>
      </c>
      <c r="AA60" s="11">
        <f t="shared" si="0"/>
        <v>2023</v>
      </c>
      <c r="AB60" s="11" t="str">
        <f t="shared" si="1"/>
        <v>June</v>
      </c>
      <c r="AC60" s="11">
        <f t="shared" si="4"/>
        <v>5</v>
      </c>
      <c r="AD60" s="13" t="str" cm="1">
        <f t="array" ref="AD60">_xlfn.IFS(Table1[[#This Row],[Diff order-ship date]]&gt;10,"late time",Table1[[#This Row],[Diff order-ship date]]&gt;=0,"on time",Table1[[#This Row],[Diff order-ship date]]&lt;0,"not appropriate")</f>
        <v>on time</v>
      </c>
      <c r="AE60" s="11" t="str">
        <f t="shared" si="2"/>
        <v>Positive</v>
      </c>
      <c r="AF60" s="11" t="str">
        <f>_xlfn.CONCAT(Table1[[#This Row],[Month]],Table1[[#This Row],[year]])</f>
        <v>June2023</v>
      </c>
      <c r="AG60" s="11">
        <f t="shared" si="3"/>
        <v>0.42994212610417298</v>
      </c>
    </row>
    <row r="61" spans="1:33">
      <c r="A61" s="6">
        <v>60</v>
      </c>
      <c r="B61" s="7" t="s">
        <v>467</v>
      </c>
      <c r="C61" s="7" t="s">
        <v>153</v>
      </c>
      <c r="D61" s="7" t="s">
        <v>445</v>
      </c>
      <c r="E61" s="7" t="s">
        <v>446</v>
      </c>
      <c r="F61" s="7" t="s">
        <v>159</v>
      </c>
      <c r="G61" s="7" t="s">
        <v>468</v>
      </c>
      <c r="H61" s="7" t="s">
        <v>87</v>
      </c>
      <c r="I61" s="7" t="s">
        <v>212</v>
      </c>
      <c r="J61" s="7" t="s">
        <v>66</v>
      </c>
      <c r="K61" s="7" t="s">
        <v>237</v>
      </c>
      <c r="L61" s="7" t="s">
        <v>36</v>
      </c>
      <c r="M61" s="7" t="s">
        <v>109</v>
      </c>
      <c r="N61" s="7" t="s">
        <v>238</v>
      </c>
      <c r="O61" s="7">
        <v>248.64</v>
      </c>
      <c r="P61" s="7">
        <v>4</v>
      </c>
      <c r="Q61" s="7">
        <v>109.32</v>
      </c>
      <c r="R61" s="8">
        <f>Table1[[#This Row],[Profit]]/Table1[[#This Row],[Sales]]</f>
        <v>0.43967181467181499</v>
      </c>
      <c r="S61" s="7">
        <v>15.39</v>
      </c>
      <c r="T61" s="7" t="s">
        <v>170</v>
      </c>
      <c r="U61" s="7">
        <v>431</v>
      </c>
      <c r="V61" s="7" t="s">
        <v>172</v>
      </c>
      <c r="W61" s="7" t="s">
        <v>76</v>
      </c>
      <c r="X61" s="10" t="s">
        <v>28</v>
      </c>
      <c r="Y61" s="14">
        <v>45168</v>
      </c>
      <c r="Z61" s="14">
        <v>45055</v>
      </c>
      <c r="AA61" s="11">
        <f t="shared" si="0"/>
        <v>2023</v>
      </c>
      <c r="AB61" s="11" t="str">
        <f t="shared" si="1"/>
        <v>May</v>
      </c>
      <c r="AC61" s="11">
        <f t="shared" si="4"/>
        <v>-113</v>
      </c>
      <c r="AD61" s="13" t="str" cm="1">
        <f t="array" ref="AD61">_xlfn.IFS(Table1[[#This Row],[Diff order-ship date]]&gt;10,"late time",Table1[[#This Row],[Diff order-ship date]]&gt;=0,"on time",Table1[[#This Row],[Diff order-ship date]]&lt;0,"not appropriate")</f>
        <v>not appropriate</v>
      </c>
      <c r="AE61" s="11" t="str">
        <f t="shared" si="2"/>
        <v>Positive</v>
      </c>
      <c r="AF61" s="11" t="str">
        <f>_xlfn.CONCAT(Table1[[#This Row],[Month]],Table1[[#This Row],[year]])</f>
        <v>May2023</v>
      </c>
      <c r="AG61" s="11">
        <f t="shared" si="3"/>
        <v>0.43967181467181499</v>
      </c>
    </row>
    <row r="62" spans="1:33">
      <c r="A62" s="4">
        <v>61</v>
      </c>
      <c r="B62" s="5" t="s">
        <v>482</v>
      </c>
      <c r="C62" s="5" t="s">
        <v>153</v>
      </c>
      <c r="D62" s="5" t="s">
        <v>483</v>
      </c>
      <c r="E62" s="5" t="s">
        <v>484</v>
      </c>
      <c r="F62" s="5" t="s">
        <v>159</v>
      </c>
      <c r="G62" s="5" t="s">
        <v>485</v>
      </c>
      <c r="H62" s="5" t="s">
        <v>132</v>
      </c>
      <c r="I62" s="5" t="s">
        <v>212</v>
      </c>
      <c r="J62" s="5" t="s">
        <v>66</v>
      </c>
      <c r="K62" s="5" t="s">
        <v>486</v>
      </c>
      <c r="L62" s="5" t="s">
        <v>36</v>
      </c>
      <c r="M62" s="5" t="s">
        <v>75</v>
      </c>
      <c r="N62" s="5" t="s">
        <v>487</v>
      </c>
      <c r="O62" s="5">
        <v>32.58</v>
      </c>
      <c r="P62" s="5">
        <v>3</v>
      </c>
      <c r="Q62" s="5">
        <v>11.07</v>
      </c>
      <c r="R62" s="8">
        <f>Table1[[#This Row],[Profit]]/Table1[[#This Row],[Sales]]</f>
        <v>0.33977900552486201</v>
      </c>
      <c r="S62" s="5">
        <v>1.01</v>
      </c>
      <c r="T62" s="5" t="s">
        <v>170</v>
      </c>
      <c r="U62" s="5">
        <v>643</v>
      </c>
      <c r="V62" s="5" t="s">
        <v>172</v>
      </c>
      <c r="W62" s="5" t="s">
        <v>63</v>
      </c>
      <c r="X62" s="9" t="s">
        <v>28</v>
      </c>
      <c r="Y62" s="12">
        <v>44728</v>
      </c>
      <c r="Z62" s="12">
        <v>44734</v>
      </c>
      <c r="AA62" s="11">
        <f t="shared" si="0"/>
        <v>2022</v>
      </c>
      <c r="AB62" s="11" t="str">
        <f t="shared" si="1"/>
        <v>June</v>
      </c>
      <c r="AC62" s="11">
        <f t="shared" si="4"/>
        <v>6</v>
      </c>
      <c r="AD62" s="13" t="str" cm="1">
        <f t="array" ref="AD62">_xlfn.IFS(Table1[[#This Row],[Diff order-ship date]]&gt;10,"late time",Table1[[#This Row],[Diff order-ship date]]&gt;=0,"on time",Table1[[#This Row],[Diff order-ship date]]&lt;0,"not appropriate")</f>
        <v>on time</v>
      </c>
      <c r="AE62" s="11" t="str">
        <f t="shared" si="2"/>
        <v>Positive</v>
      </c>
      <c r="AF62" s="11" t="str">
        <f>_xlfn.CONCAT(Table1[[#This Row],[Month]],Table1[[#This Row],[year]])</f>
        <v>June2022</v>
      </c>
      <c r="AG62" s="11">
        <f t="shared" si="3"/>
        <v>0.33977900552486201</v>
      </c>
    </row>
    <row r="63" spans="1:33">
      <c r="A63" s="6">
        <v>62</v>
      </c>
      <c r="B63" s="7" t="s">
        <v>488</v>
      </c>
      <c r="C63" s="7" t="s">
        <v>153</v>
      </c>
      <c r="D63" s="7" t="s">
        <v>489</v>
      </c>
      <c r="E63" s="7" t="s">
        <v>490</v>
      </c>
      <c r="F63" s="7" t="s">
        <v>159</v>
      </c>
      <c r="G63" s="7" t="s">
        <v>148</v>
      </c>
      <c r="H63" s="7" t="s">
        <v>138</v>
      </c>
      <c r="I63" s="7" t="s">
        <v>212</v>
      </c>
      <c r="J63" s="7" t="s">
        <v>65</v>
      </c>
      <c r="K63" s="7" t="s">
        <v>491</v>
      </c>
      <c r="L63" s="7" t="s">
        <v>36</v>
      </c>
      <c r="M63" s="7" t="s">
        <v>75</v>
      </c>
      <c r="N63" s="7" t="s">
        <v>492</v>
      </c>
      <c r="O63" s="7">
        <v>23.58</v>
      </c>
      <c r="P63" s="7">
        <v>3</v>
      </c>
      <c r="Q63" s="7">
        <v>5.4</v>
      </c>
      <c r="R63" s="8">
        <f>Table1[[#This Row],[Profit]]/Table1[[#This Row],[Sales]]</f>
        <v>0.229007633587786</v>
      </c>
      <c r="S63" s="7">
        <v>0.64</v>
      </c>
      <c r="T63" s="7" t="s">
        <v>170</v>
      </c>
      <c r="U63" s="7">
        <v>13</v>
      </c>
      <c r="V63" s="7" t="s">
        <v>172</v>
      </c>
      <c r="W63" s="7" t="s">
        <v>72</v>
      </c>
      <c r="X63" s="10" t="s">
        <v>28</v>
      </c>
      <c r="Y63" s="14">
        <v>45291</v>
      </c>
      <c r="Z63" s="14">
        <v>45383</v>
      </c>
      <c r="AA63" s="11">
        <f t="shared" si="0"/>
        <v>2024</v>
      </c>
      <c r="AB63" s="11" t="str">
        <f t="shared" si="1"/>
        <v>April</v>
      </c>
      <c r="AC63" s="11">
        <f t="shared" si="4"/>
        <v>92</v>
      </c>
      <c r="AD63" s="13" t="str" cm="1">
        <f t="array" ref="AD63">_xlfn.IFS(Table1[[#This Row],[Diff order-ship date]]&gt;10,"late time",Table1[[#This Row],[Diff order-ship date]]&gt;=0,"on time",Table1[[#This Row],[Diff order-ship date]]&lt;0,"not appropriate")</f>
        <v>late time</v>
      </c>
      <c r="AE63" s="11" t="str">
        <f t="shared" si="2"/>
        <v>Positive</v>
      </c>
      <c r="AF63" s="11" t="str">
        <f>_xlfn.CONCAT(Table1[[#This Row],[Month]],Table1[[#This Row],[year]])</f>
        <v>April2024</v>
      </c>
      <c r="AG63" s="11">
        <f t="shared" si="3"/>
        <v>0.229007633587786</v>
      </c>
    </row>
    <row r="64" spans="1:33">
      <c r="A64" s="4">
        <v>63</v>
      </c>
      <c r="B64" s="5" t="s">
        <v>493</v>
      </c>
      <c r="C64" s="5" t="s">
        <v>153</v>
      </c>
      <c r="D64" s="5" t="s">
        <v>494</v>
      </c>
      <c r="E64" s="5" t="s">
        <v>495</v>
      </c>
      <c r="F64" s="5" t="s">
        <v>159</v>
      </c>
      <c r="G64" s="5" t="s">
        <v>474</v>
      </c>
      <c r="H64" s="5" t="s">
        <v>25</v>
      </c>
      <c r="I64" s="5" t="s">
        <v>212</v>
      </c>
      <c r="J64" s="5" t="s">
        <v>66</v>
      </c>
      <c r="K64" s="5" t="s">
        <v>496</v>
      </c>
      <c r="L64" s="5" t="s">
        <v>36</v>
      </c>
      <c r="M64" s="5" t="s">
        <v>99</v>
      </c>
      <c r="N64" s="5" t="s">
        <v>497</v>
      </c>
      <c r="O64" s="5">
        <v>54.36</v>
      </c>
      <c r="P64" s="5">
        <v>3</v>
      </c>
      <c r="Q64" s="5">
        <v>20.07</v>
      </c>
      <c r="R64" s="8">
        <f>Table1[[#This Row],[Profit]]/Table1[[#This Row],[Sales]]</f>
        <v>0.36920529801324498</v>
      </c>
      <c r="S64" s="5">
        <v>3.29</v>
      </c>
      <c r="T64" s="5" t="s">
        <v>170</v>
      </c>
      <c r="U64" s="5">
        <v>771</v>
      </c>
      <c r="V64" s="5" t="s">
        <v>172</v>
      </c>
      <c r="W64" s="5" t="s">
        <v>27</v>
      </c>
      <c r="X64" s="9" t="s">
        <v>21</v>
      </c>
      <c r="Y64" s="12">
        <v>44697</v>
      </c>
      <c r="Z64" s="12">
        <v>44702</v>
      </c>
      <c r="AA64" s="11">
        <f t="shared" si="0"/>
        <v>2022</v>
      </c>
      <c r="AB64" s="11" t="str">
        <f t="shared" si="1"/>
        <v>May</v>
      </c>
      <c r="AC64" s="11">
        <f t="shared" si="4"/>
        <v>5</v>
      </c>
      <c r="AD64" s="13" t="str" cm="1">
        <f t="array" ref="AD64">_xlfn.IFS(Table1[[#This Row],[Diff order-ship date]]&gt;10,"late time",Table1[[#This Row],[Diff order-ship date]]&gt;=0,"on time",Table1[[#This Row],[Diff order-ship date]]&lt;0,"not appropriate")</f>
        <v>on time</v>
      </c>
      <c r="AE64" s="11" t="str">
        <f t="shared" si="2"/>
        <v>Positive</v>
      </c>
      <c r="AF64" s="11" t="str">
        <f>_xlfn.CONCAT(Table1[[#This Row],[Month]],Table1[[#This Row],[year]])</f>
        <v>May2022</v>
      </c>
      <c r="AG64" s="11">
        <f t="shared" si="3"/>
        <v>0.36920529801324498</v>
      </c>
    </row>
    <row r="65" spans="1:33">
      <c r="A65" s="6">
        <v>64</v>
      </c>
      <c r="B65" s="7" t="s">
        <v>498</v>
      </c>
      <c r="C65" s="7" t="s">
        <v>153</v>
      </c>
      <c r="D65" s="7" t="s">
        <v>499</v>
      </c>
      <c r="E65" s="7" t="s">
        <v>500</v>
      </c>
      <c r="F65" s="7" t="s">
        <v>159</v>
      </c>
      <c r="G65" s="7" t="s">
        <v>326</v>
      </c>
      <c r="H65" s="7" t="s">
        <v>132</v>
      </c>
      <c r="I65" s="7" t="s">
        <v>212</v>
      </c>
      <c r="J65" s="7" t="s">
        <v>66</v>
      </c>
      <c r="K65" s="7" t="s">
        <v>501</v>
      </c>
      <c r="L65" s="7" t="s">
        <v>36</v>
      </c>
      <c r="M65" s="7" t="s">
        <v>114</v>
      </c>
      <c r="N65" s="7" t="s">
        <v>502</v>
      </c>
      <c r="O65" s="7">
        <v>145.88999999999999</v>
      </c>
      <c r="P65" s="7">
        <v>3</v>
      </c>
      <c r="Q65" s="7">
        <v>17.46</v>
      </c>
      <c r="R65" s="8">
        <f>Table1[[#This Row],[Profit]]/Table1[[#This Row],[Sales]]</f>
        <v>0.119679210363973</v>
      </c>
      <c r="S65" s="7">
        <v>15.08</v>
      </c>
      <c r="T65" s="7" t="s">
        <v>170</v>
      </c>
      <c r="U65" s="7">
        <v>727</v>
      </c>
      <c r="V65" s="7" t="s">
        <v>172</v>
      </c>
      <c r="W65" s="7" t="s">
        <v>76</v>
      </c>
      <c r="X65" s="10" t="s">
        <v>21</v>
      </c>
      <c r="Y65" s="14">
        <v>44746</v>
      </c>
      <c r="Z65" s="14">
        <v>44899</v>
      </c>
      <c r="AA65" s="11">
        <f t="shared" si="0"/>
        <v>2022</v>
      </c>
      <c r="AB65" s="11" t="str">
        <f t="shared" si="1"/>
        <v>December</v>
      </c>
      <c r="AC65" s="11">
        <f t="shared" si="4"/>
        <v>153</v>
      </c>
      <c r="AD65" s="13" t="str" cm="1">
        <f t="array" ref="AD65">_xlfn.IFS(Table1[[#This Row],[Diff order-ship date]]&gt;10,"late time",Table1[[#This Row],[Diff order-ship date]]&gt;=0,"on time",Table1[[#This Row],[Diff order-ship date]]&lt;0,"not appropriate")</f>
        <v>late time</v>
      </c>
      <c r="AE65" s="11" t="str">
        <f t="shared" si="2"/>
        <v>Positive</v>
      </c>
      <c r="AF65" s="11" t="str">
        <f>_xlfn.CONCAT(Table1[[#This Row],[Month]],Table1[[#This Row],[year]])</f>
        <v>December2022</v>
      </c>
      <c r="AG65" s="11">
        <f t="shared" si="3"/>
        <v>0.119679210363973</v>
      </c>
    </row>
    <row r="66" spans="1:33">
      <c r="A66" s="4">
        <v>65</v>
      </c>
      <c r="B66" s="5" t="s">
        <v>503</v>
      </c>
      <c r="C66" s="5" t="s">
        <v>153</v>
      </c>
      <c r="D66" s="5" t="s">
        <v>504</v>
      </c>
      <c r="E66" s="5" t="s">
        <v>102</v>
      </c>
      <c r="F66" s="5" t="s">
        <v>159</v>
      </c>
      <c r="G66" s="5" t="s">
        <v>313</v>
      </c>
      <c r="H66" s="5" t="s">
        <v>61</v>
      </c>
      <c r="I66" s="5" t="s">
        <v>212</v>
      </c>
      <c r="J66" s="5" t="s">
        <v>67</v>
      </c>
      <c r="K66" s="5" t="s">
        <v>505</v>
      </c>
      <c r="L66" s="5" t="s">
        <v>36</v>
      </c>
      <c r="M66" s="5" t="s">
        <v>114</v>
      </c>
      <c r="N66" s="5" t="s">
        <v>506</v>
      </c>
      <c r="O66" s="5">
        <v>115.11</v>
      </c>
      <c r="P66" s="5">
        <v>3</v>
      </c>
      <c r="Q66" s="5">
        <v>13.77</v>
      </c>
      <c r="R66" s="8">
        <f>Table1[[#This Row],[Profit]]/Table1[[#This Row],[Sales]]</f>
        <v>0.11962470680218899</v>
      </c>
      <c r="S66" s="5">
        <v>7.61</v>
      </c>
      <c r="T66" s="5" t="s">
        <v>170</v>
      </c>
      <c r="U66" s="5">
        <v>120</v>
      </c>
      <c r="V66" s="5" t="s">
        <v>172</v>
      </c>
      <c r="W66" s="5" t="s">
        <v>63</v>
      </c>
      <c r="X66" s="9" t="s">
        <v>21</v>
      </c>
      <c r="Y66" s="12">
        <v>45484</v>
      </c>
      <c r="Z66" s="12">
        <v>45637</v>
      </c>
      <c r="AA66" s="11">
        <f t="shared" ref="AA66:AA129" si="5">YEAR(Z66)</f>
        <v>2024</v>
      </c>
      <c r="AB66" s="11" t="str">
        <f t="shared" ref="AB66:AB129" si="6">TEXT(Z66,"mmmm")</f>
        <v>December</v>
      </c>
      <c r="AC66" s="11">
        <f t="shared" si="4"/>
        <v>153</v>
      </c>
      <c r="AD66" s="13" t="str" cm="1">
        <f t="array" ref="AD66">_xlfn.IFS(Table1[[#This Row],[Diff order-ship date]]&gt;10,"late time",Table1[[#This Row],[Diff order-ship date]]&gt;=0,"on time",Table1[[#This Row],[Diff order-ship date]]&lt;0,"not appropriate")</f>
        <v>late time</v>
      </c>
      <c r="AE66" s="11" t="str">
        <f t="shared" ref="AE66:AE129" si="7">IF(Q66&lt;0,"Negative","Positive")</f>
        <v>Positive</v>
      </c>
      <c r="AF66" s="11" t="str">
        <f>_xlfn.CONCAT(Table1[[#This Row],[Month]],Table1[[#This Row],[year]])</f>
        <v>December2024</v>
      </c>
      <c r="AG66" s="11">
        <f t="shared" ref="AG66:AG129" si="8">Q66/O66</f>
        <v>0.11962470680218899</v>
      </c>
    </row>
    <row r="67" spans="1:33">
      <c r="A67" s="6">
        <v>66</v>
      </c>
      <c r="B67" s="7" t="s">
        <v>507</v>
      </c>
      <c r="C67" s="7" t="s">
        <v>153</v>
      </c>
      <c r="D67" s="7" t="s">
        <v>508</v>
      </c>
      <c r="E67" s="7" t="s">
        <v>509</v>
      </c>
      <c r="F67" s="7" t="s">
        <v>159</v>
      </c>
      <c r="G67" s="7" t="s">
        <v>510</v>
      </c>
      <c r="H67" s="7" t="s">
        <v>71</v>
      </c>
      <c r="I67" s="7" t="s">
        <v>212</v>
      </c>
      <c r="J67" s="7" t="s">
        <v>65</v>
      </c>
      <c r="K67" s="7" t="s">
        <v>511</v>
      </c>
      <c r="L67" s="7" t="s">
        <v>36</v>
      </c>
      <c r="M67" s="7" t="s">
        <v>109</v>
      </c>
      <c r="N67" s="7" t="s">
        <v>512</v>
      </c>
      <c r="O67" s="7">
        <v>76.41</v>
      </c>
      <c r="P67" s="7">
        <v>3</v>
      </c>
      <c r="Q67" s="7">
        <v>2.97</v>
      </c>
      <c r="R67" s="8">
        <f>Table1[[#This Row],[Profit]]/Table1[[#This Row],[Sales]]</f>
        <v>3.8869257950529999E-2</v>
      </c>
      <c r="S67" s="7">
        <v>1.36</v>
      </c>
      <c r="T67" s="7" t="s">
        <v>170</v>
      </c>
      <c r="U67" s="7">
        <v>134</v>
      </c>
      <c r="V67" s="7" t="s">
        <v>172</v>
      </c>
      <c r="W67" s="7" t="s">
        <v>27</v>
      </c>
      <c r="X67" s="10" t="s">
        <v>28</v>
      </c>
      <c r="Y67" s="14">
        <v>45645</v>
      </c>
      <c r="Z67" s="14">
        <v>45651</v>
      </c>
      <c r="AA67" s="11">
        <f t="shared" si="5"/>
        <v>2024</v>
      </c>
      <c r="AB67" s="11" t="str">
        <f t="shared" si="6"/>
        <v>December</v>
      </c>
      <c r="AC67" s="11">
        <f t="shared" si="4"/>
        <v>6</v>
      </c>
      <c r="AD67" s="13" t="str" cm="1">
        <f t="array" ref="AD67">_xlfn.IFS(Table1[[#This Row],[Diff order-ship date]]&gt;10,"late time",Table1[[#This Row],[Diff order-ship date]]&gt;=0,"on time",Table1[[#This Row],[Diff order-ship date]]&lt;0,"not appropriate")</f>
        <v>on time</v>
      </c>
      <c r="AE67" s="11" t="str">
        <f t="shared" si="7"/>
        <v>Positive</v>
      </c>
      <c r="AF67" s="11" t="str">
        <f>_xlfn.CONCAT(Table1[[#This Row],[Month]],Table1[[#This Row],[year]])</f>
        <v>December2024</v>
      </c>
      <c r="AG67" s="11">
        <f t="shared" si="8"/>
        <v>3.8869257950529999E-2</v>
      </c>
    </row>
    <row r="68" spans="1:33">
      <c r="A68" s="4">
        <v>67</v>
      </c>
      <c r="B68" s="5" t="s">
        <v>513</v>
      </c>
      <c r="C68" s="5" t="s">
        <v>153</v>
      </c>
      <c r="D68" s="5" t="s">
        <v>514</v>
      </c>
      <c r="E68" s="5" t="s">
        <v>515</v>
      </c>
      <c r="F68" s="5" t="s">
        <v>159</v>
      </c>
      <c r="G68" s="5" t="s">
        <v>516</v>
      </c>
      <c r="H68" s="5" t="s">
        <v>132</v>
      </c>
      <c r="I68" s="5" t="s">
        <v>212</v>
      </c>
      <c r="J68" s="5" t="s">
        <v>66</v>
      </c>
      <c r="K68" s="5" t="s">
        <v>517</v>
      </c>
      <c r="L68" s="5" t="s">
        <v>36</v>
      </c>
      <c r="M68" s="5" t="s">
        <v>109</v>
      </c>
      <c r="N68" s="5" t="s">
        <v>518</v>
      </c>
      <c r="O68" s="5">
        <v>32.31</v>
      </c>
      <c r="P68" s="5">
        <v>3</v>
      </c>
      <c r="Q68" s="5">
        <v>9</v>
      </c>
      <c r="R68" s="8">
        <f>Table1[[#This Row],[Profit]]/Table1[[#This Row],[Sales]]</f>
        <v>0.27855153203342597</v>
      </c>
      <c r="S68" s="5">
        <v>0.76</v>
      </c>
      <c r="T68" s="5" t="s">
        <v>170</v>
      </c>
      <c r="U68" s="5">
        <v>692</v>
      </c>
      <c r="V68" s="5" t="s">
        <v>172</v>
      </c>
      <c r="W68" s="5" t="s">
        <v>76</v>
      </c>
      <c r="X68" s="9" t="s">
        <v>21</v>
      </c>
      <c r="Y68" s="12">
        <v>45070</v>
      </c>
      <c r="Z68" s="12">
        <v>45075</v>
      </c>
      <c r="AA68" s="11">
        <f t="shared" si="5"/>
        <v>2023</v>
      </c>
      <c r="AB68" s="11" t="str">
        <f t="shared" si="6"/>
        <v>May</v>
      </c>
      <c r="AC68" s="11">
        <f t="shared" ref="AC68:AC131" si="9">DATEDIF(Y68,Z68,"d")</f>
        <v>5</v>
      </c>
      <c r="AD68" s="13" t="str" cm="1">
        <f t="array" ref="AD68">_xlfn.IFS(Table1[[#This Row],[Diff order-ship date]]&gt;10,"late time",Table1[[#This Row],[Diff order-ship date]]&gt;=0,"on time",Table1[[#This Row],[Diff order-ship date]]&lt;0,"not appropriate")</f>
        <v>on time</v>
      </c>
      <c r="AE68" s="11" t="str">
        <f t="shared" si="7"/>
        <v>Positive</v>
      </c>
      <c r="AF68" s="11" t="str">
        <f>_xlfn.CONCAT(Table1[[#This Row],[Month]],Table1[[#This Row],[year]])</f>
        <v>May2023</v>
      </c>
      <c r="AG68" s="11">
        <f t="shared" si="8"/>
        <v>0.27855153203342597</v>
      </c>
    </row>
    <row r="69" spans="1:33">
      <c r="A69" s="6">
        <v>68</v>
      </c>
      <c r="B69" s="7" t="s">
        <v>519</v>
      </c>
      <c r="C69" s="7" t="s">
        <v>153</v>
      </c>
      <c r="D69" s="7" t="s">
        <v>520</v>
      </c>
      <c r="E69" s="7" t="s">
        <v>521</v>
      </c>
      <c r="F69" s="7" t="s">
        <v>159</v>
      </c>
      <c r="G69" s="7" t="s">
        <v>522</v>
      </c>
      <c r="H69" s="7" t="s">
        <v>94</v>
      </c>
      <c r="I69" s="7" t="s">
        <v>212</v>
      </c>
      <c r="J69" s="7" t="s">
        <v>66</v>
      </c>
      <c r="K69" s="7" t="s">
        <v>523</v>
      </c>
      <c r="L69" s="7" t="s">
        <v>36</v>
      </c>
      <c r="M69" s="7" t="s">
        <v>41</v>
      </c>
      <c r="N69" s="7" t="s">
        <v>524</v>
      </c>
      <c r="O69" s="7">
        <v>140.22</v>
      </c>
      <c r="P69" s="7">
        <v>3</v>
      </c>
      <c r="Q69" s="7">
        <v>42.03</v>
      </c>
      <c r="R69" s="8">
        <f>Table1[[#This Row],[Profit]]/Table1[[#This Row],[Sales]]</f>
        <v>0.29974326059050099</v>
      </c>
      <c r="S69" s="7">
        <v>11.86</v>
      </c>
      <c r="T69" s="7" t="s">
        <v>170</v>
      </c>
      <c r="U69" s="7">
        <v>637</v>
      </c>
      <c r="V69" s="7" t="s">
        <v>172</v>
      </c>
      <c r="W69" s="7" t="s">
        <v>63</v>
      </c>
      <c r="X69" s="10" t="s">
        <v>28</v>
      </c>
      <c r="Y69" s="14">
        <v>45112</v>
      </c>
      <c r="Z69" s="14">
        <v>45265</v>
      </c>
      <c r="AA69" s="11">
        <f t="shared" si="5"/>
        <v>2023</v>
      </c>
      <c r="AB69" s="11" t="str">
        <f t="shared" si="6"/>
        <v>December</v>
      </c>
      <c r="AC69" s="11">
        <f t="shared" si="9"/>
        <v>153</v>
      </c>
      <c r="AD69" s="13" t="str" cm="1">
        <f t="array" ref="AD69">_xlfn.IFS(Table1[[#This Row],[Diff order-ship date]]&gt;10,"late time",Table1[[#This Row],[Diff order-ship date]]&gt;=0,"on time",Table1[[#This Row],[Diff order-ship date]]&lt;0,"not appropriate")</f>
        <v>late time</v>
      </c>
      <c r="AE69" s="11" t="str">
        <f t="shared" si="7"/>
        <v>Positive</v>
      </c>
      <c r="AF69" s="11" t="str">
        <f>_xlfn.CONCAT(Table1[[#This Row],[Month]],Table1[[#This Row],[year]])</f>
        <v>December2023</v>
      </c>
      <c r="AG69" s="11">
        <f t="shared" si="8"/>
        <v>0.29974326059050099</v>
      </c>
    </row>
    <row r="70" spans="1:33">
      <c r="A70" s="4">
        <v>69</v>
      </c>
      <c r="B70" s="5" t="s">
        <v>525</v>
      </c>
      <c r="C70" s="5" t="s">
        <v>153</v>
      </c>
      <c r="D70" s="5" t="s">
        <v>526</v>
      </c>
      <c r="E70" s="5" t="s">
        <v>527</v>
      </c>
      <c r="F70" s="5" t="s">
        <v>159</v>
      </c>
      <c r="G70" s="5" t="s">
        <v>150</v>
      </c>
      <c r="H70" s="5" t="s">
        <v>87</v>
      </c>
      <c r="I70" s="5" t="s">
        <v>212</v>
      </c>
      <c r="J70" s="5" t="s">
        <v>66</v>
      </c>
      <c r="K70" s="5" t="s">
        <v>528</v>
      </c>
      <c r="L70" s="5" t="s">
        <v>36</v>
      </c>
      <c r="M70" s="5" t="s">
        <v>47</v>
      </c>
      <c r="N70" s="5" t="s">
        <v>529</v>
      </c>
      <c r="O70" s="5">
        <v>17.73</v>
      </c>
      <c r="P70" s="5">
        <v>3</v>
      </c>
      <c r="Q70" s="5">
        <v>0.63</v>
      </c>
      <c r="R70" s="8">
        <f>Table1[[#This Row],[Profit]]/Table1[[#This Row],[Sales]]</f>
        <v>3.5532994923857898E-2</v>
      </c>
      <c r="S70" s="5">
        <v>0.86</v>
      </c>
      <c r="T70" s="5" t="s">
        <v>170</v>
      </c>
      <c r="U70" s="5">
        <v>72</v>
      </c>
      <c r="V70" s="5" t="s">
        <v>172</v>
      </c>
      <c r="W70" s="5" t="s">
        <v>27</v>
      </c>
      <c r="X70" s="9" t="s">
        <v>28</v>
      </c>
      <c r="Y70" s="12">
        <v>45145</v>
      </c>
      <c r="Z70" s="12">
        <v>45120</v>
      </c>
      <c r="AA70" s="11">
        <f t="shared" si="5"/>
        <v>2023</v>
      </c>
      <c r="AB70" s="11" t="str">
        <f t="shared" si="6"/>
        <v>July</v>
      </c>
      <c r="AC70" s="11">
        <f t="shared" si="9"/>
        <v>-25</v>
      </c>
      <c r="AD70" s="13" t="str" cm="1">
        <f t="array" ref="AD70">_xlfn.IFS(Table1[[#This Row],[Diff order-ship date]]&gt;10,"late time",Table1[[#This Row],[Diff order-ship date]]&gt;=0,"on time",Table1[[#This Row],[Diff order-ship date]]&lt;0,"not appropriate")</f>
        <v>not appropriate</v>
      </c>
      <c r="AE70" s="11" t="str">
        <f t="shared" si="7"/>
        <v>Positive</v>
      </c>
      <c r="AF70" s="11" t="str">
        <f>_xlfn.CONCAT(Table1[[#This Row],[Month]],Table1[[#This Row],[year]])</f>
        <v>July2023</v>
      </c>
      <c r="AG70" s="11">
        <f t="shared" si="8"/>
        <v>3.5532994923857898E-2</v>
      </c>
    </row>
    <row r="71" spans="1:33">
      <c r="A71" s="6">
        <v>70</v>
      </c>
      <c r="B71" s="7" t="s">
        <v>530</v>
      </c>
      <c r="C71" s="7" t="s">
        <v>153</v>
      </c>
      <c r="D71" s="7" t="s">
        <v>531</v>
      </c>
      <c r="E71" s="7" t="s">
        <v>532</v>
      </c>
      <c r="F71" s="7" t="s">
        <v>159</v>
      </c>
      <c r="G71" s="7" t="s">
        <v>468</v>
      </c>
      <c r="H71" s="7" t="s">
        <v>87</v>
      </c>
      <c r="I71" s="7" t="s">
        <v>212</v>
      </c>
      <c r="J71" s="7" t="s">
        <v>66</v>
      </c>
      <c r="K71" s="7" t="s">
        <v>533</v>
      </c>
      <c r="L71" s="7" t="s">
        <v>36</v>
      </c>
      <c r="M71" s="7" t="s">
        <v>75</v>
      </c>
      <c r="N71" s="7" t="s">
        <v>534</v>
      </c>
      <c r="O71" s="7">
        <v>13.47</v>
      </c>
      <c r="P71" s="7">
        <v>1</v>
      </c>
      <c r="Q71" s="7">
        <v>1.2</v>
      </c>
      <c r="R71" s="8">
        <f>Table1[[#This Row],[Profit]]/Table1[[#This Row],[Sales]]</f>
        <v>8.9086859688196005E-2</v>
      </c>
      <c r="S71" s="7">
        <v>0.62</v>
      </c>
      <c r="T71" s="7" t="s">
        <v>170</v>
      </c>
      <c r="U71" s="7">
        <v>691</v>
      </c>
      <c r="V71" s="7" t="s">
        <v>172</v>
      </c>
      <c r="W71" s="7" t="s">
        <v>76</v>
      </c>
      <c r="X71" s="10" t="s">
        <v>21</v>
      </c>
      <c r="Y71" s="14">
        <v>44802</v>
      </c>
      <c r="Z71" s="14">
        <v>44601</v>
      </c>
      <c r="AA71" s="11">
        <f t="shared" si="5"/>
        <v>2022</v>
      </c>
      <c r="AB71" s="11" t="str">
        <f t="shared" si="6"/>
        <v>February</v>
      </c>
      <c r="AC71" s="11">
        <f t="shared" si="9"/>
        <v>-201</v>
      </c>
      <c r="AD71" s="13" t="str" cm="1">
        <f t="array" ref="AD71">_xlfn.IFS(Table1[[#This Row],[Diff order-ship date]]&gt;10,"late time",Table1[[#This Row],[Diff order-ship date]]&gt;=0,"on time",Table1[[#This Row],[Diff order-ship date]]&lt;0,"not appropriate")</f>
        <v>not appropriate</v>
      </c>
      <c r="AE71" s="11" t="str">
        <f t="shared" si="7"/>
        <v>Positive</v>
      </c>
      <c r="AF71" s="11" t="str">
        <f>_xlfn.CONCAT(Table1[[#This Row],[Month]],Table1[[#This Row],[year]])</f>
        <v>February2022</v>
      </c>
      <c r="AG71" s="11">
        <f t="shared" si="8"/>
        <v>8.9086859688196005E-2</v>
      </c>
    </row>
    <row r="72" spans="1:33">
      <c r="A72" s="4">
        <v>71</v>
      </c>
      <c r="B72" s="5" t="s">
        <v>535</v>
      </c>
      <c r="C72" s="5" t="s">
        <v>153</v>
      </c>
      <c r="D72" s="5" t="s">
        <v>536</v>
      </c>
      <c r="E72" s="5" t="s">
        <v>537</v>
      </c>
      <c r="F72" s="5" t="s">
        <v>159</v>
      </c>
      <c r="G72" s="5" t="s">
        <v>538</v>
      </c>
      <c r="H72" s="5" t="s">
        <v>71</v>
      </c>
      <c r="I72" s="5" t="s">
        <v>212</v>
      </c>
      <c r="J72" s="5" t="s">
        <v>65</v>
      </c>
      <c r="K72" s="5" t="s">
        <v>539</v>
      </c>
      <c r="L72" s="5" t="s">
        <v>36</v>
      </c>
      <c r="M72" s="5" t="s">
        <v>99</v>
      </c>
      <c r="N72" s="5" t="s">
        <v>540</v>
      </c>
      <c r="O72" s="5">
        <v>67.86</v>
      </c>
      <c r="P72" s="5">
        <v>2</v>
      </c>
      <c r="Q72" s="5">
        <v>0</v>
      </c>
      <c r="R72" s="8">
        <f>Table1[[#This Row],[Profit]]/Table1[[#This Row],[Sales]]</f>
        <v>0</v>
      </c>
      <c r="S72" s="5">
        <v>1.91</v>
      </c>
      <c r="T72" s="5" t="s">
        <v>170</v>
      </c>
      <c r="U72" s="5">
        <v>84</v>
      </c>
      <c r="V72" s="5" t="s">
        <v>172</v>
      </c>
      <c r="W72" s="5" t="s">
        <v>27</v>
      </c>
      <c r="X72" s="9" t="s">
        <v>28</v>
      </c>
      <c r="Y72" s="12">
        <v>44357</v>
      </c>
      <c r="Z72" s="12">
        <v>44479</v>
      </c>
      <c r="AA72" s="11">
        <f t="shared" si="5"/>
        <v>2021</v>
      </c>
      <c r="AB72" s="11" t="str">
        <f t="shared" si="6"/>
        <v>October</v>
      </c>
      <c r="AC72" s="11">
        <f t="shared" si="9"/>
        <v>122</v>
      </c>
      <c r="AD72" s="13" t="str" cm="1">
        <f t="array" ref="AD72">_xlfn.IFS(Table1[[#This Row],[Diff order-ship date]]&gt;10,"late time",Table1[[#This Row],[Diff order-ship date]]&gt;=0,"on time",Table1[[#This Row],[Diff order-ship date]]&lt;0,"not appropriate")</f>
        <v>late time</v>
      </c>
      <c r="AE72" s="11" t="str">
        <f t="shared" si="7"/>
        <v>Positive</v>
      </c>
      <c r="AF72" s="11" t="str">
        <f>_xlfn.CONCAT(Table1[[#This Row],[Month]],Table1[[#This Row],[year]])</f>
        <v>October2021</v>
      </c>
      <c r="AG72" s="11">
        <f t="shared" si="8"/>
        <v>0</v>
      </c>
    </row>
    <row r="73" spans="1:33">
      <c r="A73" s="6">
        <v>72</v>
      </c>
      <c r="B73" s="7" t="s">
        <v>541</v>
      </c>
      <c r="C73" s="7" t="s">
        <v>153</v>
      </c>
      <c r="D73" s="7" t="s">
        <v>542</v>
      </c>
      <c r="E73" s="7" t="s">
        <v>543</v>
      </c>
      <c r="F73" s="7" t="s">
        <v>159</v>
      </c>
      <c r="G73" s="7" t="s">
        <v>544</v>
      </c>
      <c r="H73" s="7" t="s">
        <v>142</v>
      </c>
      <c r="I73" s="7" t="s">
        <v>212</v>
      </c>
      <c r="J73" s="7" t="s">
        <v>64</v>
      </c>
      <c r="K73" s="7" t="s">
        <v>545</v>
      </c>
      <c r="L73" s="7" t="s">
        <v>36</v>
      </c>
      <c r="M73" s="7" t="s">
        <v>38</v>
      </c>
      <c r="N73" s="7" t="s">
        <v>546</v>
      </c>
      <c r="O73" s="7">
        <v>95.04</v>
      </c>
      <c r="P73" s="7">
        <v>2</v>
      </c>
      <c r="Q73" s="7">
        <v>13.26</v>
      </c>
      <c r="R73" s="8">
        <f>Table1[[#This Row],[Profit]]/Table1[[#This Row],[Sales]]</f>
        <v>0.13952020202020199</v>
      </c>
      <c r="S73" s="7">
        <v>5.15</v>
      </c>
      <c r="T73" s="7" t="s">
        <v>170</v>
      </c>
      <c r="U73" s="7">
        <v>560</v>
      </c>
      <c r="V73" s="7" t="s">
        <v>172</v>
      </c>
      <c r="W73" s="7" t="s">
        <v>76</v>
      </c>
      <c r="X73" s="10" t="s">
        <v>21</v>
      </c>
      <c r="Y73" s="14">
        <v>44837</v>
      </c>
      <c r="Z73" s="14">
        <v>44636</v>
      </c>
      <c r="AA73" s="11">
        <f t="shared" si="5"/>
        <v>2022</v>
      </c>
      <c r="AB73" s="11" t="str">
        <f t="shared" si="6"/>
        <v>March</v>
      </c>
      <c r="AC73" s="11">
        <f t="shared" si="9"/>
        <v>-201</v>
      </c>
      <c r="AD73" s="13" t="str" cm="1">
        <f t="array" ref="AD73">_xlfn.IFS(Table1[[#This Row],[Diff order-ship date]]&gt;10,"late time",Table1[[#This Row],[Diff order-ship date]]&gt;=0,"on time",Table1[[#This Row],[Diff order-ship date]]&lt;0,"not appropriate")</f>
        <v>not appropriate</v>
      </c>
      <c r="AE73" s="11" t="str">
        <f t="shared" si="7"/>
        <v>Positive</v>
      </c>
      <c r="AF73" s="11" t="str">
        <f>_xlfn.CONCAT(Table1[[#This Row],[Month]],Table1[[#This Row],[year]])</f>
        <v>March2022</v>
      </c>
      <c r="AG73" s="11">
        <f t="shared" si="8"/>
        <v>0.13952020202020199</v>
      </c>
    </row>
    <row r="74" spans="1:33">
      <c r="A74" s="4">
        <v>73</v>
      </c>
      <c r="B74" s="5" t="s">
        <v>525</v>
      </c>
      <c r="C74" s="5" t="s">
        <v>153</v>
      </c>
      <c r="D74" s="5" t="s">
        <v>526</v>
      </c>
      <c r="E74" s="5" t="s">
        <v>527</v>
      </c>
      <c r="F74" s="5" t="s">
        <v>159</v>
      </c>
      <c r="G74" s="5" t="s">
        <v>150</v>
      </c>
      <c r="H74" s="5" t="s">
        <v>87</v>
      </c>
      <c r="I74" s="5" t="s">
        <v>212</v>
      </c>
      <c r="J74" s="5" t="s">
        <v>66</v>
      </c>
      <c r="K74" s="5" t="s">
        <v>547</v>
      </c>
      <c r="L74" s="5" t="s">
        <v>36</v>
      </c>
      <c r="M74" s="5" t="s">
        <v>47</v>
      </c>
      <c r="N74" s="5" t="s">
        <v>548</v>
      </c>
      <c r="O74" s="5">
        <v>30.96</v>
      </c>
      <c r="P74" s="5">
        <v>2</v>
      </c>
      <c r="Q74" s="5">
        <v>7.74</v>
      </c>
      <c r="R74" s="8">
        <f>Table1[[#This Row],[Profit]]/Table1[[#This Row],[Sales]]</f>
        <v>0.25</v>
      </c>
      <c r="S74" s="5">
        <v>2.97</v>
      </c>
      <c r="T74" s="5" t="s">
        <v>170</v>
      </c>
      <c r="U74" s="5">
        <v>590</v>
      </c>
      <c r="V74" s="5" t="s">
        <v>172</v>
      </c>
      <c r="W74" s="5" t="s">
        <v>72</v>
      </c>
      <c r="X74" s="9" t="s">
        <v>28</v>
      </c>
      <c r="Y74" s="12">
        <v>44560</v>
      </c>
      <c r="Z74" s="12">
        <v>44713</v>
      </c>
      <c r="AA74" s="11">
        <f t="shared" si="5"/>
        <v>2022</v>
      </c>
      <c r="AB74" s="11" t="str">
        <f t="shared" si="6"/>
        <v>June</v>
      </c>
      <c r="AC74" s="11">
        <f t="shared" si="9"/>
        <v>153</v>
      </c>
      <c r="AD74" s="13" t="str" cm="1">
        <f t="array" ref="AD74">_xlfn.IFS(Table1[[#This Row],[Diff order-ship date]]&gt;10,"late time",Table1[[#This Row],[Diff order-ship date]]&gt;=0,"on time",Table1[[#This Row],[Diff order-ship date]]&lt;0,"not appropriate")</f>
        <v>late time</v>
      </c>
      <c r="AE74" s="11" t="str">
        <f t="shared" si="7"/>
        <v>Positive</v>
      </c>
      <c r="AF74" s="11" t="str">
        <f>_xlfn.CONCAT(Table1[[#This Row],[Month]],Table1[[#This Row],[year]])</f>
        <v>June2022</v>
      </c>
      <c r="AG74" s="11">
        <f t="shared" si="8"/>
        <v>0.25</v>
      </c>
    </row>
    <row r="75" spans="1:33">
      <c r="A75" s="6">
        <v>74</v>
      </c>
      <c r="B75" s="7" t="s">
        <v>549</v>
      </c>
      <c r="C75" s="7" t="s">
        <v>153</v>
      </c>
      <c r="D75" s="7" t="s">
        <v>460</v>
      </c>
      <c r="E75" s="7" t="s">
        <v>461</v>
      </c>
      <c r="F75" s="7" t="s">
        <v>159</v>
      </c>
      <c r="G75" s="7" t="s">
        <v>374</v>
      </c>
      <c r="H75" s="7" t="s">
        <v>125</v>
      </c>
      <c r="I75" s="7" t="s">
        <v>212</v>
      </c>
      <c r="J75" s="7" t="s">
        <v>65</v>
      </c>
      <c r="K75" s="7" t="s">
        <v>550</v>
      </c>
      <c r="L75" s="7" t="s">
        <v>36</v>
      </c>
      <c r="M75" s="7" t="s">
        <v>47</v>
      </c>
      <c r="N75" s="7" t="s">
        <v>111</v>
      </c>
      <c r="O75" s="7">
        <v>16.739999999999998</v>
      </c>
      <c r="P75" s="7">
        <v>2</v>
      </c>
      <c r="Q75" s="7">
        <v>0.66</v>
      </c>
      <c r="R75" s="8">
        <f>Table1[[#This Row],[Profit]]/Table1[[#This Row],[Sales]]</f>
        <v>3.9426523297491002E-2</v>
      </c>
      <c r="S75" s="7">
        <v>1.1399999999999999</v>
      </c>
      <c r="T75" s="7" t="s">
        <v>170</v>
      </c>
      <c r="U75" s="7">
        <v>441</v>
      </c>
      <c r="V75" s="7" t="s">
        <v>172</v>
      </c>
      <c r="W75" s="7" t="s">
        <v>27</v>
      </c>
      <c r="X75" s="10" t="s">
        <v>21</v>
      </c>
      <c r="Y75" s="14">
        <v>45112</v>
      </c>
      <c r="Z75" s="14">
        <v>45265</v>
      </c>
      <c r="AA75" s="11">
        <f t="shared" si="5"/>
        <v>2023</v>
      </c>
      <c r="AB75" s="11" t="str">
        <f t="shared" si="6"/>
        <v>December</v>
      </c>
      <c r="AC75" s="11">
        <f t="shared" si="9"/>
        <v>153</v>
      </c>
      <c r="AD75" s="13" t="str" cm="1">
        <f t="array" ref="AD75">_xlfn.IFS(Table1[[#This Row],[Diff order-ship date]]&gt;10,"late time",Table1[[#This Row],[Diff order-ship date]]&gt;=0,"on time",Table1[[#This Row],[Diff order-ship date]]&lt;0,"not appropriate")</f>
        <v>late time</v>
      </c>
      <c r="AE75" s="11" t="str">
        <f t="shared" si="7"/>
        <v>Positive</v>
      </c>
      <c r="AF75" s="11" t="str">
        <f>_xlfn.CONCAT(Table1[[#This Row],[Month]],Table1[[#This Row],[year]])</f>
        <v>December2023</v>
      </c>
      <c r="AG75" s="11">
        <f t="shared" si="8"/>
        <v>3.9426523297491002E-2</v>
      </c>
    </row>
    <row r="76" spans="1:33">
      <c r="A76" s="4">
        <v>75</v>
      </c>
      <c r="B76" s="5" t="s">
        <v>551</v>
      </c>
      <c r="C76" s="5" t="s">
        <v>153</v>
      </c>
      <c r="D76" s="5" t="s">
        <v>552</v>
      </c>
      <c r="E76" s="5" t="s">
        <v>553</v>
      </c>
      <c r="F76" s="5" t="s">
        <v>160</v>
      </c>
      <c r="G76" s="5" t="s">
        <v>554</v>
      </c>
      <c r="H76" s="5" t="s">
        <v>132</v>
      </c>
      <c r="I76" s="5" t="s">
        <v>212</v>
      </c>
      <c r="J76" s="5" t="s">
        <v>66</v>
      </c>
      <c r="K76" s="5" t="s">
        <v>555</v>
      </c>
      <c r="L76" s="5" t="s">
        <v>36</v>
      </c>
      <c r="M76" s="5" t="s">
        <v>99</v>
      </c>
      <c r="N76" s="5" t="s">
        <v>556</v>
      </c>
      <c r="O76" s="5">
        <v>55.5</v>
      </c>
      <c r="P76" s="5">
        <v>2</v>
      </c>
      <c r="Q76" s="5">
        <v>25.5</v>
      </c>
      <c r="R76" s="8">
        <f>Table1[[#This Row],[Profit]]/Table1[[#This Row],[Sales]]</f>
        <v>0.45945945945945899</v>
      </c>
      <c r="S76" s="5">
        <v>4.9800000000000004</v>
      </c>
      <c r="T76" s="5" t="s">
        <v>170</v>
      </c>
      <c r="U76" s="5">
        <v>699</v>
      </c>
      <c r="V76" s="5" t="s">
        <v>172</v>
      </c>
      <c r="W76" s="5" t="s">
        <v>63</v>
      </c>
      <c r="X76" s="9" t="s">
        <v>21</v>
      </c>
      <c r="Y76" s="12">
        <v>44783</v>
      </c>
      <c r="Z76" s="12">
        <v>44847</v>
      </c>
      <c r="AA76" s="11">
        <f t="shared" si="5"/>
        <v>2022</v>
      </c>
      <c r="AB76" s="11" t="str">
        <f t="shared" si="6"/>
        <v>October</v>
      </c>
      <c r="AC76" s="11">
        <f t="shared" si="9"/>
        <v>64</v>
      </c>
      <c r="AD76" s="13" t="str" cm="1">
        <f t="array" ref="AD76">_xlfn.IFS(Table1[[#This Row],[Diff order-ship date]]&gt;10,"late time",Table1[[#This Row],[Diff order-ship date]]&gt;=0,"on time",Table1[[#This Row],[Diff order-ship date]]&lt;0,"not appropriate")</f>
        <v>late time</v>
      </c>
      <c r="AE76" s="11" t="str">
        <f t="shared" si="7"/>
        <v>Positive</v>
      </c>
      <c r="AF76" s="11" t="str">
        <f>_xlfn.CONCAT(Table1[[#This Row],[Month]],Table1[[#This Row],[year]])</f>
        <v>October2022</v>
      </c>
      <c r="AG76" s="11">
        <f t="shared" si="8"/>
        <v>0.45945945945945899</v>
      </c>
    </row>
    <row r="77" spans="1:33">
      <c r="A77" s="6">
        <v>76</v>
      </c>
      <c r="B77" s="7" t="s">
        <v>557</v>
      </c>
      <c r="C77" s="7" t="s">
        <v>153</v>
      </c>
      <c r="D77" s="7" t="s">
        <v>558</v>
      </c>
      <c r="E77" s="7" t="s">
        <v>559</v>
      </c>
      <c r="F77" s="7" t="s">
        <v>160</v>
      </c>
      <c r="G77" s="7" t="s">
        <v>560</v>
      </c>
      <c r="H77" s="7" t="s">
        <v>100</v>
      </c>
      <c r="I77" s="7" t="s">
        <v>212</v>
      </c>
      <c r="J77" s="7" t="s">
        <v>67</v>
      </c>
      <c r="K77" s="7" t="s">
        <v>561</v>
      </c>
      <c r="L77" s="7" t="s">
        <v>36</v>
      </c>
      <c r="M77" s="7" t="s">
        <v>109</v>
      </c>
      <c r="N77" s="7" t="s">
        <v>562</v>
      </c>
      <c r="O77" s="7">
        <v>31.14</v>
      </c>
      <c r="P77" s="7">
        <v>2</v>
      </c>
      <c r="Q77" s="7">
        <v>10.86</v>
      </c>
      <c r="R77" s="8">
        <f>Table1[[#This Row],[Profit]]/Table1[[#This Row],[Sales]]</f>
        <v>0.34874759152215801</v>
      </c>
      <c r="S77" s="7">
        <v>1.58</v>
      </c>
      <c r="T77" s="7" t="s">
        <v>170</v>
      </c>
      <c r="U77" s="7">
        <v>731</v>
      </c>
      <c r="V77" s="7" t="s">
        <v>172</v>
      </c>
      <c r="W77" s="7" t="s">
        <v>72</v>
      </c>
      <c r="X77" s="10" t="s">
        <v>21</v>
      </c>
      <c r="Y77" s="14">
        <v>45397</v>
      </c>
      <c r="Z77" s="14">
        <v>45401</v>
      </c>
      <c r="AA77" s="11">
        <f t="shared" si="5"/>
        <v>2024</v>
      </c>
      <c r="AB77" s="11" t="str">
        <f t="shared" si="6"/>
        <v>April</v>
      </c>
      <c r="AC77" s="11">
        <f t="shared" si="9"/>
        <v>4</v>
      </c>
      <c r="AD77" s="13" t="str" cm="1">
        <f t="array" ref="AD77">_xlfn.IFS(Table1[[#This Row],[Diff order-ship date]]&gt;10,"late time",Table1[[#This Row],[Diff order-ship date]]&gt;=0,"on time",Table1[[#This Row],[Diff order-ship date]]&lt;0,"not appropriate")</f>
        <v>on time</v>
      </c>
      <c r="AE77" s="11" t="str">
        <f t="shared" si="7"/>
        <v>Positive</v>
      </c>
      <c r="AF77" s="11" t="str">
        <f>_xlfn.CONCAT(Table1[[#This Row],[Month]],Table1[[#This Row],[year]])</f>
        <v>April2024</v>
      </c>
      <c r="AG77" s="11">
        <f t="shared" si="8"/>
        <v>0.34874759152215801</v>
      </c>
    </row>
    <row r="78" spans="1:33">
      <c r="A78" s="4">
        <v>77</v>
      </c>
      <c r="B78" s="5" t="s">
        <v>563</v>
      </c>
      <c r="C78" s="5" t="s">
        <v>153</v>
      </c>
      <c r="D78" s="5" t="s">
        <v>564</v>
      </c>
      <c r="E78" s="5" t="s">
        <v>565</v>
      </c>
      <c r="F78" s="5" t="s">
        <v>160</v>
      </c>
      <c r="G78" s="5" t="s">
        <v>566</v>
      </c>
      <c r="H78" s="5" t="s">
        <v>129</v>
      </c>
      <c r="I78" s="5" t="s">
        <v>212</v>
      </c>
      <c r="J78" s="5" t="s">
        <v>67</v>
      </c>
      <c r="K78" s="5" t="s">
        <v>567</v>
      </c>
      <c r="L78" s="5" t="s">
        <v>36</v>
      </c>
      <c r="M78" s="5" t="s">
        <v>47</v>
      </c>
      <c r="N78" s="5" t="s">
        <v>568</v>
      </c>
      <c r="O78" s="5">
        <v>29.49</v>
      </c>
      <c r="P78" s="5">
        <v>1</v>
      </c>
      <c r="Q78" s="5">
        <v>12.66</v>
      </c>
      <c r="R78" s="8">
        <f>Table1[[#This Row],[Profit]]/Table1[[#This Row],[Sales]]</f>
        <v>0.42929806714140401</v>
      </c>
      <c r="S78" s="5">
        <v>3.1</v>
      </c>
      <c r="T78" s="5" t="s">
        <v>170</v>
      </c>
      <c r="U78" s="5">
        <v>620</v>
      </c>
      <c r="V78" s="5" t="s">
        <v>172</v>
      </c>
      <c r="W78" s="5" t="s">
        <v>27</v>
      </c>
      <c r="X78" s="9" t="s">
        <v>28</v>
      </c>
      <c r="Y78" s="12">
        <v>44479</v>
      </c>
      <c r="Z78" s="12">
        <v>44485</v>
      </c>
      <c r="AA78" s="11">
        <f t="shared" si="5"/>
        <v>2021</v>
      </c>
      <c r="AB78" s="11" t="str">
        <f t="shared" si="6"/>
        <v>October</v>
      </c>
      <c r="AC78" s="11">
        <f t="shared" si="9"/>
        <v>6</v>
      </c>
      <c r="AD78" s="13" t="str" cm="1">
        <f t="array" ref="AD78">_xlfn.IFS(Table1[[#This Row],[Diff order-ship date]]&gt;10,"late time",Table1[[#This Row],[Diff order-ship date]]&gt;=0,"on time",Table1[[#This Row],[Diff order-ship date]]&lt;0,"not appropriate")</f>
        <v>on time</v>
      </c>
      <c r="AE78" s="11" t="str">
        <f t="shared" si="7"/>
        <v>Positive</v>
      </c>
      <c r="AF78" s="11" t="str">
        <f>_xlfn.CONCAT(Table1[[#This Row],[Month]],Table1[[#This Row],[year]])</f>
        <v>October2021</v>
      </c>
      <c r="AG78" s="11">
        <f t="shared" si="8"/>
        <v>0.42929806714140401</v>
      </c>
    </row>
    <row r="79" spans="1:33">
      <c r="A79" s="6">
        <v>78</v>
      </c>
      <c r="B79" s="7" t="s">
        <v>563</v>
      </c>
      <c r="C79" s="7" t="s">
        <v>153</v>
      </c>
      <c r="D79" s="7" t="s">
        <v>564</v>
      </c>
      <c r="E79" s="7" t="s">
        <v>565</v>
      </c>
      <c r="F79" s="7" t="s">
        <v>160</v>
      </c>
      <c r="G79" s="7" t="s">
        <v>566</v>
      </c>
      <c r="H79" s="7" t="s">
        <v>129</v>
      </c>
      <c r="I79" s="7" t="s">
        <v>212</v>
      </c>
      <c r="J79" s="7" t="s">
        <v>67</v>
      </c>
      <c r="K79" s="7" t="s">
        <v>547</v>
      </c>
      <c r="L79" s="7" t="s">
        <v>36</v>
      </c>
      <c r="M79" s="7" t="s">
        <v>47</v>
      </c>
      <c r="N79" s="7" t="s">
        <v>548</v>
      </c>
      <c r="O79" s="7">
        <v>15.48</v>
      </c>
      <c r="P79" s="7">
        <v>1</v>
      </c>
      <c r="Q79" s="7">
        <v>3.87</v>
      </c>
      <c r="R79" s="8">
        <f>Table1[[#This Row],[Profit]]/Table1[[#This Row],[Sales]]</f>
        <v>0.25</v>
      </c>
      <c r="S79" s="7">
        <v>0.47</v>
      </c>
      <c r="T79" s="7" t="s">
        <v>170</v>
      </c>
      <c r="U79" s="7">
        <v>777</v>
      </c>
      <c r="V79" s="7" t="s">
        <v>172</v>
      </c>
      <c r="W79" s="7" t="s">
        <v>72</v>
      </c>
      <c r="X79" s="10" t="s">
        <v>28</v>
      </c>
      <c r="Y79" s="14">
        <v>44785</v>
      </c>
      <c r="Z79" s="14">
        <v>44908</v>
      </c>
      <c r="AA79" s="11">
        <f t="shared" si="5"/>
        <v>2022</v>
      </c>
      <c r="AB79" s="11" t="str">
        <f t="shared" si="6"/>
        <v>December</v>
      </c>
      <c r="AC79" s="11">
        <f t="shared" si="9"/>
        <v>123</v>
      </c>
      <c r="AD79" s="13" t="str" cm="1">
        <f t="array" ref="AD79">_xlfn.IFS(Table1[[#This Row],[Diff order-ship date]]&gt;10,"late time",Table1[[#This Row],[Diff order-ship date]]&gt;=0,"on time",Table1[[#This Row],[Diff order-ship date]]&lt;0,"not appropriate")</f>
        <v>late time</v>
      </c>
      <c r="AE79" s="11" t="str">
        <f t="shared" si="7"/>
        <v>Positive</v>
      </c>
      <c r="AF79" s="11" t="str">
        <f>_xlfn.CONCAT(Table1[[#This Row],[Month]],Table1[[#This Row],[year]])</f>
        <v>December2022</v>
      </c>
      <c r="AG79" s="11">
        <f t="shared" si="8"/>
        <v>0.25</v>
      </c>
    </row>
    <row r="80" spans="1:33">
      <c r="A80" s="4">
        <v>79</v>
      </c>
      <c r="B80" s="5" t="s">
        <v>563</v>
      </c>
      <c r="C80" s="5" t="s">
        <v>153</v>
      </c>
      <c r="D80" s="5" t="s">
        <v>564</v>
      </c>
      <c r="E80" s="5" t="s">
        <v>565</v>
      </c>
      <c r="F80" s="5" t="s">
        <v>160</v>
      </c>
      <c r="G80" s="5" t="s">
        <v>566</v>
      </c>
      <c r="H80" s="5" t="s">
        <v>129</v>
      </c>
      <c r="I80" s="5" t="s">
        <v>212</v>
      </c>
      <c r="J80" s="5" t="s">
        <v>67</v>
      </c>
      <c r="K80" s="5" t="s">
        <v>569</v>
      </c>
      <c r="L80" s="5" t="s">
        <v>36</v>
      </c>
      <c r="M80" s="5" t="s">
        <v>88</v>
      </c>
      <c r="N80" s="5" t="s">
        <v>570</v>
      </c>
      <c r="O80" s="5">
        <v>27.81</v>
      </c>
      <c r="P80" s="5">
        <v>3</v>
      </c>
      <c r="Q80" s="5">
        <v>2.4300000000000002</v>
      </c>
      <c r="R80" s="8">
        <f>Table1[[#This Row],[Profit]]/Table1[[#This Row],[Sales]]</f>
        <v>8.7378640776699004E-2</v>
      </c>
      <c r="S80" s="5">
        <v>2.77</v>
      </c>
      <c r="T80" s="5" t="s">
        <v>170</v>
      </c>
      <c r="U80" s="5">
        <v>331</v>
      </c>
      <c r="V80" s="5" t="s">
        <v>172</v>
      </c>
      <c r="W80" s="5" t="s">
        <v>76</v>
      </c>
      <c r="X80" s="9" t="s">
        <v>21</v>
      </c>
      <c r="Y80" s="12">
        <v>44235</v>
      </c>
      <c r="Z80" s="12">
        <v>44385</v>
      </c>
      <c r="AA80" s="11">
        <f t="shared" si="5"/>
        <v>2021</v>
      </c>
      <c r="AB80" s="11" t="str">
        <f t="shared" si="6"/>
        <v>July</v>
      </c>
      <c r="AC80" s="11">
        <f t="shared" si="9"/>
        <v>150</v>
      </c>
      <c r="AD80" s="13" t="str" cm="1">
        <f t="array" ref="AD80">_xlfn.IFS(Table1[[#This Row],[Diff order-ship date]]&gt;10,"late time",Table1[[#This Row],[Diff order-ship date]]&gt;=0,"on time",Table1[[#This Row],[Diff order-ship date]]&lt;0,"not appropriate")</f>
        <v>late time</v>
      </c>
      <c r="AE80" s="11" t="str">
        <f t="shared" si="7"/>
        <v>Positive</v>
      </c>
      <c r="AF80" s="11" t="str">
        <f>_xlfn.CONCAT(Table1[[#This Row],[Month]],Table1[[#This Row],[year]])</f>
        <v>July2021</v>
      </c>
      <c r="AG80" s="11">
        <f t="shared" si="8"/>
        <v>8.7378640776699004E-2</v>
      </c>
    </row>
    <row r="81" spans="1:33">
      <c r="A81" s="6">
        <v>80</v>
      </c>
      <c r="B81" s="7" t="s">
        <v>571</v>
      </c>
      <c r="C81" s="7" t="s">
        <v>153</v>
      </c>
      <c r="D81" s="7" t="s">
        <v>572</v>
      </c>
      <c r="E81" s="7" t="s">
        <v>118</v>
      </c>
      <c r="F81" s="7" t="s">
        <v>160</v>
      </c>
      <c r="G81" s="7" t="s">
        <v>573</v>
      </c>
      <c r="H81" s="7" t="s">
        <v>142</v>
      </c>
      <c r="I81" s="7" t="s">
        <v>212</v>
      </c>
      <c r="J81" s="7" t="s">
        <v>64</v>
      </c>
      <c r="K81" s="7" t="s">
        <v>574</v>
      </c>
      <c r="L81" s="7" t="s">
        <v>36</v>
      </c>
      <c r="M81" s="7" t="s">
        <v>109</v>
      </c>
      <c r="N81" s="7" t="s">
        <v>575</v>
      </c>
      <c r="O81" s="7">
        <v>33.75</v>
      </c>
      <c r="P81" s="7">
        <v>3</v>
      </c>
      <c r="Q81" s="7">
        <v>16.47</v>
      </c>
      <c r="R81" s="8">
        <f>Table1[[#This Row],[Profit]]/Table1[[#This Row],[Sales]]</f>
        <v>0.48799999999999999</v>
      </c>
      <c r="S81" s="7">
        <v>2.5</v>
      </c>
      <c r="T81" s="7" t="s">
        <v>170</v>
      </c>
      <c r="U81" s="7">
        <v>545</v>
      </c>
      <c r="V81" s="7" t="s">
        <v>172</v>
      </c>
      <c r="W81" s="7" t="s">
        <v>63</v>
      </c>
      <c r="X81" s="10" t="s">
        <v>21</v>
      </c>
      <c r="Y81" s="14">
        <v>45108</v>
      </c>
      <c r="Z81" s="14">
        <v>44939</v>
      </c>
      <c r="AA81" s="11">
        <f t="shared" si="5"/>
        <v>2023</v>
      </c>
      <c r="AB81" s="11" t="str">
        <f t="shared" si="6"/>
        <v>January</v>
      </c>
      <c r="AC81" s="11">
        <f t="shared" si="9"/>
        <v>-169</v>
      </c>
      <c r="AD81" s="13" t="str" cm="1">
        <f t="array" ref="AD81">_xlfn.IFS(Table1[[#This Row],[Diff order-ship date]]&gt;10,"late time",Table1[[#This Row],[Diff order-ship date]]&gt;=0,"on time",Table1[[#This Row],[Diff order-ship date]]&lt;0,"not appropriate")</f>
        <v>not appropriate</v>
      </c>
      <c r="AE81" s="11" t="str">
        <f t="shared" si="7"/>
        <v>Positive</v>
      </c>
      <c r="AF81" s="11" t="str">
        <f>_xlfn.CONCAT(Table1[[#This Row],[Month]],Table1[[#This Row],[year]])</f>
        <v>January2023</v>
      </c>
      <c r="AG81" s="11">
        <f t="shared" si="8"/>
        <v>0.48799999999999999</v>
      </c>
    </row>
    <row r="82" spans="1:33">
      <c r="A82" s="4">
        <v>81</v>
      </c>
      <c r="B82" s="5" t="s">
        <v>576</v>
      </c>
      <c r="C82" s="5" t="s">
        <v>153</v>
      </c>
      <c r="D82" s="5" t="s">
        <v>577</v>
      </c>
      <c r="E82" s="5" t="s">
        <v>578</v>
      </c>
      <c r="F82" s="5" t="s">
        <v>160</v>
      </c>
      <c r="G82" s="5" t="s">
        <v>259</v>
      </c>
      <c r="H82" s="5" t="s">
        <v>138</v>
      </c>
      <c r="I82" s="5" t="s">
        <v>212</v>
      </c>
      <c r="J82" s="5" t="s">
        <v>65</v>
      </c>
      <c r="K82" s="5" t="s">
        <v>579</v>
      </c>
      <c r="L82" s="5" t="s">
        <v>36</v>
      </c>
      <c r="M82" s="5" t="s">
        <v>88</v>
      </c>
      <c r="N82" s="5" t="s">
        <v>580</v>
      </c>
      <c r="O82" s="5">
        <v>39.869999999999997</v>
      </c>
      <c r="P82" s="5">
        <v>3</v>
      </c>
      <c r="Q82" s="5">
        <v>8.73</v>
      </c>
      <c r="R82" s="8">
        <f>Table1[[#This Row],[Profit]]/Table1[[#This Row],[Sales]]</f>
        <v>0.21896162528216701</v>
      </c>
      <c r="S82" s="5">
        <v>2.35</v>
      </c>
      <c r="T82" s="5" t="s">
        <v>170</v>
      </c>
      <c r="U82" s="5">
        <v>255</v>
      </c>
      <c r="V82" s="5" t="s">
        <v>172</v>
      </c>
      <c r="W82" s="5" t="s">
        <v>72</v>
      </c>
      <c r="X82" s="9" t="s">
        <v>28</v>
      </c>
      <c r="Y82" s="12">
        <v>44923</v>
      </c>
      <c r="Z82" s="12">
        <v>44958</v>
      </c>
      <c r="AA82" s="11">
        <f t="shared" si="5"/>
        <v>2023</v>
      </c>
      <c r="AB82" s="11" t="str">
        <f t="shared" si="6"/>
        <v>February</v>
      </c>
      <c r="AC82" s="11">
        <f t="shared" si="9"/>
        <v>35</v>
      </c>
      <c r="AD82" s="13" t="str" cm="1">
        <f t="array" ref="AD82">_xlfn.IFS(Table1[[#This Row],[Diff order-ship date]]&gt;10,"late time",Table1[[#This Row],[Diff order-ship date]]&gt;=0,"on time",Table1[[#This Row],[Diff order-ship date]]&lt;0,"not appropriate")</f>
        <v>late time</v>
      </c>
      <c r="AE82" s="11" t="str">
        <f t="shared" si="7"/>
        <v>Positive</v>
      </c>
      <c r="AF82" s="11" t="str">
        <f>_xlfn.CONCAT(Table1[[#This Row],[Month]],Table1[[#This Row],[year]])</f>
        <v>February2023</v>
      </c>
      <c r="AG82" s="11">
        <f t="shared" si="8"/>
        <v>0.21896162528216701</v>
      </c>
    </row>
    <row r="83" spans="1:33">
      <c r="A83" s="6">
        <v>82</v>
      </c>
      <c r="B83" s="7" t="s">
        <v>581</v>
      </c>
      <c r="C83" s="7" t="s">
        <v>153</v>
      </c>
      <c r="D83" s="7" t="s">
        <v>582</v>
      </c>
      <c r="E83" s="7" t="s">
        <v>583</v>
      </c>
      <c r="F83" s="7" t="s">
        <v>160</v>
      </c>
      <c r="G83" s="7" t="s">
        <v>156</v>
      </c>
      <c r="H83" s="7" t="s">
        <v>104</v>
      </c>
      <c r="I83" s="7" t="s">
        <v>212</v>
      </c>
      <c r="J83" s="7" t="s">
        <v>67</v>
      </c>
      <c r="K83" s="7" t="s">
        <v>584</v>
      </c>
      <c r="L83" s="7" t="s">
        <v>36</v>
      </c>
      <c r="M83" s="7" t="s">
        <v>75</v>
      </c>
      <c r="N83" s="7" t="s">
        <v>585</v>
      </c>
      <c r="O83" s="7">
        <v>33.21</v>
      </c>
      <c r="P83" s="7">
        <v>3</v>
      </c>
      <c r="Q83" s="7">
        <v>0.27</v>
      </c>
      <c r="R83" s="8">
        <f>Table1[[#This Row],[Profit]]/Table1[[#This Row],[Sales]]</f>
        <v>8.1300813008130107E-3</v>
      </c>
      <c r="S83" s="7">
        <v>1.68</v>
      </c>
      <c r="T83" s="7" t="s">
        <v>170</v>
      </c>
      <c r="U83" s="7">
        <v>318</v>
      </c>
      <c r="V83" s="7" t="s">
        <v>172</v>
      </c>
      <c r="W83" s="7" t="s">
        <v>27</v>
      </c>
      <c r="X83" s="10" t="s">
        <v>28</v>
      </c>
      <c r="Y83" s="14">
        <v>45085</v>
      </c>
      <c r="Z83" s="14">
        <v>45151</v>
      </c>
      <c r="AA83" s="11">
        <f t="shared" si="5"/>
        <v>2023</v>
      </c>
      <c r="AB83" s="11" t="str">
        <f t="shared" si="6"/>
        <v>August</v>
      </c>
      <c r="AC83" s="11">
        <f t="shared" si="9"/>
        <v>66</v>
      </c>
      <c r="AD83" s="13" t="str" cm="1">
        <f t="array" ref="AD83">_xlfn.IFS(Table1[[#This Row],[Diff order-ship date]]&gt;10,"late time",Table1[[#This Row],[Diff order-ship date]]&gt;=0,"on time",Table1[[#This Row],[Diff order-ship date]]&lt;0,"not appropriate")</f>
        <v>late time</v>
      </c>
      <c r="AE83" s="11" t="str">
        <f t="shared" si="7"/>
        <v>Positive</v>
      </c>
      <c r="AF83" s="11" t="str">
        <f>_xlfn.CONCAT(Table1[[#This Row],[Month]],Table1[[#This Row],[year]])</f>
        <v>August2023</v>
      </c>
      <c r="AG83" s="11">
        <f t="shared" si="8"/>
        <v>8.1300813008130107E-3</v>
      </c>
    </row>
    <row r="84" spans="1:33">
      <c r="A84" s="4">
        <v>83</v>
      </c>
      <c r="B84" s="5" t="s">
        <v>551</v>
      </c>
      <c r="C84" s="5" t="s">
        <v>153</v>
      </c>
      <c r="D84" s="5" t="s">
        <v>552</v>
      </c>
      <c r="E84" s="5" t="s">
        <v>553</v>
      </c>
      <c r="F84" s="5" t="s">
        <v>160</v>
      </c>
      <c r="G84" s="5" t="s">
        <v>554</v>
      </c>
      <c r="H84" s="5" t="s">
        <v>132</v>
      </c>
      <c r="I84" s="5" t="s">
        <v>212</v>
      </c>
      <c r="J84" s="5" t="s">
        <v>66</v>
      </c>
      <c r="K84" s="5" t="s">
        <v>586</v>
      </c>
      <c r="L84" s="5" t="s">
        <v>36</v>
      </c>
      <c r="M84" s="5" t="s">
        <v>38</v>
      </c>
      <c r="N84" s="5" t="s">
        <v>587</v>
      </c>
      <c r="O84" s="5">
        <v>21.96</v>
      </c>
      <c r="P84" s="5">
        <v>3</v>
      </c>
      <c r="Q84" s="5">
        <v>6.12</v>
      </c>
      <c r="R84" s="8">
        <f>Table1[[#This Row],[Profit]]/Table1[[#This Row],[Sales]]</f>
        <v>0.27868852459016402</v>
      </c>
      <c r="S84" s="5">
        <v>1.1599999999999999</v>
      </c>
      <c r="T84" s="5" t="s">
        <v>170</v>
      </c>
      <c r="U84" s="5">
        <v>716</v>
      </c>
      <c r="V84" s="5" t="s">
        <v>172</v>
      </c>
      <c r="W84" s="5" t="s">
        <v>76</v>
      </c>
      <c r="X84" s="9" t="s">
        <v>21</v>
      </c>
      <c r="Y84" s="12">
        <v>45481</v>
      </c>
      <c r="Z84" s="12">
        <v>45634</v>
      </c>
      <c r="AA84" s="11">
        <f t="shared" si="5"/>
        <v>2024</v>
      </c>
      <c r="AB84" s="11" t="str">
        <f t="shared" si="6"/>
        <v>December</v>
      </c>
      <c r="AC84" s="11">
        <f t="shared" si="9"/>
        <v>153</v>
      </c>
      <c r="AD84" s="13" t="str" cm="1">
        <f t="array" ref="AD84">_xlfn.IFS(Table1[[#This Row],[Diff order-ship date]]&gt;10,"late time",Table1[[#This Row],[Diff order-ship date]]&gt;=0,"on time",Table1[[#This Row],[Diff order-ship date]]&lt;0,"not appropriate")</f>
        <v>late time</v>
      </c>
      <c r="AE84" s="11" t="str">
        <f t="shared" si="7"/>
        <v>Positive</v>
      </c>
      <c r="AF84" s="11" t="str">
        <f>_xlfn.CONCAT(Table1[[#This Row],[Month]],Table1[[#This Row],[year]])</f>
        <v>December2024</v>
      </c>
      <c r="AG84" s="11">
        <f t="shared" si="8"/>
        <v>0.27868852459016402</v>
      </c>
    </row>
    <row r="85" spans="1:33">
      <c r="A85" s="6">
        <v>84</v>
      </c>
      <c r="B85" s="7" t="s">
        <v>588</v>
      </c>
      <c r="C85" s="7" t="s">
        <v>153</v>
      </c>
      <c r="D85" s="7" t="s">
        <v>589</v>
      </c>
      <c r="E85" s="7" t="s">
        <v>590</v>
      </c>
      <c r="F85" s="7" t="s">
        <v>160</v>
      </c>
      <c r="G85" s="7" t="s">
        <v>393</v>
      </c>
      <c r="H85" s="7" t="s">
        <v>33</v>
      </c>
      <c r="I85" s="7" t="s">
        <v>212</v>
      </c>
      <c r="J85" s="7" t="s">
        <v>64</v>
      </c>
      <c r="K85" s="7" t="s">
        <v>591</v>
      </c>
      <c r="L85" s="7" t="s">
        <v>36</v>
      </c>
      <c r="M85" s="7" t="s">
        <v>41</v>
      </c>
      <c r="N85" s="7" t="s">
        <v>592</v>
      </c>
      <c r="O85" s="7">
        <v>48.84</v>
      </c>
      <c r="P85" s="7">
        <v>4</v>
      </c>
      <c r="Q85" s="7">
        <v>17.04</v>
      </c>
      <c r="R85" s="8">
        <f>Table1[[#This Row],[Profit]]/Table1[[#This Row],[Sales]]</f>
        <v>0.348894348894349</v>
      </c>
      <c r="S85" s="7">
        <v>2.77</v>
      </c>
      <c r="T85" s="7" t="s">
        <v>170</v>
      </c>
      <c r="U85" s="7">
        <v>548</v>
      </c>
      <c r="V85" s="7" t="s">
        <v>172</v>
      </c>
      <c r="W85" s="7" t="s">
        <v>63</v>
      </c>
      <c r="X85" s="10" t="s">
        <v>21</v>
      </c>
      <c r="Y85" s="14">
        <v>45145</v>
      </c>
      <c r="Z85" s="14">
        <v>45120</v>
      </c>
      <c r="AA85" s="11">
        <f t="shared" si="5"/>
        <v>2023</v>
      </c>
      <c r="AB85" s="11" t="str">
        <f t="shared" si="6"/>
        <v>July</v>
      </c>
      <c r="AC85" s="11">
        <f t="shared" si="9"/>
        <v>-25</v>
      </c>
      <c r="AD85" s="13" t="str" cm="1">
        <f t="array" ref="AD85">_xlfn.IFS(Table1[[#This Row],[Diff order-ship date]]&gt;10,"late time",Table1[[#This Row],[Diff order-ship date]]&gt;=0,"on time",Table1[[#This Row],[Diff order-ship date]]&lt;0,"not appropriate")</f>
        <v>not appropriate</v>
      </c>
      <c r="AE85" s="11" t="str">
        <f t="shared" si="7"/>
        <v>Positive</v>
      </c>
      <c r="AF85" s="11" t="str">
        <f>_xlfn.CONCAT(Table1[[#This Row],[Month]],Table1[[#This Row],[year]])</f>
        <v>July2023</v>
      </c>
      <c r="AG85" s="11">
        <f t="shared" si="8"/>
        <v>0.348894348894349</v>
      </c>
    </row>
    <row r="86" spans="1:33">
      <c r="A86" s="4">
        <v>85</v>
      </c>
      <c r="B86" s="5" t="s">
        <v>593</v>
      </c>
      <c r="C86" s="5" t="s">
        <v>153</v>
      </c>
      <c r="D86" s="5" t="s">
        <v>594</v>
      </c>
      <c r="E86" s="5" t="s">
        <v>595</v>
      </c>
      <c r="F86" s="5" t="s">
        <v>160</v>
      </c>
      <c r="G86" s="5" t="s">
        <v>259</v>
      </c>
      <c r="H86" s="5" t="s">
        <v>138</v>
      </c>
      <c r="I86" s="5" t="s">
        <v>212</v>
      </c>
      <c r="J86" s="5" t="s">
        <v>65</v>
      </c>
      <c r="K86" s="5" t="s">
        <v>309</v>
      </c>
      <c r="L86" s="5" t="s">
        <v>36</v>
      </c>
      <c r="M86" s="5" t="s">
        <v>38</v>
      </c>
      <c r="N86" s="5" t="s">
        <v>123</v>
      </c>
      <c r="O86" s="5">
        <v>45.6</v>
      </c>
      <c r="P86" s="5">
        <v>4</v>
      </c>
      <c r="Q86" s="5">
        <v>0.84</v>
      </c>
      <c r="R86" s="8">
        <f>Table1[[#This Row],[Profit]]/Table1[[#This Row],[Sales]]</f>
        <v>1.8421052631578901E-2</v>
      </c>
      <c r="S86" s="5">
        <v>0.87</v>
      </c>
      <c r="T86" s="5" t="s">
        <v>170</v>
      </c>
      <c r="U86" s="5">
        <v>230</v>
      </c>
      <c r="V86" s="5" t="s">
        <v>172</v>
      </c>
      <c r="W86" s="5" t="s">
        <v>72</v>
      </c>
      <c r="X86" s="9" t="s">
        <v>28</v>
      </c>
      <c r="Y86" s="12">
        <v>44923</v>
      </c>
      <c r="Z86" s="12">
        <v>44958</v>
      </c>
      <c r="AA86" s="11">
        <f t="shared" si="5"/>
        <v>2023</v>
      </c>
      <c r="AB86" s="11" t="str">
        <f t="shared" si="6"/>
        <v>February</v>
      </c>
      <c r="AC86" s="11">
        <f t="shared" si="9"/>
        <v>35</v>
      </c>
      <c r="AD86" s="13" t="str" cm="1">
        <f t="array" ref="AD86">_xlfn.IFS(Table1[[#This Row],[Diff order-ship date]]&gt;10,"late time",Table1[[#This Row],[Diff order-ship date]]&gt;=0,"on time",Table1[[#This Row],[Diff order-ship date]]&lt;0,"not appropriate")</f>
        <v>late time</v>
      </c>
      <c r="AE86" s="11" t="str">
        <f t="shared" si="7"/>
        <v>Positive</v>
      </c>
      <c r="AF86" s="11" t="str">
        <f>_xlfn.CONCAT(Table1[[#This Row],[Month]],Table1[[#This Row],[year]])</f>
        <v>February2023</v>
      </c>
      <c r="AG86" s="11">
        <f t="shared" si="8"/>
        <v>1.8421052631578901E-2</v>
      </c>
    </row>
    <row r="87" spans="1:33">
      <c r="A87" s="6">
        <v>86</v>
      </c>
      <c r="B87" s="7" t="s">
        <v>563</v>
      </c>
      <c r="C87" s="7" t="s">
        <v>153</v>
      </c>
      <c r="D87" s="7" t="s">
        <v>564</v>
      </c>
      <c r="E87" s="7" t="s">
        <v>565</v>
      </c>
      <c r="F87" s="7" t="s">
        <v>160</v>
      </c>
      <c r="G87" s="7" t="s">
        <v>566</v>
      </c>
      <c r="H87" s="7" t="s">
        <v>129</v>
      </c>
      <c r="I87" s="7" t="s">
        <v>212</v>
      </c>
      <c r="J87" s="7" t="s">
        <v>67</v>
      </c>
      <c r="K87" s="7" t="s">
        <v>596</v>
      </c>
      <c r="L87" s="7" t="s">
        <v>36</v>
      </c>
      <c r="M87" s="7" t="s">
        <v>34</v>
      </c>
      <c r="N87" s="7" t="s">
        <v>597</v>
      </c>
      <c r="O87" s="7">
        <v>387.3</v>
      </c>
      <c r="P87" s="7">
        <v>5</v>
      </c>
      <c r="Q87" s="7">
        <v>19.350000000000001</v>
      </c>
      <c r="R87" s="8">
        <f>Table1[[#This Row],[Profit]]/Table1[[#This Row],[Sales]]</f>
        <v>4.9961270333075097E-2</v>
      </c>
      <c r="S87" s="7">
        <v>23.63</v>
      </c>
      <c r="T87" s="7" t="s">
        <v>170</v>
      </c>
      <c r="U87" s="7">
        <v>755</v>
      </c>
      <c r="V87" s="7" t="s">
        <v>172</v>
      </c>
      <c r="W87" s="7" t="s">
        <v>27</v>
      </c>
      <c r="X87" s="10" t="s">
        <v>28</v>
      </c>
      <c r="Y87" s="14">
        <v>45544</v>
      </c>
      <c r="Z87" s="14">
        <v>45549</v>
      </c>
      <c r="AA87" s="11">
        <f t="shared" si="5"/>
        <v>2024</v>
      </c>
      <c r="AB87" s="11" t="str">
        <f t="shared" si="6"/>
        <v>September</v>
      </c>
      <c r="AC87" s="11">
        <f t="shared" si="9"/>
        <v>5</v>
      </c>
      <c r="AD87" s="13" t="str" cm="1">
        <f t="array" ref="AD87">_xlfn.IFS(Table1[[#This Row],[Diff order-ship date]]&gt;10,"late time",Table1[[#This Row],[Diff order-ship date]]&gt;=0,"on time",Table1[[#This Row],[Diff order-ship date]]&lt;0,"not appropriate")</f>
        <v>on time</v>
      </c>
      <c r="AE87" s="11" t="str">
        <f t="shared" si="7"/>
        <v>Positive</v>
      </c>
      <c r="AF87" s="11" t="str">
        <f>_xlfn.CONCAT(Table1[[#This Row],[Month]],Table1[[#This Row],[year]])</f>
        <v>September2024</v>
      </c>
      <c r="AG87" s="11">
        <f t="shared" si="8"/>
        <v>4.9961270333075097E-2</v>
      </c>
    </row>
    <row r="88" spans="1:33">
      <c r="A88" s="4">
        <v>87</v>
      </c>
      <c r="B88" s="5" t="s">
        <v>598</v>
      </c>
      <c r="C88" s="5" t="s">
        <v>153</v>
      </c>
      <c r="D88" s="5" t="s">
        <v>599</v>
      </c>
      <c r="E88" s="5" t="s">
        <v>600</v>
      </c>
      <c r="F88" s="5" t="s">
        <v>160</v>
      </c>
      <c r="G88" s="5" t="s">
        <v>308</v>
      </c>
      <c r="H88" s="5" t="s">
        <v>87</v>
      </c>
      <c r="I88" s="5" t="s">
        <v>212</v>
      </c>
      <c r="J88" s="5" t="s">
        <v>66</v>
      </c>
      <c r="K88" s="5" t="s">
        <v>601</v>
      </c>
      <c r="L88" s="5" t="s">
        <v>36</v>
      </c>
      <c r="M88" s="5" t="s">
        <v>75</v>
      </c>
      <c r="N88" s="5" t="s">
        <v>602</v>
      </c>
      <c r="O88" s="5">
        <v>94.2</v>
      </c>
      <c r="P88" s="5">
        <v>5</v>
      </c>
      <c r="Q88" s="5">
        <v>31.95</v>
      </c>
      <c r="R88" s="8">
        <f>Table1[[#This Row],[Profit]]/Table1[[#This Row],[Sales]]</f>
        <v>0.33917197452229297</v>
      </c>
      <c r="S88" s="5">
        <v>3.63</v>
      </c>
      <c r="T88" s="5" t="s">
        <v>170</v>
      </c>
      <c r="U88" s="5">
        <v>611</v>
      </c>
      <c r="V88" s="5" t="s">
        <v>172</v>
      </c>
      <c r="W88" s="5" t="s">
        <v>76</v>
      </c>
      <c r="X88" s="9" t="s">
        <v>28</v>
      </c>
      <c r="Y88" s="12">
        <v>45204</v>
      </c>
      <c r="Z88" s="12">
        <v>45062</v>
      </c>
      <c r="AA88" s="11">
        <f t="shared" si="5"/>
        <v>2023</v>
      </c>
      <c r="AB88" s="11" t="str">
        <f t="shared" si="6"/>
        <v>May</v>
      </c>
      <c r="AC88" s="11">
        <f t="shared" si="9"/>
        <v>-142</v>
      </c>
      <c r="AD88" s="13" t="str" cm="1">
        <f t="array" ref="AD88">_xlfn.IFS(Table1[[#This Row],[Diff order-ship date]]&gt;10,"late time",Table1[[#This Row],[Diff order-ship date]]&gt;=0,"on time",Table1[[#This Row],[Diff order-ship date]]&lt;0,"not appropriate")</f>
        <v>not appropriate</v>
      </c>
      <c r="AE88" s="11" t="str">
        <f t="shared" si="7"/>
        <v>Positive</v>
      </c>
      <c r="AF88" s="11" t="str">
        <f>_xlfn.CONCAT(Table1[[#This Row],[Month]],Table1[[#This Row],[year]])</f>
        <v>May2023</v>
      </c>
      <c r="AG88" s="11">
        <f t="shared" si="8"/>
        <v>0.33917197452229297</v>
      </c>
    </row>
    <row r="89" spans="1:33">
      <c r="A89" s="6">
        <v>88</v>
      </c>
      <c r="B89" s="7" t="s">
        <v>603</v>
      </c>
      <c r="C89" s="7" t="s">
        <v>153</v>
      </c>
      <c r="D89" s="7" t="s">
        <v>604</v>
      </c>
      <c r="E89" s="7" t="s">
        <v>605</v>
      </c>
      <c r="F89" s="7" t="s">
        <v>160</v>
      </c>
      <c r="G89" s="7" t="s">
        <v>330</v>
      </c>
      <c r="H89" s="7" t="s">
        <v>129</v>
      </c>
      <c r="I89" s="7" t="s">
        <v>212</v>
      </c>
      <c r="J89" s="7" t="s">
        <v>67</v>
      </c>
      <c r="K89" s="7" t="s">
        <v>606</v>
      </c>
      <c r="L89" s="7" t="s">
        <v>36</v>
      </c>
      <c r="M89" s="7" t="s">
        <v>114</v>
      </c>
      <c r="N89" s="7" t="s">
        <v>607</v>
      </c>
      <c r="O89" s="7">
        <v>234</v>
      </c>
      <c r="P89" s="7">
        <v>6</v>
      </c>
      <c r="Q89" s="7">
        <v>39.78</v>
      </c>
      <c r="R89" s="8">
        <f>Table1[[#This Row],[Profit]]/Table1[[#This Row],[Sales]]</f>
        <v>0.17</v>
      </c>
      <c r="S89" s="7">
        <v>14.32</v>
      </c>
      <c r="T89" s="7" t="s">
        <v>170</v>
      </c>
      <c r="U89" s="7">
        <v>527</v>
      </c>
      <c r="V89" s="7" t="s">
        <v>172</v>
      </c>
      <c r="W89" s="7" t="s">
        <v>63</v>
      </c>
      <c r="X89" s="10" t="s">
        <v>28</v>
      </c>
      <c r="Y89" s="14">
        <v>45270</v>
      </c>
      <c r="Z89" s="14">
        <v>45216</v>
      </c>
      <c r="AA89" s="11">
        <f t="shared" si="5"/>
        <v>2023</v>
      </c>
      <c r="AB89" s="11" t="str">
        <f t="shared" si="6"/>
        <v>October</v>
      </c>
      <c r="AC89" s="11">
        <f t="shared" si="9"/>
        <v>-54</v>
      </c>
      <c r="AD89" s="13" t="str" cm="1">
        <f t="array" ref="AD89">_xlfn.IFS(Table1[[#This Row],[Diff order-ship date]]&gt;10,"late time",Table1[[#This Row],[Diff order-ship date]]&gt;=0,"on time",Table1[[#This Row],[Diff order-ship date]]&lt;0,"not appropriate")</f>
        <v>not appropriate</v>
      </c>
      <c r="AE89" s="11" t="str">
        <f t="shared" si="7"/>
        <v>Positive</v>
      </c>
      <c r="AF89" s="11" t="str">
        <f>_xlfn.CONCAT(Table1[[#This Row],[Month]],Table1[[#This Row],[year]])</f>
        <v>October2023</v>
      </c>
      <c r="AG89" s="11">
        <f t="shared" si="8"/>
        <v>0.17</v>
      </c>
    </row>
    <row r="90" spans="1:33">
      <c r="A90" s="4">
        <v>89</v>
      </c>
      <c r="B90" s="5" t="s">
        <v>571</v>
      </c>
      <c r="C90" s="5" t="s">
        <v>153</v>
      </c>
      <c r="D90" s="5" t="s">
        <v>572</v>
      </c>
      <c r="E90" s="5" t="s">
        <v>118</v>
      </c>
      <c r="F90" s="5" t="s">
        <v>160</v>
      </c>
      <c r="G90" s="5" t="s">
        <v>573</v>
      </c>
      <c r="H90" s="5" t="s">
        <v>142</v>
      </c>
      <c r="I90" s="5" t="s">
        <v>212</v>
      </c>
      <c r="J90" s="5" t="s">
        <v>64</v>
      </c>
      <c r="K90" s="5" t="s">
        <v>608</v>
      </c>
      <c r="L90" s="5" t="s">
        <v>36</v>
      </c>
      <c r="M90" s="5" t="s">
        <v>75</v>
      </c>
      <c r="N90" s="5" t="s">
        <v>609</v>
      </c>
      <c r="O90" s="5">
        <v>84.06</v>
      </c>
      <c r="P90" s="5">
        <v>6</v>
      </c>
      <c r="Q90" s="5">
        <v>33.479999999999997</v>
      </c>
      <c r="R90" s="8">
        <f>Table1[[#This Row],[Profit]]/Table1[[#This Row],[Sales]]</f>
        <v>0.39828693790149899</v>
      </c>
      <c r="S90" s="5">
        <v>4.63</v>
      </c>
      <c r="T90" s="5" t="s">
        <v>170</v>
      </c>
      <c r="U90" s="5">
        <v>265</v>
      </c>
      <c r="V90" s="5" t="s">
        <v>172</v>
      </c>
      <c r="W90" s="5" t="s">
        <v>72</v>
      </c>
      <c r="X90" s="9" t="s">
        <v>28</v>
      </c>
      <c r="Y90" s="12">
        <v>44761</v>
      </c>
      <c r="Z90" s="12">
        <v>44767</v>
      </c>
      <c r="AA90" s="11">
        <f t="shared" si="5"/>
        <v>2022</v>
      </c>
      <c r="AB90" s="11" t="str">
        <f t="shared" si="6"/>
        <v>July</v>
      </c>
      <c r="AC90" s="11">
        <f t="shared" si="9"/>
        <v>6</v>
      </c>
      <c r="AD90" s="13" t="str" cm="1">
        <f t="array" ref="AD90">_xlfn.IFS(Table1[[#This Row],[Diff order-ship date]]&gt;10,"late time",Table1[[#This Row],[Diff order-ship date]]&gt;=0,"on time",Table1[[#This Row],[Diff order-ship date]]&lt;0,"not appropriate")</f>
        <v>on time</v>
      </c>
      <c r="AE90" s="11" t="str">
        <f t="shared" si="7"/>
        <v>Positive</v>
      </c>
      <c r="AF90" s="11" t="str">
        <f>_xlfn.CONCAT(Table1[[#This Row],[Month]],Table1[[#This Row],[year]])</f>
        <v>July2022</v>
      </c>
      <c r="AG90" s="11">
        <f t="shared" si="8"/>
        <v>0.39828693790149899</v>
      </c>
    </row>
    <row r="91" spans="1:33">
      <c r="A91" s="6">
        <v>90</v>
      </c>
      <c r="B91" s="7" t="s">
        <v>593</v>
      </c>
      <c r="C91" s="7" t="s">
        <v>153</v>
      </c>
      <c r="D91" s="7" t="s">
        <v>594</v>
      </c>
      <c r="E91" s="7" t="s">
        <v>595</v>
      </c>
      <c r="F91" s="7" t="s">
        <v>160</v>
      </c>
      <c r="G91" s="7" t="s">
        <v>259</v>
      </c>
      <c r="H91" s="7" t="s">
        <v>138</v>
      </c>
      <c r="I91" s="7" t="s">
        <v>212</v>
      </c>
      <c r="J91" s="7" t="s">
        <v>65</v>
      </c>
      <c r="K91" s="7" t="s">
        <v>610</v>
      </c>
      <c r="L91" s="7" t="s">
        <v>36</v>
      </c>
      <c r="M91" s="7" t="s">
        <v>109</v>
      </c>
      <c r="N91" s="7" t="s">
        <v>611</v>
      </c>
      <c r="O91" s="7">
        <v>115.71</v>
      </c>
      <c r="P91" s="7">
        <v>7</v>
      </c>
      <c r="Q91" s="7">
        <v>40.32</v>
      </c>
      <c r="R91" s="8">
        <f>Table1[[#This Row],[Profit]]/Table1[[#This Row],[Sales]]</f>
        <v>0.34845735027223201</v>
      </c>
      <c r="S91" s="7">
        <v>5.29</v>
      </c>
      <c r="T91" s="7" t="s">
        <v>170</v>
      </c>
      <c r="U91" s="7">
        <v>364</v>
      </c>
      <c r="V91" s="7" t="s">
        <v>172</v>
      </c>
      <c r="W91" s="7" t="s">
        <v>27</v>
      </c>
      <c r="X91" s="10" t="s">
        <v>21</v>
      </c>
      <c r="Y91" s="14">
        <v>44825</v>
      </c>
      <c r="Z91" s="14">
        <v>44830</v>
      </c>
      <c r="AA91" s="11">
        <f t="shared" si="5"/>
        <v>2022</v>
      </c>
      <c r="AB91" s="11" t="str">
        <f t="shared" si="6"/>
        <v>September</v>
      </c>
      <c r="AC91" s="11">
        <f t="shared" si="9"/>
        <v>5</v>
      </c>
      <c r="AD91" s="13" t="str" cm="1">
        <f t="array" ref="AD91">_xlfn.IFS(Table1[[#This Row],[Diff order-ship date]]&gt;10,"late time",Table1[[#This Row],[Diff order-ship date]]&gt;=0,"on time",Table1[[#This Row],[Diff order-ship date]]&lt;0,"not appropriate")</f>
        <v>on time</v>
      </c>
      <c r="AE91" s="11" t="str">
        <f t="shared" si="7"/>
        <v>Positive</v>
      </c>
      <c r="AF91" s="11" t="str">
        <f>_xlfn.CONCAT(Table1[[#This Row],[Month]],Table1[[#This Row],[year]])</f>
        <v>September2022</v>
      </c>
      <c r="AG91" s="11">
        <f t="shared" si="8"/>
        <v>0.34845735027223201</v>
      </c>
    </row>
    <row r="92" spans="1:33">
      <c r="A92" s="4">
        <v>91</v>
      </c>
      <c r="B92" s="5" t="s">
        <v>612</v>
      </c>
      <c r="C92" s="5" t="s">
        <v>153</v>
      </c>
      <c r="D92" s="5" t="s">
        <v>613</v>
      </c>
      <c r="E92" s="5" t="s">
        <v>614</v>
      </c>
      <c r="F92" s="5" t="s">
        <v>159</v>
      </c>
      <c r="G92" s="5" t="s">
        <v>615</v>
      </c>
      <c r="H92" s="5" t="s">
        <v>104</v>
      </c>
      <c r="I92" s="5" t="s">
        <v>212</v>
      </c>
      <c r="J92" s="5" t="s">
        <v>67</v>
      </c>
      <c r="K92" s="5" t="s">
        <v>616</v>
      </c>
      <c r="L92" s="5" t="s">
        <v>36</v>
      </c>
      <c r="M92" s="5" t="s">
        <v>99</v>
      </c>
      <c r="N92" s="5" t="s">
        <v>617</v>
      </c>
      <c r="O92" s="5">
        <v>262.64999999999998</v>
      </c>
      <c r="P92" s="5">
        <v>5</v>
      </c>
      <c r="Q92" s="5">
        <v>31.5</v>
      </c>
      <c r="R92" s="8">
        <f>Table1[[#This Row],[Profit]]/Table1[[#This Row],[Sales]]</f>
        <v>0.11993146773272401</v>
      </c>
      <c r="S92" s="5">
        <v>24.85</v>
      </c>
      <c r="T92" s="5" t="s">
        <v>165</v>
      </c>
      <c r="U92" s="5">
        <v>704</v>
      </c>
      <c r="V92" s="5" t="s">
        <v>172</v>
      </c>
      <c r="W92" s="5" t="s">
        <v>63</v>
      </c>
      <c r="X92" s="9" t="s">
        <v>21</v>
      </c>
      <c r="Y92" s="12">
        <v>45635</v>
      </c>
      <c r="Z92" s="12">
        <v>45551</v>
      </c>
      <c r="AA92" s="11">
        <f t="shared" si="5"/>
        <v>2024</v>
      </c>
      <c r="AB92" s="11" t="str">
        <f t="shared" si="6"/>
        <v>September</v>
      </c>
      <c r="AC92" s="11">
        <f t="shared" si="9"/>
        <v>-84</v>
      </c>
      <c r="AD92" s="13" t="str" cm="1">
        <f t="array" ref="AD92">_xlfn.IFS(Table1[[#This Row],[Diff order-ship date]]&gt;10,"late time",Table1[[#This Row],[Diff order-ship date]]&gt;=0,"on time",Table1[[#This Row],[Diff order-ship date]]&lt;0,"not appropriate")</f>
        <v>not appropriate</v>
      </c>
      <c r="AE92" s="11" t="str">
        <f t="shared" si="7"/>
        <v>Positive</v>
      </c>
      <c r="AF92" s="11" t="str">
        <f>_xlfn.CONCAT(Table1[[#This Row],[Month]],Table1[[#This Row],[year]])</f>
        <v>September2024</v>
      </c>
      <c r="AG92" s="11">
        <f t="shared" si="8"/>
        <v>0.11993146773272401</v>
      </c>
    </row>
    <row r="93" spans="1:33">
      <c r="A93" s="6">
        <v>92</v>
      </c>
      <c r="B93" s="7" t="s">
        <v>618</v>
      </c>
      <c r="C93" s="7" t="s">
        <v>153</v>
      </c>
      <c r="D93" s="7" t="s">
        <v>619</v>
      </c>
      <c r="E93" s="7" t="s">
        <v>620</v>
      </c>
      <c r="F93" s="7" t="s">
        <v>159</v>
      </c>
      <c r="G93" s="7" t="s">
        <v>621</v>
      </c>
      <c r="H93" s="7" t="s">
        <v>125</v>
      </c>
      <c r="I93" s="7" t="s">
        <v>212</v>
      </c>
      <c r="J93" s="7" t="s">
        <v>65</v>
      </c>
      <c r="K93" s="7" t="s">
        <v>622</v>
      </c>
      <c r="L93" s="7" t="s">
        <v>36</v>
      </c>
      <c r="M93" s="7" t="s">
        <v>88</v>
      </c>
      <c r="N93" s="7" t="s">
        <v>623</v>
      </c>
      <c r="O93" s="7">
        <v>34.11</v>
      </c>
      <c r="P93" s="7">
        <v>3</v>
      </c>
      <c r="Q93" s="7">
        <v>17.010000000000002</v>
      </c>
      <c r="R93" s="8">
        <f>Table1[[#This Row],[Profit]]/Table1[[#This Row],[Sales]]</f>
        <v>0.49868073878628</v>
      </c>
      <c r="S93" s="7">
        <v>4.6900000000000004</v>
      </c>
      <c r="T93" s="7" t="s">
        <v>165</v>
      </c>
      <c r="U93" s="7">
        <v>564</v>
      </c>
      <c r="V93" s="7" t="s">
        <v>172</v>
      </c>
      <c r="W93" s="7" t="s">
        <v>27</v>
      </c>
      <c r="X93" s="10" t="s">
        <v>28</v>
      </c>
      <c r="Y93" s="14">
        <v>44923</v>
      </c>
      <c r="Z93" s="14">
        <v>44958</v>
      </c>
      <c r="AA93" s="11">
        <f t="shared" si="5"/>
        <v>2023</v>
      </c>
      <c r="AB93" s="11" t="str">
        <f t="shared" si="6"/>
        <v>February</v>
      </c>
      <c r="AC93" s="11">
        <f t="shared" si="9"/>
        <v>35</v>
      </c>
      <c r="AD93" s="13" t="str" cm="1">
        <f t="array" ref="AD93">_xlfn.IFS(Table1[[#This Row],[Diff order-ship date]]&gt;10,"late time",Table1[[#This Row],[Diff order-ship date]]&gt;=0,"on time",Table1[[#This Row],[Diff order-ship date]]&lt;0,"not appropriate")</f>
        <v>late time</v>
      </c>
      <c r="AE93" s="11" t="str">
        <f t="shared" si="7"/>
        <v>Positive</v>
      </c>
      <c r="AF93" s="11" t="str">
        <f>_xlfn.CONCAT(Table1[[#This Row],[Month]],Table1[[#This Row],[year]])</f>
        <v>February2023</v>
      </c>
      <c r="AG93" s="11">
        <f t="shared" si="8"/>
        <v>0.49868073878628</v>
      </c>
    </row>
    <row r="94" spans="1:33">
      <c r="A94" s="4">
        <v>93</v>
      </c>
      <c r="B94" s="5" t="s">
        <v>624</v>
      </c>
      <c r="C94" s="5" t="s">
        <v>153</v>
      </c>
      <c r="D94" s="5" t="s">
        <v>625</v>
      </c>
      <c r="E94" s="5" t="s">
        <v>626</v>
      </c>
      <c r="F94" s="5" t="s">
        <v>159</v>
      </c>
      <c r="G94" s="5" t="s">
        <v>627</v>
      </c>
      <c r="H94" s="5" t="s">
        <v>138</v>
      </c>
      <c r="I94" s="5" t="s">
        <v>212</v>
      </c>
      <c r="J94" s="5" t="s">
        <v>65</v>
      </c>
      <c r="K94" s="5" t="s">
        <v>628</v>
      </c>
      <c r="L94" s="5" t="s">
        <v>36</v>
      </c>
      <c r="M94" s="5" t="s">
        <v>41</v>
      </c>
      <c r="N94" s="5" t="s">
        <v>629</v>
      </c>
      <c r="O94" s="5">
        <v>51.03</v>
      </c>
      <c r="P94" s="5">
        <v>3</v>
      </c>
      <c r="Q94" s="5">
        <v>16.829999999999998</v>
      </c>
      <c r="R94" s="8">
        <f>Table1[[#This Row],[Profit]]/Table1[[#This Row],[Sales]]</f>
        <v>0.32980599647266301</v>
      </c>
      <c r="S94" s="5">
        <v>4.53</v>
      </c>
      <c r="T94" s="5" t="s">
        <v>165</v>
      </c>
      <c r="U94" s="5">
        <v>568</v>
      </c>
      <c r="V94" s="5" t="s">
        <v>172</v>
      </c>
      <c r="W94" s="5" t="s">
        <v>76</v>
      </c>
      <c r="X94" s="9" t="s">
        <v>21</v>
      </c>
      <c r="Y94" s="12">
        <v>45095</v>
      </c>
      <c r="Z94" s="12">
        <v>45099</v>
      </c>
      <c r="AA94" s="11">
        <f t="shared" si="5"/>
        <v>2023</v>
      </c>
      <c r="AB94" s="11" t="str">
        <f t="shared" si="6"/>
        <v>June</v>
      </c>
      <c r="AC94" s="11">
        <f t="shared" si="9"/>
        <v>4</v>
      </c>
      <c r="AD94" s="13" t="str" cm="1">
        <f t="array" ref="AD94">_xlfn.IFS(Table1[[#This Row],[Diff order-ship date]]&gt;10,"late time",Table1[[#This Row],[Diff order-ship date]]&gt;=0,"on time",Table1[[#This Row],[Diff order-ship date]]&lt;0,"not appropriate")</f>
        <v>on time</v>
      </c>
      <c r="AE94" s="11" t="str">
        <f t="shared" si="7"/>
        <v>Positive</v>
      </c>
      <c r="AF94" s="11" t="str">
        <f>_xlfn.CONCAT(Table1[[#This Row],[Month]],Table1[[#This Row],[year]])</f>
        <v>June2023</v>
      </c>
      <c r="AG94" s="11">
        <f t="shared" si="8"/>
        <v>0.32980599647266301</v>
      </c>
    </row>
    <row r="95" spans="1:33">
      <c r="A95" s="6">
        <v>94</v>
      </c>
      <c r="B95" s="7" t="s">
        <v>630</v>
      </c>
      <c r="C95" s="7" t="s">
        <v>153</v>
      </c>
      <c r="D95" s="7" t="s">
        <v>631</v>
      </c>
      <c r="E95" s="7" t="s">
        <v>632</v>
      </c>
      <c r="F95" s="7" t="s">
        <v>159</v>
      </c>
      <c r="G95" s="7" t="s">
        <v>120</v>
      </c>
      <c r="H95" s="7" t="s">
        <v>120</v>
      </c>
      <c r="I95" s="7" t="s">
        <v>212</v>
      </c>
      <c r="J95" s="7" t="s">
        <v>66</v>
      </c>
      <c r="K95" s="7" t="s">
        <v>633</v>
      </c>
      <c r="L95" s="7" t="s">
        <v>36</v>
      </c>
      <c r="M95" s="7" t="s">
        <v>109</v>
      </c>
      <c r="N95" s="7" t="s">
        <v>634</v>
      </c>
      <c r="O95" s="7">
        <v>134.61000000000001</v>
      </c>
      <c r="P95" s="7">
        <v>1</v>
      </c>
      <c r="Q95" s="7">
        <v>39.03</v>
      </c>
      <c r="R95" s="8">
        <f>Table1[[#This Row],[Profit]]/Table1[[#This Row],[Sales]]</f>
        <v>0.28994874080677502</v>
      </c>
      <c r="S95" s="7">
        <v>14.11</v>
      </c>
      <c r="T95" s="7" t="s">
        <v>165</v>
      </c>
      <c r="U95" s="7">
        <v>551</v>
      </c>
      <c r="V95" s="7" t="s">
        <v>172</v>
      </c>
      <c r="W95" s="7" t="s">
        <v>63</v>
      </c>
      <c r="X95" s="10" t="s">
        <v>28</v>
      </c>
      <c r="Y95" s="14">
        <v>44528</v>
      </c>
      <c r="Z95" s="14">
        <v>44267</v>
      </c>
      <c r="AA95" s="11">
        <f t="shared" si="5"/>
        <v>2021</v>
      </c>
      <c r="AB95" s="11" t="str">
        <f t="shared" si="6"/>
        <v>March</v>
      </c>
      <c r="AC95" s="11">
        <f t="shared" si="9"/>
        <v>-261</v>
      </c>
      <c r="AD95" s="13" t="str" cm="1">
        <f t="array" ref="AD95">_xlfn.IFS(Table1[[#This Row],[Diff order-ship date]]&gt;10,"late time",Table1[[#This Row],[Diff order-ship date]]&gt;=0,"on time",Table1[[#This Row],[Diff order-ship date]]&lt;0,"not appropriate")</f>
        <v>not appropriate</v>
      </c>
      <c r="AE95" s="11" t="str">
        <f t="shared" si="7"/>
        <v>Positive</v>
      </c>
      <c r="AF95" s="11" t="str">
        <f>_xlfn.CONCAT(Table1[[#This Row],[Month]],Table1[[#This Row],[year]])</f>
        <v>March2021</v>
      </c>
      <c r="AG95" s="11">
        <f t="shared" si="8"/>
        <v>0.28994874080677502</v>
      </c>
    </row>
    <row r="96" spans="1:33">
      <c r="A96" s="4">
        <v>95</v>
      </c>
      <c r="B96" s="5" t="s">
        <v>635</v>
      </c>
      <c r="C96" s="5" t="s">
        <v>153</v>
      </c>
      <c r="D96" s="5" t="s">
        <v>636</v>
      </c>
      <c r="E96" s="5" t="s">
        <v>637</v>
      </c>
      <c r="F96" s="5" t="s">
        <v>160</v>
      </c>
      <c r="G96" s="5" t="s">
        <v>638</v>
      </c>
      <c r="H96" s="5" t="s">
        <v>40</v>
      </c>
      <c r="I96" s="5" t="s">
        <v>212</v>
      </c>
      <c r="J96" s="5" t="s">
        <v>64</v>
      </c>
      <c r="K96" s="5" t="s">
        <v>639</v>
      </c>
      <c r="L96" s="5" t="s">
        <v>36</v>
      </c>
      <c r="M96" s="5" t="s">
        <v>109</v>
      </c>
      <c r="N96" s="5" t="s">
        <v>640</v>
      </c>
      <c r="O96" s="5">
        <v>595.16999999999996</v>
      </c>
      <c r="P96" s="5">
        <v>3</v>
      </c>
      <c r="Q96" s="5">
        <v>249.93</v>
      </c>
      <c r="R96" s="8">
        <f>Table1[[#This Row],[Profit]]/Table1[[#This Row],[Sales]]</f>
        <v>0.41993044004234098</v>
      </c>
      <c r="S96" s="5">
        <v>36.15</v>
      </c>
      <c r="T96" s="5" t="s">
        <v>165</v>
      </c>
      <c r="U96" s="5">
        <v>529</v>
      </c>
      <c r="V96" s="5" t="s">
        <v>172</v>
      </c>
      <c r="W96" s="5" t="s">
        <v>76</v>
      </c>
      <c r="X96" s="9" t="s">
        <v>21</v>
      </c>
      <c r="Y96" s="12">
        <v>45613</v>
      </c>
      <c r="Z96" s="12">
        <v>45617</v>
      </c>
      <c r="AA96" s="11">
        <f t="shared" si="5"/>
        <v>2024</v>
      </c>
      <c r="AB96" s="11" t="str">
        <f t="shared" si="6"/>
        <v>November</v>
      </c>
      <c r="AC96" s="11">
        <f t="shared" si="9"/>
        <v>4</v>
      </c>
      <c r="AD96" s="13" t="str" cm="1">
        <f t="array" ref="AD96">_xlfn.IFS(Table1[[#This Row],[Diff order-ship date]]&gt;10,"late time",Table1[[#This Row],[Diff order-ship date]]&gt;=0,"on time",Table1[[#This Row],[Diff order-ship date]]&lt;0,"not appropriate")</f>
        <v>on time</v>
      </c>
      <c r="AE96" s="11" t="str">
        <f t="shared" si="7"/>
        <v>Positive</v>
      </c>
      <c r="AF96" s="11" t="str">
        <f>_xlfn.CONCAT(Table1[[#This Row],[Month]],Table1[[#This Row],[year]])</f>
        <v>November2024</v>
      </c>
      <c r="AG96" s="11">
        <f t="shared" si="8"/>
        <v>0.41993044004234098</v>
      </c>
    </row>
    <row r="97" spans="1:33">
      <c r="A97" s="6">
        <v>96</v>
      </c>
      <c r="B97" s="7" t="s">
        <v>641</v>
      </c>
      <c r="C97" s="7" t="s">
        <v>153</v>
      </c>
      <c r="D97" s="7" t="s">
        <v>642</v>
      </c>
      <c r="E97" s="7" t="s">
        <v>643</v>
      </c>
      <c r="F97" s="7" t="s">
        <v>160</v>
      </c>
      <c r="G97" s="7" t="s">
        <v>644</v>
      </c>
      <c r="H97" s="7" t="s">
        <v>104</v>
      </c>
      <c r="I97" s="7" t="s">
        <v>212</v>
      </c>
      <c r="J97" s="7" t="s">
        <v>67</v>
      </c>
      <c r="K97" s="7" t="s">
        <v>645</v>
      </c>
      <c r="L97" s="7" t="s">
        <v>36</v>
      </c>
      <c r="M97" s="7" t="s">
        <v>47</v>
      </c>
      <c r="N97" s="7" t="s">
        <v>646</v>
      </c>
      <c r="O97" s="7">
        <v>19.98</v>
      </c>
      <c r="P97" s="7">
        <v>3</v>
      </c>
      <c r="Q97" s="7">
        <v>-14.04</v>
      </c>
      <c r="R97" s="8">
        <f>Table1[[#This Row],[Profit]]/Table1[[#This Row],[Sales]]</f>
        <v>-0.70270270270270296</v>
      </c>
      <c r="S97" s="7">
        <v>2.15</v>
      </c>
      <c r="T97" s="7" t="s">
        <v>165</v>
      </c>
      <c r="U97" s="7">
        <v>128</v>
      </c>
      <c r="V97" s="7" t="s">
        <v>172</v>
      </c>
      <c r="W97" s="7" t="s">
        <v>72</v>
      </c>
      <c r="X97" s="10" t="s">
        <v>28</v>
      </c>
      <c r="Y97" s="14">
        <v>45399</v>
      </c>
      <c r="Z97" s="14">
        <v>45403</v>
      </c>
      <c r="AA97" s="11">
        <f t="shared" si="5"/>
        <v>2024</v>
      </c>
      <c r="AB97" s="11" t="str">
        <f t="shared" si="6"/>
        <v>April</v>
      </c>
      <c r="AC97" s="11">
        <f t="shared" si="9"/>
        <v>4</v>
      </c>
      <c r="AD97" s="13" t="str" cm="1">
        <f t="array" ref="AD97">_xlfn.IFS(Table1[[#This Row],[Diff order-ship date]]&gt;10,"late time",Table1[[#This Row],[Diff order-ship date]]&gt;=0,"on time",Table1[[#This Row],[Diff order-ship date]]&lt;0,"not appropriate")</f>
        <v>on time</v>
      </c>
      <c r="AE97" s="11" t="str">
        <f t="shared" si="7"/>
        <v>Negative</v>
      </c>
      <c r="AF97" s="11" t="str">
        <f>_xlfn.CONCAT(Table1[[#This Row],[Month]],Table1[[#This Row],[year]])</f>
        <v>April2024</v>
      </c>
      <c r="AG97" s="11">
        <f t="shared" si="8"/>
        <v>-0.70270270270270296</v>
      </c>
    </row>
    <row r="98" spans="1:33">
      <c r="A98" s="4">
        <v>97</v>
      </c>
      <c r="B98" s="5" t="s">
        <v>647</v>
      </c>
      <c r="C98" s="5" t="s">
        <v>153</v>
      </c>
      <c r="D98" s="5" t="s">
        <v>648</v>
      </c>
      <c r="E98" s="5" t="s">
        <v>649</v>
      </c>
      <c r="F98" s="5" t="s">
        <v>158</v>
      </c>
      <c r="G98" s="5" t="s">
        <v>650</v>
      </c>
      <c r="H98" s="5" t="s">
        <v>61</v>
      </c>
      <c r="I98" s="5" t="s">
        <v>212</v>
      </c>
      <c r="J98" s="5" t="s">
        <v>67</v>
      </c>
      <c r="K98" s="5" t="s">
        <v>651</v>
      </c>
      <c r="L98" s="5" t="s">
        <v>36</v>
      </c>
      <c r="M98" s="5" t="s">
        <v>114</v>
      </c>
      <c r="N98" s="5" t="s">
        <v>652</v>
      </c>
      <c r="O98" s="5">
        <v>393.39</v>
      </c>
      <c r="P98" s="5">
        <v>9</v>
      </c>
      <c r="Q98" s="5">
        <v>145.53</v>
      </c>
      <c r="R98" s="8">
        <f>Table1[[#This Row],[Profit]]/Table1[[#This Row],[Sales]]</f>
        <v>0.369938229238161</v>
      </c>
      <c r="S98" s="5">
        <v>32.71</v>
      </c>
      <c r="T98" s="5" t="s">
        <v>165</v>
      </c>
      <c r="U98" s="5">
        <v>730</v>
      </c>
      <c r="V98" s="5" t="s">
        <v>172</v>
      </c>
      <c r="W98" s="5" t="s">
        <v>76</v>
      </c>
      <c r="X98" s="9" t="s">
        <v>28</v>
      </c>
      <c r="Y98" s="12">
        <v>45467</v>
      </c>
      <c r="Z98" s="12">
        <v>45473</v>
      </c>
      <c r="AA98" s="11">
        <f t="shared" si="5"/>
        <v>2024</v>
      </c>
      <c r="AB98" s="11" t="str">
        <f t="shared" si="6"/>
        <v>June</v>
      </c>
      <c r="AC98" s="11">
        <f t="shared" si="9"/>
        <v>6</v>
      </c>
      <c r="AD98" s="13" t="str" cm="1">
        <f t="array" ref="AD98">_xlfn.IFS(Table1[[#This Row],[Diff order-ship date]]&gt;10,"late time",Table1[[#This Row],[Diff order-ship date]]&gt;=0,"on time",Table1[[#This Row],[Diff order-ship date]]&lt;0,"not appropriate")</f>
        <v>on time</v>
      </c>
      <c r="AE98" s="11" t="str">
        <f t="shared" si="7"/>
        <v>Positive</v>
      </c>
      <c r="AF98" s="11" t="str">
        <f>_xlfn.CONCAT(Table1[[#This Row],[Month]],Table1[[#This Row],[year]])</f>
        <v>June2024</v>
      </c>
      <c r="AG98" s="11">
        <f t="shared" si="8"/>
        <v>0.369938229238161</v>
      </c>
    </row>
    <row r="99" spans="1:33">
      <c r="A99" s="6">
        <v>98</v>
      </c>
      <c r="B99" s="7" t="s">
        <v>653</v>
      </c>
      <c r="C99" s="7" t="s">
        <v>153</v>
      </c>
      <c r="D99" s="7" t="s">
        <v>654</v>
      </c>
      <c r="E99" s="7" t="s">
        <v>655</v>
      </c>
      <c r="F99" s="7" t="s">
        <v>158</v>
      </c>
      <c r="G99" s="7" t="s">
        <v>148</v>
      </c>
      <c r="H99" s="7" t="s">
        <v>71</v>
      </c>
      <c r="I99" s="7" t="s">
        <v>212</v>
      </c>
      <c r="J99" s="7" t="s">
        <v>65</v>
      </c>
      <c r="K99" s="7" t="s">
        <v>656</v>
      </c>
      <c r="L99" s="7" t="s">
        <v>36</v>
      </c>
      <c r="M99" s="7" t="s">
        <v>99</v>
      </c>
      <c r="N99" s="7" t="s">
        <v>657</v>
      </c>
      <c r="O99" s="7">
        <v>271.44</v>
      </c>
      <c r="P99" s="7">
        <v>8</v>
      </c>
      <c r="Q99" s="7">
        <v>62.4</v>
      </c>
      <c r="R99" s="8">
        <f>Table1[[#This Row],[Profit]]/Table1[[#This Row],[Sales]]</f>
        <v>0.229885057471264</v>
      </c>
      <c r="S99" s="7">
        <v>22.83</v>
      </c>
      <c r="T99" s="7" t="s">
        <v>165</v>
      </c>
      <c r="U99" s="7">
        <v>347</v>
      </c>
      <c r="V99" s="7" t="s">
        <v>172</v>
      </c>
      <c r="W99" s="7" t="s">
        <v>63</v>
      </c>
      <c r="X99" s="10" t="s">
        <v>28</v>
      </c>
      <c r="Y99" s="14">
        <v>45204</v>
      </c>
      <c r="Z99" s="14">
        <v>45061</v>
      </c>
      <c r="AA99" s="11">
        <f t="shared" si="5"/>
        <v>2023</v>
      </c>
      <c r="AB99" s="11" t="str">
        <f t="shared" si="6"/>
        <v>May</v>
      </c>
      <c r="AC99" s="11">
        <f t="shared" si="9"/>
        <v>-143</v>
      </c>
      <c r="AD99" s="13" t="str" cm="1">
        <f t="array" ref="AD99">_xlfn.IFS(Table1[[#This Row],[Diff order-ship date]]&gt;10,"late time",Table1[[#This Row],[Diff order-ship date]]&gt;=0,"on time",Table1[[#This Row],[Diff order-ship date]]&lt;0,"not appropriate")</f>
        <v>not appropriate</v>
      </c>
      <c r="AE99" s="11" t="str">
        <f t="shared" si="7"/>
        <v>Positive</v>
      </c>
      <c r="AF99" s="11" t="str">
        <f>_xlfn.CONCAT(Table1[[#This Row],[Month]],Table1[[#This Row],[year]])</f>
        <v>May2023</v>
      </c>
      <c r="AG99" s="11">
        <f t="shared" si="8"/>
        <v>0.229885057471264</v>
      </c>
    </row>
    <row r="100" spans="1:33">
      <c r="A100" s="4">
        <v>99</v>
      </c>
      <c r="B100" s="5" t="s">
        <v>658</v>
      </c>
      <c r="C100" s="5" t="s">
        <v>153</v>
      </c>
      <c r="D100" s="5" t="s">
        <v>659</v>
      </c>
      <c r="E100" s="5" t="s">
        <v>107</v>
      </c>
      <c r="F100" s="5" t="s">
        <v>158</v>
      </c>
      <c r="G100" s="5" t="s">
        <v>248</v>
      </c>
      <c r="H100" s="5" t="s">
        <v>104</v>
      </c>
      <c r="I100" s="5" t="s">
        <v>212</v>
      </c>
      <c r="J100" s="5" t="s">
        <v>67</v>
      </c>
      <c r="K100" s="5" t="s">
        <v>660</v>
      </c>
      <c r="L100" s="5" t="s">
        <v>36</v>
      </c>
      <c r="M100" s="5" t="s">
        <v>34</v>
      </c>
      <c r="N100" s="5" t="s">
        <v>661</v>
      </c>
      <c r="O100" s="5">
        <v>2973.06</v>
      </c>
      <c r="P100" s="5">
        <v>6</v>
      </c>
      <c r="Q100" s="5">
        <v>445.86</v>
      </c>
      <c r="R100" s="8">
        <f>Table1[[#This Row],[Profit]]/Table1[[#This Row],[Sales]]</f>
        <v>0.14996670097475301</v>
      </c>
      <c r="S100" s="5">
        <v>182.54</v>
      </c>
      <c r="T100" s="5" t="s">
        <v>165</v>
      </c>
      <c r="U100" s="5">
        <v>47</v>
      </c>
      <c r="V100" s="5" t="s">
        <v>172</v>
      </c>
      <c r="W100" s="5" t="s">
        <v>72</v>
      </c>
      <c r="X100" s="9" t="s">
        <v>28</v>
      </c>
      <c r="Y100" s="12">
        <v>44532</v>
      </c>
      <c r="Z100" s="12">
        <v>44246</v>
      </c>
      <c r="AA100" s="11">
        <f t="shared" si="5"/>
        <v>2021</v>
      </c>
      <c r="AB100" s="11" t="str">
        <f t="shared" si="6"/>
        <v>February</v>
      </c>
      <c r="AC100" s="11">
        <f t="shared" si="9"/>
        <v>-286</v>
      </c>
      <c r="AD100" s="13" t="str" cm="1">
        <f t="array" ref="AD100">_xlfn.IFS(Table1[[#This Row],[Diff order-ship date]]&gt;10,"late time",Table1[[#This Row],[Diff order-ship date]]&gt;=0,"on time",Table1[[#This Row],[Diff order-ship date]]&lt;0,"not appropriate")</f>
        <v>not appropriate</v>
      </c>
      <c r="AE100" s="11" t="str">
        <f t="shared" si="7"/>
        <v>Positive</v>
      </c>
      <c r="AF100" s="11" t="str">
        <f>_xlfn.CONCAT(Table1[[#This Row],[Month]],Table1[[#This Row],[year]])</f>
        <v>February2021</v>
      </c>
      <c r="AG100" s="11">
        <f t="shared" si="8"/>
        <v>0.14996670097475301</v>
      </c>
    </row>
    <row r="101" spans="1:33">
      <c r="A101" s="6">
        <v>100</v>
      </c>
      <c r="B101" s="7" t="s">
        <v>662</v>
      </c>
      <c r="C101" s="7" t="s">
        <v>153</v>
      </c>
      <c r="D101" s="7" t="s">
        <v>663</v>
      </c>
      <c r="E101" s="7" t="s">
        <v>664</v>
      </c>
      <c r="F101" s="7" t="s">
        <v>158</v>
      </c>
      <c r="G101" s="7" t="s">
        <v>665</v>
      </c>
      <c r="H101" s="7" t="s">
        <v>125</v>
      </c>
      <c r="I101" s="7" t="s">
        <v>212</v>
      </c>
      <c r="J101" s="7" t="s">
        <v>65</v>
      </c>
      <c r="K101" s="7" t="s">
        <v>666</v>
      </c>
      <c r="L101" s="7" t="s">
        <v>36</v>
      </c>
      <c r="M101" s="7" t="s">
        <v>99</v>
      </c>
      <c r="N101" s="7" t="s">
        <v>92</v>
      </c>
      <c r="O101" s="7">
        <v>148.94999999999999</v>
      </c>
      <c r="P101" s="7">
        <v>5</v>
      </c>
      <c r="Q101" s="7">
        <v>16.350000000000001</v>
      </c>
      <c r="R101" s="8">
        <f>Table1[[#This Row],[Profit]]/Table1[[#This Row],[Sales]]</f>
        <v>0.109768378650554</v>
      </c>
      <c r="S101" s="7">
        <v>29.55</v>
      </c>
      <c r="T101" s="7" t="s">
        <v>165</v>
      </c>
      <c r="U101" s="7">
        <v>657</v>
      </c>
      <c r="V101" s="7" t="s">
        <v>172</v>
      </c>
      <c r="W101" s="7" t="s">
        <v>76</v>
      </c>
      <c r="X101" s="10" t="s">
        <v>28</v>
      </c>
      <c r="Y101" s="14">
        <v>45467</v>
      </c>
      <c r="Z101" s="14">
        <v>45473</v>
      </c>
      <c r="AA101" s="11">
        <f t="shared" si="5"/>
        <v>2024</v>
      </c>
      <c r="AB101" s="11" t="str">
        <f t="shared" si="6"/>
        <v>June</v>
      </c>
      <c r="AC101" s="11">
        <f t="shared" si="9"/>
        <v>6</v>
      </c>
      <c r="AD101" s="13" t="str" cm="1">
        <f t="array" ref="AD101">_xlfn.IFS(Table1[[#This Row],[Diff order-ship date]]&gt;10,"late time",Table1[[#This Row],[Diff order-ship date]]&gt;=0,"on time",Table1[[#This Row],[Diff order-ship date]]&lt;0,"not appropriate")</f>
        <v>on time</v>
      </c>
      <c r="AE101" s="11" t="str">
        <f t="shared" si="7"/>
        <v>Positive</v>
      </c>
      <c r="AF101" s="11" t="str">
        <f>_xlfn.CONCAT(Table1[[#This Row],[Month]],Table1[[#This Row],[year]])</f>
        <v>June2024</v>
      </c>
      <c r="AG101" s="11">
        <f t="shared" si="8"/>
        <v>0.109768378650554</v>
      </c>
    </row>
    <row r="102" spans="1:33">
      <c r="A102" s="4">
        <v>101</v>
      </c>
      <c r="B102" s="5" t="s">
        <v>667</v>
      </c>
      <c r="C102" s="5" t="s">
        <v>153</v>
      </c>
      <c r="D102" s="5" t="s">
        <v>668</v>
      </c>
      <c r="E102" s="5" t="s">
        <v>669</v>
      </c>
      <c r="F102" s="5" t="s">
        <v>158</v>
      </c>
      <c r="G102" s="5" t="s">
        <v>155</v>
      </c>
      <c r="H102" s="5" t="s">
        <v>134</v>
      </c>
      <c r="I102" s="5" t="s">
        <v>212</v>
      </c>
      <c r="J102" s="5" t="s">
        <v>66</v>
      </c>
      <c r="K102" s="5" t="s">
        <v>670</v>
      </c>
      <c r="L102" s="5" t="s">
        <v>36</v>
      </c>
      <c r="M102" s="5" t="s">
        <v>114</v>
      </c>
      <c r="N102" s="5" t="s">
        <v>671</v>
      </c>
      <c r="O102" s="5">
        <v>74.52</v>
      </c>
      <c r="P102" s="5">
        <v>3</v>
      </c>
      <c r="Q102" s="5">
        <v>10.35</v>
      </c>
      <c r="R102" s="8">
        <f>Table1[[#This Row],[Profit]]/Table1[[#This Row],[Sales]]</f>
        <v>0.13888888888888901</v>
      </c>
      <c r="S102" s="5">
        <v>9.85</v>
      </c>
      <c r="T102" s="5" t="s">
        <v>165</v>
      </c>
      <c r="U102" s="5">
        <v>608</v>
      </c>
      <c r="V102" s="5" t="s">
        <v>172</v>
      </c>
      <c r="W102" s="5" t="s">
        <v>72</v>
      </c>
      <c r="X102" s="9" t="s">
        <v>21</v>
      </c>
      <c r="Y102" s="12">
        <v>45442</v>
      </c>
      <c r="Z102" s="12">
        <v>45388</v>
      </c>
      <c r="AA102" s="11">
        <f t="shared" si="5"/>
        <v>2024</v>
      </c>
      <c r="AB102" s="11" t="str">
        <f t="shared" si="6"/>
        <v>April</v>
      </c>
      <c r="AC102" s="11">
        <f t="shared" si="9"/>
        <v>-54</v>
      </c>
      <c r="AD102" s="13" t="str" cm="1">
        <f t="array" ref="AD102">_xlfn.IFS(Table1[[#This Row],[Diff order-ship date]]&gt;10,"late time",Table1[[#This Row],[Diff order-ship date]]&gt;=0,"on time",Table1[[#This Row],[Diff order-ship date]]&lt;0,"not appropriate")</f>
        <v>not appropriate</v>
      </c>
      <c r="AE102" s="11" t="str">
        <f t="shared" si="7"/>
        <v>Positive</v>
      </c>
      <c r="AF102" s="11" t="str">
        <f>_xlfn.CONCAT(Table1[[#This Row],[Month]],Table1[[#This Row],[year]])</f>
        <v>April2024</v>
      </c>
      <c r="AG102" s="11">
        <f t="shared" si="8"/>
        <v>0.13888888888888901</v>
      </c>
    </row>
    <row r="103" spans="1:33">
      <c r="A103" s="6">
        <v>102</v>
      </c>
      <c r="B103" s="7" t="s">
        <v>672</v>
      </c>
      <c r="C103" s="7" t="s">
        <v>153</v>
      </c>
      <c r="D103" s="7" t="s">
        <v>673</v>
      </c>
      <c r="E103" s="7" t="s">
        <v>674</v>
      </c>
      <c r="F103" s="7" t="s">
        <v>158</v>
      </c>
      <c r="G103" s="7" t="s">
        <v>675</v>
      </c>
      <c r="H103" s="7" t="s">
        <v>100</v>
      </c>
      <c r="I103" s="7" t="s">
        <v>212</v>
      </c>
      <c r="J103" s="7" t="s">
        <v>67</v>
      </c>
      <c r="K103" s="7" t="s">
        <v>676</v>
      </c>
      <c r="L103" s="7" t="s">
        <v>36</v>
      </c>
      <c r="M103" s="7" t="s">
        <v>38</v>
      </c>
      <c r="N103" s="7" t="s">
        <v>677</v>
      </c>
      <c r="O103" s="7">
        <v>47.88</v>
      </c>
      <c r="P103" s="7">
        <v>3</v>
      </c>
      <c r="Q103" s="7">
        <v>9.09</v>
      </c>
      <c r="R103" s="8">
        <f>Table1[[#This Row],[Profit]]/Table1[[#This Row],[Sales]]</f>
        <v>0.18984962406014999</v>
      </c>
      <c r="S103" s="7">
        <v>7.23</v>
      </c>
      <c r="T103" s="7" t="s">
        <v>165</v>
      </c>
      <c r="U103" s="7">
        <v>293</v>
      </c>
      <c r="V103" s="7" t="s">
        <v>172</v>
      </c>
      <c r="W103" s="7" t="s">
        <v>27</v>
      </c>
      <c r="X103" s="10" t="s">
        <v>21</v>
      </c>
      <c r="Y103" s="14">
        <v>45467</v>
      </c>
      <c r="Z103" s="14">
        <v>45473</v>
      </c>
      <c r="AA103" s="11">
        <f t="shared" si="5"/>
        <v>2024</v>
      </c>
      <c r="AB103" s="11" t="str">
        <f t="shared" si="6"/>
        <v>June</v>
      </c>
      <c r="AC103" s="11">
        <f t="shared" si="9"/>
        <v>6</v>
      </c>
      <c r="AD103" s="13" t="str" cm="1">
        <f t="array" ref="AD103">_xlfn.IFS(Table1[[#This Row],[Diff order-ship date]]&gt;10,"late time",Table1[[#This Row],[Diff order-ship date]]&gt;=0,"on time",Table1[[#This Row],[Diff order-ship date]]&lt;0,"not appropriate")</f>
        <v>on time</v>
      </c>
      <c r="AE103" s="11" t="str">
        <f t="shared" si="7"/>
        <v>Positive</v>
      </c>
      <c r="AF103" s="11" t="str">
        <f>_xlfn.CONCAT(Table1[[#This Row],[Month]],Table1[[#This Row],[year]])</f>
        <v>June2024</v>
      </c>
      <c r="AG103" s="11">
        <f t="shared" si="8"/>
        <v>0.18984962406014999</v>
      </c>
    </row>
    <row r="104" spans="1:33">
      <c r="A104" s="4">
        <v>103</v>
      </c>
      <c r="B104" s="5" t="s">
        <v>678</v>
      </c>
      <c r="C104" s="5" t="s">
        <v>153</v>
      </c>
      <c r="D104" s="5" t="s">
        <v>679</v>
      </c>
      <c r="E104" s="5" t="s">
        <v>680</v>
      </c>
      <c r="F104" s="5" t="s">
        <v>158</v>
      </c>
      <c r="G104" s="5" t="s">
        <v>681</v>
      </c>
      <c r="H104" s="5" t="s">
        <v>132</v>
      </c>
      <c r="I104" s="5" t="s">
        <v>212</v>
      </c>
      <c r="J104" s="5" t="s">
        <v>66</v>
      </c>
      <c r="K104" s="5" t="s">
        <v>277</v>
      </c>
      <c r="L104" s="5" t="s">
        <v>36</v>
      </c>
      <c r="M104" s="5" t="s">
        <v>75</v>
      </c>
      <c r="N104" s="5" t="s">
        <v>278</v>
      </c>
      <c r="O104" s="5">
        <v>40.229999999999997</v>
      </c>
      <c r="P104" s="5">
        <v>3</v>
      </c>
      <c r="Q104" s="5">
        <v>20.07</v>
      </c>
      <c r="R104" s="8">
        <f>Table1[[#This Row],[Profit]]/Table1[[#This Row],[Sales]]</f>
        <v>0.49888143176733801</v>
      </c>
      <c r="S104" s="5">
        <v>6.06</v>
      </c>
      <c r="T104" s="5" t="s">
        <v>165</v>
      </c>
      <c r="U104" s="5">
        <v>408</v>
      </c>
      <c r="V104" s="5" t="s">
        <v>172</v>
      </c>
      <c r="W104" s="5" t="s">
        <v>76</v>
      </c>
      <c r="X104" s="9" t="s">
        <v>28</v>
      </c>
      <c r="Y104" s="12">
        <v>44514</v>
      </c>
      <c r="Z104" s="12">
        <v>44520</v>
      </c>
      <c r="AA104" s="11">
        <f t="shared" si="5"/>
        <v>2021</v>
      </c>
      <c r="AB104" s="11" t="str">
        <f t="shared" si="6"/>
        <v>November</v>
      </c>
      <c r="AC104" s="11">
        <f t="shared" si="9"/>
        <v>6</v>
      </c>
      <c r="AD104" s="13" t="str" cm="1">
        <f t="array" ref="AD104">_xlfn.IFS(Table1[[#This Row],[Diff order-ship date]]&gt;10,"late time",Table1[[#This Row],[Diff order-ship date]]&gt;=0,"on time",Table1[[#This Row],[Diff order-ship date]]&lt;0,"not appropriate")</f>
        <v>on time</v>
      </c>
      <c r="AE104" s="11" t="str">
        <f t="shared" si="7"/>
        <v>Positive</v>
      </c>
      <c r="AF104" s="11" t="str">
        <f>_xlfn.CONCAT(Table1[[#This Row],[Month]],Table1[[#This Row],[year]])</f>
        <v>November2021</v>
      </c>
      <c r="AG104" s="11">
        <f t="shared" si="8"/>
        <v>0.49888143176733801</v>
      </c>
    </row>
    <row r="105" spans="1:33">
      <c r="A105" s="6">
        <v>104</v>
      </c>
      <c r="B105" s="7" t="s">
        <v>682</v>
      </c>
      <c r="C105" s="7" t="s">
        <v>153</v>
      </c>
      <c r="D105" s="7" t="s">
        <v>683</v>
      </c>
      <c r="E105" s="7" t="s">
        <v>684</v>
      </c>
      <c r="F105" s="7" t="s">
        <v>158</v>
      </c>
      <c r="G105" s="7" t="s">
        <v>644</v>
      </c>
      <c r="H105" s="7" t="s">
        <v>104</v>
      </c>
      <c r="I105" s="7" t="s">
        <v>212</v>
      </c>
      <c r="J105" s="7" t="s">
        <v>67</v>
      </c>
      <c r="K105" s="7" t="s">
        <v>685</v>
      </c>
      <c r="L105" s="7" t="s">
        <v>36</v>
      </c>
      <c r="M105" s="7" t="s">
        <v>38</v>
      </c>
      <c r="N105" s="7" t="s">
        <v>686</v>
      </c>
      <c r="O105" s="7">
        <v>30.734999999999999</v>
      </c>
      <c r="P105" s="7">
        <v>3</v>
      </c>
      <c r="Q105" s="7">
        <v>-25.875</v>
      </c>
      <c r="R105" s="8">
        <f>Table1[[#This Row],[Profit]]/Table1[[#This Row],[Sales]]</f>
        <v>-0.84187408491947302</v>
      </c>
      <c r="S105" s="7">
        <v>5.0999999999999996</v>
      </c>
      <c r="T105" s="7" t="s">
        <v>165</v>
      </c>
      <c r="U105" s="7">
        <v>29</v>
      </c>
      <c r="V105" s="7" t="s">
        <v>172</v>
      </c>
      <c r="W105" s="7" t="s">
        <v>63</v>
      </c>
      <c r="X105" s="10" t="s">
        <v>28</v>
      </c>
      <c r="Y105" s="14">
        <v>44243</v>
      </c>
      <c r="Z105" s="14">
        <v>44248</v>
      </c>
      <c r="AA105" s="11">
        <f t="shared" si="5"/>
        <v>2021</v>
      </c>
      <c r="AB105" s="11" t="str">
        <f t="shared" si="6"/>
        <v>February</v>
      </c>
      <c r="AC105" s="11">
        <f t="shared" si="9"/>
        <v>5</v>
      </c>
      <c r="AD105" s="13" t="str" cm="1">
        <f t="array" ref="AD105">_xlfn.IFS(Table1[[#This Row],[Diff order-ship date]]&gt;10,"late time",Table1[[#This Row],[Diff order-ship date]]&gt;=0,"on time",Table1[[#This Row],[Diff order-ship date]]&lt;0,"not appropriate")</f>
        <v>on time</v>
      </c>
      <c r="AE105" s="11" t="str">
        <f t="shared" si="7"/>
        <v>Negative</v>
      </c>
      <c r="AF105" s="11" t="str">
        <f>_xlfn.CONCAT(Table1[[#This Row],[Month]],Table1[[#This Row],[year]])</f>
        <v>February2021</v>
      </c>
      <c r="AG105" s="11">
        <f t="shared" si="8"/>
        <v>-0.84187408491947302</v>
      </c>
    </row>
    <row r="106" spans="1:33">
      <c r="A106" s="4">
        <v>105</v>
      </c>
      <c r="B106" s="5" t="s">
        <v>687</v>
      </c>
      <c r="C106" s="5" t="s">
        <v>153</v>
      </c>
      <c r="D106" s="5" t="s">
        <v>688</v>
      </c>
      <c r="E106" s="5" t="s">
        <v>689</v>
      </c>
      <c r="F106" s="5" t="s">
        <v>158</v>
      </c>
      <c r="G106" s="5" t="s">
        <v>690</v>
      </c>
      <c r="H106" s="5" t="s">
        <v>25</v>
      </c>
      <c r="I106" s="5" t="s">
        <v>212</v>
      </c>
      <c r="J106" s="5" t="s">
        <v>66</v>
      </c>
      <c r="K106" s="5" t="s">
        <v>691</v>
      </c>
      <c r="L106" s="5" t="s">
        <v>36</v>
      </c>
      <c r="M106" s="5" t="s">
        <v>114</v>
      </c>
      <c r="N106" s="5" t="s">
        <v>692</v>
      </c>
      <c r="O106" s="5">
        <v>96.78</v>
      </c>
      <c r="P106" s="5">
        <v>2</v>
      </c>
      <c r="Q106" s="5">
        <v>44.46</v>
      </c>
      <c r="R106" s="8">
        <f>Table1[[#This Row],[Profit]]/Table1[[#This Row],[Sales]]</f>
        <v>0.459392436453813</v>
      </c>
      <c r="S106" s="5">
        <v>12</v>
      </c>
      <c r="T106" s="5" t="s">
        <v>165</v>
      </c>
      <c r="U106" s="5">
        <v>85</v>
      </c>
      <c r="V106" s="5" t="s">
        <v>172</v>
      </c>
      <c r="W106" s="5" t="s">
        <v>72</v>
      </c>
      <c r="X106" s="9" t="s">
        <v>21</v>
      </c>
      <c r="Y106" s="12">
        <v>45180</v>
      </c>
      <c r="Z106" s="12">
        <v>45245</v>
      </c>
      <c r="AA106" s="11">
        <f t="shared" si="5"/>
        <v>2023</v>
      </c>
      <c r="AB106" s="11" t="str">
        <f t="shared" si="6"/>
        <v>November</v>
      </c>
      <c r="AC106" s="11">
        <f t="shared" si="9"/>
        <v>65</v>
      </c>
      <c r="AD106" s="13" t="str" cm="1">
        <f t="array" ref="AD106">_xlfn.IFS(Table1[[#This Row],[Diff order-ship date]]&gt;10,"late time",Table1[[#This Row],[Diff order-ship date]]&gt;=0,"on time",Table1[[#This Row],[Diff order-ship date]]&lt;0,"not appropriate")</f>
        <v>late time</v>
      </c>
      <c r="AE106" s="11" t="str">
        <f t="shared" si="7"/>
        <v>Positive</v>
      </c>
      <c r="AF106" s="11" t="str">
        <f>_xlfn.CONCAT(Table1[[#This Row],[Month]],Table1[[#This Row],[year]])</f>
        <v>November2023</v>
      </c>
      <c r="AG106" s="11">
        <f t="shared" si="8"/>
        <v>0.459392436453813</v>
      </c>
    </row>
    <row r="107" spans="1:33">
      <c r="A107" s="6">
        <v>106</v>
      </c>
      <c r="B107" s="7" t="s">
        <v>693</v>
      </c>
      <c r="C107" s="7" t="s">
        <v>153</v>
      </c>
      <c r="D107" s="7" t="s">
        <v>694</v>
      </c>
      <c r="E107" s="7" t="s">
        <v>695</v>
      </c>
      <c r="F107" s="7" t="s">
        <v>158</v>
      </c>
      <c r="G107" s="7" t="s">
        <v>326</v>
      </c>
      <c r="H107" s="7" t="s">
        <v>132</v>
      </c>
      <c r="I107" s="7" t="s">
        <v>212</v>
      </c>
      <c r="J107" s="7" t="s">
        <v>66</v>
      </c>
      <c r="K107" s="7" t="s">
        <v>696</v>
      </c>
      <c r="L107" s="7" t="s">
        <v>36</v>
      </c>
      <c r="M107" s="7" t="s">
        <v>99</v>
      </c>
      <c r="N107" s="7" t="s">
        <v>697</v>
      </c>
      <c r="O107" s="7">
        <v>34.14</v>
      </c>
      <c r="P107" s="7">
        <v>2</v>
      </c>
      <c r="Q107" s="7">
        <v>11.58</v>
      </c>
      <c r="R107" s="8">
        <f>Table1[[#This Row],[Profit]]/Table1[[#This Row],[Sales]]</f>
        <v>0.33919156414762702</v>
      </c>
      <c r="S107" s="7">
        <v>6.85</v>
      </c>
      <c r="T107" s="7" t="s">
        <v>165</v>
      </c>
      <c r="U107" s="7">
        <v>416</v>
      </c>
      <c r="V107" s="7" t="s">
        <v>172</v>
      </c>
      <c r="W107" s="7" t="s">
        <v>27</v>
      </c>
      <c r="X107" s="10" t="s">
        <v>21</v>
      </c>
      <c r="Y107" s="14">
        <v>45613</v>
      </c>
      <c r="Z107" s="14">
        <v>45617</v>
      </c>
      <c r="AA107" s="11">
        <f t="shared" si="5"/>
        <v>2024</v>
      </c>
      <c r="AB107" s="11" t="str">
        <f t="shared" si="6"/>
        <v>November</v>
      </c>
      <c r="AC107" s="11">
        <f t="shared" si="9"/>
        <v>4</v>
      </c>
      <c r="AD107" s="13" t="str" cm="1">
        <f t="array" ref="AD107">_xlfn.IFS(Table1[[#This Row],[Diff order-ship date]]&gt;10,"late time",Table1[[#This Row],[Diff order-ship date]]&gt;=0,"on time",Table1[[#This Row],[Diff order-ship date]]&lt;0,"not appropriate")</f>
        <v>on time</v>
      </c>
      <c r="AE107" s="11" t="str">
        <f t="shared" si="7"/>
        <v>Positive</v>
      </c>
      <c r="AF107" s="11" t="str">
        <f>_xlfn.CONCAT(Table1[[#This Row],[Month]],Table1[[#This Row],[year]])</f>
        <v>November2024</v>
      </c>
      <c r="AG107" s="11">
        <f t="shared" si="8"/>
        <v>0.33919156414762702</v>
      </c>
    </row>
    <row r="108" spans="1:33">
      <c r="A108" s="4">
        <v>107</v>
      </c>
      <c r="B108" s="5" t="s">
        <v>698</v>
      </c>
      <c r="C108" s="5" t="s">
        <v>153</v>
      </c>
      <c r="D108" s="5" t="s">
        <v>699</v>
      </c>
      <c r="E108" s="5" t="s">
        <v>700</v>
      </c>
      <c r="F108" s="5" t="s">
        <v>158</v>
      </c>
      <c r="G108" s="5" t="s">
        <v>326</v>
      </c>
      <c r="H108" s="5" t="s">
        <v>132</v>
      </c>
      <c r="I108" s="5" t="s">
        <v>212</v>
      </c>
      <c r="J108" s="5" t="s">
        <v>66</v>
      </c>
      <c r="K108" s="5" t="s">
        <v>701</v>
      </c>
      <c r="L108" s="5" t="s">
        <v>36</v>
      </c>
      <c r="M108" s="5" t="s">
        <v>41</v>
      </c>
      <c r="N108" s="5" t="s">
        <v>702</v>
      </c>
      <c r="O108" s="5">
        <v>190.32</v>
      </c>
      <c r="P108" s="5">
        <v>4</v>
      </c>
      <c r="Q108" s="5">
        <v>53.28</v>
      </c>
      <c r="R108" s="8">
        <f>Table1[[#This Row],[Profit]]/Table1[[#This Row],[Sales]]</f>
        <v>0.27994955863808302</v>
      </c>
      <c r="S108" s="5">
        <v>23.6</v>
      </c>
      <c r="T108" s="5" t="s">
        <v>165</v>
      </c>
      <c r="U108" s="5">
        <v>525</v>
      </c>
      <c r="V108" s="5" t="s">
        <v>172</v>
      </c>
      <c r="W108" s="5" t="s">
        <v>63</v>
      </c>
      <c r="X108" s="9" t="s">
        <v>28</v>
      </c>
      <c r="Y108" s="12">
        <v>44552</v>
      </c>
      <c r="Z108" s="12">
        <v>44556</v>
      </c>
      <c r="AA108" s="11">
        <f t="shared" si="5"/>
        <v>2021</v>
      </c>
      <c r="AB108" s="11" t="str">
        <f t="shared" si="6"/>
        <v>December</v>
      </c>
      <c r="AC108" s="11">
        <f t="shared" si="9"/>
        <v>4</v>
      </c>
      <c r="AD108" s="13" t="str" cm="1">
        <f t="array" ref="AD108">_xlfn.IFS(Table1[[#This Row],[Diff order-ship date]]&gt;10,"late time",Table1[[#This Row],[Diff order-ship date]]&gt;=0,"on time",Table1[[#This Row],[Diff order-ship date]]&lt;0,"not appropriate")</f>
        <v>on time</v>
      </c>
      <c r="AE108" s="11" t="str">
        <f t="shared" si="7"/>
        <v>Positive</v>
      </c>
      <c r="AF108" s="11" t="str">
        <f>_xlfn.CONCAT(Table1[[#This Row],[Month]],Table1[[#This Row],[year]])</f>
        <v>December2021</v>
      </c>
      <c r="AG108" s="11">
        <f t="shared" si="8"/>
        <v>0.27994955863808302</v>
      </c>
    </row>
    <row r="109" spans="1:33">
      <c r="A109" s="6">
        <v>108</v>
      </c>
      <c r="B109" s="7" t="s">
        <v>682</v>
      </c>
      <c r="C109" s="7" t="s">
        <v>153</v>
      </c>
      <c r="D109" s="7" t="s">
        <v>683</v>
      </c>
      <c r="E109" s="7" t="s">
        <v>684</v>
      </c>
      <c r="F109" s="7" t="s">
        <v>158</v>
      </c>
      <c r="G109" s="7" t="s">
        <v>644</v>
      </c>
      <c r="H109" s="7" t="s">
        <v>104</v>
      </c>
      <c r="I109" s="7" t="s">
        <v>212</v>
      </c>
      <c r="J109" s="7" t="s">
        <v>67</v>
      </c>
      <c r="K109" s="7" t="s">
        <v>703</v>
      </c>
      <c r="L109" s="7" t="s">
        <v>36</v>
      </c>
      <c r="M109" s="7" t="s">
        <v>109</v>
      </c>
      <c r="N109" s="7" t="s">
        <v>704</v>
      </c>
      <c r="O109" s="7">
        <v>339.15</v>
      </c>
      <c r="P109" s="7">
        <v>14</v>
      </c>
      <c r="Q109" s="7">
        <v>-305.55</v>
      </c>
      <c r="R109" s="8">
        <f>Table1[[#This Row],[Profit]]/Table1[[#This Row],[Sales]]</f>
        <v>-0.90092879256965996</v>
      </c>
      <c r="S109" s="7">
        <v>61.59</v>
      </c>
      <c r="T109" s="7" t="s">
        <v>165</v>
      </c>
      <c r="U109" s="7">
        <v>369</v>
      </c>
      <c r="V109" s="7" t="s">
        <v>172</v>
      </c>
      <c r="W109" s="7" t="s">
        <v>76</v>
      </c>
      <c r="X109" s="10" t="s">
        <v>28</v>
      </c>
      <c r="Y109" s="14">
        <v>45547</v>
      </c>
      <c r="Z109" s="14">
        <v>45639</v>
      </c>
      <c r="AA109" s="11">
        <f t="shared" si="5"/>
        <v>2024</v>
      </c>
      <c r="AB109" s="11" t="str">
        <f t="shared" si="6"/>
        <v>December</v>
      </c>
      <c r="AC109" s="11">
        <f t="shared" si="9"/>
        <v>92</v>
      </c>
      <c r="AD109" s="13" t="str" cm="1">
        <f t="array" ref="AD109">_xlfn.IFS(Table1[[#This Row],[Diff order-ship date]]&gt;10,"late time",Table1[[#This Row],[Diff order-ship date]]&gt;=0,"on time",Table1[[#This Row],[Diff order-ship date]]&lt;0,"not appropriate")</f>
        <v>late time</v>
      </c>
      <c r="AE109" s="11" t="str">
        <f t="shared" si="7"/>
        <v>Negative</v>
      </c>
      <c r="AF109" s="11" t="str">
        <f>_xlfn.CONCAT(Table1[[#This Row],[Month]],Table1[[#This Row],[year]])</f>
        <v>December2024</v>
      </c>
      <c r="AG109" s="11">
        <f t="shared" si="8"/>
        <v>-0.90092879256965996</v>
      </c>
    </row>
    <row r="110" spans="1:33">
      <c r="A110" s="4">
        <v>109</v>
      </c>
      <c r="B110" s="5" t="s">
        <v>647</v>
      </c>
      <c r="C110" s="5" t="s">
        <v>153</v>
      </c>
      <c r="D110" s="5" t="s">
        <v>648</v>
      </c>
      <c r="E110" s="5" t="s">
        <v>649</v>
      </c>
      <c r="F110" s="5" t="s">
        <v>158</v>
      </c>
      <c r="G110" s="5" t="s">
        <v>650</v>
      </c>
      <c r="H110" s="5" t="s">
        <v>61</v>
      </c>
      <c r="I110" s="5" t="s">
        <v>212</v>
      </c>
      <c r="J110" s="5" t="s">
        <v>67</v>
      </c>
      <c r="K110" s="5" t="s">
        <v>705</v>
      </c>
      <c r="L110" s="5" t="s">
        <v>36</v>
      </c>
      <c r="M110" s="5" t="s">
        <v>47</v>
      </c>
      <c r="N110" s="5" t="s">
        <v>103</v>
      </c>
      <c r="O110" s="5">
        <v>112.08</v>
      </c>
      <c r="P110" s="5">
        <v>8</v>
      </c>
      <c r="Q110" s="5">
        <v>4.32</v>
      </c>
      <c r="R110" s="8">
        <f>Table1[[#This Row],[Profit]]/Table1[[#This Row],[Sales]]</f>
        <v>3.8543897216274103E-2</v>
      </c>
      <c r="S110" s="5">
        <v>10.199999999999999</v>
      </c>
      <c r="T110" s="5" t="s">
        <v>165</v>
      </c>
      <c r="U110" s="5">
        <v>353</v>
      </c>
      <c r="V110" s="5" t="s">
        <v>172</v>
      </c>
      <c r="W110" s="5" t="s">
        <v>63</v>
      </c>
      <c r="X110" s="9" t="s">
        <v>28</v>
      </c>
      <c r="Y110" s="12">
        <v>45467</v>
      </c>
      <c r="Z110" s="12">
        <v>45473</v>
      </c>
      <c r="AA110" s="11">
        <f t="shared" si="5"/>
        <v>2024</v>
      </c>
      <c r="AB110" s="11" t="str">
        <f t="shared" si="6"/>
        <v>June</v>
      </c>
      <c r="AC110" s="11">
        <f t="shared" si="9"/>
        <v>6</v>
      </c>
      <c r="AD110" s="13" t="str" cm="1">
        <f t="array" ref="AD110">_xlfn.IFS(Table1[[#This Row],[Diff order-ship date]]&gt;10,"late time",Table1[[#This Row],[Diff order-ship date]]&gt;=0,"on time",Table1[[#This Row],[Diff order-ship date]]&lt;0,"not appropriate")</f>
        <v>on time</v>
      </c>
      <c r="AE110" s="11" t="str">
        <f t="shared" si="7"/>
        <v>Positive</v>
      </c>
      <c r="AF110" s="11" t="str">
        <f>_xlfn.CONCAT(Table1[[#This Row],[Month]],Table1[[#This Row],[year]])</f>
        <v>June2024</v>
      </c>
      <c r="AG110" s="11">
        <f t="shared" si="8"/>
        <v>3.8543897216274103E-2</v>
      </c>
    </row>
    <row r="111" spans="1:33">
      <c r="A111" s="6">
        <v>110</v>
      </c>
      <c r="B111" s="7" t="s">
        <v>706</v>
      </c>
      <c r="C111" s="7" t="s">
        <v>153</v>
      </c>
      <c r="D111" s="7" t="s">
        <v>694</v>
      </c>
      <c r="E111" s="7" t="s">
        <v>695</v>
      </c>
      <c r="F111" s="7" t="s">
        <v>158</v>
      </c>
      <c r="G111" s="7" t="s">
        <v>644</v>
      </c>
      <c r="H111" s="7" t="s">
        <v>104</v>
      </c>
      <c r="I111" s="7" t="s">
        <v>212</v>
      </c>
      <c r="J111" s="7" t="s">
        <v>67</v>
      </c>
      <c r="K111" s="7" t="s">
        <v>707</v>
      </c>
      <c r="L111" s="7" t="s">
        <v>36</v>
      </c>
      <c r="M111" s="7" t="s">
        <v>47</v>
      </c>
      <c r="N111" s="7" t="s">
        <v>708</v>
      </c>
      <c r="O111" s="7">
        <v>73.424999999999997</v>
      </c>
      <c r="P111" s="7">
        <v>5</v>
      </c>
      <c r="Q111" s="7">
        <v>-7.4999999999999997E-2</v>
      </c>
      <c r="R111" s="8">
        <f>Table1[[#This Row],[Profit]]/Table1[[#This Row],[Sales]]</f>
        <v>-1.0214504596527099E-3</v>
      </c>
      <c r="S111" s="7">
        <v>8.76</v>
      </c>
      <c r="T111" s="7" t="s">
        <v>165</v>
      </c>
      <c r="U111" s="7">
        <v>574</v>
      </c>
      <c r="V111" s="7" t="s">
        <v>172</v>
      </c>
      <c r="W111" s="7" t="s">
        <v>72</v>
      </c>
      <c r="X111" s="10" t="s">
        <v>28</v>
      </c>
      <c r="Y111" s="14">
        <v>45222</v>
      </c>
      <c r="Z111" s="14">
        <v>45227</v>
      </c>
      <c r="AA111" s="11">
        <f t="shared" si="5"/>
        <v>2023</v>
      </c>
      <c r="AB111" s="11" t="str">
        <f t="shared" si="6"/>
        <v>October</v>
      </c>
      <c r="AC111" s="11">
        <f t="shared" si="9"/>
        <v>5</v>
      </c>
      <c r="AD111" s="13" t="str" cm="1">
        <f t="array" ref="AD111">_xlfn.IFS(Table1[[#This Row],[Diff order-ship date]]&gt;10,"late time",Table1[[#This Row],[Diff order-ship date]]&gt;=0,"on time",Table1[[#This Row],[Diff order-ship date]]&lt;0,"not appropriate")</f>
        <v>on time</v>
      </c>
      <c r="AE111" s="11" t="str">
        <f t="shared" si="7"/>
        <v>Negative</v>
      </c>
      <c r="AF111" s="11" t="str">
        <f>_xlfn.CONCAT(Table1[[#This Row],[Month]],Table1[[#This Row],[year]])</f>
        <v>October2023</v>
      </c>
      <c r="AG111" s="11">
        <f t="shared" si="8"/>
        <v>-1.0214504596527099E-3</v>
      </c>
    </row>
    <row r="112" spans="1:33">
      <c r="A112" s="4">
        <v>111</v>
      </c>
      <c r="B112" s="5" t="s">
        <v>709</v>
      </c>
      <c r="C112" s="5" t="s">
        <v>153</v>
      </c>
      <c r="D112" s="5" t="s">
        <v>710</v>
      </c>
      <c r="E112" s="5" t="s">
        <v>711</v>
      </c>
      <c r="F112" s="5" t="s">
        <v>158</v>
      </c>
      <c r="G112" s="5" t="s">
        <v>712</v>
      </c>
      <c r="H112" s="5" t="s">
        <v>104</v>
      </c>
      <c r="I112" s="5" t="s">
        <v>212</v>
      </c>
      <c r="J112" s="5" t="s">
        <v>67</v>
      </c>
      <c r="K112" s="5" t="s">
        <v>713</v>
      </c>
      <c r="L112" s="5" t="s">
        <v>36</v>
      </c>
      <c r="M112" s="5" t="s">
        <v>47</v>
      </c>
      <c r="N112" s="5" t="s">
        <v>714</v>
      </c>
      <c r="O112" s="5">
        <v>15.9</v>
      </c>
      <c r="P112" s="5">
        <v>2</v>
      </c>
      <c r="Q112" s="5">
        <v>2.82</v>
      </c>
      <c r="R112" s="8">
        <f>Table1[[#This Row],[Profit]]/Table1[[#This Row],[Sales]]</f>
        <v>0.177358490566038</v>
      </c>
      <c r="S112" s="5">
        <v>2.34</v>
      </c>
      <c r="T112" s="5" t="s">
        <v>165</v>
      </c>
      <c r="U112" s="5">
        <v>793</v>
      </c>
      <c r="V112" s="5" t="s">
        <v>172</v>
      </c>
      <c r="W112" s="5" t="s">
        <v>27</v>
      </c>
      <c r="X112" s="9" t="s">
        <v>21</v>
      </c>
      <c r="Y112" s="12">
        <v>45091</v>
      </c>
      <c r="Z112" s="12">
        <v>45095</v>
      </c>
      <c r="AA112" s="11">
        <f t="shared" si="5"/>
        <v>2023</v>
      </c>
      <c r="AB112" s="11" t="str">
        <f t="shared" si="6"/>
        <v>June</v>
      </c>
      <c r="AC112" s="11">
        <f t="shared" si="9"/>
        <v>4</v>
      </c>
      <c r="AD112" s="13" t="str" cm="1">
        <f t="array" ref="AD112">_xlfn.IFS(Table1[[#This Row],[Diff order-ship date]]&gt;10,"late time",Table1[[#This Row],[Diff order-ship date]]&gt;=0,"on time",Table1[[#This Row],[Diff order-ship date]]&lt;0,"not appropriate")</f>
        <v>on time</v>
      </c>
      <c r="AE112" s="11" t="str">
        <f t="shared" si="7"/>
        <v>Positive</v>
      </c>
      <c r="AF112" s="11" t="str">
        <f>_xlfn.CONCAT(Table1[[#This Row],[Month]],Table1[[#This Row],[year]])</f>
        <v>June2023</v>
      </c>
      <c r="AG112" s="11">
        <f t="shared" si="8"/>
        <v>0.177358490566038</v>
      </c>
    </row>
    <row r="113" spans="1:33">
      <c r="A113" s="6">
        <v>112</v>
      </c>
      <c r="B113" s="7" t="s">
        <v>715</v>
      </c>
      <c r="C113" s="7" t="s">
        <v>153</v>
      </c>
      <c r="D113" s="7" t="s">
        <v>716</v>
      </c>
      <c r="E113" s="7" t="s">
        <v>717</v>
      </c>
      <c r="F113" s="7" t="s">
        <v>158</v>
      </c>
      <c r="G113" s="7" t="s">
        <v>55</v>
      </c>
      <c r="H113" s="7" t="s">
        <v>55</v>
      </c>
      <c r="I113" s="7" t="s">
        <v>212</v>
      </c>
      <c r="J113" s="7" t="s">
        <v>65</v>
      </c>
      <c r="K113" s="7" t="s">
        <v>718</v>
      </c>
      <c r="L113" s="7" t="s">
        <v>36</v>
      </c>
      <c r="M113" s="7" t="s">
        <v>47</v>
      </c>
      <c r="N113" s="7" t="s">
        <v>719</v>
      </c>
      <c r="O113" s="7">
        <v>19.2</v>
      </c>
      <c r="P113" s="7">
        <v>4</v>
      </c>
      <c r="Q113" s="7">
        <v>6.48</v>
      </c>
      <c r="R113" s="8">
        <f>Table1[[#This Row],[Profit]]/Table1[[#This Row],[Sales]]</f>
        <v>0.33750000000000002</v>
      </c>
      <c r="S113" s="7">
        <v>1.02</v>
      </c>
      <c r="T113" s="7" t="s">
        <v>166</v>
      </c>
      <c r="U113" s="7">
        <v>59</v>
      </c>
      <c r="V113" s="7" t="s">
        <v>172</v>
      </c>
      <c r="W113" s="7" t="s">
        <v>76</v>
      </c>
      <c r="X113" s="10" t="s">
        <v>28</v>
      </c>
      <c r="Y113" s="14">
        <v>44514</v>
      </c>
      <c r="Z113" s="14">
        <v>44520</v>
      </c>
      <c r="AA113" s="11">
        <f t="shared" si="5"/>
        <v>2021</v>
      </c>
      <c r="AB113" s="11" t="str">
        <f t="shared" si="6"/>
        <v>November</v>
      </c>
      <c r="AC113" s="11">
        <f t="shared" si="9"/>
        <v>6</v>
      </c>
      <c r="AD113" s="13" t="str" cm="1">
        <f t="array" ref="AD113">_xlfn.IFS(Table1[[#This Row],[Diff order-ship date]]&gt;10,"late time",Table1[[#This Row],[Diff order-ship date]]&gt;=0,"on time",Table1[[#This Row],[Diff order-ship date]]&lt;0,"not appropriate")</f>
        <v>on time</v>
      </c>
      <c r="AE113" s="11" t="str">
        <f t="shared" si="7"/>
        <v>Positive</v>
      </c>
      <c r="AF113" s="11" t="str">
        <f>_xlfn.CONCAT(Table1[[#This Row],[Month]],Table1[[#This Row],[year]])</f>
        <v>November2021</v>
      </c>
      <c r="AG113" s="11">
        <f t="shared" si="8"/>
        <v>0.33750000000000002</v>
      </c>
    </row>
    <row r="114" spans="1:33">
      <c r="A114" s="4">
        <v>113</v>
      </c>
      <c r="B114" s="5" t="s">
        <v>720</v>
      </c>
      <c r="C114" s="5" t="s">
        <v>153</v>
      </c>
      <c r="D114" s="5" t="s">
        <v>721</v>
      </c>
      <c r="E114" s="5" t="s">
        <v>722</v>
      </c>
      <c r="F114" s="5" t="s">
        <v>158</v>
      </c>
      <c r="G114" s="5" t="s">
        <v>723</v>
      </c>
      <c r="H114" s="5" t="s">
        <v>129</v>
      </c>
      <c r="I114" s="5" t="s">
        <v>212</v>
      </c>
      <c r="J114" s="5" t="s">
        <v>67</v>
      </c>
      <c r="K114" s="5" t="s">
        <v>501</v>
      </c>
      <c r="L114" s="5" t="s">
        <v>36</v>
      </c>
      <c r="M114" s="5" t="s">
        <v>114</v>
      </c>
      <c r="N114" s="5" t="s">
        <v>502</v>
      </c>
      <c r="O114" s="5">
        <v>243.15</v>
      </c>
      <c r="P114" s="5">
        <v>5</v>
      </c>
      <c r="Q114" s="5">
        <v>29.1</v>
      </c>
      <c r="R114" s="8">
        <f>Table1[[#This Row],[Profit]]/Table1[[#This Row],[Sales]]</f>
        <v>0.119679210363973</v>
      </c>
      <c r="S114" s="5">
        <v>24.55</v>
      </c>
      <c r="T114" s="5" t="s">
        <v>166</v>
      </c>
      <c r="U114" s="5">
        <v>178</v>
      </c>
      <c r="V114" s="5" t="s">
        <v>172</v>
      </c>
      <c r="W114" s="5" t="s">
        <v>63</v>
      </c>
      <c r="X114" s="9" t="s">
        <v>21</v>
      </c>
      <c r="Y114" s="12">
        <v>45547</v>
      </c>
      <c r="Z114" s="12">
        <v>45639</v>
      </c>
      <c r="AA114" s="11">
        <f t="shared" si="5"/>
        <v>2024</v>
      </c>
      <c r="AB114" s="11" t="str">
        <f t="shared" si="6"/>
        <v>December</v>
      </c>
      <c r="AC114" s="11">
        <f t="shared" si="9"/>
        <v>92</v>
      </c>
      <c r="AD114" s="13" t="str" cm="1">
        <f t="array" ref="AD114">_xlfn.IFS(Table1[[#This Row],[Diff order-ship date]]&gt;10,"late time",Table1[[#This Row],[Diff order-ship date]]&gt;=0,"on time",Table1[[#This Row],[Diff order-ship date]]&lt;0,"not appropriate")</f>
        <v>late time</v>
      </c>
      <c r="AE114" s="11" t="str">
        <f t="shared" si="7"/>
        <v>Positive</v>
      </c>
      <c r="AF114" s="11" t="str">
        <f>_xlfn.CONCAT(Table1[[#This Row],[Month]],Table1[[#This Row],[year]])</f>
        <v>December2024</v>
      </c>
      <c r="AG114" s="11">
        <f t="shared" si="8"/>
        <v>0.119679210363973</v>
      </c>
    </row>
    <row r="115" spans="1:33">
      <c r="A115" s="6">
        <v>114</v>
      </c>
      <c r="B115" s="7" t="s">
        <v>724</v>
      </c>
      <c r="C115" s="7" t="s">
        <v>153</v>
      </c>
      <c r="D115" s="7" t="s">
        <v>520</v>
      </c>
      <c r="E115" s="7" t="s">
        <v>521</v>
      </c>
      <c r="F115" s="7" t="s">
        <v>159</v>
      </c>
      <c r="G115" s="7" t="s">
        <v>725</v>
      </c>
      <c r="H115" s="7" t="s">
        <v>132</v>
      </c>
      <c r="I115" s="7" t="s">
        <v>212</v>
      </c>
      <c r="J115" s="7" t="s">
        <v>66</v>
      </c>
      <c r="K115" s="7" t="s">
        <v>726</v>
      </c>
      <c r="L115" s="7" t="s">
        <v>36</v>
      </c>
      <c r="M115" s="7" t="s">
        <v>75</v>
      </c>
      <c r="N115" s="7" t="s">
        <v>727</v>
      </c>
      <c r="O115" s="7">
        <v>84.15</v>
      </c>
      <c r="P115" s="7">
        <v>5</v>
      </c>
      <c r="Q115" s="7">
        <v>14.25</v>
      </c>
      <c r="R115" s="8">
        <f>Table1[[#This Row],[Profit]]/Table1[[#This Row],[Sales]]</f>
        <v>0.16934046345811099</v>
      </c>
      <c r="S115" s="7">
        <v>5.62</v>
      </c>
      <c r="T115" s="7" t="s">
        <v>166</v>
      </c>
      <c r="U115" s="7">
        <v>653</v>
      </c>
      <c r="V115" s="7" t="s">
        <v>172</v>
      </c>
      <c r="W115" s="7" t="s">
        <v>72</v>
      </c>
      <c r="X115" s="10" t="s">
        <v>21</v>
      </c>
      <c r="Y115" s="14">
        <v>45137</v>
      </c>
      <c r="Z115" s="14">
        <v>44993</v>
      </c>
      <c r="AA115" s="11">
        <f t="shared" si="5"/>
        <v>2023</v>
      </c>
      <c r="AB115" s="11" t="str">
        <f t="shared" si="6"/>
        <v>March</v>
      </c>
      <c r="AC115" s="11">
        <f t="shared" si="9"/>
        <v>-144</v>
      </c>
      <c r="AD115" s="13" t="str" cm="1">
        <f t="array" ref="AD115">_xlfn.IFS(Table1[[#This Row],[Diff order-ship date]]&gt;10,"late time",Table1[[#This Row],[Diff order-ship date]]&gt;=0,"on time",Table1[[#This Row],[Diff order-ship date]]&lt;0,"not appropriate")</f>
        <v>not appropriate</v>
      </c>
      <c r="AE115" s="11" t="str">
        <f t="shared" si="7"/>
        <v>Positive</v>
      </c>
      <c r="AF115" s="11" t="str">
        <f>_xlfn.CONCAT(Table1[[#This Row],[Month]],Table1[[#This Row],[year]])</f>
        <v>March2023</v>
      </c>
      <c r="AG115" s="11">
        <f t="shared" si="8"/>
        <v>0.16934046345811099</v>
      </c>
    </row>
    <row r="116" spans="1:33">
      <c r="A116" s="4">
        <v>115</v>
      </c>
      <c r="B116" s="5" t="s">
        <v>728</v>
      </c>
      <c r="C116" s="5" t="s">
        <v>153</v>
      </c>
      <c r="D116" s="5" t="s">
        <v>729</v>
      </c>
      <c r="E116" s="5" t="s">
        <v>730</v>
      </c>
      <c r="F116" s="5" t="s">
        <v>160</v>
      </c>
      <c r="G116" s="5" t="s">
        <v>731</v>
      </c>
      <c r="H116" s="5" t="s">
        <v>100</v>
      </c>
      <c r="I116" s="5" t="s">
        <v>212</v>
      </c>
      <c r="J116" s="5" t="s">
        <v>67</v>
      </c>
      <c r="K116" s="5" t="s">
        <v>732</v>
      </c>
      <c r="L116" s="5" t="s">
        <v>36</v>
      </c>
      <c r="M116" s="5" t="s">
        <v>99</v>
      </c>
      <c r="N116" s="5" t="s">
        <v>733</v>
      </c>
      <c r="O116" s="5">
        <v>152.4</v>
      </c>
      <c r="P116" s="5">
        <v>5</v>
      </c>
      <c r="Q116" s="5">
        <v>41.1</v>
      </c>
      <c r="R116" s="8">
        <f>Table1[[#This Row],[Profit]]/Table1[[#This Row],[Sales]]</f>
        <v>0.26968503937007898</v>
      </c>
      <c r="S116" s="5">
        <v>5.44</v>
      </c>
      <c r="T116" s="5" t="s">
        <v>166</v>
      </c>
      <c r="U116" s="5">
        <v>431</v>
      </c>
      <c r="V116" s="5" t="s">
        <v>172</v>
      </c>
      <c r="W116" s="5" t="s">
        <v>27</v>
      </c>
      <c r="X116" s="9" t="s">
        <v>21</v>
      </c>
      <c r="Y116" s="12">
        <v>44334</v>
      </c>
      <c r="Z116" s="12">
        <v>44338</v>
      </c>
      <c r="AA116" s="11">
        <f t="shared" si="5"/>
        <v>2021</v>
      </c>
      <c r="AB116" s="11" t="str">
        <f t="shared" si="6"/>
        <v>May</v>
      </c>
      <c r="AC116" s="11">
        <f t="shared" si="9"/>
        <v>4</v>
      </c>
      <c r="AD116" s="13" t="str" cm="1">
        <f t="array" ref="AD116">_xlfn.IFS(Table1[[#This Row],[Diff order-ship date]]&gt;10,"late time",Table1[[#This Row],[Diff order-ship date]]&gt;=0,"on time",Table1[[#This Row],[Diff order-ship date]]&lt;0,"not appropriate")</f>
        <v>on time</v>
      </c>
      <c r="AE116" s="11" t="str">
        <f t="shared" si="7"/>
        <v>Positive</v>
      </c>
      <c r="AF116" s="11" t="str">
        <f>_xlfn.CONCAT(Table1[[#This Row],[Month]],Table1[[#This Row],[year]])</f>
        <v>May2021</v>
      </c>
      <c r="AG116" s="11">
        <f t="shared" si="8"/>
        <v>0.26968503937007898</v>
      </c>
    </row>
    <row r="117" spans="1:33">
      <c r="A117" s="6">
        <v>116</v>
      </c>
      <c r="B117" s="7" t="s">
        <v>734</v>
      </c>
      <c r="C117" s="7" t="s">
        <v>153</v>
      </c>
      <c r="D117" s="7" t="s">
        <v>735</v>
      </c>
      <c r="E117" s="7" t="s">
        <v>736</v>
      </c>
      <c r="F117" s="7" t="s">
        <v>158</v>
      </c>
      <c r="G117" s="7" t="s">
        <v>326</v>
      </c>
      <c r="H117" s="7" t="s">
        <v>132</v>
      </c>
      <c r="I117" s="7" t="s">
        <v>212</v>
      </c>
      <c r="J117" s="7" t="s">
        <v>66</v>
      </c>
      <c r="K117" s="7" t="s">
        <v>737</v>
      </c>
      <c r="L117" s="7" t="s">
        <v>36</v>
      </c>
      <c r="M117" s="7" t="s">
        <v>38</v>
      </c>
      <c r="N117" s="7" t="s">
        <v>738</v>
      </c>
      <c r="O117" s="7">
        <v>277.38</v>
      </c>
      <c r="P117" s="7">
        <v>6</v>
      </c>
      <c r="Q117" s="7">
        <v>102.6</v>
      </c>
      <c r="R117" s="8">
        <f>Table1[[#This Row],[Profit]]/Table1[[#This Row],[Sales]]</f>
        <v>0.36988968202465899</v>
      </c>
      <c r="S117" s="7">
        <v>26.81</v>
      </c>
      <c r="T117" s="7" t="s">
        <v>166</v>
      </c>
      <c r="U117" s="7">
        <v>321</v>
      </c>
      <c r="V117" s="7" t="s">
        <v>172</v>
      </c>
      <c r="W117" s="7" t="s">
        <v>76</v>
      </c>
      <c r="X117" s="10" t="s">
        <v>21</v>
      </c>
      <c r="Y117" s="14">
        <v>45595</v>
      </c>
      <c r="Z117" s="14">
        <v>45362</v>
      </c>
      <c r="AA117" s="11">
        <f t="shared" si="5"/>
        <v>2024</v>
      </c>
      <c r="AB117" s="11" t="str">
        <f t="shared" si="6"/>
        <v>March</v>
      </c>
      <c r="AC117" s="11">
        <f t="shared" si="9"/>
        <v>-233</v>
      </c>
      <c r="AD117" s="13" t="str" cm="1">
        <f t="array" ref="AD117">_xlfn.IFS(Table1[[#This Row],[Diff order-ship date]]&gt;10,"late time",Table1[[#This Row],[Diff order-ship date]]&gt;=0,"on time",Table1[[#This Row],[Diff order-ship date]]&lt;0,"not appropriate")</f>
        <v>not appropriate</v>
      </c>
      <c r="AE117" s="11" t="str">
        <f t="shared" si="7"/>
        <v>Positive</v>
      </c>
      <c r="AF117" s="11" t="str">
        <f>_xlfn.CONCAT(Table1[[#This Row],[Month]],Table1[[#This Row],[year]])</f>
        <v>March2024</v>
      </c>
      <c r="AG117" s="11">
        <f t="shared" si="8"/>
        <v>0.36988968202465899</v>
      </c>
    </row>
    <row r="118" spans="1:33">
      <c r="A118" s="4">
        <v>117</v>
      </c>
      <c r="B118" s="5" t="s">
        <v>739</v>
      </c>
      <c r="C118" s="5" t="s">
        <v>152</v>
      </c>
      <c r="D118" s="5" t="s">
        <v>729</v>
      </c>
      <c r="E118" s="5" t="s">
        <v>730</v>
      </c>
      <c r="F118" s="5" t="s">
        <v>160</v>
      </c>
      <c r="G118" s="5" t="s">
        <v>740</v>
      </c>
      <c r="H118" s="5" t="s">
        <v>104</v>
      </c>
      <c r="I118" s="5" t="s">
        <v>212</v>
      </c>
      <c r="J118" s="5" t="s">
        <v>67</v>
      </c>
      <c r="K118" s="5" t="s">
        <v>741</v>
      </c>
      <c r="L118" s="5" t="s">
        <v>36</v>
      </c>
      <c r="M118" s="5" t="s">
        <v>88</v>
      </c>
      <c r="N118" s="5" t="s">
        <v>742</v>
      </c>
      <c r="O118" s="5">
        <v>71.040000000000006</v>
      </c>
      <c r="P118" s="5">
        <v>8</v>
      </c>
      <c r="Q118" s="5">
        <v>21.84</v>
      </c>
      <c r="R118" s="8">
        <f>Table1[[#This Row],[Profit]]/Table1[[#This Row],[Sales]]</f>
        <v>0.30743243243243201</v>
      </c>
      <c r="S118" s="5">
        <v>13.28</v>
      </c>
      <c r="T118" s="5" t="s">
        <v>165</v>
      </c>
      <c r="U118" s="5">
        <v>351</v>
      </c>
      <c r="V118" s="5" t="s">
        <v>172</v>
      </c>
      <c r="W118" s="5" t="s">
        <v>76</v>
      </c>
      <c r="X118" s="9" t="s">
        <v>21</v>
      </c>
      <c r="Y118" s="12">
        <v>45509</v>
      </c>
      <c r="Z118" s="12">
        <v>45631</v>
      </c>
      <c r="AA118" s="11">
        <f t="shared" si="5"/>
        <v>2024</v>
      </c>
      <c r="AB118" s="11" t="str">
        <f t="shared" si="6"/>
        <v>December</v>
      </c>
      <c r="AC118" s="11">
        <f t="shared" si="9"/>
        <v>122</v>
      </c>
      <c r="AD118" s="13" t="str" cm="1">
        <f t="array" ref="AD118">_xlfn.IFS(Table1[[#This Row],[Diff order-ship date]]&gt;10,"late time",Table1[[#This Row],[Diff order-ship date]]&gt;=0,"on time",Table1[[#This Row],[Diff order-ship date]]&lt;0,"not appropriate")</f>
        <v>late time</v>
      </c>
      <c r="AE118" s="11" t="str">
        <f t="shared" si="7"/>
        <v>Positive</v>
      </c>
      <c r="AF118" s="11" t="str">
        <f>_xlfn.CONCAT(Table1[[#This Row],[Month]],Table1[[#This Row],[year]])</f>
        <v>December2024</v>
      </c>
      <c r="AG118" s="11">
        <f t="shared" si="8"/>
        <v>0.30743243243243201</v>
      </c>
    </row>
    <row r="119" spans="1:33">
      <c r="A119" s="6">
        <v>118</v>
      </c>
      <c r="B119" s="7" t="s">
        <v>743</v>
      </c>
      <c r="C119" s="7" t="s">
        <v>152</v>
      </c>
      <c r="D119" s="7" t="s">
        <v>744</v>
      </c>
      <c r="E119" s="7" t="s">
        <v>745</v>
      </c>
      <c r="F119" s="7" t="s">
        <v>160</v>
      </c>
      <c r="G119" s="7" t="s">
        <v>573</v>
      </c>
      <c r="H119" s="7" t="s">
        <v>142</v>
      </c>
      <c r="I119" s="7" t="s">
        <v>212</v>
      </c>
      <c r="J119" s="7" t="s">
        <v>64</v>
      </c>
      <c r="K119" s="7" t="s">
        <v>746</v>
      </c>
      <c r="L119" s="7" t="s">
        <v>36</v>
      </c>
      <c r="M119" s="7" t="s">
        <v>114</v>
      </c>
      <c r="N119" s="7" t="s">
        <v>747</v>
      </c>
      <c r="O119" s="7">
        <v>151.83000000000001</v>
      </c>
      <c r="P119" s="7">
        <v>7</v>
      </c>
      <c r="Q119" s="7">
        <v>42.42</v>
      </c>
      <c r="R119" s="8">
        <f>Table1[[#This Row],[Profit]]/Table1[[#This Row],[Sales]]</f>
        <v>0.27939142461964001</v>
      </c>
      <c r="S119" s="7">
        <v>16.47</v>
      </c>
      <c r="T119" s="7" t="s">
        <v>165</v>
      </c>
      <c r="U119" s="7">
        <v>676</v>
      </c>
      <c r="V119" s="7" t="s">
        <v>172</v>
      </c>
      <c r="W119" s="7" t="s">
        <v>63</v>
      </c>
      <c r="X119" s="10" t="s">
        <v>21</v>
      </c>
      <c r="Y119" s="14">
        <v>44360</v>
      </c>
      <c r="Z119" s="14">
        <v>44364</v>
      </c>
      <c r="AA119" s="11">
        <f t="shared" si="5"/>
        <v>2021</v>
      </c>
      <c r="AB119" s="11" t="str">
        <f t="shared" si="6"/>
        <v>June</v>
      </c>
      <c r="AC119" s="11">
        <f t="shared" si="9"/>
        <v>4</v>
      </c>
      <c r="AD119" s="13" t="str" cm="1">
        <f t="array" ref="AD119">_xlfn.IFS(Table1[[#This Row],[Diff order-ship date]]&gt;10,"late time",Table1[[#This Row],[Diff order-ship date]]&gt;=0,"on time",Table1[[#This Row],[Diff order-ship date]]&lt;0,"not appropriate")</f>
        <v>on time</v>
      </c>
      <c r="AE119" s="11" t="str">
        <f t="shared" si="7"/>
        <v>Positive</v>
      </c>
      <c r="AF119" s="11" t="str">
        <f>_xlfn.CONCAT(Table1[[#This Row],[Month]],Table1[[#This Row],[year]])</f>
        <v>June2021</v>
      </c>
      <c r="AG119" s="11">
        <f t="shared" si="8"/>
        <v>0.27939142461964001</v>
      </c>
    </row>
    <row r="120" spans="1:33">
      <c r="A120" s="4">
        <v>119</v>
      </c>
      <c r="B120" s="5" t="s">
        <v>748</v>
      </c>
      <c r="C120" s="5" t="s">
        <v>147</v>
      </c>
      <c r="D120" s="5" t="s">
        <v>749</v>
      </c>
      <c r="E120" s="5" t="s">
        <v>750</v>
      </c>
      <c r="F120" s="5" t="s">
        <v>160</v>
      </c>
      <c r="G120" s="5" t="s">
        <v>751</v>
      </c>
      <c r="H120" s="5" t="s">
        <v>138</v>
      </c>
      <c r="I120" s="5" t="s">
        <v>212</v>
      </c>
      <c r="J120" s="5" t="s">
        <v>65</v>
      </c>
      <c r="K120" s="5" t="s">
        <v>752</v>
      </c>
      <c r="L120" s="5" t="s">
        <v>36</v>
      </c>
      <c r="M120" s="5" t="s">
        <v>88</v>
      </c>
      <c r="N120" s="5" t="s">
        <v>753</v>
      </c>
      <c r="O120" s="5">
        <v>54.75</v>
      </c>
      <c r="P120" s="5">
        <v>5</v>
      </c>
      <c r="Q120" s="5">
        <v>15.75</v>
      </c>
      <c r="R120" s="8">
        <f>Table1[[#This Row],[Profit]]/Table1[[#This Row],[Sales]]</f>
        <v>0.28767123287671198</v>
      </c>
      <c r="S120" s="5">
        <v>11.58</v>
      </c>
      <c r="T120" s="5" t="s">
        <v>165</v>
      </c>
      <c r="U120" s="5">
        <v>517</v>
      </c>
      <c r="V120" s="5" t="s">
        <v>172</v>
      </c>
      <c r="W120" s="5" t="s">
        <v>72</v>
      </c>
      <c r="X120" s="9" t="s">
        <v>21</v>
      </c>
      <c r="Y120" s="12">
        <v>45587</v>
      </c>
      <c r="Z120" s="12">
        <v>45592</v>
      </c>
      <c r="AA120" s="11">
        <f t="shared" si="5"/>
        <v>2024</v>
      </c>
      <c r="AB120" s="11" t="str">
        <f t="shared" si="6"/>
        <v>October</v>
      </c>
      <c r="AC120" s="11">
        <f t="shared" si="9"/>
        <v>5</v>
      </c>
      <c r="AD120" s="13" t="str" cm="1">
        <f t="array" ref="AD120">_xlfn.IFS(Table1[[#This Row],[Diff order-ship date]]&gt;10,"late time",Table1[[#This Row],[Diff order-ship date]]&gt;=0,"on time",Table1[[#This Row],[Diff order-ship date]]&lt;0,"not appropriate")</f>
        <v>on time</v>
      </c>
      <c r="AE120" s="11" t="str">
        <f t="shared" si="7"/>
        <v>Positive</v>
      </c>
      <c r="AF120" s="11" t="str">
        <f>_xlfn.CONCAT(Table1[[#This Row],[Month]],Table1[[#This Row],[year]])</f>
        <v>October2024</v>
      </c>
      <c r="AG120" s="11">
        <f t="shared" si="8"/>
        <v>0.28767123287671198</v>
      </c>
    </row>
    <row r="121" spans="1:33">
      <c r="A121" s="6">
        <v>120</v>
      </c>
      <c r="B121" s="7" t="s">
        <v>754</v>
      </c>
      <c r="C121" s="7" t="s">
        <v>152</v>
      </c>
      <c r="D121" s="7" t="s">
        <v>755</v>
      </c>
      <c r="E121" s="7" t="s">
        <v>756</v>
      </c>
      <c r="F121" s="7" t="s">
        <v>160</v>
      </c>
      <c r="G121" s="7" t="s">
        <v>156</v>
      </c>
      <c r="H121" s="7" t="s">
        <v>104</v>
      </c>
      <c r="I121" s="7" t="s">
        <v>212</v>
      </c>
      <c r="J121" s="7" t="s">
        <v>67</v>
      </c>
      <c r="K121" s="7" t="s">
        <v>757</v>
      </c>
      <c r="L121" s="7" t="s">
        <v>36</v>
      </c>
      <c r="M121" s="7" t="s">
        <v>75</v>
      </c>
      <c r="N121" s="7" t="s">
        <v>758</v>
      </c>
      <c r="O121" s="7">
        <v>65.040000000000006</v>
      </c>
      <c r="P121" s="7">
        <v>4</v>
      </c>
      <c r="Q121" s="7">
        <v>9</v>
      </c>
      <c r="R121" s="8">
        <f>Table1[[#This Row],[Profit]]/Table1[[#This Row],[Sales]]</f>
        <v>0.13837638376383801</v>
      </c>
      <c r="S121" s="7">
        <v>6.72</v>
      </c>
      <c r="T121" s="7" t="s">
        <v>170</v>
      </c>
      <c r="U121" s="7">
        <v>201</v>
      </c>
      <c r="V121" s="7" t="s">
        <v>172</v>
      </c>
      <c r="W121" s="7" t="s">
        <v>76</v>
      </c>
      <c r="X121" s="10" t="s">
        <v>28</v>
      </c>
      <c r="Y121" s="14">
        <v>45595</v>
      </c>
      <c r="Z121" s="14">
        <v>45362</v>
      </c>
      <c r="AA121" s="11">
        <f t="shared" si="5"/>
        <v>2024</v>
      </c>
      <c r="AB121" s="11" t="str">
        <f t="shared" si="6"/>
        <v>March</v>
      </c>
      <c r="AC121" s="11">
        <f t="shared" si="9"/>
        <v>-233</v>
      </c>
      <c r="AD121" s="13" t="str" cm="1">
        <f t="array" ref="AD121">_xlfn.IFS(Table1[[#This Row],[Diff order-ship date]]&gt;10,"late time",Table1[[#This Row],[Diff order-ship date]]&gt;=0,"on time",Table1[[#This Row],[Diff order-ship date]]&lt;0,"not appropriate")</f>
        <v>not appropriate</v>
      </c>
      <c r="AE121" s="11" t="str">
        <f t="shared" si="7"/>
        <v>Positive</v>
      </c>
      <c r="AF121" s="11" t="str">
        <f>_xlfn.CONCAT(Table1[[#This Row],[Month]],Table1[[#This Row],[year]])</f>
        <v>March2024</v>
      </c>
      <c r="AG121" s="11">
        <f t="shared" si="8"/>
        <v>0.13837638376383801</v>
      </c>
    </row>
    <row r="122" spans="1:33">
      <c r="A122" s="4">
        <v>121</v>
      </c>
      <c r="B122" s="5" t="s">
        <v>759</v>
      </c>
      <c r="C122" s="5" t="s">
        <v>152</v>
      </c>
      <c r="D122" s="5" t="s">
        <v>760</v>
      </c>
      <c r="E122" s="5" t="s">
        <v>761</v>
      </c>
      <c r="F122" s="5" t="s">
        <v>160</v>
      </c>
      <c r="G122" s="5" t="s">
        <v>393</v>
      </c>
      <c r="H122" s="5" t="s">
        <v>33</v>
      </c>
      <c r="I122" s="5" t="s">
        <v>212</v>
      </c>
      <c r="J122" s="5" t="s">
        <v>64</v>
      </c>
      <c r="K122" s="5" t="s">
        <v>762</v>
      </c>
      <c r="L122" s="5" t="s">
        <v>36</v>
      </c>
      <c r="M122" s="5" t="s">
        <v>75</v>
      </c>
      <c r="N122" s="5" t="s">
        <v>763</v>
      </c>
      <c r="O122" s="5">
        <v>43.08</v>
      </c>
      <c r="P122" s="5">
        <v>4</v>
      </c>
      <c r="Q122" s="5">
        <v>8.16</v>
      </c>
      <c r="R122" s="8">
        <f>Table1[[#This Row],[Profit]]/Table1[[#This Row],[Sales]]</f>
        <v>0.18941504178273</v>
      </c>
      <c r="S122" s="5">
        <v>2.65</v>
      </c>
      <c r="T122" s="5" t="s">
        <v>170</v>
      </c>
      <c r="U122" s="5">
        <v>574</v>
      </c>
      <c r="V122" s="5" t="s">
        <v>172</v>
      </c>
      <c r="W122" s="5" t="s">
        <v>72</v>
      </c>
      <c r="X122" s="9" t="s">
        <v>21</v>
      </c>
      <c r="Y122" s="12">
        <v>45261</v>
      </c>
      <c r="Z122" s="12">
        <v>44942</v>
      </c>
      <c r="AA122" s="11">
        <f t="shared" si="5"/>
        <v>2023</v>
      </c>
      <c r="AB122" s="11" t="str">
        <f t="shared" si="6"/>
        <v>January</v>
      </c>
      <c r="AC122" s="11">
        <f t="shared" si="9"/>
        <v>-319</v>
      </c>
      <c r="AD122" s="13" t="str" cm="1">
        <f t="array" ref="AD122">_xlfn.IFS(Table1[[#This Row],[Diff order-ship date]]&gt;10,"late time",Table1[[#This Row],[Diff order-ship date]]&gt;=0,"on time",Table1[[#This Row],[Diff order-ship date]]&lt;0,"not appropriate")</f>
        <v>not appropriate</v>
      </c>
      <c r="AE122" s="11" t="str">
        <f t="shared" si="7"/>
        <v>Positive</v>
      </c>
      <c r="AF122" s="11" t="str">
        <f>_xlfn.CONCAT(Table1[[#This Row],[Month]],Table1[[#This Row],[year]])</f>
        <v>January2023</v>
      </c>
      <c r="AG122" s="11">
        <f t="shared" si="8"/>
        <v>0.18941504178273</v>
      </c>
    </row>
    <row r="123" spans="1:33">
      <c r="A123" s="6">
        <v>122</v>
      </c>
      <c r="B123" s="7" t="s">
        <v>764</v>
      </c>
      <c r="C123" s="7" t="s">
        <v>147</v>
      </c>
      <c r="D123" s="7" t="s">
        <v>765</v>
      </c>
      <c r="E123" s="7" t="s">
        <v>766</v>
      </c>
      <c r="F123" s="7" t="s">
        <v>160</v>
      </c>
      <c r="G123" s="7" t="s">
        <v>380</v>
      </c>
      <c r="H123" s="7" t="s">
        <v>51</v>
      </c>
      <c r="I123" s="7" t="s">
        <v>212</v>
      </c>
      <c r="J123" s="7" t="s">
        <v>64</v>
      </c>
      <c r="K123" s="7" t="s">
        <v>767</v>
      </c>
      <c r="L123" s="7" t="s">
        <v>36</v>
      </c>
      <c r="M123" s="7" t="s">
        <v>47</v>
      </c>
      <c r="N123" s="7" t="s">
        <v>768</v>
      </c>
      <c r="O123" s="7">
        <v>144.9</v>
      </c>
      <c r="P123" s="7">
        <v>3</v>
      </c>
      <c r="Q123" s="7">
        <v>14.49</v>
      </c>
      <c r="R123" s="8">
        <f>Table1[[#This Row],[Profit]]/Table1[[#This Row],[Sales]]</f>
        <v>0.1</v>
      </c>
      <c r="S123" s="7">
        <v>28.58</v>
      </c>
      <c r="T123" s="7" t="s">
        <v>165</v>
      </c>
      <c r="U123" s="7">
        <v>795</v>
      </c>
      <c r="V123" s="7" t="s">
        <v>172</v>
      </c>
      <c r="W123" s="7" t="s">
        <v>27</v>
      </c>
      <c r="X123" s="10" t="s">
        <v>21</v>
      </c>
      <c r="Y123" s="14">
        <v>45582</v>
      </c>
      <c r="Z123" s="14">
        <v>45586</v>
      </c>
      <c r="AA123" s="11">
        <f t="shared" si="5"/>
        <v>2024</v>
      </c>
      <c r="AB123" s="11" t="str">
        <f t="shared" si="6"/>
        <v>October</v>
      </c>
      <c r="AC123" s="11">
        <f t="shared" si="9"/>
        <v>4</v>
      </c>
      <c r="AD123" s="13" t="str" cm="1">
        <f t="array" ref="AD123">_xlfn.IFS(Table1[[#This Row],[Diff order-ship date]]&gt;10,"late time",Table1[[#This Row],[Diff order-ship date]]&gt;=0,"on time",Table1[[#This Row],[Diff order-ship date]]&lt;0,"not appropriate")</f>
        <v>on time</v>
      </c>
      <c r="AE123" s="11" t="str">
        <f t="shared" si="7"/>
        <v>Positive</v>
      </c>
      <c r="AF123" s="11" t="str">
        <f>_xlfn.CONCAT(Table1[[#This Row],[Month]],Table1[[#This Row],[year]])</f>
        <v>October2024</v>
      </c>
      <c r="AG123" s="11">
        <f t="shared" si="8"/>
        <v>0.1</v>
      </c>
    </row>
    <row r="124" spans="1:33">
      <c r="A124" s="4">
        <v>123</v>
      </c>
      <c r="B124" s="5" t="s">
        <v>769</v>
      </c>
      <c r="C124" s="5" t="s">
        <v>152</v>
      </c>
      <c r="D124" s="5" t="s">
        <v>749</v>
      </c>
      <c r="E124" s="5" t="s">
        <v>750</v>
      </c>
      <c r="F124" s="5" t="s">
        <v>160</v>
      </c>
      <c r="G124" s="5" t="s">
        <v>770</v>
      </c>
      <c r="H124" s="5" t="s">
        <v>138</v>
      </c>
      <c r="I124" s="5" t="s">
        <v>212</v>
      </c>
      <c r="J124" s="5" t="s">
        <v>65</v>
      </c>
      <c r="K124" s="5" t="s">
        <v>703</v>
      </c>
      <c r="L124" s="5" t="s">
        <v>36</v>
      </c>
      <c r="M124" s="5" t="s">
        <v>109</v>
      </c>
      <c r="N124" s="5" t="s">
        <v>704</v>
      </c>
      <c r="O124" s="5">
        <v>145.35</v>
      </c>
      <c r="P124" s="5">
        <v>3</v>
      </c>
      <c r="Q124" s="5">
        <v>7.2</v>
      </c>
      <c r="R124" s="8">
        <f>Table1[[#This Row],[Profit]]/Table1[[#This Row],[Sales]]</f>
        <v>4.9535603715170302E-2</v>
      </c>
      <c r="S124" s="5">
        <v>11.09</v>
      </c>
      <c r="T124" s="5" t="s">
        <v>170</v>
      </c>
      <c r="U124" s="5">
        <v>246</v>
      </c>
      <c r="V124" s="5" t="s">
        <v>172</v>
      </c>
      <c r="W124" s="5" t="s">
        <v>76</v>
      </c>
      <c r="X124" s="9" t="s">
        <v>28</v>
      </c>
      <c r="Y124" s="12">
        <v>44874</v>
      </c>
      <c r="Z124" s="12">
        <v>44819</v>
      </c>
      <c r="AA124" s="11">
        <f t="shared" si="5"/>
        <v>2022</v>
      </c>
      <c r="AB124" s="11" t="str">
        <f t="shared" si="6"/>
        <v>September</v>
      </c>
      <c r="AC124" s="11">
        <f t="shared" si="9"/>
        <v>-55</v>
      </c>
      <c r="AD124" s="13" t="str" cm="1">
        <f t="array" ref="AD124">_xlfn.IFS(Table1[[#This Row],[Diff order-ship date]]&gt;10,"late time",Table1[[#This Row],[Diff order-ship date]]&gt;=0,"on time",Table1[[#This Row],[Diff order-ship date]]&lt;0,"not appropriate")</f>
        <v>not appropriate</v>
      </c>
      <c r="AE124" s="11" t="str">
        <f t="shared" si="7"/>
        <v>Positive</v>
      </c>
      <c r="AF124" s="11" t="str">
        <f>_xlfn.CONCAT(Table1[[#This Row],[Month]],Table1[[#This Row],[year]])</f>
        <v>September2022</v>
      </c>
      <c r="AG124" s="11">
        <f t="shared" si="8"/>
        <v>4.9535603715170302E-2</v>
      </c>
    </row>
    <row r="125" spans="1:33">
      <c r="A125" s="6">
        <v>124</v>
      </c>
      <c r="B125" s="7" t="s">
        <v>771</v>
      </c>
      <c r="C125" s="7" t="s">
        <v>152</v>
      </c>
      <c r="D125" s="7" t="s">
        <v>772</v>
      </c>
      <c r="E125" s="7" t="s">
        <v>773</v>
      </c>
      <c r="F125" s="7" t="s">
        <v>160</v>
      </c>
      <c r="G125" s="7" t="s">
        <v>723</v>
      </c>
      <c r="H125" s="7" t="s">
        <v>129</v>
      </c>
      <c r="I125" s="7" t="s">
        <v>212</v>
      </c>
      <c r="J125" s="7" t="s">
        <v>67</v>
      </c>
      <c r="K125" s="7" t="s">
        <v>774</v>
      </c>
      <c r="L125" s="7" t="s">
        <v>36</v>
      </c>
      <c r="M125" s="7" t="s">
        <v>47</v>
      </c>
      <c r="N125" s="7" t="s">
        <v>775</v>
      </c>
      <c r="O125" s="7">
        <v>49.95</v>
      </c>
      <c r="P125" s="7">
        <v>3</v>
      </c>
      <c r="Q125" s="7">
        <v>13.41</v>
      </c>
      <c r="R125" s="8">
        <f>Table1[[#This Row],[Profit]]/Table1[[#This Row],[Sales]]</f>
        <v>0.268468468468468</v>
      </c>
      <c r="S125" s="7">
        <v>8.7899999999999991</v>
      </c>
      <c r="T125" s="7" t="s">
        <v>165</v>
      </c>
      <c r="U125" s="7">
        <v>400</v>
      </c>
      <c r="V125" s="7" t="s">
        <v>172</v>
      </c>
      <c r="W125" s="7" t="s">
        <v>63</v>
      </c>
      <c r="X125" s="10" t="s">
        <v>21</v>
      </c>
      <c r="Y125" s="14">
        <v>45451</v>
      </c>
      <c r="Z125" s="14">
        <v>45573</v>
      </c>
      <c r="AA125" s="11">
        <f t="shared" si="5"/>
        <v>2024</v>
      </c>
      <c r="AB125" s="11" t="str">
        <f t="shared" si="6"/>
        <v>October</v>
      </c>
      <c r="AC125" s="11">
        <f t="shared" si="9"/>
        <v>122</v>
      </c>
      <c r="AD125" s="13" t="str" cm="1">
        <f t="array" ref="AD125">_xlfn.IFS(Table1[[#This Row],[Diff order-ship date]]&gt;10,"late time",Table1[[#This Row],[Diff order-ship date]]&gt;=0,"on time",Table1[[#This Row],[Diff order-ship date]]&lt;0,"not appropriate")</f>
        <v>late time</v>
      </c>
      <c r="AE125" s="11" t="str">
        <f t="shared" si="7"/>
        <v>Positive</v>
      </c>
      <c r="AF125" s="11" t="str">
        <f>_xlfn.CONCAT(Table1[[#This Row],[Month]],Table1[[#This Row],[year]])</f>
        <v>October2024</v>
      </c>
      <c r="AG125" s="11">
        <f t="shared" si="8"/>
        <v>0.268468468468468</v>
      </c>
    </row>
    <row r="126" spans="1:33">
      <c r="A126" s="4">
        <v>125</v>
      </c>
      <c r="B126" s="5" t="s">
        <v>776</v>
      </c>
      <c r="C126" s="5" t="s">
        <v>152</v>
      </c>
      <c r="D126" s="5" t="s">
        <v>777</v>
      </c>
      <c r="E126" s="5" t="s">
        <v>778</v>
      </c>
      <c r="F126" s="5" t="s">
        <v>160</v>
      </c>
      <c r="G126" s="5" t="s">
        <v>779</v>
      </c>
      <c r="H126" s="5" t="s">
        <v>25</v>
      </c>
      <c r="I126" s="5" t="s">
        <v>212</v>
      </c>
      <c r="J126" s="5" t="s">
        <v>66</v>
      </c>
      <c r="K126" s="5" t="s">
        <v>780</v>
      </c>
      <c r="L126" s="5" t="s">
        <v>36</v>
      </c>
      <c r="M126" s="5" t="s">
        <v>47</v>
      </c>
      <c r="N126" s="5" t="s">
        <v>781</v>
      </c>
      <c r="O126" s="5">
        <v>38.340000000000003</v>
      </c>
      <c r="P126" s="5">
        <v>3</v>
      </c>
      <c r="Q126" s="5">
        <v>0</v>
      </c>
      <c r="R126" s="8">
        <f>Table1[[#This Row],[Profit]]/Table1[[#This Row],[Sales]]</f>
        <v>0</v>
      </c>
      <c r="S126" s="5">
        <v>5.27</v>
      </c>
      <c r="T126" s="5" t="s">
        <v>163</v>
      </c>
      <c r="U126" s="5">
        <v>660</v>
      </c>
      <c r="V126" s="5" t="s">
        <v>172</v>
      </c>
      <c r="W126" s="5" t="s">
        <v>72</v>
      </c>
      <c r="X126" s="9" t="s">
        <v>28</v>
      </c>
      <c r="Y126" s="12">
        <v>45271</v>
      </c>
      <c r="Z126" s="12">
        <v>45246</v>
      </c>
      <c r="AA126" s="11">
        <f t="shared" si="5"/>
        <v>2023</v>
      </c>
      <c r="AB126" s="11" t="str">
        <f t="shared" si="6"/>
        <v>November</v>
      </c>
      <c r="AC126" s="11">
        <f t="shared" si="9"/>
        <v>-25</v>
      </c>
      <c r="AD126" s="13" t="str" cm="1">
        <f t="array" ref="AD126">_xlfn.IFS(Table1[[#This Row],[Diff order-ship date]]&gt;10,"late time",Table1[[#This Row],[Diff order-ship date]]&gt;=0,"on time",Table1[[#This Row],[Diff order-ship date]]&lt;0,"not appropriate")</f>
        <v>not appropriate</v>
      </c>
      <c r="AE126" s="11" t="str">
        <f t="shared" si="7"/>
        <v>Positive</v>
      </c>
      <c r="AF126" s="11" t="str">
        <f>_xlfn.CONCAT(Table1[[#This Row],[Month]],Table1[[#This Row],[year]])</f>
        <v>November2023</v>
      </c>
      <c r="AG126" s="11">
        <f t="shared" si="8"/>
        <v>0</v>
      </c>
    </row>
    <row r="127" spans="1:33">
      <c r="A127" s="6">
        <v>126</v>
      </c>
      <c r="B127" s="7" t="s">
        <v>782</v>
      </c>
      <c r="C127" s="7" t="s">
        <v>147</v>
      </c>
      <c r="D127" s="7" t="s">
        <v>783</v>
      </c>
      <c r="E127" s="7" t="s">
        <v>784</v>
      </c>
      <c r="F127" s="7" t="s">
        <v>160</v>
      </c>
      <c r="G127" s="7" t="s">
        <v>308</v>
      </c>
      <c r="H127" s="7" t="s">
        <v>87</v>
      </c>
      <c r="I127" s="7" t="s">
        <v>212</v>
      </c>
      <c r="J127" s="7" t="s">
        <v>66</v>
      </c>
      <c r="K127" s="7" t="s">
        <v>785</v>
      </c>
      <c r="L127" s="7" t="s">
        <v>36</v>
      </c>
      <c r="M127" s="7" t="s">
        <v>109</v>
      </c>
      <c r="N127" s="7" t="s">
        <v>786</v>
      </c>
      <c r="O127" s="7">
        <v>33.96</v>
      </c>
      <c r="P127" s="7">
        <v>2</v>
      </c>
      <c r="Q127" s="7">
        <v>10.5</v>
      </c>
      <c r="R127" s="8">
        <f>Table1[[#This Row],[Profit]]/Table1[[#This Row],[Sales]]</f>
        <v>0.309187279151943</v>
      </c>
      <c r="S127" s="7">
        <v>4.55</v>
      </c>
      <c r="T127" s="7" t="s">
        <v>165</v>
      </c>
      <c r="U127" s="7">
        <v>778</v>
      </c>
      <c r="V127" s="7" t="s">
        <v>172</v>
      </c>
      <c r="W127" s="7" t="s">
        <v>76</v>
      </c>
      <c r="X127" s="10" t="s">
        <v>21</v>
      </c>
      <c r="Y127" s="14">
        <v>45641</v>
      </c>
      <c r="Z127" s="14">
        <v>45645</v>
      </c>
      <c r="AA127" s="11">
        <f t="shared" si="5"/>
        <v>2024</v>
      </c>
      <c r="AB127" s="11" t="str">
        <f t="shared" si="6"/>
        <v>December</v>
      </c>
      <c r="AC127" s="11">
        <f t="shared" si="9"/>
        <v>4</v>
      </c>
      <c r="AD127" s="13" t="str" cm="1">
        <f t="array" ref="AD127">_xlfn.IFS(Table1[[#This Row],[Diff order-ship date]]&gt;10,"late time",Table1[[#This Row],[Diff order-ship date]]&gt;=0,"on time",Table1[[#This Row],[Diff order-ship date]]&lt;0,"not appropriate")</f>
        <v>on time</v>
      </c>
      <c r="AE127" s="11" t="str">
        <f t="shared" si="7"/>
        <v>Positive</v>
      </c>
      <c r="AF127" s="11" t="str">
        <f>_xlfn.CONCAT(Table1[[#This Row],[Month]],Table1[[#This Row],[year]])</f>
        <v>December2024</v>
      </c>
      <c r="AG127" s="11">
        <f t="shared" si="8"/>
        <v>0.309187279151943</v>
      </c>
    </row>
    <row r="128" spans="1:33">
      <c r="A128" s="4">
        <v>127</v>
      </c>
      <c r="B128" s="5" t="s">
        <v>787</v>
      </c>
      <c r="C128" s="5" t="s">
        <v>147</v>
      </c>
      <c r="D128" s="5" t="s">
        <v>788</v>
      </c>
      <c r="E128" s="5" t="s">
        <v>789</v>
      </c>
      <c r="F128" s="5" t="s">
        <v>160</v>
      </c>
      <c r="G128" s="5" t="s">
        <v>393</v>
      </c>
      <c r="H128" s="5" t="s">
        <v>33</v>
      </c>
      <c r="I128" s="5" t="s">
        <v>212</v>
      </c>
      <c r="J128" s="5" t="s">
        <v>64</v>
      </c>
      <c r="K128" s="5" t="s">
        <v>790</v>
      </c>
      <c r="L128" s="5" t="s">
        <v>36</v>
      </c>
      <c r="M128" s="5" t="s">
        <v>47</v>
      </c>
      <c r="N128" s="5" t="s">
        <v>791</v>
      </c>
      <c r="O128" s="5">
        <v>22.86</v>
      </c>
      <c r="P128" s="5">
        <v>2</v>
      </c>
      <c r="Q128" s="5">
        <v>10.74</v>
      </c>
      <c r="R128" s="8">
        <f>Table1[[#This Row],[Profit]]/Table1[[#This Row],[Sales]]</f>
        <v>0.46981627296587902</v>
      </c>
      <c r="S128" s="5">
        <v>4.16</v>
      </c>
      <c r="T128" s="5" t="s">
        <v>165</v>
      </c>
      <c r="U128" s="5">
        <v>431</v>
      </c>
      <c r="V128" s="5" t="s">
        <v>172</v>
      </c>
      <c r="W128" s="5" t="s">
        <v>63</v>
      </c>
      <c r="X128" s="9" t="s">
        <v>21</v>
      </c>
      <c r="Y128" s="12">
        <v>44575</v>
      </c>
      <c r="Z128" s="12">
        <v>44579</v>
      </c>
      <c r="AA128" s="11">
        <f t="shared" si="5"/>
        <v>2022</v>
      </c>
      <c r="AB128" s="11" t="str">
        <f t="shared" si="6"/>
        <v>January</v>
      </c>
      <c r="AC128" s="11">
        <f t="shared" si="9"/>
        <v>4</v>
      </c>
      <c r="AD128" s="13" t="str" cm="1">
        <f t="array" ref="AD128">_xlfn.IFS(Table1[[#This Row],[Diff order-ship date]]&gt;10,"late time",Table1[[#This Row],[Diff order-ship date]]&gt;=0,"on time",Table1[[#This Row],[Diff order-ship date]]&lt;0,"not appropriate")</f>
        <v>on time</v>
      </c>
      <c r="AE128" s="11" t="str">
        <f t="shared" si="7"/>
        <v>Positive</v>
      </c>
      <c r="AF128" s="11" t="str">
        <f>_xlfn.CONCAT(Table1[[#This Row],[Month]],Table1[[#This Row],[year]])</f>
        <v>January2022</v>
      </c>
      <c r="AG128" s="11">
        <f t="shared" si="8"/>
        <v>0.46981627296587902</v>
      </c>
    </row>
    <row r="129" spans="1:33">
      <c r="A129" s="6">
        <v>128</v>
      </c>
      <c r="B129" s="7" t="s">
        <v>792</v>
      </c>
      <c r="C129" s="7" t="s">
        <v>152</v>
      </c>
      <c r="D129" s="7" t="s">
        <v>793</v>
      </c>
      <c r="E129" s="7" t="s">
        <v>794</v>
      </c>
      <c r="F129" s="7" t="s">
        <v>160</v>
      </c>
      <c r="G129" s="7" t="s">
        <v>795</v>
      </c>
      <c r="H129" s="7" t="s">
        <v>104</v>
      </c>
      <c r="I129" s="7" t="s">
        <v>212</v>
      </c>
      <c r="J129" s="7" t="s">
        <v>67</v>
      </c>
      <c r="K129" s="7" t="s">
        <v>796</v>
      </c>
      <c r="L129" s="7" t="s">
        <v>36</v>
      </c>
      <c r="M129" s="7" t="s">
        <v>41</v>
      </c>
      <c r="N129" s="7" t="s">
        <v>797</v>
      </c>
      <c r="O129" s="7">
        <v>50.7</v>
      </c>
      <c r="P129" s="7">
        <v>2</v>
      </c>
      <c r="Q129" s="7">
        <v>10.14</v>
      </c>
      <c r="R129" s="8">
        <f>Table1[[#This Row],[Profit]]/Table1[[#This Row],[Sales]]</f>
        <v>0.2</v>
      </c>
      <c r="S129" s="7">
        <v>5.2</v>
      </c>
      <c r="T129" s="7" t="s">
        <v>170</v>
      </c>
      <c r="U129" s="7">
        <v>274</v>
      </c>
      <c r="V129" s="7" t="s">
        <v>172</v>
      </c>
      <c r="W129" s="7" t="s">
        <v>72</v>
      </c>
      <c r="X129" s="10" t="s">
        <v>28</v>
      </c>
      <c r="Y129" s="14">
        <v>44914</v>
      </c>
      <c r="Z129" s="14">
        <v>44918</v>
      </c>
      <c r="AA129" s="11">
        <f t="shared" si="5"/>
        <v>2022</v>
      </c>
      <c r="AB129" s="11" t="str">
        <f t="shared" si="6"/>
        <v>December</v>
      </c>
      <c r="AC129" s="11">
        <f t="shared" si="9"/>
        <v>4</v>
      </c>
      <c r="AD129" s="13" t="str" cm="1">
        <f t="array" ref="AD129">_xlfn.IFS(Table1[[#This Row],[Diff order-ship date]]&gt;10,"late time",Table1[[#This Row],[Diff order-ship date]]&gt;=0,"on time",Table1[[#This Row],[Diff order-ship date]]&lt;0,"not appropriate")</f>
        <v>on time</v>
      </c>
      <c r="AE129" s="11" t="str">
        <f t="shared" si="7"/>
        <v>Positive</v>
      </c>
      <c r="AF129" s="11" t="str">
        <f>_xlfn.CONCAT(Table1[[#This Row],[Month]],Table1[[#This Row],[year]])</f>
        <v>December2022</v>
      </c>
      <c r="AG129" s="11">
        <f t="shared" si="8"/>
        <v>0.2</v>
      </c>
    </row>
    <row r="130" spans="1:33">
      <c r="A130" s="4">
        <v>129</v>
      </c>
      <c r="B130" s="5" t="s">
        <v>798</v>
      </c>
      <c r="C130" s="5" t="s">
        <v>149</v>
      </c>
      <c r="D130" s="5" t="s">
        <v>799</v>
      </c>
      <c r="E130" s="5" t="s">
        <v>800</v>
      </c>
      <c r="F130" s="5" t="s">
        <v>159</v>
      </c>
      <c r="G130" s="5" t="s">
        <v>801</v>
      </c>
      <c r="H130" s="5" t="s">
        <v>104</v>
      </c>
      <c r="I130" s="5" t="s">
        <v>212</v>
      </c>
      <c r="J130" s="5" t="s">
        <v>67</v>
      </c>
      <c r="K130" s="5" t="s">
        <v>802</v>
      </c>
      <c r="L130" s="5" t="s">
        <v>36</v>
      </c>
      <c r="M130" s="5" t="s">
        <v>109</v>
      </c>
      <c r="N130" s="5" t="s">
        <v>803</v>
      </c>
      <c r="O130" s="5">
        <v>414.72</v>
      </c>
      <c r="P130" s="5">
        <v>2</v>
      </c>
      <c r="Q130" s="5">
        <v>8.2799999999999994</v>
      </c>
      <c r="R130" s="8">
        <f>Table1[[#This Row],[Profit]]/Table1[[#This Row],[Sales]]</f>
        <v>1.9965277777777801E-2</v>
      </c>
      <c r="S130" s="5">
        <v>95.56</v>
      </c>
      <c r="T130" s="5" t="s">
        <v>163</v>
      </c>
      <c r="U130" s="5">
        <v>660</v>
      </c>
      <c r="V130" s="5" t="s">
        <v>172</v>
      </c>
      <c r="W130" s="5" t="s">
        <v>27</v>
      </c>
      <c r="X130" s="9" t="s">
        <v>21</v>
      </c>
      <c r="Y130" s="12">
        <v>45637</v>
      </c>
      <c r="Z130" s="12">
        <v>45612</v>
      </c>
      <c r="AA130" s="11">
        <f t="shared" ref="AA130:AA193" si="10">YEAR(Z130)</f>
        <v>2024</v>
      </c>
      <c r="AB130" s="11" t="str">
        <f t="shared" ref="AB130:AB193" si="11">TEXT(Z130,"mmmm")</f>
        <v>November</v>
      </c>
      <c r="AC130" s="11">
        <f t="shared" si="9"/>
        <v>-25</v>
      </c>
      <c r="AD130" s="13" t="str" cm="1">
        <f t="array" ref="AD130">_xlfn.IFS(Table1[[#This Row],[Diff order-ship date]]&gt;10,"late time",Table1[[#This Row],[Diff order-ship date]]&gt;=0,"on time",Table1[[#This Row],[Diff order-ship date]]&lt;0,"not appropriate")</f>
        <v>not appropriate</v>
      </c>
      <c r="AE130" s="11" t="str">
        <f t="shared" ref="AE130:AE193" si="12">IF(Q130&lt;0,"Negative","Positive")</f>
        <v>Positive</v>
      </c>
      <c r="AF130" s="11" t="str">
        <f>_xlfn.CONCAT(Table1[[#This Row],[Month]],Table1[[#This Row],[year]])</f>
        <v>November2024</v>
      </c>
      <c r="AG130" s="11">
        <f t="shared" ref="AG130:AG193" si="13">Q130/O130</f>
        <v>1.9965277777777801E-2</v>
      </c>
    </row>
    <row r="131" spans="1:33">
      <c r="A131" s="6">
        <v>130</v>
      </c>
      <c r="B131" s="7" t="s">
        <v>804</v>
      </c>
      <c r="C131" s="7" t="s">
        <v>149</v>
      </c>
      <c r="D131" s="7" t="s">
        <v>805</v>
      </c>
      <c r="E131" s="7" t="s">
        <v>806</v>
      </c>
      <c r="F131" s="7" t="s">
        <v>159</v>
      </c>
      <c r="G131" s="7" t="s">
        <v>751</v>
      </c>
      <c r="H131" s="7" t="s">
        <v>138</v>
      </c>
      <c r="I131" s="7" t="s">
        <v>212</v>
      </c>
      <c r="J131" s="7" t="s">
        <v>65</v>
      </c>
      <c r="K131" s="7" t="s">
        <v>807</v>
      </c>
      <c r="L131" s="7" t="s">
        <v>36</v>
      </c>
      <c r="M131" s="7" t="s">
        <v>99</v>
      </c>
      <c r="N131" s="7" t="s">
        <v>808</v>
      </c>
      <c r="O131" s="7">
        <v>26.94</v>
      </c>
      <c r="P131" s="7">
        <v>2</v>
      </c>
      <c r="Q131" s="7">
        <v>1.86</v>
      </c>
      <c r="R131" s="8">
        <f>Table1[[#This Row],[Profit]]/Table1[[#This Row],[Sales]]</f>
        <v>6.9042316258351902E-2</v>
      </c>
      <c r="S131" s="7">
        <v>0.01</v>
      </c>
      <c r="T131" s="7" t="s">
        <v>165</v>
      </c>
      <c r="U131" s="7">
        <v>534</v>
      </c>
      <c r="V131" s="7" t="s">
        <v>172</v>
      </c>
      <c r="W131" s="7" t="s">
        <v>76</v>
      </c>
      <c r="X131" s="10" t="s">
        <v>21</v>
      </c>
      <c r="Y131" s="14">
        <v>45444</v>
      </c>
      <c r="Z131" s="14">
        <v>45566</v>
      </c>
      <c r="AA131" s="11">
        <f t="shared" si="10"/>
        <v>2024</v>
      </c>
      <c r="AB131" s="11" t="str">
        <f t="shared" si="11"/>
        <v>October</v>
      </c>
      <c r="AC131" s="11">
        <f t="shared" si="9"/>
        <v>122</v>
      </c>
      <c r="AD131" s="13" t="str" cm="1">
        <f t="array" ref="AD131">_xlfn.IFS(Table1[[#This Row],[Diff order-ship date]]&gt;10,"late time",Table1[[#This Row],[Diff order-ship date]]&gt;=0,"on time",Table1[[#This Row],[Diff order-ship date]]&lt;0,"not appropriate")</f>
        <v>late time</v>
      </c>
      <c r="AE131" s="11" t="str">
        <f t="shared" si="12"/>
        <v>Positive</v>
      </c>
      <c r="AF131" s="11" t="str">
        <f>_xlfn.CONCAT(Table1[[#This Row],[Month]],Table1[[#This Row],[year]])</f>
        <v>October2024</v>
      </c>
      <c r="AG131" s="11">
        <f t="shared" si="13"/>
        <v>6.9042316258351902E-2</v>
      </c>
    </row>
    <row r="132" spans="1:33">
      <c r="A132" s="4">
        <v>131</v>
      </c>
      <c r="B132" s="5" t="s">
        <v>809</v>
      </c>
      <c r="C132" s="5" t="s">
        <v>149</v>
      </c>
      <c r="D132" s="5" t="s">
        <v>810</v>
      </c>
      <c r="E132" s="5" t="s">
        <v>811</v>
      </c>
      <c r="F132" s="5" t="s">
        <v>159</v>
      </c>
      <c r="G132" s="5" t="s">
        <v>150</v>
      </c>
      <c r="H132" s="5" t="s">
        <v>87</v>
      </c>
      <c r="I132" s="5" t="s">
        <v>212</v>
      </c>
      <c r="J132" s="5" t="s">
        <v>66</v>
      </c>
      <c r="K132" s="5" t="s">
        <v>812</v>
      </c>
      <c r="L132" s="5" t="s">
        <v>36</v>
      </c>
      <c r="M132" s="5" t="s">
        <v>109</v>
      </c>
      <c r="N132" s="5" t="s">
        <v>813</v>
      </c>
      <c r="O132" s="5">
        <v>133.19999999999999</v>
      </c>
      <c r="P132" s="5">
        <v>1</v>
      </c>
      <c r="Q132" s="5">
        <v>61.26</v>
      </c>
      <c r="R132" s="8">
        <f>Table1[[#This Row],[Profit]]/Table1[[#This Row],[Sales]]</f>
        <v>0.45990990990990999</v>
      </c>
      <c r="S132" s="5">
        <v>23.57</v>
      </c>
      <c r="T132" s="5" t="s">
        <v>163</v>
      </c>
      <c r="U132" s="5">
        <v>151</v>
      </c>
      <c r="V132" s="5" t="s">
        <v>172</v>
      </c>
      <c r="W132" s="5" t="s">
        <v>63</v>
      </c>
      <c r="X132" s="9" t="s">
        <v>21</v>
      </c>
      <c r="Y132" s="12">
        <v>44902</v>
      </c>
      <c r="Z132" s="12">
        <v>44758</v>
      </c>
      <c r="AA132" s="11">
        <f t="shared" si="10"/>
        <v>2022</v>
      </c>
      <c r="AB132" s="11" t="str">
        <f t="shared" si="11"/>
        <v>July</v>
      </c>
      <c r="AC132" s="11">
        <f t="shared" ref="AC132:AC195" si="14">DATEDIF(Y132,Z132,"d")</f>
        <v>-144</v>
      </c>
      <c r="AD132" s="13" t="str" cm="1">
        <f t="array" ref="AD132">_xlfn.IFS(Table1[[#This Row],[Diff order-ship date]]&gt;10,"late time",Table1[[#This Row],[Diff order-ship date]]&gt;=0,"on time",Table1[[#This Row],[Diff order-ship date]]&lt;0,"not appropriate")</f>
        <v>not appropriate</v>
      </c>
      <c r="AE132" s="11" t="str">
        <f t="shared" si="12"/>
        <v>Positive</v>
      </c>
      <c r="AF132" s="11" t="str">
        <f>_xlfn.CONCAT(Table1[[#This Row],[Month]],Table1[[#This Row],[year]])</f>
        <v>July2022</v>
      </c>
      <c r="AG132" s="11">
        <f t="shared" si="13"/>
        <v>0.45990990990990999</v>
      </c>
    </row>
    <row r="133" spans="1:33">
      <c r="A133" s="6">
        <v>132</v>
      </c>
      <c r="B133" s="7" t="s">
        <v>798</v>
      </c>
      <c r="C133" s="7" t="s">
        <v>149</v>
      </c>
      <c r="D133" s="7" t="s">
        <v>799</v>
      </c>
      <c r="E133" s="7" t="s">
        <v>800</v>
      </c>
      <c r="F133" s="7" t="s">
        <v>159</v>
      </c>
      <c r="G133" s="7" t="s">
        <v>801</v>
      </c>
      <c r="H133" s="7" t="s">
        <v>104</v>
      </c>
      <c r="I133" s="7" t="s">
        <v>212</v>
      </c>
      <c r="J133" s="7" t="s">
        <v>67</v>
      </c>
      <c r="K133" s="7" t="s">
        <v>814</v>
      </c>
      <c r="L133" s="7" t="s">
        <v>36</v>
      </c>
      <c r="M133" s="7" t="s">
        <v>114</v>
      </c>
      <c r="N133" s="7" t="s">
        <v>815</v>
      </c>
      <c r="O133" s="7">
        <v>49.71</v>
      </c>
      <c r="P133" s="7">
        <v>1</v>
      </c>
      <c r="Q133" s="7">
        <v>15.9</v>
      </c>
      <c r="R133" s="8">
        <f>Table1[[#This Row],[Profit]]/Table1[[#This Row],[Sales]]</f>
        <v>0.31985515992758001</v>
      </c>
      <c r="S133" s="7">
        <v>5.12</v>
      </c>
      <c r="T133" s="7" t="s">
        <v>163</v>
      </c>
      <c r="U133" s="7">
        <v>381</v>
      </c>
      <c r="V133" s="7" t="s">
        <v>172</v>
      </c>
      <c r="W133" s="7" t="s">
        <v>72</v>
      </c>
      <c r="X133" s="10" t="s">
        <v>28</v>
      </c>
      <c r="Y133" s="14">
        <v>44690</v>
      </c>
      <c r="Z133" s="14">
        <v>44843</v>
      </c>
      <c r="AA133" s="11">
        <f t="shared" si="10"/>
        <v>2022</v>
      </c>
      <c r="AB133" s="11" t="str">
        <f t="shared" si="11"/>
        <v>October</v>
      </c>
      <c r="AC133" s="11">
        <f t="shared" si="14"/>
        <v>153</v>
      </c>
      <c r="AD133" s="13" t="str" cm="1">
        <f t="array" ref="AD133">_xlfn.IFS(Table1[[#This Row],[Diff order-ship date]]&gt;10,"late time",Table1[[#This Row],[Diff order-ship date]]&gt;=0,"on time",Table1[[#This Row],[Diff order-ship date]]&lt;0,"not appropriate")</f>
        <v>late time</v>
      </c>
      <c r="AE133" s="11" t="str">
        <f t="shared" si="12"/>
        <v>Positive</v>
      </c>
      <c r="AF133" s="11" t="str">
        <f>_xlfn.CONCAT(Table1[[#This Row],[Month]],Table1[[#This Row],[year]])</f>
        <v>October2022</v>
      </c>
      <c r="AG133" s="11">
        <f t="shared" si="13"/>
        <v>0.31985515992758001</v>
      </c>
    </row>
    <row r="134" spans="1:33">
      <c r="A134" s="4">
        <v>133</v>
      </c>
      <c r="B134" s="5" t="s">
        <v>816</v>
      </c>
      <c r="C134" s="5" t="s">
        <v>149</v>
      </c>
      <c r="D134" s="5" t="s">
        <v>817</v>
      </c>
      <c r="E134" s="5" t="s">
        <v>818</v>
      </c>
      <c r="F134" s="5" t="s">
        <v>159</v>
      </c>
      <c r="G134" s="5" t="s">
        <v>566</v>
      </c>
      <c r="H134" s="5" t="s">
        <v>129</v>
      </c>
      <c r="I134" s="5" t="s">
        <v>212</v>
      </c>
      <c r="J134" s="5" t="s">
        <v>67</v>
      </c>
      <c r="K134" s="5" t="s">
        <v>819</v>
      </c>
      <c r="L134" s="5" t="s">
        <v>36</v>
      </c>
      <c r="M134" s="5" t="s">
        <v>88</v>
      </c>
      <c r="N134" s="5" t="s">
        <v>820</v>
      </c>
      <c r="O134" s="5">
        <v>27.12</v>
      </c>
      <c r="P134" s="5">
        <v>4</v>
      </c>
      <c r="Q134" s="5">
        <v>13.2</v>
      </c>
      <c r="R134" s="8">
        <f>Table1[[#This Row],[Profit]]/Table1[[#This Row],[Sales]]</f>
        <v>0.48672566371681403</v>
      </c>
      <c r="S134" s="5">
        <v>3.73</v>
      </c>
      <c r="T134" s="5" t="s">
        <v>170</v>
      </c>
      <c r="U134" s="5">
        <v>430</v>
      </c>
      <c r="V134" s="5" t="s">
        <v>172</v>
      </c>
      <c r="W134" s="5" t="s">
        <v>27</v>
      </c>
      <c r="X134" s="9" t="s">
        <v>28</v>
      </c>
      <c r="Y134" s="12">
        <v>44603</v>
      </c>
      <c r="Z134" s="12">
        <v>44723</v>
      </c>
      <c r="AA134" s="11">
        <f t="shared" si="10"/>
        <v>2022</v>
      </c>
      <c r="AB134" s="11" t="str">
        <f t="shared" si="11"/>
        <v>June</v>
      </c>
      <c r="AC134" s="11">
        <f t="shared" si="14"/>
        <v>120</v>
      </c>
      <c r="AD134" s="13" t="str" cm="1">
        <f t="array" ref="AD134">_xlfn.IFS(Table1[[#This Row],[Diff order-ship date]]&gt;10,"late time",Table1[[#This Row],[Diff order-ship date]]&gt;=0,"on time",Table1[[#This Row],[Diff order-ship date]]&lt;0,"not appropriate")</f>
        <v>late time</v>
      </c>
      <c r="AE134" s="11" t="str">
        <f t="shared" si="12"/>
        <v>Positive</v>
      </c>
      <c r="AF134" s="11" t="str">
        <f>_xlfn.CONCAT(Table1[[#This Row],[Month]],Table1[[#This Row],[year]])</f>
        <v>June2022</v>
      </c>
      <c r="AG134" s="11">
        <f t="shared" si="13"/>
        <v>0.48672566371681403</v>
      </c>
    </row>
    <row r="135" spans="1:33">
      <c r="A135" s="6">
        <v>134</v>
      </c>
      <c r="B135" s="7" t="s">
        <v>821</v>
      </c>
      <c r="C135" s="7" t="s">
        <v>147</v>
      </c>
      <c r="D135" s="7" t="s">
        <v>822</v>
      </c>
      <c r="E135" s="7" t="s">
        <v>823</v>
      </c>
      <c r="F135" s="7" t="s">
        <v>159</v>
      </c>
      <c r="G135" s="7" t="s">
        <v>650</v>
      </c>
      <c r="H135" s="7" t="s">
        <v>61</v>
      </c>
      <c r="I135" s="7" t="s">
        <v>212</v>
      </c>
      <c r="J135" s="7" t="s">
        <v>67</v>
      </c>
      <c r="K135" s="7" t="s">
        <v>346</v>
      </c>
      <c r="L135" s="7" t="s">
        <v>36</v>
      </c>
      <c r="M135" s="7" t="s">
        <v>38</v>
      </c>
      <c r="N135" s="7" t="s">
        <v>347</v>
      </c>
      <c r="O135" s="7">
        <v>189.63</v>
      </c>
      <c r="P135" s="7">
        <v>7</v>
      </c>
      <c r="Q135" s="7">
        <v>85.26</v>
      </c>
      <c r="R135" s="8">
        <f>Table1[[#This Row],[Profit]]/Table1[[#This Row],[Sales]]</f>
        <v>0.44961240310077499</v>
      </c>
      <c r="S135" s="7">
        <v>30.44</v>
      </c>
      <c r="T135" s="7" t="s">
        <v>163</v>
      </c>
      <c r="U135" s="7">
        <v>476</v>
      </c>
      <c r="V135" s="7" t="s">
        <v>172</v>
      </c>
      <c r="W135" s="7" t="s">
        <v>76</v>
      </c>
      <c r="X135" s="10" t="s">
        <v>28</v>
      </c>
      <c r="Y135" s="14">
        <v>45241</v>
      </c>
      <c r="Z135" s="14">
        <v>45245</v>
      </c>
      <c r="AA135" s="11">
        <f t="shared" si="10"/>
        <v>2023</v>
      </c>
      <c r="AB135" s="11" t="str">
        <f t="shared" si="11"/>
        <v>November</v>
      </c>
      <c r="AC135" s="11">
        <f t="shared" si="14"/>
        <v>4</v>
      </c>
      <c r="AD135" s="13" t="str" cm="1">
        <f t="array" ref="AD135">_xlfn.IFS(Table1[[#This Row],[Diff order-ship date]]&gt;10,"late time",Table1[[#This Row],[Diff order-ship date]]&gt;=0,"on time",Table1[[#This Row],[Diff order-ship date]]&lt;0,"not appropriate")</f>
        <v>on time</v>
      </c>
      <c r="AE135" s="11" t="str">
        <f t="shared" si="12"/>
        <v>Positive</v>
      </c>
      <c r="AF135" s="11" t="str">
        <f>_xlfn.CONCAT(Table1[[#This Row],[Month]],Table1[[#This Row],[year]])</f>
        <v>November2023</v>
      </c>
      <c r="AG135" s="11">
        <f t="shared" si="13"/>
        <v>0.44961240310077499</v>
      </c>
    </row>
    <row r="136" spans="1:33">
      <c r="A136" s="4">
        <v>135</v>
      </c>
      <c r="B136" s="5" t="s">
        <v>824</v>
      </c>
      <c r="C136" s="5" t="s">
        <v>147</v>
      </c>
      <c r="D136" s="5" t="s">
        <v>825</v>
      </c>
      <c r="E136" s="5" t="s">
        <v>826</v>
      </c>
      <c r="F136" s="5" t="s">
        <v>159</v>
      </c>
      <c r="G136" s="5" t="s">
        <v>156</v>
      </c>
      <c r="H136" s="5" t="s">
        <v>104</v>
      </c>
      <c r="I136" s="5" t="s">
        <v>212</v>
      </c>
      <c r="J136" s="5" t="s">
        <v>67</v>
      </c>
      <c r="K136" s="5" t="s">
        <v>291</v>
      </c>
      <c r="L136" s="5" t="s">
        <v>36</v>
      </c>
      <c r="M136" s="5" t="s">
        <v>99</v>
      </c>
      <c r="N136" s="5" t="s">
        <v>292</v>
      </c>
      <c r="O136" s="5">
        <v>179.88</v>
      </c>
      <c r="P136" s="5">
        <v>4</v>
      </c>
      <c r="Q136" s="5">
        <v>84.48</v>
      </c>
      <c r="R136" s="8">
        <f>Table1[[#This Row],[Profit]]/Table1[[#This Row],[Sales]]</f>
        <v>0.46964643095396902</v>
      </c>
      <c r="S136" s="5">
        <v>27.91</v>
      </c>
      <c r="T136" s="5" t="s">
        <v>165</v>
      </c>
      <c r="U136" s="5">
        <v>329</v>
      </c>
      <c r="V136" s="5" t="s">
        <v>172</v>
      </c>
      <c r="W136" s="5" t="s">
        <v>63</v>
      </c>
      <c r="X136" s="9" t="s">
        <v>21</v>
      </c>
      <c r="Y136" s="12">
        <v>44692</v>
      </c>
      <c r="Z136" s="12">
        <v>44845</v>
      </c>
      <c r="AA136" s="11">
        <f t="shared" si="10"/>
        <v>2022</v>
      </c>
      <c r="AB136" s="11" t="str">
        <f t="shared" si="11"/>
        <v>October</v>
      </c>
      <c r="AC136" s="11">
        <f t="shared" si="14"/>
        <v>153</v>
      </c>
      <c r="AD136" s="13" t="str" cm="1">
        <f t="array" ref="AD136">_xlfn.IFS(Table1[[#This Row],[Diff order-ship date]]&gt;10,"late time",Table1[[#This Row],[Diff order-ship date]]&gt;=0,"on time",Table1[[#This Row],[Diff order-ship date]]&lt;0,"not appropriate")</f>
        <v>late time</v>
      </c>
      <c r="AE136" s="11" t="str">
        <f t="shared" si="12"/>
        <v>Positive</v>
      </c>
      <c r="AF136" s="11" t="str">
        <f>_xlfn.CONCAT(Table1[[#This Row],[Month]],Table1[[#This Row],[year]])</f>
        <v>October2022</v>
      </c>
      <c r="AG136" s="11">
        <f t="shared" si="13"/>
        <v>0.46964643095396902</v>
      </c>
    </row>
    <row r="137" spans="1:33">
      <c r="A137" s="6">
        <v>136</v>
      </c>
      <c r="B137" s="7" t="s">
        <v>827</v>
      </c>
      <c r="C137" s="7" t="s">
        <v>147</v>
      </c>
      <c r="D137" s="7" t="s">
        <v>828</v>
      </c>
      <c r="E137" s="7" t="s">
        <v>829</v>
      </c>
      <c r="F137" s="7" t="s">
        <v>159</v>
      </c>
      <c r="G137" s="7" t="s">
        <v>830</v>
      </c>
      <c r="H137" s="7" t="s">
        <v>104</v>
      </c>
      <c r="I137" s="7" t="s">
        <v>212</v>
      </c>
      <c r="J137" s="7" t="s">
        <v>67</v>
      </c>
      <c r="K137" s="7" t="s">
        <v>831</v>
      </c>
      <c r="L137" s="7" t="s">
        <v>36</v>
      </c>
      <c r="M137" s="7" t="s">
        <v>114</v>
      </c>
      <c r="N137" s="7" t="s">
        <v>832</v>
      </c>
      <c r="O137" s="7">
        <v>95.04</v>
      </c>
      <c r="P137" s="7">
        <v>4</v>
      </c>
      <c r="Q137" s="7">
        <v>47.52</v>
      </c>
      <c r="R137" s="8">
        <f>Table1[[#This Row],[Profit]]/Table1[[#This Row],[Sales]]</f>
        <v>0.5</v>
      </c>
      <c r="S137" s="7">
        <v>8.5299999999999994</v>
      </c>
      <c r="T137" s="7" t="s">
        <v>170</v>
      </c>
      <c r="U137" s="7">
        <v>55</v>
      </c>
      <c r="V137" s="7" t="s">
        <v>172</v>
      </c>
      <c r="W137" s="7" t="s">
        <v>72</v>
      </c>
      <c r="X137" s="10" t="s">
        <v>28</v>
      </c>
      <c r="Y137" s="14">
        <v>44276</v>
      </c>
      <c r="Z137" s="14">
        <v>44280</v>
      </c>
      <c r="AA137" s="11">
        <f t="shared" si="10"/>
        <v>2021</v>
      </c>
      <c r="AB137" s="11" t="str">
        <f t="shared" si="11"/>
        <v>March</v>
      </c>
      <c r="AC137" s="11">
        <f t="shared" si="14"/>
        <v>4</v>
      </c>
      <c r="AD137" s="13" t="str" cm="1">
        <f t="array" ref="AD137">_xlfn.IFS(Table1[[#This Row],[Diff order-ship date]]&gt;10,"late time",Table1[[#This Row],[Diff order-ship date]]&gt;=0,"on time",Table1[[#This Row],[Diff order-ship date]]&lt;0,"not appropriate")</f>
        <v>on time</v>
      </c>
      <c r="AE137" s="11" t="str">
        <f t="shared" si="12"/>
        <v>Positive</v>
      </c>
      <c r="AF137" s="11" t="str">
        <f>_xlfn.CONCAT(Table1[[#This Row],[Month]],Table1[[#This Row],[year]])</f>
        <v>March2021</v>
      </c>
      <c r="AG137" s="11">
        <f t="shared" si="13"/>
        <v>0.5</v>
      </c>
    </row>
    <row r="138" spans="1:33">
      <c r="A138" s="4">
        <v>137</v>
      </c>
      <c r="B138" s="5" t="s">
        <v>833</v>
      </c>
      <c r="C138" s="5" t="s">
        <v>147</v>
      </c>
      <c r="D138" s="5" t="s">
        <v>834</v>
      </c>
      <c r="E138" s="5" t="s">
        <v>835</v>
      </c>
      <c r="F138" s="5" t="s">
        <v>159</v>
      </c>
      <c r="G138" s="5" t="s">
        <v>150</v>
      </c>
      <c r="H138" s="5" t="s">
        <v>87</v>
      </c>
      <c r="I138" s="5" t="s">
        <v>212</v>
      </c>
      <c r="J138" s="5" t="s">
        <v>66</v>
      </c>
      <c r="K138" s="5" t="s">
        <v>836</v>
      </c>
      <c r="L138" s="5" t="s">
        <v>36</v>
      </c>
      <c r="M138" s="5" t="s">
        <v>88</v>
      </c>
      <c r="N138" s="5" t="s">
        <v>837</v>
      </c>
      <c r="O138" s="5">
        <v>25.92</v>
      </c>
      <c r="P138" s="5">
        <v>4</v>
      </c>
      <c r="Q138" s="5">
        <v>12.6</v>
      </c>
      <c r="R138" s="8">
        <f>Table1[[#This Row],[Profit]]/Table1[[#This Row],[Sales]]</f>
        <v>0.48611111111111099</v>
      </c>
      <c r="S138" s="5">
        <v>6.04</v>
      </c>
      <c r="T138" s="5" t="s">
        <v>163</v>
      </c>
      <c r="U138" s="5">
        <v>38</v>
      </c>
      <c r="V138" s="5" t="s">
        <v>172</v>
      </c>
      <c r="W138" s="5" t="s">
        <v>27</v>
      </c>
      <c r="X138" s="9" t="s">
        <v>21</v>
      </c>
      <c r="Y138" s="12">
        <v>44826</v>
      </c>
      <c r="Z138" s="12">
        <v>44830</v>
      </c>
      <c r="AA138" s="11">
        <f t="shared" si="10"/>
        <v>2022</v>
      </c>
      <c r="AB138" s="11" t="str">
        <f t="shared" si="11"/>
        <v>September</v>
      </c>
      <c r="AC138" s="11">
        <f t="shared" si="14"/>
        <v>4</v>
      </c>
      <c r="AD138" s="13" t="str" cm="1">
        <f t="array" ref="AD138">_xlfn.IFS(Table1[[#This Row],[Diff order-ship date]]&gt;10,"late time",Table1[[#This Row],[Diff order-ship date]]&gt;=0,"on time",Table1[[#This Row],[Diff order-ship date]]&lt;0,"not appropriate")</f>
        <v>on time</v>
      </c>
      <c r="AE138" s="11" t="str">
        <f t="shared" si="12"/>
        <v>Positive</v>
      </c>
      <c r="AF138" s="11" t="str">
        <f>_xlfn.CONCAT(Table1[[#This Row],[Month]],Table1[[#This Row],[year]])</f>
        <v>September2022</v>
      </c>
      <c r="AG138" s="11">
        <f t="shared" si="13"/>
        <v>0.48611111111111099</v>
      </c>
    </row>
    <row r="139" spans="1:33">
      <c r="A139" s="6">
        <v>138</v>
      </c>
      <c r="B139" s="7" t="s">
        <v>838</v>
      </c>
      <c r="C139" s="7" t="s">
        <v>147</v>
      </c>
      <c r="D139" s="7" t="s">
        <v>839</v>
      </c>
      <c r="E139" s="7" t="s">
        <v>840</v>
      </c>
      <c r="F139" s="7" t="s">
        <v>159</v>
      </c>
      <c r="G139" s="7" t="s">
        <v>740</v>
      </c>
      <c r="H139" s="7" t="s">
        <v>40</v>
      </c>
      <c r="I139" s="7" t="s">
        <v>212</v>
      </c>
      <c r="J139" s="7" t="s">
        <v>64</v>
      </c>
      <c r="K139" s="7" t="s">
        <v>396</v>
      </c>
      <c r="L139" s="7" t="s">
        <v>36</v>
      </c>
      <c r="M139" s="7" t="s">
        <v>47</v>
      </c>
      <c r="N139" s="7" t="s">
        <v>111</v>
      </c>
      <c r="O139" s="7">
        <v>26.73</v>
      </c>
      <c r="P139" s="7">
        <v>3</v>
      </c>
      <c r="Q139" s="7">
        <v>0.72</v>
      </c>
      <c r="R139" s="8">
        <f>Table1[[#This Row],[Profit]]/Table1[[#This Row],[Sales]]</f>
        <v>2.69360269360269E-2</v>
      </c>
      <c r="S139" s="7">
        <v>6.04</v>
      </c>
      <c r="T139" s="7" t="s">
        <v>170</v>
      </c>
      <c r="U139" s="7">
        <v>341</v>
      </c>
      <c r="V139" s="7" t="s">
        <v>172</v>
      </c>
      <c r="W139" s="7" t="s">
        <v>76</v>
      </c>
      <c r="X139" s="10" t="s">
        <v>28</v>
      </c>
      <c r="Y139" s="14">
        <v>45632</v>
      </c>
      <c r="Z139" s="14">
        <v>45460</v>
      </c>
      <c r="AA139" s="11">
        <f t="shared" si="10"/>
        <v>2024</v>
      </c>
      <c r="AB139" s="11" t="str">
        <f t="shared" si="11"/>
        <v>June</v>
      </c>
      <c r="AC139" s="11">
        <f t="shared" si="14"/>
        <v>-172</v>
      </c>
      <c r="AD139" s="13" t="str" cm="1">
        <f t="array" ref="AD139">_xlfn.IFS(Table1[[#This Row],[Diff order-ship date]]&gt;10,"late time",Table1[[#This Row],[Diff order-ship date]]&gt;=0,"on time",Table1[[#This Row],[Diff order-ship date]]&lt;0,"not appropriate")</f>
        <v>not appropriate</v>
      </c>
      <c r="AE139" s="11" t="str">
        <f t="shared" si="12"/>
        <v>Positive</v>
      </c>
      <c r="AF139" s="11" t="str">
        <f>_xlfn.CONCAT(Table1[[#This Row],[Month]],Table1[[#This Row],[year]])</f>
        <v>June2024</v>
      </c>
      <c r="AG139" s="11">
        <f t="shared" si="13"/>
        <v>2.69360269360269E-2</v>
      </c>
    </row>
    <row r="140" spans="1:33">
      <c r="A140" s="4">
        <v>139</v>
      </c>
      <c r="B140" s="5" t="s">
        <v>841</v>
      </c>
      <c r="C140" s="5" t="s">
        <v>147</v>
      </c>
      <c r="D140" s="5" t="s">
        <v>842</v>
      </c>
      <c r="E140" s="5" t="s">
        <v>843</v>
      </c>
      <c r="F140" s="5" t="s">
        <v>159</v>
      </c>
      <c r="G140" s="5" t="s">
        <v>690</v>
      </c>
      <c r="H140" s="5" t="s">
        <v>25</v>
      </c>
      <c r="I140" s="5" t="s">
        <v>212</v>
      </c>
      <c r="J140" s="5" t="s">
        <v>66</v>
      </c>
      <c r="K140" s="5" t="s">
        <v>844</v>
      </c>
      <c r="L140" s="5" t="s">
        <v>36</v>
      </c>
      <c r="M140" s="5" t="s">
        <v>99</v>
      </c>
      <c r="N140" s="5" t="s">
        <v>845</v>
      </c>
      <c r="O140" s="5">
        <v>75.69</v>
      </c>
      <c r="P140" s="5">
        <v>3</v>
      </c>
      <c r="Q140" s="5">
        <v>2.25</v>
      </c>
      <c r="R140" s="8">
        <f>Table1[[#This Row],[Profit]]/Table1[[#This Row],[Sales]]</f>
        <v>2.9726516052318699E-2</v>
      </c>
      <c r="S140" s="5">
        <v>5.0599999999999996</v>
      </c>
      <c r="T140" s="5" t="s">
        <v>165</v>
      </c>
      <c r="U140" s="5">
        <v>758</v>
      </c>
      <c r="V140" s="5" t="s">
        <v>172</v>
      </c>
      <c r="W140" s="5" t="s">
        <v>63</v>
      </c>
      <c r="X140" s="9" t="s">
        <v>28</v>
      </c>
      <c r="Y140" s="12">
        <v>45065</v>
      </c>
      <c r="Z140" s="12">
        <v>45069</v>
      </c>
      <c r="AA140" s="11">
        <f t="shared" si="10"/>
        <v>2023</v>
      </c>
      <c r="AB140" s="11" t="str">
        <f t="shared" si="11"/>
        <v>May</v>
      </c>
      <c r="AC140" s="11">
        <f t="shared" si="14"/>
        <v>4</v>
      </c>
      <c r="AD140" s="13" t="str" cm="1">
        <f t="array" ref="AD140">_xlfn.IFS(Table1[[#This Row],[Diff order-ship date]]&gt;10,"late time",Table1[[#This Row],[Diff order-ship date]]&gt;=0,"on time",Table1[[#This Row],[Diff order-ship date]]&lt;0,"not appropriate")</f>
        <v>on time</v>
      </c>
      <c r="AE140" s="11" t="str">
        <f t="shared" si="12"/>
        <v>Positive</v>
      </c>
      <c r="AF140" s="11" t="str">
        <f>_xlfn.CONCAT(Table1[[#This Row],[Month]],Table1[[#This Row],[year]])</f>
        <v>May2023</v>
      </c>
      <c r="AG140" s="11">
        <f t="shared" si="13"/>
        <v>2.9726516052318699E-2</v>
      </c>
    </row>
    <row r="141" spans="1:33">
      <c r="A141" s="6">
        <v>140</v>
      </c>
      <c r="B141" s="7" t="s">
        <v>846</v>
      </c>
      <c r="C141" s="7" t="s">
        <v>147</v>
      </c>
      <c r="D141" s="7" t="s">
        <v>847</v>
      </c>
      <c r="E141" s="7" t="s">
        <v>848</v>
      </c>
      <c r="F141" s="7" t="s">
        <v>159</v>
      </c>
      <c r="G141" s="7" t="s">
        <v>849</v>
      </c>
      <c r="H141" s="7" t="s">
        <v>138</v>
      </c>
      <c r="I141" s="7" t="s">
        <v>212</v>
      </c>
      <c r="J141" s="7" t="s">
        <v>65</v>
      </c>
      <c r="K141" s="7" t="s">
        <v>850</v>
      </c>
      <c r="L141" s="7" t="s">
        <v>36</v>
      </c>
      <c r="M141" s="7" t="s">
        <v>88</v>
      </c>
      <c r="N141" s="7" t="s">
        <v>851</v>
      </c>
      <c r="O141" s="7">
        <v>39.6</v>
      </c>
      <c r="P141" s="7">
        <v>3</v>
      </c>
      <c r="Q141" s="7">
        <v>12.6</v>
      </c>
      <c r="R141" s="8">
        <f>Table1[[#This Row],[Profit]]/Table1[[#This Row],[Sales]]</f>
        <v>0.31818181818181801</v>
      </c>
      <c r="S141" s="7">
        <v>1.1599999999999999</v>
      </c>
      <c r="T141" s="7" t="s">
        <v>165</v>
      </c>
      <c r="U141" s="7">
        <v>466</v>
      </c>
      <c r="V141" s="7" t="s">
        <v>172</v>
      </c>
      <c r="W141" s="7" t="s">
        <v>72</v>
      </c>
      <c r="X141" s="10" t="s">
        <v>21</v>
      </c>
      <c r="Y141" s="14">
        <v>44904</v>
      </c>
      <c r="Z141" s="14">
        <v>44820</v>
      </c>
      <c r="AA141" s="11">
        <f t="shared" si="10"/>
        <v>2022</v>
      </c>
      <c r="AB141" s="11" t="str">
        <f t="shared" si="11"/>
        <v>September</v>
      </c>
      <c r="AC141" s="11">
        <f t="shared" si="14"/>
        <v>-84</v>
      </c>
      <c r="AD141" s="13" t="str" cm="1">
        <f t="array" ref="AD141">_xlfn.IFS(Table1[[#This Row],[Diff order-ship date]]&gt;10,"late time",Table1[[#This Row],[Diff order-ship date]]&gt;=0,"on time",Table1[[#This Row],[Diff order-ship date]]&lt;0,"not appropriate")</f>
        <v>not appropriate</v>
      </c>
      <c r="AE141" s="11" t="str">
        <f t="shared" si="12"/>
        <v>Positive</v>
      </c>
      <c r="AF141" s="11" t="str">
        <f>_xlfn.CONCAT(Table1[[#This Row],[Month]],Table1[[#This Row],[year]])</f>
        <v>September2022</v>
      </c>
      <c r="AG141" s="11">
        <f t="shared" si="13"/>
        <v>0.31818181818181801</v>
      </c>
    </row>
    <row r="142" spans="1:33">
      <c r="A142" s="4">
        <v>141</v>
      </c>
      <c r="B142" s="5" t="s">
        <v>852</v>
      </c>
      <c r="C142" s="5" t="s">
        <v>147</v>
      </c>
      <c r="D142" s="5" t="s">
        <v>853</v>
      </c>
      <c r="E142" s="5" t="s">
        <v>854</v>
      </c>
      <c r="F142" s="5" t="s">
        <v>159</v>
      </c>
      <c r="G142" s="5" t="s">
        <v>855</v>
      </c>
      <c r="H142" s="5" t="s">
        <v>74</v>
      </c>
      <c r="I142" s="5" t="s">
        <v>212</v>
      </c>
      <c r="J142" s="5" t="s">
        <v>65</v>
      </c>
      <c r="K142" s="5" t="s">
        <v>856</v>
      </c>
      <c r="L142" s="5" t="s">
        <v>36</v>
      </c>
      <c r="M142" s="5" t="s">
        <v>88</v>
      </c>
      <c r="N142" s="5" t="s">
        <v>857</v>
      </c>
      <c r="O142" s="5">
        <v>8.07</v>
      </c>
      <c r="P142" s="5">
        <v>1</v>
      </c>
      <c r="Q142" s="5">
        <v>2.0699999999999998</v>
      </c>
      <c r="R142" s="8">
        <f>Table1[[#This Row],[Profit]]/Table1[[#This Row],[Sales]]</f>
        <v>0.25650557620817799</v>
      </c>
      <c r="S142" s="5">
        <v>0.4</v>
      </c>
      <c r="T142" s="5" t="s">
        <v>170</v>
      </c>
      <c r="U142" s="5">
        <v>251</v>
      </c>
      <c r="V142" s="5" t="s">
        <v>172</v>
      </c>
      <c r="W142" s="5" t="s">
        <v>27</v>
      </c>
      <c r="X142" s="9" t="s">
        <v>21</v>
      </c>
      <c r="Y142" s="12">
        <v>44739</v>
      </c>
      <c r="Z142" s="12">
        <v>44599</v>
      </c>
      <c r="AA142" s="11">
        <f t="shared" si="10"/>
        <v>2022</v>
      </c>
      <c r="AB142" s="11" t="str">
        <f t="shared" si="11"/>
        <v>February</v>
      </c>
      <c r="AC142" s="11">
        <f t="shared" si="14"/>
        <v>-140</v>
      </c>
      <c r="AD142" s="13" t="str" cm="1">
        <f t="array" ref="AD142">_xlfn.IFS(Table1[[#This Row],[Diff order-ship date]]&gt;10,"late time",Table1[[#This Row],[Diff order-ship date]]&gt;=0,"on time",Table1[[#This Row],[Diff order-ship date]]&lt;0,"not appropriate")</f>
        <v>not appropriate</v>
      </c>
      <c r="AE142" s="11" t="str">
        <f t="shared" si="12"/>
        <v>Positive</v>
      </c>
      <c r="AF142" s="11" t="str">
        <f>_xlfn.CONCAT(Table1[[#This Row],[Month]],Table1[[#This Row],[year]])</f>
        <v>February2022</v>
      </c>
      <c r="AG142" s="11">
        <f t="shared" si="13"/>
        <v>0.25650557620817799</v>
      </c>
    </row>
    <row r="143" spans="1:33">
      <c r="A143" s="6">
        <v>142</v>
      </c>
      <c r="B143" s="7" t="s">
        <v>858</v>
      </c>
      <c r="C143" s="7" t="s">
        <v>152</v>
      </c>
      <c r="D143" s="7" t="s">
        <v>859</v>
      </c>
      <c r="E143" s="7" t="s">
        <v>860</v>
      </c>
      <c r="F143" s="7" t="s">
        <v>159</v>
      </c>
      <c r="G143" s="7" t="s">
        <v>861</v>
      </c>
      <c r="H143" s="7" t="s">
        <v>25</v>
      </c>
      <c r="I143" s="7" t="s">
        <v>212</v>
      </c>
      <c r="J143" s="7" t="s">
        <v>66</v>
      </c>
      <c r="K143" s="7" t="s">
        <v>862</v>
      </c>
      <c r="L143" s="7" t="s">
        <v>36</v>
      </c>
      <c r="M143" s="7" t="s">
        <v>109</v>
      </c>
      <c r="N143" s="7" t="s">
        <v>863</v>
      </c>
      <c r="O143" s="7">
        <v>72</v>
      </c>
      <c r="P143" s="7">
        <v>3</v>
      </c>
      <c r="Q143" s="7">
        <v>4.32</v>
      </c>
      <c r="R143" s="8">
        <f>Table1[[#This Row],[Profit]]/Table1[[#This Row],[Sales]]</f>
        <v>0.06</v>
      </c>
      <c r="S143" s="7">
        <v>3.88</v>
      </c>
      <c r="T143" s="7" t="s">
        <v>170</v>
      </c>
      <c r="U143" s="7">
        <v>519</v>
      </c>
      <c r="V143" s="7" t="s">
        <v>172</v>
      </c>
      <c r="W143" s="7" t="s">
        <v>63</v>
      </c>
      <c r="X143" s="10" t="s">
        <v>21</v>
      </c>
      <c r="Y143" s="14">
        <v>44692</v>
      </c>
      <c r="Z143" s="14">
        <v>44845</v>
      </c>
      <c r="AA143" s="11">
        <f t="shared" si="10"/>
        <v>2022</v>
      </c>
      <c r="AB143" s="11" t="str">
        <f t="shared" si="11"/>
        <v>October</v>
      </c>
      <c r="AC143" s="11">
        <f t="shared" si="14"/>
        <v>153</v>
      </c>
      <c r="AD143" s="13" t="str" cm="1">
        <f t="array" ref="AD143">_xlfn.IFS(Table1[[#This Row],[Diff order-ship date]]&gt;10,"late time",Table1[[#This Row],[Diff order-ship date]]&gt;=0,"on time",Table1[[#This Row],[Diff order-ship date]]&lt;0,"not appropriate")</f>
        <v>late time</v>
      </c>
      <c r="AE143" s="11" t="str">
        <f t="shared" si="12"/>
        <v>Positive</v>
      </c>
      <c r="AF143" s="11" t="str">
        <f>_xlfn.CONCAT(Table1[[#This Row],[Month]],Table1[[#This Row],[year]])</f>
        <v>October2022</v>
      </c>
      <c r="AG143" s="11">
        <f t="shared" si="13"/>
        <v>0.06</v>
      </c>
    </row>
    <row r="144" spans="1:33">
      <c r="A144" s="4">
        <v>143</v>
      </c>
      <c r="B144" s="5" t="s">
        <v>858</v>
      </c>
      <c r="C144" s="5" t="s">
        <v>152</v>
      </c>
      <c r="D144" s="5" t="s">
        <v>859</v>
      </c>
      <c r="E144" s="5" t="s">
        <v>860</v>
      </c>
      <c r="F144" s="5" t="s">
        <v>159</v>
      </c>
      <c r="G144" s="5" t="s">
        <v>861</v>
      </c>
      <c r="H144" s="5" t="s">
        <v>25</v>
      </c>
      <c r="I144" s="5" t="s">
        <v>212</v>
      </c>
      <c r="J144" s="5" t="s">
        <v>66</v>
      </c>
      <c r="K144" s="5" t="s">
        <v>864</v>
      </c>
      <c r="L144" s="5" t="s">
        <v>36</v>
      </c>
      <c r="M144" s="5" t="s">
        <v>75</v>
      </c>
      <c r="N144" s="5" t="s">
        <v>865</v>
      </c>
      <c r="O144" s="5">
        <v>39.42</v>
      </c>
      <c r="P144" s="5">
        <v>3</v>
      </c>
      <c r="Q144" s="5">
        <v>17.28</v>
      </c>
      <c r="R144" s="8">
        <f>Table1[[#This Row],[Profit]]/Table1[[#This Row],[Sales]]</f>
        <v>0.43835616438356201</v>
      </c>
      <c r="S144" s="5">
        <v>2.97</v>
      </c>
      <c r="T144" s="5" t="s">
        <v>170</v>
      </c>
      <c r="U144" s="5">
        <v>422</v>
      </c>
      <c r="V144" s="5" t="s">
        <v>172</v>
      </c>
      <c r="W144" s="5" t="s">
        <v>72</v>
      </c>
      <c r="X144" s="9" t="s">
        <v>21</v>
      </c>
      <c r="Y144" s="12">
        <v>45641</v>
      </c>
      <c r="Z144" s="12">
        <v>45645</v>
      </c>
      <c r="AA144" s="11">
        <f t="shared" si="10"/>
        <v>2024</v>
      </c>
      <c r="AB144" s="11" t="str">
        <f t="shared" si="11"/>
        <v>December</v>
      </c>
      <c r="AC144" s="11">
        <f t="shared" si="14"/>
        <v>4</v>
      </c>
      <c r="AD144" s="13" t="str" cm="1">
        <f t="array" ref="AD144">_xlfn.IFS(Table1[[#This Row],[Diff order-ship date]]&gt;10,"late time",Table1[[#This Row],[Diff order-ship date]]&gt;=0,"on time",Table1[[#This Row],[Diff order-ship date]]&lt;0,"not appropriate")</f>
        <v>on time</v>
      </c>
      <c r="AE144" s="11" t="str">
        <f t="shared" si="12"/>
        <v>Positive</v>
      </c>
      <c r="AF144" s="11" t="str">
        <f>_xlfn.CONCAT(Table1[[#This Row],[Month]],Table1[[#This Row],[year]])</f>
        <v>December2024</v>
      </c>
      <c r="AG144" s="11">
        <f t="shared" si="13"/>
        <v>0.43835616438356201</v>
      </c>
    </row>
    <row r="145" spans="1:33">
      <c r="A145" s="6">
        <v>144</v>
      </c>
      <c r="B145" s="7" t="s">
        <v>866</v>
      </c>
      <c r="C145" s="7" t="s">
        <v>152</v>
      </c>
      <c r="D145" s="7" t="s">
        <v>867</v>
      </c>
      <c r="E145" s="7" t="s">
        <v>868</v>
      </c>
      <c r="F145" s="7" t="s">
        <v>159</v>
      </c>
      <c r="G145" s="7" t="s">
        <v>869</v>
      </c>
      <c r="H145" s="7" t="s">
        <v>138</v>
      </c>
      <c r="I145" s="7" t="s">
        <v>212</v>
      </c>
      <c r="J145" s="7" t="s">
        <v>65</v>
      </c>
      <c r="K145" s="7" t="s">
        <v>870</v>
      </c>
      <c r="L145" s="7" t="s">
        <v>36</v>
      </c>
      <c r="M145" s="7" t="s">
        <v>88</v>
      </c>
      <c r="N145" s="7" t="s">
        <v>871</v>
      </c>
      <c r="O145" s="7">
        <v>44.76</v>
      </c>
      <c r="P145" s="7">
        <v>4</v>
      </c>
      <c r="Q145" s="7">
        <v>20.04</v>
      </c>
      <c r="R145" s="8">
        <f>Table1[[#This Row],[Profit]]/Table1[[#This Row],[Sales]]</f>
        <v>0.44772117962466501</v>
      </c>
      <c r="S145" s="7">
        <v>2.69</v>
      </c>
      <c r="T145" s="7" t="s">
        <v>165</v>
      </c>
      <c r="U145" s="7">
        <v>682</v>
      </c>
      <c r="V145" s="7" t="s">
        <v>172</v>
      </c>
      <c r="W145" s="7" t="s">
        <v>76</v>
      </c>
      <c r="X145" s="10" t="s">
        <v>21</v>
      </c>
      <c r="Y145" s="14">
        <v>44878</v>
      </c>
      <c r="Z145" s="14">
        <v>44883</v>
      </c>
      <c r="AA145" s="11">
        <f t="shared" si="10"/>
        <v>2022</v>
      </c>
      <c r="AB145" s="11" t="str">
        <f t="shared" si="11"/>
        <v>November</v>
      </c>
      <c r="AC145" s="11">
        <f t="shared" si="14"/>
        <v>5</v>
      </c>
      <c r="AD145" s="13" t="str" cm="1">
        <f t="array" ref="AD145">_xlfn.IFS(Table1[[#This Row],[Diff order-ship date]]&gt;10,"late time",Table1[[#This Row],[Diff order-ship date]]&gt;=0,"on time",Table1[[#This Row],[Diff order-ship date]]&lt;0,"not appropriate")</f>
        <v>on time</v>
      </c>
      <c r="AE145" s="11" t="str">
        <f t="shared" si="12"/>
        <v>Positive</v>
      </c>
      <c r="AF145" s="11" t="str">
        <f>_xlfn.CONCAT(Table1[[#This Row],[Month]],Table1[[#This Row],[year]])</f>
        <v>November2022</v>
      </c>
      <c r="AG145" s="11">
        <f t="shared" si="13"/>
        <v>0.44772117962466501</v>
      </c>
    </row>
    <row r="146" spans="1:33">
      <c r="A146" s="4">
        <v>145</v>
      </c>
      <c r="B146" s="5" t="s">
        <v>872</v>
      </c>
      <c r="C146" s="5" t="s">
        <v>152</v>
      </c>
      <c r="D146" s="5" t="s">
        <v>504</v>
      </c>
      <c r="E146" s="5" t="s">
        <v>102</v>
      </c>
      <c r="F146" s="5" t="s">
        <v>159</v>
      </c>
      <c r="G146" s="5" t="s">
        <v>873</v>
      </c>
      <c r="H146" s="5" t="s">
        <v>94</v>
      </c>
      <c r="I146" s="5" t="s">
        <v>212</v>
      </c>
      <c r="J146" s="5" t="s">
        <v>66</v>
      </c>
      <c r="K146" s="5" t="s">
        <v>874</v>
      </c>
      <c r="L146" s="5" t="s">
        <v>36</v>
      </c>
      <c r="M146" s="5" t="s">
        <v>99</v>
      </c>
      <c r="N146" s="5" t="s">
        <v>875</v>
      </c>
      <c r="O146" s="5">
        <v>210.24</v>
      </c>
      <c r="P146" s="5">
        <v>4</v>
      </c>
      <c r="Q146" s="5">
        <v>10.44</v>
      </c>
      <c r="R146" s="8">
        <f>Table1[[#This Row],[Profit]]/Table1[[#This Row],[Sales]]</f>
        <v>4.9657534246575298E-2</v>
      </c>
      <c r="S146" s="5">
        <v>12.66</v>
      </c>
      <c r="T146" s="5" t="s">
        <v>170</v>
      </c>
      <c r="U146" s="5">
        <v>19</v>
      </c>
      <c r="V146" s="5" t="s">
        <v>172</v>
      </c>
      <c r="W146" s="5" t="s">
        <v>63</v>
      </c>
      <c r="X146" s="9" t="s">
        <v>21</v>
      </c>
      <c r="Y146" s="12">
        <v>44389</v>
      </c>
      <c r="Z146" s="12">
        <v>44512</v>
      </c>
      <c r="AA146" s="11">
        <f t="shared" si="10"/>
        <v>2021</v>
      </c>
      <c r="AB146" s="11" t="str">
        <f t="shared" si="11"/>
        <v>November</v>
      </c>
      <c r="AC146" s="11">
        <f t="shared" si="14"/>
        <v>123</v>
      </c>
      <c r="AD146" s="13" t="str" cm="1">
        <f t="array" ref="AD146">_xlfn.IFS(Table1[[#This Row],[Diff order-ship date]]&gt;10,"late time",Table1[[#This Row],[Diff order-ship date]]&gt;=0,"on time",Table1[[#This Row],[Diff order-ship date]]&lt;0,"not appropriate")</f>
        <v>late time</v>
      </c>
      <c r="AE146" s="11" t="str">
        <f t="shared" si="12"/>
        <v>Positive</v>
      </c>
      <c r="AF146" s="11" t="str">
        <f>_xlfn.CONCAT(Table1[[#This Row],[Month]],Table1[[#This Row],[year]])</f>
        <v>November2021</v>
      </c>
      <c r="AG146" s="11">
        <f t="shared" si="13"/>
        <v>4.9657534246575298E-2</v>
      </c>
    </row>
    <row r="147" spans="1:33">
      <c r="A147" s="6">
        <v>146</v>
      </c>
      <c r="B147" s="7" t="s">
        <v>876</v>
      </c>
      <c r="C147" s="7" t="s">
        <v>152</v>
      </c>
      <c r="D147" s="7" t="s">
        <v>877</v>
      </c>
      <c r="E147" s="7" t="s">
        <v>878</v>
      </c>
      <c r="F147" s="7" t="s">
        <v>159</v>
      </c>
      <c r="G147" s="7" t="s">
        <v>879</v>
      </c>
      <c r="H147" s="7" t="s">
        <v>132</v>
      </c>
      <c r="I147" s="7" t="s">
        <v>212</v>
      </c>
      <c r="J147" s="7" t="s">
        <v>66</v>
      </c>
      <c r="K147" s="7" t="s">
        <v>880</v>
      </c>
      <c r="L147" s="7" t="s">
        <v>36</v>
      </c>
      <c r="M147" s="7" t="s">
        <v>109</v>
      </c>
      <c r="N147" s="7" t="s">
        <v>881</v>
      </c>
      <c r="O147" s="7">
        <v>69.959999999999994</v>
      </c>
      <c r="P147" s="7">
        <v>4</v>
      </c>
      <c r="Q147" s="7">
        <v>22.32</v>
      </c>
      <c r="R147" s="8">
        <f>Table1[[#This Row],[Profit]]/Table1[[#This Row],[Sales]]</f>
        <v>0.31903945111492299</v>
      </c>
      <c r="S147" s="7">
        <v>7.61</v>
      </c>
      <c r="T147" s="7" t="s">
        <v>170</v>
      </c>
      <c r="U147" s="7">
        <v>129</v>
      </c>
      <c r="V147" s="7" t="s">
        <v>172</v>
      </c>
      <c r="W147" s="7" t="s">
        <v>72</v>
      </c>
      <c r="X147" s="10" t="s">
        <v>28</v>
      </c>
      <c r="Y147" s="14">
        <v>44364</v>
      </c>
      <c r="Z147" s="14">
        <v>44370</v>
      </c>
      <c r="AA147" s="11">
        <f t="shared" si="10"/>
        <v>2021</v>
      </c>
      <c r="AB147" s="11" t="str">
        <f t="shared" si="11"/>
        <v>June</v>
      </c>
      <c r="AC147" s="11">
        <f t="shared" si="14"/>
        <v>6</v>
      </c>
      <c r="AD147" s="13" t="str" cm="1">
        <f t="array" ref="AD147">_xlfn.IFS(Table1[[#This Row],[Diff order-ship date]]&gt;10,"late time",Table1[[#This Row],[Diff order-ship date]]&gt;=0,"on time",Table1[[#This Row],[Diff order-ship date]]&lt;0,"not appropriate")</f>
        <v>on time</v>
      </c>
      <c r="AE147" s="11" t="str">
        <f t="shared" si="12"/>
        <v>Positive</v>
      </c>
      <c r="AF147" s="11" t="str">
        <f>_xlfn.CONCAT(Table1[[#This Row],[Month]],Table1[[#This Row],[year]])</f>
        <v>June2021</v>
      </c>
      <c r="AG147" s="11">
        <f t="shared" si="13"/>
        <v>0.31903945111492299</v>
      </c>
    </row>
    <row r="148" spans="1:33">
      <c r="A148" s="4">
        <v>147</v>
      </c>
      <c r="B148" s="5" t="s">
        <v>882</v>
      </c>
      <c r="C148" s="5" t="s">
        <v>152</v>
      </c>
      <c r="D148" s="5" t="s">
        <v>883</v>
      </c>
      <c r="E148" s="5" t="s">
        <v>884</v>
      </c>
      <c r="F148" s="5" t="s">
        <v>159</v>
      </c>
      <c r="G148" s="5" t="s">
        <v>885</v>
      </c>
      <c r="H148" s="5" t="s">
        <v>138</v>
      </c>
      <c r="I148" s="5" t="s">
        <v>212</v>
      </c>
      <c r="J148" s="5" t="s">
        <v>65</v>
      </c>
      <c r="K148" s="5" t="s">
        <v>886</v>
      </c>
      <c r="L148" s="5" t="s">
        <v>36</v>
      </c>
      <c r="M148" s="5" t="s">
        <v>99</v>
      </c>
      <c r="N148" s="5" t="s">
        <v>887</v>
      </c>
      <c r="O148" s="5">
        <v>141.9</v>
      </c>
      <c r="P148" s="5">
        <v>5</v>
      </c>
      <c r="Q148" s="5">
        <v>8.4</v>
      </c>
      <c r="R148" s="8">
        <f>Table1[[#This Row],[Profit]]/Table1[[#This Row],[Sales]]</f>
        <v>5.9196617336152203E-2</v>
      </c>
      <c r="S148" s="5">
        <v>15.32</v>
      </c>
      <c r="T148" s="5" t="s">
        <v>170</v>
      </c>
      <c r="U148" s="5">
        <v>396</v>
      </c>
      <c r="V148" s="5" t="s">
        <v>172</v>
      </c>
      <c r="W148" s="5" t="s">
        <v>76</v>
      </c>
      <c r="X148" s="9" t="s">
        <v>28</v>
      </c>
      <c r="Y148" s="12">
        <v>44551</v>
      </c>
      <c r="Z148" s="12">
        <v>44558</v>
      </c>
      <c r="AA148" s="11">
        <f t="shared" si="10"/>
        <v>2021</v>
      </c>
      <c r="AB148" s="11" t="str">
        <f t="shared" si="11"/>
        <v>December</v>
      </c>
      <c r="AC148" s="11">
        <f t="shared" si="14"/>
        <v>7</v>
      </c>
      <c r="AD148" s="13" t="str" cm="1">
        <f t="array" ref="AD148">_xlfn.IFS(Table1[[#This Row],[Diff order-ship date]]&gt;10,"late time",Table1[[#This Row],[Diff order-ship date]]&gt;=0,"on time",Table1[[#This Row],[Diff order-ship date]]&lt;0,"not appropriate")</f>
        <v>on time</v>
      </c>
      <c r="AE148" s="11" t="str">
        <f t="shared" si="12"/>
        <v>Positive</v>
      </c>
      <c r="AF148" s="11" t="str">
        <f>_xlfn.CONCAT(Table1[[#This Row],[Month]],Table1[[#This Row],[year]])</f>
        <v>December2021</v>
      </c>
      <c r="AG148" s="11">
        <f t="shared" si="13"/>
        <v>5.9196617336152203E-2</v>
      </c>
    </row>
    <row r="149" spans="1:33">
      <c r="A149" s="6">
        <v>148</v>
      </c>
      <c r="B149" s="7" t="s">
        <v>888</v>
      </c>
      <c r="C149" s="7" t="s">
        <v>152</v>
      </c>
      <c r="D149" s="7" t="s">
        <v>889</v>
      </c>
      <c r="E149" s="7" t="s">
        <v>890</v>
      </c>
      <c r="F149" s="7" t="s">
        <v>159</v>
      </c>
      <c r="G149" s="7" t="s">
        <v>259</v>
      </c>
      <c r="H149" s="7" t="s">
        <v>138</v>
      </c>
      <c r="I149" s="7" t="s">
        <v>212</v>
      </c>
      <c r="J149" s="7" t="s">
        <v>65</v>
      </c>
      <c r="K149" s="7" t="s">
        <v>891</v>
      </c>
      <c r="L149" s="7" t="s">
        <v>36</v>
      </c>
      <c r="M149" s="7" t="s">
        <v>88</v>
      </c>
      <c r="N149" s="7" t="s">
        <v>892</v>
      </c>
      <c r="O149" s="7">
        <v>58.65</v>
      </c>
      <c r="P149" s="7">
        <v>5</v>
      </c>
      <c r="Q149" s="7">
        <v>25.2</v>
      </c>
      <c r="R149" s="8">
        <f>Table1[[#This Row],[Profit]]/Table1[[#This Row],[Sales]]</f>
        <v>0.42966751918158602</v>
      </c>
      <c r="S149" s="7">
        <v>8.3800000000000008</v>
      </c>
      <c r="T149" s="7" t="s">
        <v>165</v>
      </c>
      <c r="U149" s="7">
        <v>25</v>
      </c>
      <c r="V149" s="7" t="s">
        <v>172</v>
      </c>
      <c r="W149" s="7" t="s">
        <v>63</v>
      </c>
      <c r="X149" s="10" t="s">
        <v>28</v>
      </c>
      <c r="Y149" s="14">
        <v>44623</v>
      </c>
      <c r="Z149" s="14">
        <v>44807</v>
      </c>
      <c r="AA149" s="11">
        <f t="shared" si="10"/>
        <v>2022</v>
      </c>
      <c r="AB149" s="11" t="str">
        <f t="shared" si="11"/>
        <v>September</v>
      </c>
      <c r="AC149" s="11">
        <f t="shared" si="14"/>
        <v>184</v>
      </c>
      <c r="AD149" s="13" t="str" cm="1">
        <f t="array" ref="AD149">_xlfn.IFS(Table1[[#This Row],[Diff order-ship date]]&gt;10,"late time",Table1[[#This Row],[Diff order-ship date]]&gt;=0,"on time",Table1[[#This Row],[Diff order-ship date]]&lt;0,"not appropriate")</f>
        <v>late time</v>
      </c>
      <c r="AE149" s="11" t="str">
        <f t="shared" si="12"/>
        <v>Positive</v>
      </c>
      <c r="AF149" s="11" t="str">
        <f>_xlfn.CONCAT(Table1[[#This Row],[Month]],Table1[[#This Row],[year]])</f>
        <v>September2022</v>
      </c>
      <c r="AG149" s="11">
        <f t="shared" si="13"/>
        <v>0.42966751918158602</v>
      </c>
    </row>
    <row r="150" spans="1:33">
      <c r="A150" s="4">
        <v>149</v>
      </c>
      <c r="B150" s="5" t="s">
        <v>893</v>
      </c>
      <c r="C150" s="5" t="s">
        <v>152</v>
      </c>
      <c r="D150" s="5" t="s">
        <v>894</v>
      </c>
      <c r="E150" s="5" t="s">
        <v>895</v>
      </c>
      <c r="F150" s="5" t="s">
        <v>159</v>
      </c>
      <c r="G150" s="5" t="s">
        <v>896</v>
      </c>
      <c r="H150" s="5" t="s">
        <v>113</v>
      </c>
      <c r="I150" s="5" t="s">
        <v>212</v>
      </c>
      <c r="J150" s="5" t="s">
        <v>64</v>
      </c>
      <c r="K150" s="5" t="s">
        <v>897</v>
      </c>
      <c r="L150" s="5" t="s">
        <v>36</v>
      </c>
      <c r="M150" s="5" t="s">
        <v>75</v>
      </c>
      <c r="N150" s="5" t="s">
        <v>898</v>
      </c>
      <c r="O150" s="5">
        <v>59.4</v>
      </c>
      <c r="P150" s="5">
        <v>5</v>
      </c>
      <c r="Q150" s="5">
        <v>24.3</v>
      </c>
      <c r="R150" s="8">
        <f>Table1[[#This Row],[Profit]]/Table1[[#This Row],[Sales]]</f>
        <v>0.40909090909090901</v>
      </c>
      <c r="S150" s="5">
        <v>5.5</v>
      </c>
      <c r="T150" s="5" t="s">
        <v>165</v>
      </c>
      <c r="U150" s="5">
        <v>301</v>
      </c>
      <c r="V150" s="5" t="s">
        <v>172</v>
      </c>
      <c r="W150" s="5" t="s">
        <v>72</v>
      </c>
      <c r="X150" s="9" t="s">
        <v>21</v>
      </c>
      <c r="Y150" s="12">
        <v>44796</v>
      </c>
      <c r="Z150" s="12">
        <v>44802</v>
      </c>
      <c r="AA150" s="11">
        <f t="shared" si="10"/>
        <v>2022</v>
      </c>
      <c r="AB150" s="11" t="str">
        <f t="shared" si="11"/>
        <v>August</v>
      </c>
      <c r="AC150" s="11">
        <f t="shared" si="14"/>
        <v>6</v>
      </c>
      <c r="AD150" s="13" t="str" cm="1">
        <f t="array" ref="AD150">_xlfn.IFS(Table1[[#This Row],[Diff order-ship date]]&gt;10,"late time",Table1[[#This Row],[Diff order-ship date]]&gt;=0,"on time",Table1[[#This Row],[Diff order-ship date]]&lt;0,"not appropriate")</f>
        <v>on time</v>
      </c>
      <c r="AE150" s="11" t="str">
        <f t="shared" si="12"/>
        <v>Positive</v>
      </c>
      <c r="AF150" s="11" t="str">
        <f>_xlfn.CONCAT(Table1[[#This Row],[Month]],Table1[[#This Row],[year]])</f>
        <v>August2022</v>
      </c>
      <c r="AG150" s="11">
        <f t="shared" si="13"/>
        <v>0.40909090909090901</v>
      </c>
    </row>
    <row r="151" spans="1:33">
      <c r="A151" s="6">
        <v>150</v>
      </c>
      <c r="B151" s="7" t="s">
        <v>876</v>
      </c>
      <c r="C151" s="7" t="s">
        <v>152</v>
      </c>
      <c r="D151" s="7" t="s">
        <v>877</v>
      </c>
      <c r="E151" s="7" t="s">
        <v>878</v>
      </c>
      <c r="F151" s="7" t="s">
        <v>159</v>
      </c>
      <c r="G151" s="7" t="s">
        <v>879</v>
      </c>
      <c r="H151" s="7" t="s">
        <v>132</v>
      </c>
      <c r="I151" s="7" t="s">
        <v>212</v>
      </c>
      <c r="J151" s="7" t="s">
        <v>66</v>
      </c>
      <c r="K151" s="7" t="s">
        <v>899</v>
      </c>
      <c r="L151" s="7" t="s">
        <v>36</v>
      </c>
      <c r="M151" s="7" t="s">
        <v>109</v>
      </c>
      <c r="N151" s="7" t="s">
        <v>900</v>
      </c>
      <c r="O151" s="7">
        <v>1429.26</v>
      </c>
      <c r="P151" s="7">
        <v>7</v>
      </c>
      <c r="Q151" s="7">
        <v>199.92</v>
      </c>
      <c r="R151" s="8">
        <f>Table1[[#This Row],[Profit]]/Table1[[#This Row],[Sales]]</f>
        <v>0.13987657948868601</v>
      </c>
      <c r="S151" s="7">
        <v>153.76</v>
      </c>
      <c r="T151" s="7" t="s">
        <v>170</v>
      </c>
      <c r="U151" s="7">
        <v>170</v>
      </c>
      <c r="V151" s="7" t="s">
        <v>172</v>
      </c>
      <c r="W151" s="7" t="s">
        <v>27</v>
      </c>
      <c r="X151" s="10" t="s">
        <v>21</v>
      </c>
      <c r="Y151" s="14">
        <v>45119</v>
      </c>
      <c r="Z151" s="14">
        <v>45273</v>
      </c>
      <c r="AA151" s="11">
        <f t="shared" si="10"/>
        <v>2023</v>
      </c>
      <c r="AB151" s="11" t="str">
        <f t="shared" si="11"/>
        <v>December</v>
      </c>
      <c r="AC151" s="11">
        <f t="shared" si="14"/>
        <v>154</v>
      </c>
      <c r="AD151" s="13" t="str" cm="1">
        <f t="array" ref="AD151">_xlfn.IFS(Table1[[#This Row],[Diff order-ship date]]&gt;10,"late time",Table1[[#This Row],[Diff order-ship date]]&gt;=0,"on time",Table1[[#This Row],[Diff order-ship date]]&lt;0,"not appropriate")</f>
        <v>late time</v>
      </c>
      <c r="AE151" s="11" t="str">
        <f t="shared" si="12"/>
        <v>Positive</v>
      </c>
      <c r="AF151" s="11" t="str">
        <f>_xlfn.CONCAT(Table1[[#This Row],[Month]],Table1[[#This Row],[year]])</f>
        <v>December2023</v>
      </c>
      <c r="AG151" s="11">
        <f t="shared" si="13"/>
        <v>0.13987657948868601</v>
      </c>
    </row>
    <row r="152" spans="1:33">
      <c r="A152" s="4">
        <v>151</v>
      </c>
      <c r="B152" s="5" t="s">
        <v>901</v>
      </c>
      <c r="C152" s="5" t="s">
        <v>152</v>
      </c>
      <c r="D152" s="5" t="s">
        <v>902</v>
      </c>
      <c r="E152" s="5" t="s">
        <v>903</v>
      </c>
      <c r="F152" s="5" t="s">
        <v>159</v>
      </c>
      <c r="G152" s="5" t="s">
        <v>313</v>
      </c>
      <c r="H152" s="5" t="s">
        <v>61</v>
      </c>
      <c r="I152" s="5" t="s">
        <v>212</v>
      </c>
      <c r="J152" s="5" t="s">
        <v>67</v>
      </c>
      <c r="K152" s="5" t="s">
        <v>904</v>
      </c>
      <c r="L152" s="5" t="s">
        <v>36</v>
      </c>
      <c r="M152" s="5" t="s">
        <v>88</v>
      </c>
      <c r="N152" s="5" t="s">
        <v>905</v>
      </c>
      <c r="O152" s="5">
        <v>23.7</v>
      </c>
      <c r="P152" s="5">
        <v>2</v>
      </c>
      <c r="Q152" s="5">
        <v>9.48</v>
      </c>
      <c r="R152" s="8">
        <f>Table1[[#This Row],[Profit]]/Table1[[#This Row],[Sales]]</f>
        <v>0.4</v>
      </c>
      <c r="S152" s="5">
        <v>2.1800000000000002</v>
      </c>
      <c r="T152" s="5" t="s">
        <v>170</v>
      </c>
      <c r="U152" s="5">
        <v>261</v>
      </c>
      <c r="V152" s="5" t="s">
        <v>172</v>
      </c>
      <c r="W152" s="5" t="s">
        <v>72</v>
      </c>
      <c r="X152" s="9" t="s">
        <v>21</v>
      </c>
      <c r="Y152" s="12">
        <v>45199</v>
      </c>
      <c r="Z152" s="12">
        <v>45117</v>
      </c>
      <c r="AA152" s="11">
        <f t="shared" si="10"/>
        <v>2023</v>
      </c>
      <c r="AB152" s="11" t="str">
        <f t="shared" si="11"/>
        <v>July</v>
      </c>
      <c r="AC152" s="11">
        <f t="shared" si="14"/>
        <v>-82</v>
      </c>
      <c r="AD152" s="13" t="str" cm="1">
        <f t="array" ref="AD152">_xlfn.IFS(Table1[[#This Row],[Diff order-ship date]]&gt;10,"late time",Table1[[#This Row],[Diff order-ship date]]&gt;=0,"on time",Table1[[#This Row],[Diff order-ship date]]&lt;0,"not appropriate")</f>
        <v>not appropriate</v>
      </c>
      <c r="AE152" s="11" t="str">
        <f t="shared" si="12"/>
        <v>Positive</v>
      </c>
      <c r="AF152" s="11" t="str">
        <f>_xlfn.CONCAT(Table1[[#This Row],[Month]],Table1[[#This Row],[year]])</f>
        <v>July2023</v>
      </c>
      <c r="AG152" s="11">
        <f t="shared" si="13"/>
        <v>0.4</v>
      </c>
    </row>
    <row r="153" spans="1:33">
      <c r="A153" s="6">
        <v>152</v>
      </c>
      <c r="B153" s="7" t="s">
        <v>906</v>
      </c>
      <c r="C153" s="7" t="s">
        <v>152</v>
      </c>
      <c r="D153" s="7" t="s">
        <v>907</v>
      </c>
      <c r="E153" s="7" t="s">
        <v>908</v>
      </c>
      <c r="F153" s="7" t="s">
        <v>158</v>
      </c>
      <c r="G153" s="7" t="s">
        <v>909</v>
      </c>
      <c r="H153" s="7" t="s">
        <v>138</v>
      </c>
      <c r="I153" s="7" t="s">
        <v>212</v>
      </c>
      <c r="J153" s="7" t="s">
        <v>65</v>
      </c>
      <c r="K153" s="7" t="s">
        <v>910</v>
      </c>
      <c r="L153" s="7" t="s">
        <v>36</v>
      </c>
      <c r="M153" s="7" t="s">
        <v>75</v>
      </c>
      <c r="N153" s="7" t="s">
        <v>911</v>
      </c>
      <c r="O153" s="7">
        <v>57</v>
      </c>
      <c r="P153" s="7">
        <v>5</v>
      </c>
      <c r="Q153" s="7">
        <v>0.45</v>
      </c>
      <c r="R153" s="8">
        <f>Table1[[#This Row],[Profit]]/Table1[[#This Row],[Sales]]</f>
        <v>7.8947368421052599E-3</v>
      </c>
      <c r="S153" s="7">
        <v>5.57</v>
      </c>
      <c r="T153" s="7" t="s">
        <v>170</v>
      </c>
      <c r="U153" s="7">
        <v>769</v>
      </c>
      <c r="V153" s="7" t="s">
        <v>172</v>
      </c>
      <c r="W153" s="7" t="s">
        <v>63</v>
      </c>
      <c r="X153" s="10" t="s">
        <v>28</v>
      </c>
      <c r="Y153" s="14">
        <v>45540</v>
      </c>
      <c r="Z153" s="14">
        <v>45427</v>
      </c>
      <c r="AA153" s="11">
        <f t="shared" si="10"/>
        <v>2024</v>
      </c>
      <c r="AB153" s="11" t="str">
        <f t="shared" si="11"/>
        <v>May</v>
      </c>
      <c r="AC153" s="11">
        <f t="shared" si="14"/>
        <v>-113</v>
      </c>
      <c r="AD153" s="13" t="str" cm="1">
        <f t="array" ref="AD153">_xlfn.IFS(Table1[[#This Row],[Diff order-ship date]]&gt;10,"late time",Table1[[#This Row],[Diff order-ship date]]&gt;=0,"on time",Table1[[#This Row],[Diff order-ship date]]&lt;0,"not appropriate")</f>
        <v>not appropriate</v>
      </c>
      <c r="AE153" s="11" t="str">
        <f t="shared" si="12"/>
        <v>Positive</v>
      </c>
      <c r="AF153" s="11" t="str">
        <f>_xlfn.CONCAT(Table1[[#This Row],[Month]],Table1[[#This Row],[year]])</f>
        <v>May2024</v>
      </c>
      <c r="AG153" s="11">
        <f t="shared" si="13"/>
        <v>7.8947368421052599E-3</v>
      </c>
    </row>
    <row r="154" spans="1:33">
      <c r="A154" s="4">
        <v>153</v>
      </c>
      <c r="B154" s="5" t="s">
        <v>912</v>
      </c>
      <c r="C154" s="5" t="s">
        <v>152</v>
      </c>
      <c r="D154" s="5" t="s">
        <v>913</v>
      </c>
      <c r="E154" s="5" t="s">
        <v>914</v>
      </c>
      <c r="F154" s="5" t="s">
        <v>158</v>
      </c>
      <c r="G154" s="5" t="s">
        <v>236</v>
      </c>
      <c r="H154" s="5" t="s">
        <v>94</v>
      </c>
      <c r="I154" s="5" t="s">
        <v>212</v>
      </c>
      <c r="J154" s="5" t="s">
        <v>66</v>
      </c>
      <c r="K154" s="5" t="s">
        <v>915</v>
      </c>
      <c r="L154" s="5" t="s">
        <v>36</v>
      </c>
      <c r="M154" s="5" t="s">
        <v>34</v>
      </c>
      <c r="N154" s="5" t="s">
        <v>916</v>
      </c>
      <c r="O154" s="5">
        <v>2636.85</v>
      </c>
      <c r="P154" s="5">
        <v>5</v>
      </c>
      <c r="Q154" s="5">
        <v>580.04999999999995</v>
      </c>
      <c r="R154" s="8">
        <f>Table1[[#This Row],[Profit]]/Table1[[#This Row],[Sales]]</f>
        <v>0.219978383298254</v>
      </c>
      <c r="S154" s="5">
        <v>127.71</v>
      </c>
      <c r="T154" s="5" t="s">
        <v>170</v>
      </c>
      <c r="U154" s="5">
        <v>205</v>
      </c>
      <c r="V154" s="5" t="s">
        <v>172</v>
      </c>
      <c r="W154" s="5" t="s">
        <v>72</v>
      </c>
      <c r="X154" s="9" t="s">
        <v>21</v>
      </c>
      <c r="Y154" s="12">
        <v>44508</v>
      </c>
      <c r="Z154" s="12">
        <v>44426</v>
      </c>
      <c r="AA154" s="11">
        <f t="shared" si="10"/>
        <v>2021</v>
      </c>
      <c r="AB154" s="11" t="str">
        <f t="shared" si="11"/>
        <v>August</v>
      </c>
      <c r="AC154" s="11">
        <f t="shared" si="14"/>
        <v>-82</v>
      </c>
      <c r="AD154" s="13" t="str" cm="1">
        <f t="array" ref="AD154">_xlfn.IFS(Table1[[#This Row],[Diff order-ship date]]&gt;10,"late time",Table1[[#This Row],[Diff order-ship date]]&gt;=0,"on time",Table1[[#This Row],[Diff order-ship date]]&lt;0,"not appropriate")</f>
        <v>not appropriate</v>
      </c>
      <c r="AE154" s="11" t="str">
        <f t="shared" si="12"/>
        <v>Positive</v>
      </c>
      <c r="AF154" s="11" t="str">
        <f>_xlfn.CONCAT(Table1[[#This Row],[Month]],Table1[[#This Row],[year]])</f>
        <v>August2021</v>
      </c>
      <c r="AG154" s="11">
        <f t="shared" si="13"/>
        <v>0.219978383298254</v>
      </c>
    </row>
    <row r="155" spans="1:33">
      <c r="A155" s="6">
        <v>154</v>
      </c>
      <c r="B155" s="7" t="s">
        <v>917</v>
      </c>
      <c r="C155" s="7" t="s">
        <v>152</v>
      </c>
      <c r="D155" s="7" t="s">
        <v>918</v>
      </c>
      <c r="E155" s="7" t="s">
        <v>919</v>
      </c>
      <c r="F155" s="7" t="s">
        <v>158</v>
      </c>
      <c r="G155" s="7" t="s">
        <v>920</v>
      </c>
      <c r="H155" s="7" t="s">
        <v>74</v>
      </c>
      <c r="I155" s="7" t="s">
        <v>212</v>
      </c>
      <c r="J155" s="7" t="s">
        <v>65</v>
      </c>
      <c r="K155" s="7" t="s">
        <v>921</v>
      </c>
      <c r="L155" s="7" t="s">
        <v>36</v>
      </c>
      <c r="M155" s="7" t="s">
        <v>34</v>
      </c>
      <c r="N155" s="7" t="s">
        <v>922</v>
      </c>
      <c r="O155" s="7">
        <v>426.6</v>
      </c>
      <c r="P155" s="7">
        <v>5</v>
      </c>
      <c r="Q155" s="7">
        <v>34.049999999999997</v>
      </c>
      <c r="R155" s="8">
        <f>Table1[[#This Row],[Profit]]/Table1[[#This Row],[Sales]]</f>
        <v>7.9817158931083002E-2</v>
      </c>
      <c r="S155" s="7">
        <v>67.89</v>
      </c>
      <c r="T155" s="7" t="s">
        <v>163</v>
      </c>
      <c r="U155" s="7">
        <v>352</v>
      </c>
      <c r="V155" s="7" t="s">
        <v>172</v>
      </c>
      <c r="W155" s="7" t="s">
        <v>27</v>
      </c>
      <c r="X155" s="10" t="s">
        <v>28</v>
      </c>
      <c r="Y155" s="14">
        <v>44665</v>
      </c>
      <c r="Z155" s="14">
        <v>44667</v>
      </c>
      <c r="AA155" s="11">
        <f t="shared" si="10"/>
        <v>2022</v>
      </c>
      <c r="AB155" s="11" t="str">
        <f t="shared" si="11"/>
        <v>April</v>
      </c>
      <c r="AC155" s="11">
        <f t="shared" si="14"/>
        <v>2</v>
      </c>
      <c r="AD155" s="13" t="str" cm="1">
        <f t="array" ref="AD155">_xlfn.IFS(Table1[[#This Row],[Diff order-ship date]]&gt;10,"late time",Table1[[#This Row],[Diff order-ship date]]&gt;=0,"on time",Table1[[#This Row],[Diff order-ship date]]&lt;0,"not appropriate")</f>
        <v>on time</v>
      </c>
      <c r="AE155" s="11" t="str">
        <f t="shared" si="12"/>
        <v>Positive</v>
      </c>
      <c r="AF155" s="11" t="str">
        <f>_xlfn.CONCAT(Table1[[#This Row],[Month]],Table1[[#This Row],[year]])</f>
        <v>April2022</v>
      </c>
      <c r="AG155" s="11">
        <f t="shared" si="13"/>
        <v>7.9817158931083002E-2</v>
      </c>
    </row>
    <row r="156" spans="1:33">
      <c r="A156" s="4">
        <v>155</v>
      </c>
      <c r="B156" s="5" t="s">
        <v>923</v>
      </c>
      <c r="C156" s="5" t="s">
        <v>152</v>
      </c>
      <c r="D156" s="5" t="s">
        <v>924</v>
      </c>
      <c r="E156" s="5" t="s">
        <v>925</v>
      </c>
      <c r="F156" s="5" t="s">
        <v>158</v>
      </c>
      <c r="G156" s="5" t="s">
        <v>926</v>
      </c>
      <c r="H156" s="5" t="s">
        <v>104</v>
      </c>
      <c r="I156" s="5" t="s">
        <v>212</v>
      </c>
      <c r="J156" s="5" t="s">
        <v>67</v>
      </c>
      <c r="K156" s="5" t="s">
        <v>927</v>
      </c>
      <c r="L156" s="5" t="s">
        <v>36</v>
      </c>
      <c r="M156" s="5" t="s">
        <v>88</v>
      </c>
      <c r="N156" s="5" t="s">
        <v>928</v>
      </c>
      <c r="O156" s="5">
        <v>52.8</v>
      </c>
      <c r="P156" s="5">
        <v>5</v>
      </c>
      <c r="Q156" s="5">
        <v>10.5</v>
      </c>
      <c r="R156" s="8">
        <f>Table1[[#This Row],[Profit]]/Table1[[#This Row],[Sales]]</f>
        <v>0.19886363636363599</v>
      </c>
      <c r="S156" s="5">
        <v>7.57</v>
      </c>
      <c r="T156" s="5" t="s">
        <v>170</v>
      </c>
      <c r="U156" s="5">
        <v>793</v>
      </c>
      <c r="V156" s="5" t="s">
        <v>172</v>
      </c>
      <c r="W156" s="5" t="s">
        <v>76</v>
      </c>
      <c r="X156" s="9" t="s">
        <v>21</v>
      </c>
      <c r="Y156" s="12">
        <v>45417</v>
      </c>
      <c r="Z156" s="12">
        <v>45478</v>
      </c>
      <c r="AA156" s="11">
        <f t="shared" si="10"/>
        <v>2024</v>
      </c>
      <c r="AB156" s="11" t="str">
        <f t="shared" si="11"/>
        <v>July</v>
      </c>
      <c r="AC156" s="11">
        <f t="shared" si="14"/>
        <v>61</v>
      </c>
      <c r="AD156" s="13" t="str" cm="1">
        <f t="array" ref="AD156">_xlfn.IFS(Table1[[#This Row],[Diff order-ship date]]&gt;10,"late time",Table1[[#This Row],[Diff order-ship date]]&gt;=0,"on time",Table1[[#This Row],[Diff order-ship date]]&lt;0,"not appropriate")</f>
        <v>late time</v>
      </c>
      <c r="AE156" s="11" t="str">
        <f t="shared" si="12"/>
        <v>Positive</v>
      </c>
      <c r="AF156" s="11" t="str">
        <f>_xlfn.CONCAT(Table1[[#This Row],[Month]],Table1[[#This Row],[year]])</f>
        <v>July2024</v>
      </c>
      <c r="AG156" s="11">
        <f t="shared" si="13"/>
        <v>0.19886363636363599</v>
      </c>
    </row>
    <row r="157" spans="1:33">
      <c r="A157" s="6">
        <v>156</v>
      </c>
      <c r="B157" s="7" t="s">
        <v>929</v>
      </c>
      <c r="C157" s="7" t="s">
        <v>152</v>
      </c>
      <c r="D157" s="7" t="s">
        <v>930</v>
      </c>
      <c r="E157" s="7" t="s">
        <v>931</v>
      </c>
      <c r="F157" s="7" t="s">
        <v>158</v>
      </c>
      <c r="G157" s="7" t="s">
        <v>932</v>
      </c>
      <c r="H157" s="7" t="s">
        <v>138</v>
      </c>
      <c r="I157" s="7" t="s">
        <v>212</v>
      </c>
      <c r="J157" s="7" t="s">
        <v>65</v>
      </c>
      <c r="K157" s="7" t="s">
        <v>933</v>
      </c>
      <c r="L157" s="7" t="s">
        <v>36</v>
      </c>
      <c r="M157" s="7" t="s">
        <v>41</v>
      </c>
      <c r="N157" s="7" t="s">
        <v>934</v>
      </c>
      <c r="O157" s="7">
        <v>56.85</v>
      </c>
      <c r="P157" s="7">
        <v>5</v>
      </c>
      <c r="Q157" s="7">
        <v>10.8</v>
      </c>
      <c r="R157" s="8">
        <f>Table1[[#This Row],[Profit]]/Table1[[#This Row],[Sales]]</f>
        <v>0.189973614775726</v>
      </c>
      <c r="S157" s="7">
        <v>9.01</v>
      </c>
      <c r="T157" s="7" t="s">
        <v>165</v>
      </c>
      <c r="U157" s="7">
        <v>360</v>
      </c>
      <c r="V157" s="7" t="s">
        <v>172</v>
      </c>
      <c r="W157" s="7" t="s">
        <v>72</v>
      </c>
      <c r="X157" s="10" t="s">
        <v>28</v>
      </c>
      <c r="Y157" s="14">
        <v>45311</v>
      </c>
      <c r="Z157" s="14">
        <v>45313</v>
      </c>
      <c r="AA157" s="11">
        <f t="shared" si="10"/>
        <v>2024</v>
      </c>
      <c r="AB157" s="11" t="str">
        <f t="shared" si="11"/>
        <v>January</v>
      </c>
      <c r="AC157" s="11">
        <f t="shared" si="14"/>
        <v>2</v>
      </c>
      <c r="AD157" s="13" t="str" cm="1">
        <f t="array" ref="AD157">_xlfn.IFS(Table1[[#This Row],[Diff order-ship date]]&gt;10,"late time",Table1[[#This Row],[Diff order-ship date]]&gt;=0,"on time",Table1[[#This Row],[Diff order-ship date]]&lt;0,"not appropriate")</f>
        <v>on time</v>
      </c>
      <c r="AE157" s="11" t="str">
        <f t="shared" si="12"/>
        <v>Positive</v>
      </c>
      <c r="AF157" s="11" t="str">
        <f>_xlfn.CONCAT(Table1[[#This Row],[Month]],Table1[[#This Row],[year]])</f>
        <v>January2024</v>
      </c>
      <c r="AG157" s="11">
        <f t="shared" si="13"/>
        <v>0.189973614775726</v>
      </c>
    </row>
    <row r="158" spans="1:33">
      <c r="A158" s="4">
        <v>157</v>
      </c>
      <c r="B158" s="5" t="s">
        <v>935</v>
      </c>
      <c r="C158" s="5" t="s">
        <v>152</v>
      </c>
      <c r="D158" s="5" t="s">
        <v>209</v>
      </c>
      <c r="E158" s="5" t="s">
        <v>210</v>
      </c>
      <c r="F158" s="5" t="s">
        <v>158</v>
      </c>
      <c r="G158" s="5" t="s">
        <v>330</v>
      </c>
      <c r="H158" s="5" t="s">
        <v>129</v>
      </c>
      <c r="I158" s="5" t="s">
        <v>212</v>
      </c>
      <c r="J158" s="5" t="s">
        <v>67</v>
      </c>
      <c r="K158" s="5" t="s">
        <v>936</v>
      </c>
      <c r="L158" s="5" t="s">
        <v>36</v>
      </c>
      <c r="M158" s="5" t="s">
        <v>47</v>
      </c>
      <c r="N158" s="5" t="s">
        <v>937</v>
      </c>
      <c r="O158" s="5">
        <v>244.2</v>
      </c>
      <c r="P158" s="5">
        <v>5</v>
      </c>
      <c r="Q158" s="5">
        <v>34.049999999999997</v>
      </c>
      <c r="R158" s="8">
        <f>Table1[[#This Row],[Profit]]/Table1[[#This Row],[Sales]]</f>
        <v>0.13943488943488899</v>
      </c>
      <c r="S158" s="5">
        <v>41.11</v>
      </c>
      <c r="T158" s="5" t="s">
        <v>165</v>
      </c>
      <c r="U158" s="5">
        <v>150</v>
      </c>
      <c r="V158" s="5" t="s">
        <v>172</v>
      </c>
      <c r="W158" s="5" t="s">
        <v>27</v>
      </c>
      <c r="X158" s="9" t="s">
        <v>28</v>
      </c>
      <c r="Y158" s="12">
        <v>44375</v>
      </c>
      <c r="Z158" s="12">
        <v>44234</v>
      </c>
      <c r="AA158" s="11">
        <f t="shared" si="10"/>
        <v>2021</v>
      </c>
      <c r="AB158" s="11" t="str">
        <f t="shared" si="11"/>
        <v>February</v>
      </c>
      <c r="AC158" s="11">
        <f t="shared" si="14"/>
        <v>-141</v>
      </c>
      <c r="AD158" s="13" t="str" cm="1">
        <f t="array" ref="AD158">_xlfn.IFS(Table1[[#This Row],[Diff order-ship date]]&gt;10,"late time",Table1[[#This Row],[Diff order-ship date]]&gt;=0,"on time",Table1[[#This Row],[Diff order-ship date]]&lt;0,"not appropriate")</f>
        <v>not appropriate</v>
      </c>
      <c r="AE158" s="11" t="str">
        <f t="shared" si="12"/>
        <v>Positive</v>
      </c>
      <c r="AF158" s="11" t="str">
        <f>_xlfn.CONCAT(Table1[[#This Row],[Month]],Table1[[#This Row],[year]])</f>
        <v>February2021</v>
      </c>
      <c r="AG158" s="11">
        <f t="shared" si="13"/>
        <v>0.13943488943488899</v>
      </c>
    </row>
    <row r="159" spans="1:33">
      <c r="A159" s="6">
        <v>158</v>
      </c>
      <c r="B159" s="7" t="s">
        <v>938</v>
      </c>
      <c r="C159" s="7" t="s">
        <v>147</v>
      </c>
      <c r="D159" s="7" t="s">
        <v>939</v>
      </c>
      <c r="E159" s="7" t="s">
        <v>940</v>
      </c>
      <c r="F159" s="7" t="s">
        <v>158</v>
      </c>
      <c r="G159" s="7" t="s">
        <v>941</v>
      </c>
      <c r="H159" s="7" t="s">
        <v>113</v>
      </c>
      <c r="I159" s="7" t="s">
        <v>212</v>
      </c>
      <c r="J159" s="7" t="s">
        <v>64</v>
      </c>
      <c r="K159" s="7" t="s">
        <v>942</v>
      </c>
      <c r="L159" s="7" t="s">
        <v>36</v>
      </c>
      <c r="M159" s="7" t="s">
        <v>47</v>
      </c>
      <c r="N159" s="7" t="s">
        <v>943</v>
      </c>
      <c r="O159" s="7">
        <v>32.25</v>
      </c>
      <c r="P159" s="7">
        <v>5</v>
      </c>
      <c r="Q159" s="7">
        <v>11.85</v>
      </c>
      <c r="R159" s="8">
        <f>Table1[[#This Row],[Profit]]/Table1[[#This Row],[Sales]]</f>
        <v>0.36744186046511601</v>
      </c>
      <c r="S159" s="7">
        <v>4.9400000000000004</v>
      </c>
      <c r="T159" s="7" t="s">
        <v>165</v>
      </c>
      <c r="U159" s="7">
        <v>112</v>
      </c>
      <c r="V159" s="7" t="s">
        <v>172</v>
      </c>
      <c r="W159" s="7" t="s">
        <v>76</v>
      </c>
      <c r="X159" s="10" t="s">
        <v>21</v>
      </c>
      <c r="Y159" s="14">
        <v>44595</v>
      </c>
      <c r="Z159" s="14">
        <v>44654</v>
      </c>
      <c r="AA159" s="11">
        <f t="shared" si="10"/>
        <v>2022</v>
      </c>
      <c r="AB159" s="11" t="str">
        <f t="shared" si="11"/>
        <v>April</v>
      </c>
      <c r="AC159" s="11">
        <f t="shared" si="14"/>
        <v>59</v>
      </c>
      <c r="AD159" s="13" t="str" cm="1">
        <f t="array" ref="AD159">_xlfn.IFS(Table1[[#This Row],[Diff order-ship date]]&gt;10,"late time",Table1[[#This Row],[Diff order-ship date]]&gt;=0,"on time",Table1[[#This Row],[Diff order-ship date]]&lt;0,"not appropriate")</f>
        <v>late time</v>
      </c>
      <c r="AE159" s="11" t="str">
        <f t="shared" si="12"/>
        <v>Positive</v>
      </c>
      <c r="AF159" s="11" t="str">
        <f>_xlfn.CONCAT(Table1[[#This Row],[Month]],Table1[[#This Row],[year]])</f>
        <v>April2022</v>
      </c>
      <c r="AG159" s="11">
        <f t="shared" si="13"/>
        <v>0.36744186046511601</v>
      </c>
    </row>
    <row r="160" spans="1:33">
      <c r="A160" s="4">
        <v>159</v>
      </c>
      <c r="B160" s="5" t="s">
        <v>944</v>
      </c>
      <c r="C160" s="5" t="s">
        <v>147</v>
      </c>
      <c r="D160" s="5" t="s">
        <v>945</v>
      </c>
      <c r="E160" s="5" t="s">
        <v>946</v>
      </c>
      <c r="F160" s="5" t="s">
        <v>158</v>
      </c>
      <c r="G160" s="5" t="s">
        <v>947</v>
      </c>
      <c r="H160" s="5" t="s">
        <v>82</v>
      </c>
      <c r="I160" s="5" t="s">
        <v>212</v>
      </c>
      <c r="J160" s="5" t="s">
        <v>64</v>
      </c>
      <c r="K160" s="5" t="s">
        <v>948</v>
      </c>
      <c r="L160" s="5" t="s">
        <v>36</v>
      </c>
      <c r="M160" s="5" t="s">
        <v>99</v>
      </c>
      <c r="N160" s="5" t="s">
        <v>949</v>
      </c>
      <c r="O160" s="5">
        <v>88.02</v>
      </c>
      <c r="P160" s="5">
        <v>6</v>
      </c>
      <c r="Q160" s="5">
        <v>33.299999999999997</v>
      </c>
      <c r="R160" s="8">
        <f>Table1[[#This Row],[Profit]]/Table1[[#This Row],[Sales]]</f>
        <v>0.37832310838445798</v>
      </c>
      <c r="S160" s="5">
        <v>7.67</v>
      </c>
      <c r="T160" s="5" t="s">
        <v>165</v>
      </c>
      <c r="U160" s="5">
        <v>120</v>
      </c>
      <c r="V160" s="5" t="s">
        <v>172</v>
      </c>
      <c r="W160" s="5" t="s">
        <v>63</v>
      </c>
      <c r="X160" s="9" t="s">
        <v>28</v>
      </c>
      <c r="Y160" s="12">
        <v>45473</v>
      </c>
      <c r="Z160" s="12">
        <v>45329</v>
      </c>
      <c r="AA160" s="11">
        <f t="shared" si="10"/>
        <v>2024</v>
      </c>
      <c r="AB160" s="11" t="str">
        <f t="shared" si="11"/>
        <v>February</v>
      </c>
      <c r="AC160" s="11">
        <f t="shared" si="14"/>
        <v>-144</v>
      </c>
      <c r="AD160" s="13" t="str" cm="1">
        <f t="array" ref="AD160">_xlfn.IFS(Table1[[#This Row],[Diff order-ship date]]&gt;10,"late time",Table1[[#This Row],[Diff order-ship date]]&gt;=0,"on time",Table1[[#This Row],[Diff order-ship date]]&lt;0,"not appropriate")</f>
        <v>not appropriate</v>
      </c>
      <c r="AE160" s="11" t="str">
        <f t="shared" si="12"/>
        <v>Positive</v>
      </c>
      <c r="AF160" s="11" t="str">
        <f>_xlfn.CONCAT(Table1[[#This Row],[Month]],Table1[[#This Row],[year]])</f>
        <v>February2024</v>
      </c>
      <c r="AG160" s="11">
        <f t="shared" si="13"/>
        <v>0.37832310838445798</v>
      </c>
    </row>
    <row r="161" spans="1:33">
      <c r="A161" s="6">
        <v>160</v>
      </c>
      <c r="B161" s="7" t="s">
        <v>950</v>
      </c>
      <c r="C161" s="7" t="s">
        <v>147</v>
      </c>
      <c r="D161" s="7" t="s">
        <v>951</v>
      </c>
      <c r="E161" s="7" t="s">
        <v>952</v>
      </c>
      <c r="F161" s="7" t="s">
        <v>158</v>
      </c>
      <c r="G161" s="7" t="s">
        <v>953</v>
      </c>
      <c r="H161" s="7" t="s">
        <v>134</v>
      </c>
      <c r="I161" s="7" t="s">
        <v>212</v>
      </c>
      <c r="J161" s="7" t="s">
        <v>66</v>
      </c>
      <c r="K161" s="7" t="s">
        <v>388</v>
      </c>
      <c r="L161" s="7" t="s">
        <v>36</v>
      </c>
      <c r="M161" s="7" t="s">
        <v>47</v>
      </c>
      <c r="N161" s="7" t="s">
        <v>389</v>
      </c>
      <c r="O161" s="7">
        <v>170.1</v>
      </c>
      <c r="P161" s="7">
        <v>6</v>
      </c>
      <c r="Q161" s="7">
        <v>83.34</v>
      </c>
      <c r="R161" s="8">
        <f>Table1[[#This Row],[Profit]]/Table1[[#This Row],[Sales]]</f>
        <v>0.48994708994709002</v>
      </c>
      <c r="S161" s="7">
        <v>39.729999999999997</v>
      </c>
      <c r="T161" s="7" t="s">
        <v>165</v>
      </c>
      <c r="U161" s="7">
        <v>434</v>
      </c>
      <c r="V161" s="7" t="s">
        <v>172</v>
      </c>
      <c r="W161" s="7" t="s">
        <v>72</v>
      </c>
      <c r="X161" s="10" t="s">
        <v>21</v>
      </c>
      <c r="Y161" s="14">
        <v>45296</v>
      </c>
      <c r="Z161" s="14">
        <v>45448</v>
      </c>
      <c r="AA161" s="11">
        <f t="shared" si="10"/>
        <v>2024</v>
      </c>
      <c r="AB161" s="11" t="str">
        <f t="shared" si="11"/>
        <v>June</v>
      </c>
      <c r="AC161" s="11">
        <f t="shared" si="14"/>
        <v>152</v>
      </c>
      <c r="AD161" s="13" t="str" cm="1">
        <f t="array" ref="AD161">_xlfn.IFS(Table1[[#This Row],[Diff order-ship date]]&gt;10,"late time",Table1[[#This Row],[Diff order-ship date]]&gt;=0,"on time",Table1[[#This Row],[Diff order-ship date]]&lt;0,"not appropriate")</f>
        <v>late time</v>
      </c>
      <c r="AE161" s="11" t="str">
        <f t="shared" si="12"/>
        <v>Positive</v>
      </c>
      <c r="AF161" s="11" t="str">
        <f>_xlfn.CONCAT(Table1[[#This Row],[Month]],Table1[[#This Row],[year]])</f>
        <v>June2024</v>
      </c>
      <c r="AG161" s="11">
        <f t="shared" si="13"/>
        <v>0.48994708994709002</v>
      </c>
    </row>
    <row r="162" spans="1:33">
      <c r="A162" s="4">
        <v>161</v>
      </c>
      <c r="B162" s="5" t="s">
        <v>954</v>
      </c>
      <c r="C162" s="5" t="s">
        <v>149</v>
      </c>
      <c r="D162" s="5" t="s">
        <v>955</v>
      </c>
      <c r="E162" s="5" t="s">
        <v>956</v>
      </c>
      <c r="F162" s="5" t="s">
        <v>158</v>
      </c>
      <c r="G162" s="5" t="s">
        <v>374</v>
      </c>
      <c r="H162" s="5" t="s">
        <v>125</v>
      </c>
      <c r="I162" s="5" t="s">
        <v>212</v>
      </c>
      <c r="J162" s="5" t="s">
        <v>65</v>
      </c>
      <c r="K162" s="5" t="s">
        <v>957</v>
      </c>
      <c r="L162" s="5" t="s">
        <v>36</v>
      </c>
      <c r="M162" s="5" t="s">
        <v>114</v>
      </c>
      <c r="N162" s="5" t="s">
        <v>958</v>
      </c>
      <c r="O162" s="5">
        <v>349.44</v>
      </c>
      <c r="P162" s="5">
        <v>7</v>
      </c>
      <c r="Q162" s="5">
        <v>122.22</v>
      </c>
      <c r="R162" s="8">
        <f>Table1[[#This Row],[Profit]]/Table1[[#This Row],[Sales]]</f>
        <v>0.34975961538461497</v>
      </c>
      <c r="S162" s="5">
        <v>43.14</v>
      </c>
      <c r="T162" s="5" t="s">
        <v>170</v>
      </c>
      <c r="U162" s="5">
        <v>280</v>
      </c>
      <c r="V162" s="5" t="s">
        <v>172</v>
      </c>
      <c r="W162" s="5" t="s">
        <v>27</v>
      </c>
      <c r="X162" s="9" t="s">
        <v>28</v>
      </c>
      <c r="Y162" s="12">
        <v>44556</v>
      </c>
      <c r="Z162" s="12">
        <v>44558</v>
      </c>
      <c r="AA162" s="11">
        <f t="shared" si="10"/>
        <v>2021</v>
      </c>
      <c r="AB162" s="11" t="str">
        <f t="shared" si="11"/>
        <v>December</v>
      </c>
      <c r="AC162" s="11">
        <f t="shared" si="14"/>
        <v>2</v>
      </c>
      <c r="AD162" s="13" t="str" cm="1">
        <f t="array" ref="AD162">_xlfn.IFS(Table1[[#This Row],[Diff order-ship date]]&gt;10,"late time",Table1[[#This Row],[Diff order-ship date]]&gt;=0,"on time",Table1[[#This Row],[Diff order-ship date]]&lt;0,"not appropriate")</f>
        <v>on time</v>
      </c>
      <c r="AE162" s="11" t="str">
        <f t="shared" si="12"/>
        <v>Positive</v>
      </c>
      <c r="AF162" s="11" t="str">
        <f>_xlfn.CONCAT(Table1[[#This Row],[Month]],Table1[[#This Row],[year]])</f>
        <v>December2021</v>
      </c>
      <c r="AG162" s="11">
        <f t="shared" si="13"/>
        <v>0.34975961538461497</v>
      </c>
    </row>
    <row r="163" spans="1:33">
      <c r="A163" s="6">
        <v>162</v>
      </c>
      <c r="B163" s="7" t="s">
        <v>959</v>
      </c>
      <c r="C163" s="7" t="s">
        <v>147</v>
      </c>
      <c r="D163" s="7" t="s">
        <v>960</v>
      </c>
      <c r="E163" s="7" t="s">
        <v>961</v>
      </c>
      <c r="F163" s="7" t="s">
        <v>158</v>
      </c>
      <c r="G163" s="7" t="s">
        <v>326</v>
      </c>
      <c r="H163" s="7" t="s">
        <v>132</v>
      </c>
      <c r="I163" s="7" t="s">
        <v>212</v>
      </c>
      <c r="J163" s="7" t="s">
        <v>66</v>
      </c>
      <c r="K163" s="7" t="s">
        <v>962</v>
      </c>
      <c r="L163" s="7" t="s">
        <v>36</v>
      </c>
      <c r="M163" s="7" t="s">
        <v>75</v>
      </c>
      <c r="N163" s="7" t="s">
        <v>963</v>
      </c>
      <c r="O163" s="7">
        <v>101.64</v>
      </c>
      <c r="P163" s="7">
        <v>7</v>
      </c>
      <c r="Q163" s="7">
        <v>33.39</v>
      </c>
      <c r="R163" s="8">
        <f>Table1[[#This Row],[Profit]]/Table1[[#This Row],[Sales]]</f>
        <v>0.328512396694215</v>
      </c>
      <c r="S163" s="7">
        <v>17.59</v>
      </c>
      <c r="T163" s="7" t="s">
        <v>165</v>
      </c>
      <c r="U163" s="7">
        <v>30</v>
      </c>
      <c r="V163" s="7" t="s">
        <v>172</v>
      </c>
      <c r="W163" s="7" t="s">
        <v>76</v>
      </c>
      <c r="X163" s="10" t="s">
        <v>21</v>
      </c>
      <c r="Y163" s="14">
        <v>44428</v>
      </c>
      <c r="Z163" s="14">
        <v>44431</v>
      </c>
      <c r="AA163" s="11">
        <f t="shared" si="10"/>
        <v>2021</v>
      </c>
      <c r="AB163" s="11" t="str">
        <f t="shared" si="11"/>
        <v>August</v>
      </c>
      <c r="AC163" s="11">
        <f t="shared" si="14"/>
        <v>3</v>
      </c>
      <c r="AD163" s="13" t="str" cm="1">
        <f t="array" ref="AD163">_xlfn.IFS(Table1[[#This Row],[Diff order-ship date]]&gt;10,"late time",Table1[[#This Row],[Diff order-ship date]]&gt;=0,"on time",Table1[[#This Row],[Diff order-ship date]]&lt;0,"not appropriate")</f>
        <v>on time</v>
      </c>
      <c r="AE163" s="11" t="str">
        <f t="shared" si="12"/>
        <v>Positive</v>
      </c>
      <c r="AF163" s="11" t="str">
        <f>_xlfn.CONCAT(Table1[[#This Row],[Month]],Table1[[#This Row],[year]])</f>
        <v>August2021</v>
      </c>
      <c r="AG163" s="11">
        <f t="shared" si="13"/>
        <v>0.328512396694215</v>
      </c>
    </row>
    <row r="164" spans="1:33">
      <c r="A164" s="4">
        <v>163</v>
      </c>
      <c r="B164" s="5" t="s">
        <v>964</v>
      </c>
      <c r="C164" s="5" t="s">
        <v>147</v>
      </c>
      <c r="D164" s="5" t="s">
        <v>965</v>
      </c>
      <c r="E164" s="5" t="s">
        <v>966</v>
      </c>
      <c r="F164" s="5" t="s">
        <v>158</v>
      </c>
      <c r="G164" s="5" t="s">
        <v>967</v>
      </c>
      <c r="H164" s="5" t="s">
        <v>61</v>
      </c>
      <c r="I164" s="5" t="s">
        <v>212</v>
      </c>
      <c r="J164" s="5" t="s">
        <v>67</v>
      </c>
      <c r="K164" s="5" t="s">
        <v>309</v>
      </c>
      <c r="L164" s="5" t="s">
        <v>36</v>
      </c>
      <c r="M164" s="5" t="s">
        <v>38</v>
      </c>
      <c r="N164" s="5" t="s">
        <v>123</v>
      </c>
      <c r="O164" s="5">
        <v>79.8</v>
      </c>
      <c r="P164" s="5">
        <v>7</v>
      </c>
      <c r="Q164" s="5">
        <v>1.47</v>
      </c>
      <c r="R164" s="8">
        <f>Table1[[#This Row],[Profit]]/Table1[[#This Row],[Sales]]</f>
        <v>1.8421052631578901E-2</v>
      </c>
      <c r="S164" s="5">
        <v>19.41</v>
      </c>
      <c r="T164" s="5" t="s">
        <v>163</v>
      </c>
      <c r="U164" s="5">
        <v>545</v>
      </c>
      <c r="V164" s="5" t="s">
        <v>172</v>
      </c>
      <c r="W164" s="5" t="s">
        <v>63</v>
      </c>
      <c r="X164" s="9" t="s">
        <v>21</v>
      </c>
      <c r="Y164" s="12">
        <v>44656</v>
      </c>
      <c r="Z164" s="12">
        <v>44717</v>
      </c>
      <c r="AA164" s="11">
        <f t="shared" si="10"/>
        <v>2022</v>
      </c>
      <c r="AB164" s="11" t="str">
        <f t="shared" si="11"/>
        <v>June</v>
      </c>
      <c r="AC164" s="11">
        <f t="shared" si="14"/>
        <v>61</v>
      </c>
      <c r="AD164" s="13" t="str" cm="1">
        <f t="array" ref="AD164">_xlfn.IFS(Table1[[#This Row],[Diff order-ship date]]&gt;10,"late time",Table1[[#This Row],[Diff order-ship date]]&gt;=0,"on time",Table1[[#This Row],[Diff order-ship date]]&lt;0,"not appropriate")</f>
        <v>late time</v>
      </c>
      <c r="AE164" s="11" t="str">
        <f t="shared" si="12"/>
        <v>Positive</v>
      </c>
      <c r="AF164" s="11" t="str">
        <f>_xlfn.CONCAT(Table1[[#This Row],[Month]],Table1[[#This Row],[year]])</f>
        <v>June2022</v>
      </c>
      <c r="AG164" s="11">
        <f t="shared" si="13"/>
        <v>1.8421052631578901E-2</v>
      </c>
    </row>
    <row r="165" spans="1:33">
      <c r="A165" s="6">
        <v>164</v>
      </c>
      <c r="B165" s="7" t="s">
        <v>923</v>
      </c>
      <c r="C165" s="7" t="s">
        <v>152</v>
      </c>
      <c r="D165" s="7" t="s">
        <v>924</v>
      </c>
      <c r="E165" s="7" t="s">
        <v>925</v>
      </c>
      <c r="F165" s="7" t="s">
        <v>158</v>
      </c>
      <c r="G165" s="7" t="s">
        <v>926</v>
      </c>
      <c r="H165" s="7" t="s">
        <v>104</v>
      </c>
      <c r="I165" s="7" t="s">
        <v>212</v>
      </c>
      <c r="J165" s="7" t="s">
        <v>67</v>
      </c>
      <c r="K165" s="7" t="s">
        <v>968</v>
      </c>
      <c r="L165" s="7" t="s">
        <v>36</v>
      </c>
      <c r="M165" s="7" t="s">
        <v>41</v>
      </c>
      <c r="N165" s="7" t="s">
        <v>969</v>
      </c>
      <c r="O165" s="7">
        <v>375.9</v>
      </c>
      <c r="P165" s="7">
        <v>7</v>
      </c>
      <c r="Q165" s="7">
        <v>7.35</v>
      </c>
      <c r="R165" s="8">
        <f>Table1[[#This Row],[Profit]]/Table1[[#This Row],[Sales]]</f>
        <v>1.95530726256983E-2</v>
      </c>
      <c r="S165" s="7">
        <v>46.57</v>
      </c>
      <c r="T165" s="7" t="s">
        <v>170</v>
      </c>
      <c r="U165" s="7">
        <v>217</v>
      </c>
      <c r="V165" s="7" t="s">
        <v>172</v>
      </c>
      <c r="W165" s="7" t="s">
        <v>72</v>
      </c>
      <c r="X165" s="10" t="s">
        <v>28</v>
      </c>
      <c r="Y165" s="14">
        <v>45560</v>
      </c>
      <c r="Z165" s="14">
        <v>45562</v>
      </c>
      <c r="AA165" s="11">
        <f t="shared" si="10"/>
        <v>2024</v>
      </c>
      <c r="AB165" s="11" t="str">
        <f t="shared" si="11"/>
        <v>September</v>
      </c>
      <c r="AC165" s="11">
        <f t="shared" si="14"/>
        <v>2</v>
      </c>
      <c r="AD165" s="13" t="str" cm="1">
        <f t="array" ref="AD165">_xlfn.IFS(Table1[[#This Row],[Diff order-ship date]]&gt;10,"late time",Table1[[#This Row],[Diff order-ship date]]&gt;=0,"on time",Table1[[#This Row],[Diff order-ship date]]&lt;0,"not appropriate")</f>
        <v>on time</v>
      </c>
      <c r="AE165" s="11" t="str">
        <f t="shared" si="12"/>
        <v>Positive</v>
      </c>
      <c r="AF165" s="11" t="str">
        <f>_xlfn.CONCAT(Table1[[#This Row],[Month]],Table1[[#This Row],[year]])</f>
        <v>September2024</v>
      </c>
      <c r="AG165" s="11">
        <f t="shared" si="13"/>
        <v>1.95530726256983E-2</v>
      </c>
    </row>
    <row r="166" spans="1:33">
      <c r="A166" s="4">
        <v>165</v>
      </c>
      <c r="B166" s="5" t="s">
        <v>970</v>
      </c>
      <c r="C166" s="5" t="s">
        <v>147</v>
      </c>
      <c r="D166" s="5" t="s">
        <v>971</v>
      </c>
      <c r="E166" s="5" t="s">
        <v>972</v>
      </c>
      <c r="F166" s="5" t="s">
        <v>158</v>
      </c>
      <c r="G166" s="5" t="s">
        <v>869</v>
      </c>
      <c r="H166" s="5" t="s">
        <v>138</v>
      </c>
      <c r="I166" s="5" t="s">
        <v>212</v>
      </c>
      <c r="J166" s="5" t="s">
        <v>65</v>
      </c>
      <c r="K166" s="5" t="s">
        <v>973</v>
      </c>
      <c r="L166" s="5" t="s">
        <v>36</v>
      </c>
      <c r="M166" s="5" t="s">
        <v>47</v>
      </c>
      <c r="N166" s="5" t="s">
        <v>974</v>
      </c>
      <c r="O166" s="5">
        <v>80.22</v>
      </c>
      <c r="P166" s="5">
        <v>7</v>
      </c>
      <c r="Q166" s="5">
        <v>35.28</v>
      </c>
      <c r="R166" s="8">
        <f>Table1[[#This Row],[Profit]]/Table1[[#This Row],[Sales]]</f>
        <v>0.43979057591623</v>
      </c>
      <c r="S166" s="5">
        <v>12.65</v>
      </c>
      <c r="T166" s="5" t="s">
        <v>165</v>
      </c>
      <c r="U166" s="5">
        <v>370</v>
      </c>
      <c r="V166" s="5" t="s">
        <v>172</v>
      </c>
      <c r="W166" s="5" t="s">
        <v>27</v>
      </c>
      <c r="X166" s="9" t="s">
        <v>21</v>
      </c>
      <c r="Y166" s="12">
        <v>45473</v>
      </c>
      <c r="Z166" s="12">
        <v>45329</v>
      </c>
      <c r="AA166" s="11">
        <f t="shared" si="10"/>
        <v>2024</v>
      </c>
      <c r="AB166" s="11" t="str">
        <f t="shared" si="11"/>
        <v>February</v>
      </c>
      <c r="AC166" s="11">
        <f t="shared" si="14"/>
        <v>-144</v>
      </c>
      <c r="AD166" s="13" t="str" cm="1">
        <f t="array" ref="AD166">_xlfn.IFS(Table1[[#This Row],[Diff order-ship date]]&gt;10,"late time",Table1[[#This Row],[Diff order-ship date]]&gt;=0,"on time",Table1[[#This Row],[Diff order-ship date]]&lt;0,"not appropriate")</f>
        <v>not appropriate</v>
      </c>
      <c r="AE166" s="11" t="str">
        <f t="shared" si="12"/>
        <v>Positive</v>
      </c>
      <c r="AF166" s="11" t="str">
        <f>_xlfn.CONCAT(Table1[[#This Row],[Month]],Table1[[#This Row],[year]])</f>
        <v>February2024</v>
      </c>
      <c r="AG166" s="11">
        <f t="shared" si="13"/>
        <v>0.43979057591623</v>
      </c>
    </row>
    <row r="167" spans="1:33">
      <c r="A167" s="6">
        <v>166</v>
      </c>
      <c r="B167" s="7" t="s">
        <v>923</v>
      </c>
      <c r="C167" s="7" t="s">
        <v>152</v>
      </c>
      <c r="D167" s="7" t="s">
        <v>924</v>
      </c>
      <c r="E167" s="7" t="s">
        <v>925</v>
      </c>
      <c r="F167" s="7" t="s">
        <v>158</v>
      </c>
      <c r="G167" s="7" t="s">
        <v>926</v>
      </c>
      <c r="H167" s="7" t="s">
        <v>104</v>
      </c>
      <c r="I167" s="7" t="s">
        <v>212</v>
      </c>
      <c r="J167" s="7" t="s">
        <v>67</v>
      </c>
      <c r="K167" s="7" t="s">
        <v>975</v>
      </c>
      <c r="L167" s="7" t="s">
        <v>36</v>
      </c>
      <c r="M167" s="7" t="s">
        <v>99</v>
      </c>
      <c r="N167" s="7" t="s">
        <v>976</v>
      </c>
      <c r="O167" s="7">
        <v>392.88</v>
      </c>
      <c r="P167" s="7">
        <v>8</v>
      </c>
      <c r="Q167" s="7">
        <v>137.28</v>
      </c>
      <c r="R167" s="8">
        <f>Table1[[#This Row],[Profit]]/Table1[[#This Row],[Sales]]</f>
        <v>0.34941967012828301</v>
      </c>
      <c r="S167" s="7">
        <v>37.85</v>
      </c>
      <c r="T167" s="7" t="s">
        <v>170</v>
      </c>
      <c r="U167" s="7">
        <v>132</v>
      </c>
      <c r="V167" s="7" t="s">
        <v>172</v>
      </c>
      <c r="W167" s="7" t="s">
        <v>76</v>
      </c>
      <c r="X167" s="10" t="s">
        <v>28</v>
      </c>
      <c r="Y167" s="14">
        <v>45582</v>
      </c>
      <c r="Z167" s="14">
        <v>45583</v>
      </c>
      <c r="AA167" s="11">
        <f t="shared" si="10"/>
        <v>2024</v>
      </c>
      <c r="AB167" s="11" t="str">
        <f t="shared" si="11"/>
        <v>October</v>
      </c>
      <c r="AC167" s="11">
        <f t="shared" si="14"/>
        <v>1</v>
      </c>
      <c r="AD167" s="13" t="str" cm="1">
        <f t="array" ref="AD167">_xlfn.IFS(Table1[[#This Row],[Diff order-ship date]]&gt;10,"late time",Table1[[#This Row],[Diff order-ship date]]&gt;=0,"on time",Table1[[#This Row],[Diff order-ship date]]&lt;0,"not appropriate")</f>
        <v>on time</v>
      </c>
      <c r="AE167" s="11" t="str">
        <f t="shared" si="12"/>
        <v>Positive</v>
      </c>
      <c r="AF167" s="11" t="str">
        <f>_xlfn.CONCAT(Table1[[#This Row],[Month]],Table1[[#This Row],[year]])</f>
        <v>October2024</v>
      </c>
      <c r="AG167" s="11">
        <f t="shared" si="13"/>
        <v>0.34941967012828301</v>
      </c>
    </row>
    <row r="168" spans="1:33">
      <c r="A168" s="4">
        <v>167</v>
      </c>
      <c r="B168" s="5" t="s">
        <v>977</v>
      </c>
      <c r="C168" s="5" t="s">
        <v>152</v>
      </c>
      <c r="D168" s="5" t="s">
        <v>978</v>
      </c>
      <c r="E168" s="5" t="s">
        <v>979</v>
      </c>
      <c r="F168" s="5" t="s">
        <v>158</v>
      </c>
      <c r="G168" s="5" t="s">
        <v>236</v>
      </c>
      <c r="H168" s="5" t="s">
        <v>94</v>
      </c>
      <c r="I168" s="5" t="s">
        <v>212</v>
      </c>
      <c r="J168" s="5" t="s">
        <v>66</v>
      </c>
      <c r="K168" s="5" t="s">
        <v>980</v>
      </c>
      <c r="L168" s="5" t="s">
        <v>36</v>
      </c>
      <c r="M168" s="5" t="s">
        <v>109</v>
      </c>
      <c r="N168" s="5" t="s">
        <v>145</v>
      </c>
      <c r="O168" s="5">
        <v>1027.2</v>
      </c>
      <c r="P168" s="5">
        <v>8</v>
      </c>
      <c r="Q168" s="5">
        <v>287.52</v>
      </c>
      <c r="R168" s="8">
        <f>Table1[[#This Row],[Profit]]/Table1[[#This Row],[Sales]]</f>
        <v>0.27990654205607501</v>
      </c>
      <c r="S168" s="5">
        <v>117.45</v>
      </c>
      <c r="T168" s="5" t="s">
        <v>170</v>
      </c>
      <c r="U168" s="5">
        <v>412</v>
      </c>
      <c r="V168" s="5" t="s">
        <v>172</v>
      </c>
      <c r="W168" s="5" t="s">
        <v>72</v>
      </c>
      <c r="X168" s="9" t="s">
        <v>28</v>
      </c>
      <c r="Y168" s="12">
        <v>45362</v>
      </c>
      <c r="Z168" s="12">
        <v>45423</v>
      </c>
      <c r="AA168" s="11">
        <f t="shared" si="10"/>
        <v>2024</v>
      </c>
      <c r="AB168" s="11" t="str">
        <f t="shared" si="11"/>
        <v>May</v>
      </c>
      <c r="AC168" s="11">
        <f t="shared" si="14"/>
        <v>61</v>
      </c>
      <c r="AD168" s="13" t="str" cm="1">
        <f t="array" ref="AD168">_xlfn.IFS(Table1[[#This Row],[Diff order-ship date]]&gt;10,"late time",Table1[[#This Row],[Diff order-ship date]]&gt;=0,"on time",Table1[[#This Row],[Diff order-ship date]]&lt;0,"not appropriate")</f>
        <v>late time</v>
      </c>
      <c r="AE168" s="11" t="str">
        <f t="shared" si="12"/>
        <v>Positive</v>
      </c>
      <c r="AF168" s="11" t="str">
        <f>_xlfn.CONCAT(Table1[[#This Row],[Month]],Table1[[#This Row],[year]])</f>
        <v>May2024</v>
      </c>
      <c r="AG168" s="11">
        <f t="shared" si="13"/>
        <v>0.27990654205607501</v>
      </c>
    </row>
    <row r="169" spans="1:33">
      <c r="A169" s="6">
        <v>168</v>
      </c>
      <c r="B169" s="7" t="s">
        <v>981</v>
      </c>
      <c r="C169" s="7" t="s">
        <v>149</v>
      </c>
      <c r="D169" s="7" t="s">
        <v>386</v>
      </c>
      <c r="E169" s="7" t="s">
        <v>387</v>
      </c>
      <c r="F169" s="7" t="s">
        <v>158</v>
      </c>
      <c r="G169" s="7" t="s">
        <v>941</v>
      </c>
      <c r="H169" s="7" t="s">
        <v>113</v>
      </c>
      <c r="I169" s="7" t="s">
        <v>212</v>
      </c>
      <c r="J169" s="7" t="s">
        <v>64</v>
      </c>
      <c r="K169" s="7" t="s">
        <v>982</v>
      </c>
      <c r="L169" s="7" t="s">
        <v>36</v>
      </c>
      <c r="M169" s="7" t="s">
        <v>99</v>
      </c>
      <c r="N169" s="7" t="s">
        <v>983</v>
      </c>
      <c r="O169" s="7">
        <v>236.25</v>
      </c>
      <c r="P169" s="7">
        <v>9</v>
      </c>
      <c r="Q169" s="7">
        <v>82.62</v>
      </c>
      <c r="R169" s="8">
        <f>Table1[[#This Row],[Profit]]/Table1[[#This Row],[Sales]]</f>
        <v>0.34971428571428598</v>
      </c>
      <c r="S169" s="7">
        <v>43.32</v>
      </c>
      <c r="T169" s="7" t="s">
        <v>165</v>
      </c>
      <c r="U169" s="7">
        <v>347</v>
      </c>
      <c r="V169" s="7" t="s">
        <v>172</v>
      </c>
      <c r="W169" s="7" t="s">
        <v>27</v>
      </c>
      <c r="X169" s="10" t="s">
        <v>21</v>
      </c>
      <c r="Y169" s="14">
        <v>44843</v>
      </c>
      <c r="Z169" s="14">
        <v>44904</v>
      </c>
      <c r="AA169" s="11">
        <f t="shared" si="10"/>
        <v>2022</v>
      </c>
      <c r="AB169" s="11" t="str">
        <f t="shared" si="11"/>
        <v>December</v>
      </c>
      <c r="AC169" s="11">
        <f t="shared" si="14"/>
        <v>61</v>
      </c>
      <c r="AD169" s="13" t="str" cm="1">
        <f t="array" ref="AD169">_xlfn.IFS(Table1[[#This Row],[Diff order-ship date]]&gt;10,"late time",Table1[[#This Row],[Diff order-ship date]]&gt;=0,"on time",Table1[[#This Row],[Diff order-ship date]]&lt;0,"not appropriate")</f>
        <v>late time</v>
      </c>
      <c r="AE169" s="11" t="str">
        <f t="shared" si="12"/>
        <v>Positive</v>
      </c>
      <c r="AF169" s="11" t="str">
        <f>_xlfn.CONCAT(Table1[[#This Row],[Month]],Table1[[#This Row],[year]])</f>
        <v>December2022</v>
      </c>
      <c r="AG169" s="11">
        <f t="shared" si="13"/>
        <v>0.34971428571428598</v>
      </c>
    </row>
    <row r="170" spans="1:33">
      <c r="A170" s="4">
        <v>169</v>
      </c>
      <c r="B170" s="5" t="s">
        <v>984</v>
      </c>
      <c r="C170" s="5" t="s">
        <v>149</v>
      </c>
      <c r="D170" s="5" t="s">
        <v>985</v>
      </c>
      <c r="E170" s="5" t="s">
        <v>986</v>
      </c>
      <c r="F170" s="5" t="s">
        <v>158</v>
      </c>
      <c r="G170" s="5" t="s">
        <v>308</v>
      </c>
      <c r="H170" s="5" t="s">
        <v>87</v>
      </c>
      <c r="I170" s="5" t="s">
        <v>212</v>
      </c>
      <c r="J170" s="5" t="s">
        <v>66</v>
      </c>
      <c r="K170" s="5" t="s">
        <v>987</v>
      </c>
      <c r="L170" s="5" t="s">
        <v>36</v>
      </c>
      <c r="M170" s="5" t="s">
        <v>47</v>
      </c>
      <c r="N170" s="5" t="s">
        <v>53</v>
      </c>
      <c r="O170" s="5">
        <v>26.88</v>
      </c>
      <c r="P170" s="5">
        <v>4</v>
      </c>
      <c r="Q170" s="5">
        <v>12</v>
      </c>
      <c r="R170" s="8">
        <f>Table1[[#This Row],[Profit]]/Table1[[#This Row],[Sales]]</f>
        <v>0.44642857142857101</v>
      </c>
      <c r="S170" s="5">
        <v>6.55</v>
      </c>
      <c r="T170" s="5" t="s">
        <v>163</v>
      </c>
      <c r="U170" s="5">
        <v>229</v>
      </c>
      <c r="V170" s="5" t="s">
        <v>172</v>
      </c>
      <c r="W170" s="5" t="s">
        <v>76</v>
      </c>
      <c r="X170" s="9" t="s">
        <v>28</v>
      </c>
      <c r="Y170" s="12">
        <v>45182</v>
      </c>
      <c r="Z170" s="12">
        <v>45182</v>
      </c>
      <c r="AA170" s="11">
        <f t="shared" si="10"/>
        <v>2023</v>
      </c>
      <c r="AB170" s="11" t="str">
        <f t="shared" si="11"/>
        <v>September</v>
      </c>
      <c r="AC170" s="11">
        <f t="shared" si="14"/>
        <v>0</v>
      </c>
      <c r="AD170" s="13" t="str" cm="1">
        <f t="array" ref="AD170">_xlfn.IFS(Table1[[#This Row],[Diff order-ship date]]&gt;10,"late time",Table1[[#This Row],[Diff order-ship date]]&gt;=0,"on time",Table1[[#This Row],[Diff order-ship date]]&lt;0,"not appropriate")</f>
        <v>on time</v>
      </c>
      <c r="AE170" s="11" t="str">
        <f t="shared" si="12"/>
        <v>Positive</v>
      </c>
      <c r="AF170" s="11" t="str">
        <f>_xlfn.CONCAT(Table1[[#This Row],[Month]],Table1[[#This Row],[year]])</f>
        <v>September2023</v>
      </c>
      <c r="AG170" s="11">
        <f t="shared" si="13"/>
        <v>0.44642857142857101</v>
      </c>
    </row>
    <row r="171" spans="1:33">
      <c r="A171" s="6">
        <v>170</v>
      </c>
      <c r="B171" s="7" t="s">
        <v>988</v>
      </c>
      <c r="C171" s="7" t="s">
        <v>147</v>
      </c>
      <c r="D171" s="7" t="s">
        <v>989</v>
      </c>
      <c r="E171" s="7" t="s">
        <v>990</v>
      </c>
      <c r="F171" s="7" t="s">
        <v>158</v>
      </c>
      <c r="G171" s="7" t="s">
        <v>991</v>
      </c>
      <c r="H171" s="7" t="s">
        <v>71</v>
      </c>
      <c r="I171" s="7" t="s">
        <v>212</v>
      </c>
      <c r="J171" s="7" t="s">
        <v>65</v>
      </c>
      <c r="K171" s="7" t="s">
        <v>992</v>
      </c>
      <c r="L171" s="7" t="s">
        <v>36</v>
      </c>
      <c r="M171" s="7" t="s">
        <v>38</v>
      </c>
      <c r="N171" s="7" t="s">
        <v>993</v>
      </c>
      <c r="O171" s="7">
        <v>53.76</v>
      </c>
      <c r="P171" s="7">
        <v>4</v>
      </c>
      <c r="Q171" s="7">
        <v>17.64</v>
      </c>
      <c r="R171" s="8">
        <f>Table1[[#This Row],[Profit]]/Table1[[#This Row],[Sales]]</f>
        <v>0.328125</v>
      </c>
      <c r="S171" s="7">
        <v>13.44</v>
      </c>
      <c r="T171" s="7" t="s">
        <v>170</v>
      </c>
      <c r="U171" s="7">
        <v>666</v>
      </c>
      <c r="V171" s="7" t="s">
        <v>172</v>
      </c>
      <c r="W171" s="7" t="s">
        <v>63</v>
      </c>
      <c r="X171" s="10" t="s">
        <v>28</v>
      </c>
      <c r="Y171" s="14">
        <v>45442</v>
      </c>
      <c r="Z171" s="14">
        <v>45442</v>
      </c>
      <c r="AA171" s="11">
        <f t="shared" si="10"/>
        <v>2024</v>
      </c>
      <c r="AB171" s="11" t="str">
        <f t="shared" si="11"/>
        <v>May</v>
      </c>
      <c r="AC171" s="11">
        <f t="shared" si="14"/>
        <v>0</v>
      </c>
      <c r="AD171" s="13" t="str" cm="1">
        <f t="array" ref="AD171">_xlfn.IFS(Table1[[#This Row],[Diff order-ship date]]&gt;10,"late time",Table1[[#This Row],[Diff order-ship date]]&gt;=0,"on time",Table1[[#This Row],[Diff order-ship date]]&lt;0,"not appropriate")</f>
        <v>on time</v>
      </c>
      <c r="AE171" s="11" t="str">
        <f t="shared" si="12"/>
        <v>Positive</v>
      </c>
      <c r="AF171" s="11" t="str">
        <f>_xlfn.CONCAT(Table1[[#This Row],[Month]],Table1[[#This Row],[year]])</f>
        <v>May2024</v>
      </c>
      <c r="AG171" s="11">
        <f t="shared" si="13"/>
        <v>0.328125</v>
      </c>
    </row>
    <row r="172" spans="1:33">
      <c r="A172" s="4">
        <v>171</v>
      </c>
      <c r="B172" s="5" t="s">
        <v>994</v>
      </c>
      <c r="C172" s="5" t="s">
        <v>147</v>
      </c>
      <c r="D172" s="5" t="s">
        <v>995</v>
      </c>
      <c r="E172" s="5" t="s">
        <v>77</v>
      </c>
      <c r="F172" s="5" t="s">
        <v>158</v>
      </c>
      <c r="G172" s="5" t="s">
        <v>996</v>
      </c>
      <c r="H172" s="5" t="s">
        <v>82</v>
      </c>
      <c r="I172" s="5" t="s">
        <v>212</v>
      </c>
      <c r="J172" s="5" t="s">
        <v>64</v>
      </c>
      <c r="K172" s="5" t="s">
        <v>997</v>
      </c>
      <c r="L172" s="5" t="s">
        <v>36</v>
      </c>
      <c r="M172" s="5" t="s">
        <v>99</v>
      </c>
      <c r="N172" s="5" t="s">
        <v>998</v>
      </c>
      <c r="O172" s="5">
        <v>53.76</v>
      </c>
      <c r="P172" s="5">
        <v>4</v>
      </c>
      <c r="Q172" s="5">
        <v>19.8</v>
      </c>
      <c r="R172" s="8">
        <f>Table1[[#This Row],[Profit]]/Table1[[#This Row],[Sales]]</f>
        <v>0.36830357142857101</v>
      </c>
      <c r="S172" s="5">
        <v>14.6</v>
      </c>
      <c r="T172" s="5" t="s">
        <v>163</v>
      </c>
      <c r="U172" s="5">
        <v>407</v>
      </c>
      <c r="V172" s="5" t="s">
        <v>172</v>
      </c>
      <c r="W172" s="5" t="s">
        <v>72</v>
      </c>
      <c r="X172" s="9" t="s">
        <v>28</v>
      </c>
      <c r="Y172" s="12">
        <v>45652</v>
      </c>
      <c r="Z172" s="12">
        <v>45652</v>
      </c>
      <c r="AA172" s="11">
        <f t="shared" si="10"/>
        <v>2024</v>
      </c>
      <c r="AB172" s="11" t="str">
        <f t="shared" si="11"/>
        <v>December</v>
      </c>
      <c r="AC172" s="11">
        <f t="shared" si="14"/>
        <v>0</v>
      </c>
      <c r="AD172" s="13" t="str" cm="1">
        <f t="array" ref="AD172">_xlfn.IFS(Table1[[#This Row],[Diff order-ship date]]&gt;10,"late time",Table1[[#This Row],[Diff order-ship date]]&gt;=0,"on time",Table1[[#This Row],[Diff order-ship date]]&lt;0,"not appropriate")</f>
        <v>on time</v>
      </c>
      <c r="AE172" s="11" t="str">
        <f t="shared" si="12"/>
        <v>Positive</v>
      </c>
      <c r="AF172" s="11" t="str">
        <f>_xlfn.CONCAT(Table1[[#This Row],[Month]],Table1[[#This Row],[year]])</f>
        <v>December2024</v>
      </c>
      <c r="AG172" s="11">
        <f t="shared" si="13"/>
        <v>0.36830357142857101</v>
      </c>
    </row>
    <row r="173" spans="1:33">
      <c r="A173" s="6">
        <v>172</v>
      </c>
      <c r="B173" s="7" t="s">
        <v>999</v>
      </c>
      <c r="C173" s="7" t="s">
        <v>152</v>
      </c>
      <c r="D173" s="7" t="s">
        <v>1000</v>
      </c>
      <c r="E173" s="7" t="s">
        <v>97</v>
      </c>
      <c r="F173" s="7" t="s">
        <v>158</v>
      </c>
      <c r="G173" s="7" t="s">
        <v>920</v>
      </c>
      <c r="H173" s="7" t="s">
        <v>74</v>
      </c>
      <c r="I173" s="7" t="s">
        <v>212</v>
      </c>
      <c r="J173" s="7" t="s">
        <v>65</v>
      </c>
      <c r="K173" s="7" t="s">
        <v>1001</v>
      </c>
      <c r="L173" s="7" t="s">
        <v>36</v>
      </c>
      <c r="M173" s="7" t="s">
        <v>34</v>
      </c>
      <c r="N173" s="7" t="s">
        <v>1002</v>
      </c>
      <c r="O173" s="7">
        <v>2153.16</v>
      </c>
      <c r="P173" s="7">
        <v>4</v>
      </c>
      <c r="Q173" s="7">
        <v>861.24</v>
      </c>
      <c r="R173" s="8">
        <f>Table1[[#This Row],[Profit]]/Table1[[#This Row],[Sales]]</f>
        <v>0.39998885359192998</v>
      </c>
      <c r="S173" s="7">
        <v>149.13999999999999</v>
      </c>
      <c r="T173" s="7" t="s">
        <v>170</v>
      </c>
      <c r="U173" s="7">
        <v>342</v>
      </c>
      <c r="V173" s="7" t="s">
        <v>172</v>
      </c>
      <c r="W173" s="7" t="s">
        <v>27</v>
      </c>
      <c r="X173" s="10" t="s">
        <v>21</v>
      </c>
      <c r="Y173" s="14">
        <v>45182</v>
      </c>
      <c r="Z173" s="14">
        <v>45182</v>
      </c>
      <c r="AA173" s="11">
        <f t="shared" si="10"/>
        <v>2023</v>
      </c>
      <c r="AB173" s="11" t="str">
        <f t="shared" si="11"/>
        <v>September</v>
      </c>
      <c r="AC173" s="11">
        <f t="shared" si="14"/>
        <v>0</v>
      </c>
      <c r="AD173" s="13" t="str" cm="1">
        <f t="array" ref="AD173">_xlfn.IFS(Table1[[#This Row],[Diff order-ship date]]&gt;10,"late time",Table1[[#This Row],[Diff order-ship date]]&gt;=0,"on time",Table1[[#This Row],[Diff order-ship date]]&lt;0,"not appropriate")</f>
        <v>on time</v>
      </c>
      <c r="AE173" s="11" t="str">
        <f t="shared" si="12"/>
        <v>Positive</v>
      </c>
      <c r="AF173" s="11" t="str">
        <f>_xlfn.CONCAT(Table1[[#This Row],[Month]],Table1[[#This Row],[year]])</f>
        <v>September2023</v>
      </c>
      <c r="AG173" s="11">
        <f t="shared" si="13"/>
        <v>0.39998885359192998</v>
      </c>
    </row>
    <row r="174" spans="1:33">
      <c r="A174" s="4">
        <v>173</v>
      </c>
      <c r="B174" s="5" t="s">
        <v>1003</v>
      </c>
      <c r="C174" s="5" t="s">
        <v>152</v>
      </c>
      <c r="D174" s="5" t="s">
        <v>989</v>
      </c>
      <c r="E174" s="5" t="s">
        <v>990</v>
      </c>
      <c r="F174" s="5" t="s">
        <v>158</v>
      </c>
      <c r="G174" s="5" t="s">
        <v>644</v>
      </c>
      <c r="H174" s="5" t="s">
        <v>104</v>
      </c>
      <c r="I174" s="5" t="s">
        <v>212</v>
      </c>
      <c r="J174" s="5" t="s">
        <v>67</v>
      </c>
      <c r="K174" s="5" t="s">
        <v>910</v>
      </c>
      <c r="L174" s="5" t="s">
        <v>36</v>
      </c>
      <c r="M174" s="5" t="s">
        <v>75</v>
      </c>
      <c r="N174" s="5" t="s">
        <v>911</v>
      </c>
      <c r="O174" s="5">
        <v>22.8</v>
      </c>
      <c r="P174" s="5">
        <v>4</v>
      </c>
      <c r="Q174" s="5">
        <v>-22.44</v>
      </c>
      <c r="R174" s="8">
        <f>Table1[[#This Row],[Profit]]/Table1[[#This Row],[Sales]]</f>
        <v>-0.98421052631578998</v>
      </c>
      <c r="S174" s="5">
        <v>0.84</v>
      </c>
      <c r="T174" s="5" t="s">
        <v>170</v>
      </c>
      <c r="U174" s="5">
        <v>461</v>
      </c>
      <c r="V174" s="5" t="s">
        <v>172</v>
      </c>
      <c r="W174" s="5" t="s">
        <v>76</v>
      </c>
      <c r="X174" s="9" t="s">
        <v>21</v>
      </c>
      <c r="Y174" s="12">
        <v>45284</v>
      </c>
      <c r="Z174" s="12">
        <v>45284</v>
      </c>
      <c r="AA174" s="11">
        <f t="shared" si="10"/>
        <v>2023</v>
      </c>
      <c r="AB174" s="11" t="str">
        <f t="shared" si="11"/>
        <v>December</v>
      </c>
      <c r="AC174" s="11">
        <f t="shared" si="14"/>
        <v>0</v>
      </c>
      <c r="AD174" s="13" t="str" cm="1">
        <f t="array" ref="AD174">_xlfn.IFS(Table1[[#This Row],[Diff order-ship date]]&gt;10,"late time",Table1[[#This Row],[Diff order-ship date]]&gt;=0,"on time",Table1[[#This Row],[Diff order-ship date]]&lt;0,"not appropriate")</f>
        <v>on time</v>
      </c>
      <c r="AE174" s="11" t="str">
        <f t="shared" si="12"/>
        <v>Negative</v>
      </c>
      <c r="AF174" s="11" t="str">
        <f>_xlfn.CONCAT(Table1[[#This Row],[Month]],Table1[[#This Row],[year]])</f>
        <v>December2023</v>
      </c>
      <c r="AG174" s="11">
        <f t="shared" si="13"/>
        <v>-0.98421052631578998</v>
      </c>
    </row>
    <row r="175" spans="1:33">
      <c r="A175" s="6">
        <v>174</v>
      </c>
      <c r="B175" s="7" t="s">
        <v>1004</v>
      </c>
      <c r="C175" s="7" t="s">
        <v>152</v>
      </c>
      <c r="D175" s="7" t="s">
        <v>1005</v>
      </c>
      <c r="E175" s="7" t="s">
        <v>1006</v>
      </c>
      <c r="F175" s="7" t="s">
        <v>158</v>
      </c>
      <c r="G175" s="7" t="s">
        <v>538</v>
      </c>
      <c r="H175" s="7" t="s">
        <v>71</v>
      </c>
      <c r="I175" s="7" t="s">
        <v>212</v>
      </c>
      <c r="J175" s="7" t="s">
        <v>65</v>
      </c>
      <c r="K175" s="7" t="s">
        <v>1007</v>
      </c>
      <c r="L175" s="7" t="s">
        <v>36</v>
      </c>
      <c r="M175" s="7" t="s">
        <v>109</v>
      </c>
      <c r="N175" s="7" t="s">
        <v>1008</v>
      </c>
      <c r="O175" s="7">
        <v>231.48</v>
      </c>
      <c r="P175" s="7">
        <v>4</v>
      </c>
      <c r="Q175" s="7">
        <v>30</v>
      </c>
      <c r="R175" s="8">
        <f>Table1[[#This Row],[Profit]]/Table1[[#This Row],[Sales]]</f>
        <v>0.12960082944530801</v>
      </c>
      <c r="S175" s="7">
        <v>41.07</v>
      </c>
      <c r="T175" s="7" t="s">
        <v>165</v>
      </c>
      <c r="U175" s="7">
        <v>796</v>
      </c>
      <c r="V175" s="7" t="s">
        <v>172</v>
      </c>
      <c r="W175" s="7" t="s">
        <v>63</v>
      </c>
      <c r="X175" s="10" t="s">
        <v>28</v>
      </c>
      <c r="Y175" s="14">
        <v>45255</v>
      </c>
      <c r="Z175" s="14">
        <v>45257</v>
      </c>
      <c r="AA175" s="11">
        <f t="shared" si="10"/>
        <v>2023</v>
      </c>
      <c r="AB175" s="11" t="str">
        <f t="shared" si="11"/>
        <v>November</v>
      </c>
      <c r="AC175" s="11">
        <f t="shared" si="14"/>
        <v>2</v>
      </c>
      <c r="AD175" s="13" t="str" cm="1">
        <f t="array" ref="AD175">_xlfn.IFS(Table1[[#This Row],[Diff order-ship date]]&gt;10,"late time",Table1[[#This Row],[Diff order-ship date]]&gt;=0,"on time",Table1[[#This Row],[Diff order-ship date]]&lt;0,"not appropriate")</f>
        <v>on time</v>
      </c>
      <c r="AE175" s="11" t="str">
        <f t="shared" si="12"/>
        <v>Positive</v>
      </c>
      <c r="AF175" s="11" t="str">
        <f>_xlfn.CONCAT(Table1[[#This Row],[Month]],Table1[[#This Row],[year]])</f>
        <v>November2023</v>
      </c>
      <c r="AG175" s="11">
        <f t="shared" si="13"/>
        <v>0.12960082944530801</v>
      </c>
    </row>
    <row r="176" spans="1:33">
      <c r="A176" s="4">
        <v>175</v>
      </c>
      <c r="B176" s="5" t="s">
        <v>1009</v>
      </c>
      <c r="C176" s="5" t="s">
        <v>152</v>
      </c>
      <c r="D176" s="5" t="s">
        <v>1010</v>
      </c>
      <c r="E176" s="5" t="s">
        <v>127</v>
      </c>
      <c r="F176" s="5" t="s">
        <v>158</v>
      </c>
      <c r="G176" s="5" t="s">
        <v>1011</v>
      </c>
      <c r="H176" s="5" t="s">
        <v>134</v>
      </c>
      <c r="I176" s="5" t="s">
        <v>212</v>
      </c>
      <c r="J176" s="5" t="s">
        <v>66</v>
      </c>
      <c r="K176" s="5" t="s">
        <v>1012</v>
      </c>
      <c r="L176" s="5" t="s">
        <v>36</v>
      </c>
      <c r="M176" s="5" t="s">
        <v>114</v>
      </c>
      <c r="N176" s="5" t="s">
        <v>1013</v>
      </c>
      <c r="O176" s="5">
        <v>118.35</v>
      </c>
      <c r="P176" s="5">
        <v>3</v>
      </c>
      <c r="Q176" s="5">
        <v>36.630000000000003</v>
      </c>
      <c r="R176" s="8">
        <f>Table1[[#This Row],[Profit]]/Table1[[#This Row],[Sales]]</f>
        <v>0.30950570342205302</v>
      </c>
      <c r="S176" s="5">
        <v>9.8699999999999992</v>
      </c>
      <c r="T176" s="5" t="s">
        <v>165</v>
      </c>
      <c r="U176" s="5">
        <v>315</v>
      </c>
      <c r="V176" s="5" t="s">
        <v>172</v>
      </c>
      <c r="W176" s="5" t="s">
        <v>72</v>
      </c>
      <c r="X176" s="9" t="s">
        <v>28</v>
      </c>
      <c r="Y176" s="12">
        <v>45653</v>
      </c>
      <c r="Z176" s="12">
        <v>45655</v>
      </c>
      <c r="AA176" s="11">
        <f t="shared" si="10"/>
        <v>2024</v>
      </c>
      <c r="AB176" s="11" t="str">
        <f t="shared" si="11"/>
        <v>December</v>
      </c>
      <c r="AC176" s="11">
        <f t="shared" si="14"/>
        <v>2</v>
      </c>
      <c r="AD176" s="13" t="str" cm="1">
        <f t="array" ref="AD176">_xlfn.IFS(Table1[[#This Row],[Diff order-ship date]]&gt;10,"late time",Table1[[#This Row],[Diff order-ship date]]&gt;=0,"on time",Table1[[#This Row],[Diff order-ship date]]&lt;0,"not appropriate")</f>
        <v>on time</v>
      </c>
      <c r="AE176" s="11" t="str">
        <f t="shared" si="12"/>
        <v>Positive</v>
      </c>
      <c r="AF176" s="11" t="str">
        <f>_xlfn.CONCAT(Table1[[#This Row],[Month]],Table1[[#This Row],[year]])</f>
        <v>December2024</v>
      </c>
      <c r="AG176" s="11">
        <f t="shared" si="13"/>
        <v>0.30950570342205302</v>
      </c>
    </row>
    <row r="177" spans="1:33">
      <c r="A177" s="6">
        <v>176</v>
      </c>
      <c r="B177" s="7" t="s">
        <v>1014</v>
      </c>
      <c r="C177" s="7" t="s">
        <v>152</v>
      </c>
      <c r="D177" s="7" t="s">
        <v>1015</v>
      </c>
      <c r="E177" s="7" t="s">
        <v>1016</v>
      </c>
      <c r="F177" s="7" t="s">
        <v>158</v>
      </c>
      <c r="G177" s="7" t="s">
        <v>920</v>
      </c>
      <c r="H177" s="7" t="s">
        <v>74</v>
      </c>
      <c r="I177" s="7" t="s">
        <v>212</v>
      </c>
      <c r="J177" s="7" t="s">
        <v>65</v>
      </c>
      <c r="K177" s="7" t="s">
        <v>1017</v>
      </c>
      <c r="L177" s="7" t="s">
        <v>36</v>
      </c>
      <c r="M177" s="7" t="s">
        <v>99</v>
      </c>
      <c r="N177" s="7" t="s">
        <v>1018</v>
      </c>
      <c r="O177" s="7">
        <v>41.22</v>
      </c>
      <c r="P177" s="7">
        <v>3</v>
      </c>
      <c r="Q177" s="7">
        <v>18.54</v>
      </c>
      <c r="R177" s="8">
        <f>Table1[[#This Row],[Profit]]/Table1[[#This Row],[Sales]]</f>
        <v>0.449781659388646</v>
      </c>
      <c r="S177" s="7">
        <v>3.74</v>
      </c>
      <c r="T177" s="7" t="s">
        <v>170</v>
      </c>
      <c r="U177" s="7">
        <v>376</v>
      </c>
      <c r="V177" s="7" t="s">
        <v>172</v>
      </c>
      <c r="W177" s="7" t="s">
        <v>76</v>
      </c>
      <c r="X177" s="10" t="s">
        <v>28</v>
      </c>
      <c r="Y177" s="14">
        <v>45571</v>
      </c>
      <c r="Z177" s="14">
        <v>45602</v>
      </c>
      <c r="AA177" s="11">
        <f t="shared" si="10"/>
        <v>2024</v>
      </c>
      <c r="AB177" s="11" t="str">
        <f t="shared" si="11"/>
        <v>November</v>
      </c>
      <c r="AC177" s="11">
        <f t="shared" si="14"/>
        <v>31</v>
      </c>
      <c r="AD177" s="13" t="str" cm="1">
        <f t="array" ref="AD177">_xlfn.IFS(Table1[[#This Row],[Diff order-ship date]]&gt;10,"late time",Table1[[#This Row],[Diff order-ship date]]&gt;=0,"on time",Table1[[#This Row],[Diff order-ship date]]&lt;0,"not appropriate")</f>
        <v>late time</v>
      </c>
      <c r="AE177" s="11" t="str">
        <f t="shared" si="12"/>
        <v>Positive</v>
      </c>
      <c r="AF177" s="11" t="str">
        <f>_xlfn.CONCAT(Table1[[#This Row],[Month]],Table1[[#This Row],[year]])</f>
        <v>November2024</v>
      </c>
      <c r="AG177" s="11">
        <f t="shared" si="13"/>
        <v>0.449781659388646</v>
      </c>
    </row>
    <row r="178" spans="1:33">
      <c r="A178" s="4">
        <v>177</v>
      </c>
      <c r="B178" s="5" t="s">
        <v>1019</v>
      </c>
      <c r="C178" s="5" t="s">
        <v>152</v>
      </c>
      <c r="D178" s="5" t="s">
        <v>1010</v>
      </c>
      <c r="E178" s="5" t="s">
        <v>127</v>
      </c>
      <c r="F178" s="5" t="s">
        <v>158</v>
      </c>
      <c r="G178" s="5" t="s">
        <v>1020</v>
      </c>
      <c r="H178" s="5" t="s">
        <v>129</v>
      </c>
      <c r="I178" s="5" t="s">
        <v>212</v>
      </c>
      <c r="J178" s="5" t="s">
        <v>67</v>
      </c>
      <c r="K178" s="5" t="s">
        <v>1021</v>
      </c>
      <c r="L178" s="5" t="s">
        <v>36</v>
      </c>
      <c r="M178" s="5" t="s">
        <v>75</v>
      </c>
      <c r="N178" s="5" t="s">
        <v>1022</v>
      </c>
      <c r="O178" s="5">
        <v>31.14</v>
      </c>
      <c r="P178" s="5">
        <v>3</v>
      </c>
      <c r="Q178" s="5">
        <v>2.4300000000000002</v>
      </c>
      <c r="R178" s="8">
        <f>Table1[[#This Row],[Profit]]/Table1[[#This Row],[Sales]]</f>
        <v>7.80346820809249E-2</v>
      </c>
      <c r="S178" s="5">
        <v>3.57</v>
      </c>
      <c r="T178" s="5" t="s">
        <v>170</v>
      </c>
      <c r="U178" s="5">
        <v>349</v>
      </c>
      <c r="V178" s="5" t="s">
        <v>172</v>
      </c>
      <c r="W178" s="5" t="s">
        <v>63</v>
      </c>
      <c r="X178" s="9" t="s">
        <v>28</v>
      </c>
      <c r="Y178" s="12">
        <v>44966</v>
      </c>
      <c r="Z178" s="12">
        <v>45055</v>
      </c>
      <c r="AA178" s="11">
        <f t="shared" si="10"/>
        <v>2023</v>
      </c>
      <c r="AB178" s="11" t="str">
        <f t="shared" si="11"/>
        <v>May</v>
      </c>
      <c r="AC178" s="11">
        <f t="shared" si="14"/>
        <v>89</v>
      </c>
      <c r="AD178" s="13" t="str" cm="1">
        <f t="array" ref="AD178">_xlfn.IFS(Table1[[#This Row],[Diff order-ship date]]&gt;10,"late time",Table1[[#This Row],[Diff order-ship date]]&gt;=0,"on time",Table1[[#This Row],[Diff order-ship date]]&lt;0,"not appropriate")</f>
        <v>late time</v>
      </c>
      <c r="AE178" s="11" t="str">
        <f t="shared" si="12"/>
        <v>Positive</v>
      </c>
      <c r="AF178" s="11" t="str">
        <f>_xlfn.CONCAT(Table1[[#This Row],[Month]],Table1[[#This Row],[year]])</f>
        <v>May2023</v>
      </c>
      <c r="AG178" s="11">
        <f t="shared" si="13"/>
        <v>7.80346820809249E-2</v>
      </c>
    </row>
    <row r="179" spans="1:33">
      <c r="A179" s="6">
        <v>178</v>
      </c>
      <c r="B179" s="7" t="s">
        <v>1014</v>
      </c>
      <c r="C179" s="7" t="s">
        <v>152</v>
      </c>
      <c r="D179" s="7" t="s">
        <v>1015</v>
      </c>
      <c r="E179" s="7" t="s">
        <v>1016</v>
      </c>
      <c r="F179" s="7" t="s">
        <v>158</v>
      </c>
      <c r="G179" s="7" t="s">
        <v>920</v>
      </c>
      <c r="H179" s="7" t="s">
        <v>74</v>
      </c>
      <c r="I179" s="7" t="s">
        <v>212</v>
      </c>
      <c r="J179" s="7" t="s">
        <v>65</v>
      </c>
      <c r="K179" s="7" t="s">
        <v>1023</v>
      </c>
      <c r="L179" s="7" t="s">
        <v>36</v>
      </c>
      <c r="M179" s="7" t="s">
        <v>75</v>
      </c>
      <c r="N179" s="7" t="s">
        <v>1024</v>
      </c>
      <c r="O179" s="7">
        <v>43.65</v>
      </c>
      <c r="P179" s="7">
        <v>3</v>
      </c>
      <c r="Q179" s="7">
        <v>5.22</v>
      </c>
      <c r="R179" s="8">
        <f>Table1[[#This Row],[Profit]]/Table1[[#This Row],[Sales]]</f>
        <v>0.119587628865979</v>
      </c>
      <c r="S179" s="7">
        <v>0.82</v>
      </c>
      <c r="T179" s="7" t="s">
        <v>170</v>
      </c>
      <c r="U179" s="7">
        <v>90</v>
      </c>
      <c r="V179" s="7" t="s">
        <v>172</v>
      </c>
      <c r="W179" s="7" t="s">
        <v>72</v>
      </c>
      <c r="X179" s="10" t="s">
        <v>21</v>
      </c>
      <c r="Y179" s="14">
        <v>45490</v>
      </c>
      <c r="Z179" s="14">
        <v>45493</v>
      </c>
      <c r="AA179" s="11">
        <f t="shared" si="10"/>
        <v>2024</v>
      </c>
      <c r="AB179" s="11" t="str">
        <f t="shared" si="11"/>
        <v>July</v>
      </c>
      <c r="AC179" s="11">
        <f t="shared" si="14"/>
        <v>3</v>
      </c>
      <c r="AD179" s="13" t="str" cm="1">
        <f t="array" ref="AD179">_xlfn.IFS(Table1[[#This Row],[Diff order-ship date]]&gt;10,"late time",Table1[[#This Row],[Diff order-ship date]]&gt;=0,"on time",Table1[[#This Row],[Diff order-ship date]]&lt;0,"not appropriate")</f>
        <v>on time</v>
      </c>
      <c r="AE179" s="11" t="str">
        <f t="shared" si="12"/>
        <v>Positive</v>
      </c>
      <c r="AF179" s="11" t="str">
        <f>_xlfn.CONCAT(Table1[[#This Row],[Month]],Table1[[#This Row],[year]])</f>
        <v>July2024</v>
      </c>
      <c r="AG179" s="11">
        <f t="shared" si="13"/>
        <v>0.119587628865979</v>
      </c>
    </row>
    <row r="180" spans="1:33">
      <c r="A180" s="4">
        <v>179</v>
      </c>
      <c r="B180" s="5" t="s">
        <v>1025</v>
      </c>
      <c r="C180" s="5" t="s">
        <v>152</v>
      </c>
      <c r="D180" s="5" t="s">
        <v>1026</v>
      </c>
      <c r="E180" s="5" t="s">
        <v>1027</v>
      </c>
      <c r="F180" s="5" t="s">
        <v>158</v>
      </c>
      <c r="G180" s="5" t="s">
        <v>1028</v>
      </c>
      <c r="H180" s="5" t="s">
        <v>104</v>
      </c>
      <c r="I180" s="5" t="s">
        <v>212</v>
      </c>
      <c r="J180" s="5" t="s">
        <v>67</v>
      </c>
      <c r="K180" s="5" t="s">
        <v>1029</v>
      </c>
      <c r="L180" s="5" t="s">
        <v>36</v>
      </c>
      <c r="M180" s="5" t="s">
        <v>41</v>
      </c>
      <c r="N180" s="5" t="s">
        <v>1030</v>
      </c>
      <c r="O180" s="5">
        <v>46.44</v>
      </c>
      <c r="P180" s="5">
        <v>3</v>
      </c>
      <c r="Q180" s="5">
        <v>6.48</v>
      </c>
      <c r="R180" s="8">
        <f>Table1[[#This Row],[Profit]]/Table1[[#This Row],[Sales]]</f>
        <v>0.13953488372093001</v>
      </c>
      <c r="S180" s="5">
        <v>6.65</v>
      </c>
      <c r="T180" s="5" t="s">
        <v>165</v>
      </c>
      <c r="U180" s="5">
        <v>316</v>
      </c>
      <c r="V180" s="5" t="s">
        <v>172</v>
      </c>
      <c r="W180" s="5" t="s">
        <v>27</v>
      </c>
      <c r="X180" s="9" t="s">
        <v>28</v>
      </c>
      <c r="Y180" s="12">
        <v>45223</v>
      </c>
      <c r="Z180" s="12">
        <v>45224</v>
      </c>
      <c r="AA180" s="11">
        <f t="shared" si="10"/>
        <v>2023</v>
      </c>
      <c r="AB180" s="11" t="str">
        <f t="shared" si="11"/>
        <v>October</v>
      </c>
      <c r="AC180" s="11">
        <f t="shared" si="14"/>
        <v>1</v>
      </c>
      <c r="AD180" s="13" t="str" cm="1">
        <f t="array" ref="AD180">_xlfn.IFS(Table1[[#This Row],[Diff order-ship date]]&gt;10,"late time",Table1[[#This Row],[Diff order-ship date]]&gt;=0,"on time",Table1[[#This Row],[Diff order-ship date]]&lt;0,"not appropriate")</f>
        <v>on time</v>
      </c>
      <c r="AE180" s="11" t="str">
        <f t="shared" si="12"/>
        <v>Positive</v>
      </c>
      <c r="AF180" s="11" t="str">
        <f>_xlfn.CONCAT(Table1[[#This Row],[Month]],Table1[[#This Row],[year]])</f>
        <v>October2023</v>
      </c>
      <c r="AG180" s="11">
        <f t="shared" si="13"/>
        <v>0.13953488372093001</v>
      </c>
    </row>
    <row r="181" spans="1:33">
      <c r="A181" s="6">
        <v>180</v>
      </c>
      <c r="B181" s="7" t="s">
        <v>1031</v>
      </c>
      <c r="C181" s="7" t="s">
        <v>149</v>
      </c>
      <c r="D181" s="7" t="s">
        <v>1032</v>
      </c>
      <c r="E181" s="7" t="s">
        <v>1033</v>
      </c>
      <c r="F181" s="7" t="s">
        <v>158</v>
      </c>
      <c r="G181" s="7" t="s">
        <v>920</v>
      </c>
      <c r="H181" s="7" t="s">
        <v>140</v>
      </c>
      <c r="I181" s="7" t="s">
        <v>212</v>
      </c>
      <c r="J181" s="7" t="s">
        <v>65</v>
      </c>
      <c r="K181" s="7" t="s">
        <v>1034</v>
      </c>
      <c r="L181" s="7" t="s">
        <v>36</v>
      </c>
      <c r="M181" s="7" t="s">
        <v>47</v>
      </c>
      <c r="N181" s="7" t="s">
        <v>1035</v>
      </c>
      <c r="O181" s="7">
        <v>90.9</v>
      </c>
      <c r="P181" s="7">
        <v>3</v>
      </c>
      <c r="Q181" s="7">
        <v>36.36</v>
      </c>
      <c r="R181" s="8">
        <f>Table1[[#This Row],[Profit]]/Table1[[#This Row],[Sales]]</f>
        <v>0.4</v>
      </c>
      <c r="S181" s="7">
        <v>14.44</v>
      </c>
      <c r="T181" s="7" t="s">
        <v>165</v>
      </c>
      <c r="U181" s="7">
        <v>656</v>
      </c>
      <c r="V181" s="7" t="s">
        <v>172</v>
      </c>
      <c r="W181" s="7" t="s">
        <v>76</v>
      </c>
      <c r="X181" s="10" t="s">
        <v>21</v>
      </c>
      <c r="Y181" s="14">
        <v>44839</v>
      </c>
      <c r="Z181" s="14">
        <v>44900</v>
      </c>
      <c r="AA181" s="11">
        <f t="shared" si="10"/>
        <v>2022</v>
      </c>
      <c r="AB181" s="11" t="str">
        <f t="shared" si="11"/>
        <v>December</v>
      </c>
      <c r="AC181" s="11">
        <f t="shared" si="14"/>
        <v>61</v>
      </c>
      <c r="AD181" s="13" t="str" cm="1">
        <f t="array" ref="AD181">_xlfn.IFS(Table1[[#This Row],[Diff order-ship date]]&gt;10,"late time",Table1[[#This Row],[Diff order-ship date]]&gt;=0,"on time",Table1[[#This Row],[Diff order-ship date]]&lt;0,"not appropriate")</f>
        <v>late time</v>
      </c>
      <c r="AE181" s="11" t="str">
        <f t="shared" si="12"/>
        <v>Positive</v>
      </c>
      <c r="AF181" s="11" t="str">
        <f>_xlfn.CONCAT(Table1[[#This Row],[Month]],Table1[[#This Row],[year]])</f>
        <v>December2022</v>
      </c>
      <c r="AG181" s="11">
        <f t="shared" si="13"/>
        <v>0.4</v>
      </c>
    </row>
    <row r="182" spans="1:33">
      <c r="A182" s="4">
        <v>181</v>
      </c>
      <c r="B182" s="5" t="s">
        <v>1036</v>
      </c>
      <c r="C182" s="5" t="s">
        <v>149</v>
      </c>
      <c r="D182" s="5" t="s">
        <v>1037</v>
      </c>
      <c r="E182" s="5" t="s">
        <v>1038</v>
      </c>
      <c r="F182" s="5" t="s">
        <v>158</v>
      </c>
      <c r="G182" s="5" t="s">
        <v>873</v>
      </c>
      <c r="H182" s="5" t="s">
        <v>94</v>
      </c>
      <c r="I182" s="5" t="s">
        <v>212</v>
      </c>
      <c r="J182" s="5" t="s">
        <v>66</v>
      </c>
      <c r="K182" s="5" t="s">
        <v>1039</v>
      </c>
      <c r="L182" s="5" t="s">
        <v>36</v>
      </c>
      <c r="M182" s="5" t="s">
        <v>47</v>
      </c>
      <c r="N182" s="5" t="s">
        <v>1040</v>
      </c>
      <c r="O182" s="5">
        <v>50.94</v>
      </c>
      <c r="P182" s="5">
        <v>3</v>
      </c>
      <c r="Q182" s="5">
        <v>10.62</v>
      </c>
      <c r="R182" s="8">
        <f>Table1[[#This Row],[Profit]]/Table1[[#This Row],[Sales]]</f>
        <v>0.208480565371025</v>
      </c>
      <c r="S182" s="5">
        <v>6.16</v>
      </c>
      <c r="T182" s="5" t="s">
        <v>165</v>
      </c>
      <c r="U182" s="5">
        <v>658</v>
      </c>
      <c r="V182" s="5" t="s">
        <v>172</v>
      </c>
      <c r="W182" s="5" t="s">
        <v>72</v>
      </c>
      <c r="X182" s="9" t="s">
        <v>28</v>
      </c>
      <c r="Y182" s="12">
        <v>44641</v>
      </c>
      <c r="Z182" s="12">
        <v>44644</v>
      </c>
      <c r="AA182" s="11">
        <f t="shared" si="10"/>
        <v>2022</v>
      </c>
      <c r="AB182" s="11" t="str">
        <f t="shared" si="11"/>
        <v>March</v>
      </c>
      <c r="AC182" s="11">
        <f t="shared" si="14"/>
        <v>3</v>
      </c>
      <c r="AD182" s="13" t="str" cm="1">
        <f t="array" ref="AD182">_xlfn.IFS(Table1[[#This Row],[Diff order-ship date]]&gt;10,"late time",Table1[[#This Row],[Diff order-ship date]]&gt;=0,"on time",Table1[[#This Row],[Diff order-ship date]]&lt;0,"not appropriate")</f>
        <v>on time</v>
      </c>
      <c r="AE182" s="11" t="str">
        <f t="shared" si="12"/>
        <v>Positive</v>
      </c>
      <c r="AF182" s="11" t="str">
        <f>_xlfn.CONCAT(Table1[[#This Row],[Month]],Table1[[#This Row],[year]])</f>
        <v>March2022</v>
      </c>
      <c r="AG182" s="11">
        <f t="shared" si="13"/>
        <v>0.208480565371025</v>
      </c>
    </row>
    <row r="183" spans="1:33">
      <c r="A183" s="6">
        <v>182</v>
      </c>
      <c r="B183" s="7" t="s">
        <v>1041</v>
      </c>
      <c r="C183" s="7" t="s">
        <v>147</v>
      </c>
      <c r="D183" s="7" t="s">
        <v>1042</v>
      </c>
      <c r="E183" s="7" t="s">
        <v>1043</v>
      </c>
      <c r="F183" s="7" t="s">
        <v>158</v>
      </c>
      <c r="G183" s="7" t="s">
        <v>1044</v>
      </c>
      <c r="H183" s="7" t="s">
        <v>138</v>
      </c>
      <c r="I183" s="7" t="s">
        <v>212</v>
      </c>
      <c r="J183" s="7" t="s">
        <v>65</v>
      </c>
      <c r="K183" s="7" t="s">
        <v>1045</v>
      </c>
      <c r="L183" s="7" t="s">
        <v>36</v>
      </c>
      <c r="M183" s="7" t="s">
        <v>47</v>
      </c>
      <c r="N183" s="7" t="s">
        <v>220</v>
      </c>
      <c r="O183" s="7">
        <v>24.12</v>
      </c>
      <c r="P183" s="7">
        <v>3</v>
      </c>
      <c r="Q183" s="7">
        <v>8.64</v>
      </c>
      <c r="R183" s="8">
        <f>Table1[[#This Row],[Profit]]/Table1[[#This Row],[Sales]]</f>
        <v>0.35820895522388102</v>
      </c>
      <c r="S183" s="7">
        <v>4.79</v>
      </c>
      <c r="T183" s="7" t="s">
        <v>165</v>
      </c>
      <c r="U183" s="7">
        <v>384</v>
      </c>
      <c r="V183" s="7" t="s">
        <v>172</v>
      </c>
      <c r="W183" s="7" t="s">
        <v>27</v>
      </c>
      <c r="X183" s="10" t="s">
        <v>28</v>
      </c>
      <c r="Y183" s="14">
        <v>44804</v>
      </c>
      <c r="Z183" s="14">
        <v>44629</v>
      </c>
      <c r="AA183" s="11">
        <f t="shared" si="10"/>
        <v>2022</v>
      </c>
      <c r="AB183" s="11" t="str">
        <f t="shared" si="11"/>
        <v>March</v>
      </c>
      <c r="AC183" s="11">
        <f t="shared" si="14"/>
        <v>-175</v>
      </c>
      <c r="AD183" s="13" t="str" cm="1">
        <f t="array" ref="AD183">_xlfn.IFS(Table1[[#This Row],[Diff order-ship date]]&gt;10,"late time",Table1[[#This Row],[Diff order-ship date]]&gt;=0,"on time",Table1[[#This Row],[Diff order-ship date]]&lt;0,"not appropriate")</f>
        <v>not appropriate</v>
      </c>
      <c r="AE183" s="11" t="str">
        <f t="shared" si="12"/>
        <v>Positive</v>
      </c>
      <c r="AF183" s="11" t="str">
        <f>_xlfn.CONCAT(Table1[[#This Row],[Month]],Table1[[#This Row],[year]])</f>
        <v>March2022</v>
      </c>
      <c r="AG183" s="11">
        <f t="shared" si="13"/>
        <v>0.35820895522388102</v>
      </c>
    </row>
    <row r="184" spans="1:33">
      <c r="A184" s="4">
        <v>183</v>
      </c>
      <c r="B184" s="5" t="s">
        <v>1046</v>
      </c>
      <c r="C184" s="5" t="s">
        <v>147</v>
      </c>
      <c r="D184" s="5" t="s">
        <v>1047</v>
      </c>
      <c r="E184" s="5" t="s">
        <v>1048</v>
      </c>
      <c r="F184" s="5" t="s">
        <v>158</v>
      </c>
      <c r="G184" s="5" t="s">
        <v>1049</v>
      </c>
      <c r="H184" s="5" t="s">
        <v>100</v>
      </c>
      <c r="I184" s="5" t="s">
        <v>212</v>
      </c>
      <c r="J184" s="5" t="s">
        <v>67</v>
      </c>
      <c r="K184" s="5" t="s">
        <v>1050</v>
      </c>
      <c r="L184" s="5" t="s">
        <v>36</v>
      </c>
      <c r="M184" s="5" t="s">
        <v>34</v>
      </c>
      <c r="N184" s="5" t="s">
        <v>1051</v>
      </c>
      <c r="O184" s="5">
        <v>280.64999999999998</v>
      </c>
      <c r="P184" s="5">
        <v>1</v>
      </c>
      <c r="Q184" s="5">
        <v>0</v>
      </c>
      <c r="R184" s="8">
        <f>Table1[[#This Row],[Profit]]/Table1[[#This Row],[Sales]]</f>
        <v>0</v>
      </c>
      <c r="S184" s="5">
        <v>29.08</v>
      </c>
      <c r="T184" s="5" t="s">
        <v>163</v>
      </c>
      <c r="U184" s="5">
        <v>766</v>
      </c>
      <c r="V184" s="5" t="s">
        <v>172</v>
      </c>
      <c r="W184" s="5" t="s">
        <v>63</v>
      </c>
      <c r="X184" s="9" t="s">
        <v>21</v>
      </c>
      <c r="Y184" s="12">
        <v>45657</v>
      </c>
      <c r="Z184" s="12">
        <v>45778</v>
      </c>
      <c r="AA184" s="11">
        <f t="shared" si="10"/>
        <v>2025</v>
      </c>
      <c r="AB184" s="11" t="str">
        <f t="shared" si="11"/>
        <v>May</v>
      </c>
      <c r="AC184" s="11">
        <f t="shared" si="14"/>
        <v>121</v>
      </c>
      <c r="AD184" s="13" t="str" cm="1">
        <f t="array" ref="AD184">_xlfn.IFS(Table1[[#This Row],[Diff order-ship date]]&gt;10,"late time",Table1[[#This Row],[Diff order-ship date]]&gt;=0,"on time",Table1[[#This Row],[Diff order-ship date]]&lt;0,"not appropriate")</f>
        <v>late time</v>
      </c>
      <c r="AE184" s="11" t="str">
        <f t="shared" si="12"/>
        <v>Positive</v>
      </c>
      <c r="AF184" s="11" t="str">
        <f>_xlfn.CONCAT(Table1[[#This Row],[Month]],Table1[[#This Row],[year]])</f>
        <v>May2025</v>
      </c>
      <c r="AG184" s="11">
        <f t="shared" si="13"/>
        <v>0</v>
      </c>
    </row>
    <row r="185" spans="1:33">
      <c r="A185" s="6">
        <v>184</v>
      </c>
      <c r="B185" s="7" t="s">
        <v>1052</v>
      </c>
      <c r="C185" s="7" t="s">
        <v>147</v>
      </c>
      <c r="D185" s="7" t="s">
        <v>1053</v>
      </c>
      <c r="E185" s="7" t="s">
        <v>1054</v>
      </c>
      <c r="F185" s="7" t="s">
        <v>158</v>
      </c>
      <c r="G185" s="7" t="s">
        <v>538</v>
      </c>
      <c r="H185" s="7" t="s">
        <v>71</v>
      </c>
      <c r="I185" s="7" t="s">
        <v>212</v>
      </c>
      <c r="J185" s="7" t="s">
        <v>65</v>
      </c>
      <c r="K185" s="7" t="s">
        <v>645</v>
      </c>
      <c r="L185" s="7" t="s">
        <v>36</v>
      </c>
      <c r="M185" s="7" t="s">
        <v>47</v>
      </c>
      <c r="N185" s="7" t="s">
        <v>646</v>
      </c>
      <c r="O185" s="7">
        <v>13.32</v>
      </c>
      <c r="P185" s="7">
        <v>1</v>
      </c>
      <c r="Q185" s="7">
        <v>1.98</v>
      </c>
      <c r="R185" s="8">
        <f>Table1[[#This Row],[Profit]]/Table1[[#This Row],[Sales]]</f>
        <v>0.14864864864864899</v>
      </c>
      <c r="S185" s="7">
        <v>1.73</v>
      </c>
      <c r="T185" s="7" t="s">
        <v>165</v>
      </c>
      <c r="U185" s="7">
        <v>148</v>
      </c>
      <c r="V185" s="7" t="s">
        <v>172</v>
      </c>
      <c r="W185" s="7" t="s">
        <v>72</v>
      </c>
      <c r="X185" s="10" t="s">
        <v>21</v>
      </c>
      <c r="Y185" s="14">
        <v>45657</v>
      </c>
      <c r="Z185" s="14">
        <v>45778</v>
      </c>
      <c r="AA185" s="11">
        <f t="shared" si="10"/>
        <v>2025</v>
      </c>
      <c r="AB185" s="11" t="str">
        <f t="shared" si="11"/>
        <v>May</v>
      </c>
      <c r="AC185" s="11">
        <f t="shared" si="14"/>
        <v>121</v>
      </c>
      <c r="AD185" s="13" t="str" cm="1">
        <f t="array" ref="AD185">_xlfn.IFS(Table1[[#This Row],[Diff order-ship date]]&gt;10,"late time",Table1[[#This Row],[Diff order-ship date]]&gt;=0,"on time",Table1[[#This Row],[Diff order-ship date]]&lt;0,"not appropriate")</f>
        <v>late time</v>
      </c>
      <c r="AE185" s="11" t="str">
        <f t="shared" si="12"/>
        <v>Positive</v>
      </c>
      <c r="AF185" s="11" t="str">
        <f>_xlfn.CONCAT(Table1[[#This Row],[Month]],Table1[[#This Row],[year]])</f>
        <v>May2025</v>
      </c>
      <c r="AG185" s="11">
        <f t="shared" si="13"/>
        <v>0.14864864864864899</v>
      </c>
    </row>
    <row r="186" spans="1:33">
      <c r="A186" s="4">
        <v>185</v>
      </c>
      <c r="B186" s="5" t="s">
        <v>938</v>
      </c>
      <c r="C186" s="5" t="s">
        <v>147</v>
      </c>
      <c r="D186" s="5" t="s">
        <v>939</v>
      </c>
      <c r="E186" s="5" t="s">
        <v>940</v>
      </c>
      <c r="F186" s="5" t="s">
        <v>158</v>
      </c>
      <c r="G186" s="5" t="s">
        <v>941</v>
      </c>
      <c r="H186" s="5" t="s">
        <v>113</v>
      </c>
      <c r="I186" s="5" t="s">
        <v>212</v>
      </c>
      <c r="J186" s="5" t="s">
        <v>64</v>
      </c>
      <c r="K186" s="5" t="s">
        <v>1055</v>
      </c>
      <c r="L186" s="5" t="s">
        <v>36</v>
      </c>
      <c r="M186" s="5" t="s">
        <v>47</v>
      </c>
      <c r="N186" s="5" t="s">
        <v>1056</v>
      </c>
      <c r="O186" s="5">
        <v>8.16</v>
      </c>
      <c r="P186" s="5">
        <v>1</v>
      </c>
      <c r="Q186" s="5">
        <v>1.95</v>
      </c>
      <c r="R186" s="8">
        <f>Table1[[#This Row],[Profit]]/Table1[[#This Row],[Sales]]</f>
        <v>0.23897058823529399</v>
      </c>
      <c r="S186" s="5">
        <v>0.38</v>
      </c>
      <c r="T186" s="5" t="s">
        <v>165</v>
      </c>
      <c r="U186" s="5">
        <v>752</v>
      </c>
      <c r="V186" s="5" t="s">
        <v>172</v>
      </c>
      <c r="W186" s="5" t="s">
        <v>27</v>
      </c>
      <c r="X186" s="9" t="s">
        <v>21</v>
      </c>
      <c r="Y186" s="12">
        <v>45596</v>
      </c>
      <c r="Z186" s="12">
        <v>45333</v>
      </c>
      <c r="AA186" s="11">
        <f t="shared" si="10"/>
        <v>2024</v>
      </c>
      <c r="AB186" s="11" t="str">
        <f t="shared" si="11"/>
        <v>February</v>
      </c>
      <c r="AC186" s="11">
        <f t="shared" si="14"/>
        <v>-263</v>
      </c>
      <c r="AD186" s="13" t="str" cm="1">
        <f t="array" ref="AD186">_xlfn.IFS(Table1[[#This Row],[Diff order-ship date]]&gt;10,"late time",Table1[[#This Row],[Diff order-ship date]]&gt;=0,"on time",Table1[[#This Row],[Diff order-ship date]]&lt;0,"not appropriate")</f>
        <v>not appropriate</v>
      </c>
      <c r="AE186" s="11" t="str">
        <f t="shared" si="12"/>
        <v>Positive</v>
      </c>
      <c r="AF186" s="11" t="str">
        <f>_xlfn.CONCAT(Table1[[#This Row],[Month]],Table1[[#This Row],[year]])</f>
        <v>February2024</v>
      </c>
      <c r="AG186" s="11">
        <f t="shared" si="13"/>
        <v>0.23897058823529399</v>
      </c>
    </row>
    <row r="187" spans="1:33">
      <c r="A187" s="6">
        <v>186</v>
      </c>
      <c r="B187" s="7" t="s">
        <v>1057</v>
      </c>
      <c r="C187" s="7" t="s">
        <v>152</v>
      </c>
      <c r="D187" s="7" t="s">
        <v>1058</v>
      </c>
      <c r="E187" s="7" t="s">
        <v>1059</v>
      </c>
      <c r="F187" s="7" t="s">
        <v>158</v>
      </c>
      <c r="G187" s="7" t="s">
        <v>740</v>
      </c>
      <c r="H187" s="7" t="s">
        <v>40</v>
      </c>
      <c r="I187" s="7" t="s">
        <v>212</v>
      </c>
      <c r="J187" s="7" t="s">
        <v>64</v>
      </c>
      <c r="K187" s="7" t="s">
        <v>1060</v>
      </c>
      <c r="L187" s="7" t="s">
        <v>36</v>
      </c>
      <c r="M187" s="7" t="s">
        <v>109</v>
      </c>
      <c r="N187" s="7" t="s">
        <v>1061</v>
      </c>
      <c r="O187" s="7">
        <v>55.14</v>
      </c>
      <c r="P187" s="7">
        <v>1</v>
      </c>
      <c r="Q187" s="7">
        <v>17.07</v>
      </c>
      <c r="R187" s="8">
        <f>Table1[[#This Row],[Profit]]/Table1[[#This Row],[Sales]]</f>
        <v>0.30957562568008701</v>
      </c>
      <c r="S187" s="7">
        <v>7.99</v>
      </c>
      <c r="T187" s="7" t="s">
        <v>163</v>
      </c>
      <c r="U187" s="7">
        <v>766</v>
      </c>
      <c r="V187" s="7" t="s">
        <v>172</v>
      </c>
      <c r="W187" s="7" t="s">
        <v>63</v>
      </c>
      <c r="X187" s="10" t="s">
        <v>21</v>
      </c>
      <c r="Y187" s="14">
        <v>44483</v>
      </c>
      <c r="Z187" s="14">
        <v>44487</v>
      </c>
      <c r="AA187" s="11">
        <f t="shared" si="10"/>
        <v>2021</v>
      </c>
      <c r="AB187" s="11" t="str">
        <f t="shared" si="11"/>
        <v>October</v>
      </c>
      <c r="AC187" s="11">
        <f t="shared" si="14"/>
        <v>4</v>
      </c>
      <c r="AD187" s="13" t="str" cm="1">
        <f t="array" ref="AD187">_xlfn.IFS(Table1[[#This Row],[Diff order-ship date]]&gt;10,"late time",Table1[[#This Row],[Diff order-ship date]]&gt;=0,"on time",Table1[[#This Row],[Diff order-ship date]]&lt;0,"not appropriate")</f>
        <v>on time</v>
      </c>
      <c r="AE187" s="11" t="str">
        <f t="shared" si="12"/>
        <v>Positive</v>
      </c>
      <c r="AF187" s="11" t="str">
        <f>_xlfn.CONCAT(Table1[[#This Row],[Month]],Table1[[#This Row],[year]])</f>
        <v>October2021</v>
      </c>
      <c r="AG187" s="11">
        <f t="shared" si="13"/>
        <v>0.30957562568008701</v>
      </c>
    </row>
    <row r="188" spans="1:33">
      <c r="A188" s="4">
        <v>187</v>
      </c>
      <c r="B188" s="5" t="s">
        <v>1062</v>
      </c>
      <c r="C188" s="5" t="s">
        <v>149</v>
      </c>
      <c r="D188" s="5" t="s">
        <v>1063</v>
      </c>
      <c r="E188" s="5" t="s">
        <v>1064</v>
      </c>
      <c r="F188" s="5" t="s">
        <v>158</v>
      </c>
      <c r="G188" s="5" t="s">
        <v>740</v>
      </c>
      <c r="H188" s="5" t="s">
        <v>104</v>
      </c>
      <c r="I188" s="5" t="s">
        <v>212</v>
      </c>
      <c r="J188" s="5" t="s">
        <v>67</v>
      </c>
      <c r="K188" s="5" t="s">
        <v>550</v>
      </c>
      <c r="L188" s="5" t="s">
        <v>36</v>
      </c>
      <c r="M188" s="5" t="s">
        <v>47</v>
      </c>
      <c r="N188" s="5" t="s">
        <v>111</v>
      </c>
      <c r="O188" s="5">
        <v>16.739999999999998</v>
      </c>
      <c r="P188" s="5">
        <v>2</v>
      </c>
      <c r="Q188" s="5">
        <v>0.66</v>
      </c>
      <c r="R188" s="8">
        <f>Table1[[#This Row],[Profit]]/Table1[[#This Row],[Sales]]</f>
        <v>3.9426523297491002E-2</v>
      </c>
      <c r="S188" s="5">
        <v>3.46</v>
      </c>
      <c r="T188" s="5" t="s">
        <v>165</v>
      </c>
      <c r="U188" s="5">
        <v>475</v>
      </c>
      <c r="V188" s="5" t="s">
        <v>172</v>
      </c>
      <c r="W188" s="5" t="s">
        <v>72</v>
      </c>
      <c r="X188" s="9" t="s">
        <v>28</v>
      </c>
      <c r="Y188" s="12">
        <v>45561</v>
      </c>
      <c r="Z188" s="12">
        <v>45563</v>
      </c>
      <c r="AA188" s="11">
        <f t="shared" si="10"/>
        <v>2024</v>
      </c>
      <c r="AB188" s="11" t="str">
        <f t="shared" si="11"/>
        <v>September</v>
      </c>
      <c r="AC188" s="11">
        <f t="shared" si="14"/>
        <v>2</v>
      </c>
      <c r="AD188" s="13" t="str" cm="1">
        <f t="array" ref="AD188">_xlfn.IFS(Table1[[#This Row],[Diff order-ship date]]&gt;10,"late time",Table1[[#This Row],[Diff order-ship date]]&gt;=0,"on time",Table1[[#This Row],[Diff order-ship date]]&lt;0,"not appropriate")</f>
        <v>on time</v>
      </c>
      <c r="AE188" s="11" t="str">
        <f t="shared" si="12"/>
        <v>Positive</v>
      </c>
      <c r="AF188" s="11" t="str">
        <f>_xlfn.CONCAT(Table1[[#This Row],[Month]],Table1[[#This Row],[year]])</f>
        <v>September2024</v>
      </c>
      <c r="AG188" s="11">
        <f t="shared" si="13"/>
        <v>3.9426523297491002E-2</v>
      </c>
    </row>
    <row r="189" spans="1:33">
      <c r="A189" s="6">
        <v>188</v>
      </c>
      <c r="B189" s="7" t="s">
        <v>1065</v>
      </c>
      <c r="C189" s="7" t="s">
        <v>147</v>
      </c>
      <c r="D189" s="7" t="s">
        <v>368</v>
      </c>
      <c r="E189" s="7" t="s">
        <v>133</v>
      </c>
      <c r="F189" s="7" t="s">
        <v>158</v>
      </c>
      <c r="G189" s="7" t="s">
        <v>148</v>
      </c>
      <c r="H189" s="7" t="s">
        <v>71</v>
      </c>
      <c r="I189" s="7" t="s">
        <v>212</v>
      </c>
      <c r="J189" s="7" t="s">
        <v>65</v>
      </c>
      <c r="K189" s="7" t="s">
        <v>1066</v>
      </c>
      <c r="L189" s="7" t="s">
        <v>36</v>
      </c>
      <c r="M189" s="7" t="s">
        <v>75</v>
      </c>
      <c r="N189" s="7" t="s">
        <v>1067</v>
      </c>
      <c r="O189" s="7">
        <v>27.42</v>
      </c>
      <c r="P189" s="7">
        <v>2</v>
      </c>
      <c r="Q189" s="7">
        <v>3.54</v>
      </c>
      <c r="R189" s="8">
        <f>Table1[[#This Row],[Profit]]/Table1[[#This Row],[Sales]]</f>
        <v>0.12910284463895</v>
      </c>
      <c r="S189" s="7">
        <v>4.5</v>
      </c>
      <c r="T189" s="7" t="s">
        <v>165</v>
      </c>
      <c r="U189" s="7">
        <v>750</v>
      </c>
      <c r="V189" s="7" t="s">
        <v>172</v>
      </c>
      <c r="W189" s="7" t="s">
        <v>27</v>
      </c>
      <c r="X189" s="10" t="s">
        <v>21</v>
      </c>
      <c r="Y189" s="14">
        <v>45617</v>
      </c>
      <c r="Z189" s="14">
        <v>45621</v>
      </c>
      <c r="AA189" s="11">
        <f t="shared" si="10"/>
        <v>2024</v>
      </c>
      <c r="AB189" s="11" t="str">
        <f t="shared" si="11"/>
        <v>November</v>
      </c>
      <c r="AC189" s="11">
        <f t="shared" si="14"/>
        <v>4</v>
      </c>
      <c r="AD189" s="13" t="str" cm="1">
        <f t="array" ref="AD189">_xlfn.IFS(Table1[[#This Row],[Diff order-ship date]]&gt;10,"late time",Table1[[#This Row],[Diff order-ship date]]&gt;=0,"on time",Table1[[#This Row],[Diff order-ship date]]&lt;0,"not appropriate")</f>
        <v>on time</v>
      </c>
      <c r="AE189" s="11" t="str">
        <f t="shared" si="12"/>
        <v>Positive</v>
      </c>
      <c r="AF189" s="11" t="str">
        <f>_xlfn.CONCAT(Table1[[#This Row],[Month]],Table1[[#This Row],[year]])</f>
        <v>November2024</v>
      </c>
      <c r="AG189" s="11">
        <f t="shared" si="13"/>
        <v>0.12910284463895</v>
      </c>
    </row>
    <row r="190" spans="1:33">
      <c r="A190" s="4">
        <v>189</v>
      </c>
      <c r="B190" s="5" t="s">
        <v>1068</v>
      </c>
      <c r="C190" s="5" t="s">
        <v>147</v>
      </c>
      <c r="D190" s="5" t="s">
        <v>1069</v>
      </c>
      <c r="E190" s="5" t="s">
        <v>1070</v>
      </c>
      <c r="F190" s="5" t="s">
        <v>158</v>
      </c>
      <c r="G190" s="5" t="s">
        <v>330</v>
      </c>
      <c r="H190" s="5" t="s">
        <v>129</v>
      </c>
      <c r="I190" s="5" t="s">
        <v>212</v>
      </c>
      <c r="J190" s="5" t="s">
        <v>67</v>
      </c>
      <c r="K190" s="5" t="s">
        <v>1071</v>
      </c>
      <c r="L190" s="5" t="s">
        <v>36</v>
      </c>
      <c r="M190" s="5" t="s">
        <v>38</v>
      </c>
      <c r="N190" s="5" t="s">
        <v>1072</v>
      </c>
      <c r="O190" s="5">
        <v>37.380000000000003</v>
      </c>
      <c r="P190" s="5">
        <v>2</v>
      </c>
      <c r="Q190" s="5">
        <v>1.08</v>
      </c>
      <c r="R190" s="8">
        <f>Table1[[#This Row],[Profit]]/Table1[[#This Row],[Sales]]</f>
        <v>2.8892455858748001E-2</v>
      </c>
      <c r="S190" s="5">
        <v>10.08</v>
      </c>
      <c r="T190" s="5" t="s">
        <v>165</v>
      </c>
      <c r="U190" s="5">
        <v>106</v>
      </c>
      <c r="V190" s="5" t="s">
        <v>172</v>
      </c>
      <c r="W190" s="5" t="s">
        <v>76</v>
      </c>
      <c r="X190" s="9" t="s">
        <v>21</v>
      </c>
      <c r="Y190" s="12">
        <v>44863</v>
      </c>
      <c r="Z190" s="12">
        <v>44603</v>
      </c>
      <c r="AA190" s="11">
        <f t="shared" si="10"/>
        <v>2022</v>
      </c>
      <c r="AB190" s="11" t="str">
        <f t="shared" si="11"/>
        <v>February</v>
      </c>
      <c r="AC190" s="11">
        <f t="shared" si="14"/>
        <v>-260</v>
      </c>
      <c r="AD190" s="13" t="str" cm="1">
        <f t="array" ref="AD190">_xlfn.IFS(Table1[[#This Row],[Diff order-ship date]]&gt;10,"late time",Table1[[#This Row],[Diff order-ship date]]&gt;=0,"on time",Table1[[#This Row],[Diff order-ship date]]&lt;0,"not appropriate")</f>
        <v>not appropriate</v>
      </c>
      <c r="AE190" s="11" t="str">
        <f t="shared" si="12"/>
        <v>Positive</v>
      </c>
      <c r="AF190" s="11" t="str">
        <f>_xlfn.CONCAT(Table1[[#This Row],[Month]],Table1[[#This Row],[year]])</f>
        <v>February2022</v>
      </c>
      <c r="AG190" s="11">
        <f t="shared" si="13"/>
        <v>2.8892455858748001E-2</v>
      </c>
    </row>
    <row r="191" spans="1:33">
      <c r="A191" s="6">
        <v>190</v>
      </c>
      <c r="B191" s="7" t="s">
        <v>1073</v>
      </c>
      <c r="C191" s="7" t="s">
        <v>147</v>
      </c>
      <c r="D191" s="7" t="s">
        <v>1074</v>
      </c>
      <c r="E191" s="7" t="s">
        <v>1075</v>
      </c>
      <c r="F191" s="7" t="s">
        <v>158</v>
      </c>
      <c r="G191" s="7" t="s">
        <v>1076</v>
      </c>
      <c r="H191" s="7" t="s">
        <v>142</v>
      </c>
      <c r="I191" s="7" t="s">
        <v>212</v>
      </c>
      <c r="J191" s="7" t="s">
        <v>64</v>
      </c>
      <c r="K191" s="7" t="s">
        <v>1077</v>
      </c>
      <c r="L191" s="7" t="s">
        <v>36</v>
      </c>
      <c r="M191" s="7" t="s">
        <v>47</v>
      </c>
      <c r="N191" s="7" t="s">
        <v>1078</v>
      </c>
      <c r="O191" s="7">
        <v>63.24</v>
      </c>
      <c r="P191" s="7">
        <v>2</v>
      </c>
      <c r="Q191" s="7">
        <v>0.6</v>
      </c>
      <c r="R191" s="8">
        <f>Table1[[#This Row],[Profit]]/Table1[[#This Row],[Sales]]</f>
        <v>9.4876660341556007E-3</v>
      </c>
      <c r="S191" s="7">
        <v>7.9</v>
      </c>
      <c r="T191" s="7" t="s">
        <v>165</v>
      </c>
      <c r="U191" s="7">
        <v>10</v>
      </c>
      <c r="V191" s="7" t="s">
        <v>172</v>
      </c>
      <c r="W191" s="7" t="s">
        <v>63</v>
      </c>
      <c r="X191" s="10" t="s">
        <v>21</v>
      </c>
      <c r="Y191" s="14">
        <v>44912</v>
      </c>
      <c r="Z191" s="14">
        <v>44915</v>
      </c>
      <c r="AA191" s="11">
        <f t="shared" si="10"/>
        <v>2022</v>
      </c>
      <c r="AB191" s="11" t="str">
        <f t="shared" si="11"/>
        <v>December</v>
      </c>
      <c r="AC191" s="11">
        <f t="shared" si="14"/>
        <v>3</v>
      </c>
      <c r="AD191" s="13" t="str" cm="1">
        <f t="array" ref="AD191">_xlfn.IFS(Table1[[#This Row],[Diff order-ship date]]&gt;10,"late time",Table1[[#This Row],[Diff order-ship date]]&gt;=0,"on time",Table1[[#This Row],[Diff order-ship date]]&lt;0,"not appropriate")</f>
        <v>on time</v>
      </c>
      <c r="AE191" s="11" t="str">
        <f t="shared" si="12"/>
        <v>Positive</v>
      </c>
      <c r="AF191" s="11" t="str">
        <f>_xlfn.CONCAT(Table1[[#This Row],[Month]],Table1[[#This Row],[year]])</f>
        <v>December2022</v>
      </c>
      <c r="AG191" s="11">
        <f t="shared" si="13"/>
        <v>9.4876660341556007E-3</v>
      </c>
    </row>
    <row r="192" spans="1:33">
      <c r="A192" s="4">
        <v>191</v>
      </c>
      <c r="B192" s="5" t="s">
        <v>1079</v>
      </c>
      <c r="C192" s="5" t="s">
        <v>152</v>
      </c>
      <c r="D192" s="5" t="s">
        <v>1080</v>
      </c>
      <c r="E192" s="5" t="s">
        <v>1081</v>
      </c>
      <c r="F192" s="5" t="s">
        <v>158</v>
      </c>
      <c r="G192" s="5" t="s">
        <v>150</v>
      </c>
      <c r="H192" s="5" t="s">
        <v>87</v>
      </c>
      <c r="I192" s="5" t="s">
        <v>212</v>
      </c>
      <c r="J192" s="5" t="s">
        <v>66</v>
      </c>
      <c r="K192" s="5" t="s">
        <v>1082</v>
      </c>
      <c r="L192" s="5" t="s">
        <v>36</v>
      </c>
      <c r="M192" s="5" t="s">
        <v>109</v>
      </c>
      <c r="N192" s="5" t="s">
        <v>1083</v>
      </c>
      <c r="O192" s="5">
        <v>395.88</v>
      </c>
      <c r="P192" s="5">
        <v>2</v>
      </c>
      <c r="Q192" s="5">
        <v>71.22</v>
      </c>
      <c r="R192" s="8">
        <f>Table1[[#This Row],[Profit]]/Table1[[#This Row],[Sales]]</f>
        <v>0.17990300090936601</v>
      </c>
      <c r="S192" s="5">
        <v>61.97</v>
      </c>
      <c r="T192" s="5" t="s">
        <v>165</v>
      </c>
      <c r="U192" s="5">
        <v>460</v>
      </c>
      <c r="V192" s="5" t="s">
        <v>172</v>
      </c>
      <c r="W192" s="5" t="s">
        <v>72</v>
      </c>
      <c r="X192" s="9" t="s">
        <v>28</v>
      </c>
      <c r="Y192" s="12">
        <v>44812</v>
      </c>
      <c r="Z192" s="12">
        <v>44873</v>
      </c>
      <c r="AA192" s="11">
        <f t="shared" si="10"/>
        <v>2022</v>
      </c>
      <c r="AB192" s="11" t="str">
        <f t="shared" si="11"/>
        <v>November</v>
      </c>
      <c r="AC192" s="11">
        <f t="shared" si="14"/>
        <v>61</v>
      </c>
      <c r="AD192" s="13" t="str" cm="1">
        <f t="array" ref="AD192">_xlfn.IFS(Table1[[#This Row],[Diff order-ship date]]&gt;10,"late time",Table1[[#This Row],[Diff order-ship date]]&gt;=0,"on time",Table1[[#This Row],[Diff order-ship date]]&lt;0,"not appropriate")</f>
        <v>late time</v>
      </c>
      <c r="AE192" s="11" t="str">
        <f t="shared" si="12"/>
        <v>Positive</v>
      </c>
      <c r="AF192" s="11" t="str">
        <f>_xlfn.CONCAT(Table1[[#This Row],[Month]],Table1[[#This Row],[year]])</f>
        <v>November2022</v>
      </c>
      <c r="AG192" s="11">
        <f t="shared" si="13"/>
        <v>0.17990300090936601</v>
      </c>
    </row>
    <row r="193" spans="1:33">
      <c r="A193" s="6">
        <v>192</v>
      </c>
      <c r="B193" s="7" t="s">
        <v>906</v>
      </c>
      <c r="C193" s="7" t="s">
        <v>152</v>
      </c>
      <c r="D193" s="7" t="s">
        <v>907</v>
      </c>
      <c r="E193" s="7" t="s">
        <v>908</v>
      </c>
      <c r="F193" s="7" t="s">
        <v>158</v>
      </c>
      <c r="G193" s="7" t="s">
        <v>909</v>
      </c>
      <c r="H193" s="7" t="s">
        <v>138</v>
      </c>
      <c r="I193" s="7" t="s">
        <v>212</v>
      </c>
      <c r="J193" s="7" t="s">
        <v>65</v>
      </c>
      <c r="K193" s="7" t="s">
        <v>746</v>
      </c>
      <c r="L193" s="7" t="s">
        <v>36</v>
      </c>
      <c r="M193" s="7" t="s">
        <v>114</v>
      </c>
      <c r="N193" s="7" t="s">
        <v>747</v>
      </c>
      <c r="O193" s="7">
        <v>43.38</v>
      </c>
      <c r="P193" s="7">
        <v>2</v>
      </c>
      <c r="Q193" s="7">
        <v>12.12</v>
      </c>
      <c r="R193" s="8">
        <f>Table1[[#This Row],[Profit]]/Table1[[#This Row],[Sales]]</f>
        <v>0.27939142461964001</v>
      </c>
      <c r="S193" s="7">
        <v>1.48</v>
      </c>
      <c r="T193" s="7" t="s">
        <v>170</v>
      </c>
      <c r="U193" s="7">
        <v>196</v>
      </c>
      <c r="V193" s="7" t="s">
        <v>172</v>
      </c>
      <c r="W193" s="7" t="s">
        <v>27</v>
      </c>
      <c r="X193" s="10" t="s">
        <v>21</v>
      </c>
      <c r="Y193" s="14">
        <v>45305</v>
      </c>
      <c r="Z193" s="14">
        <v>45307</v>
      </c>
      <c r="AA193" s="11">
        <f t="shared" si="10"/>
        <v>2024</v>
      </c>
      <c r="AB193" s="11" t="str">
        <f t="shared" si="11"/>
        <v>January</v>
      </c>
      <c r="AC193" s="11">
        <f t="shared" si="14"/>
        <v>2</v>
      </c>
      <c r="AD193" s="13" t="str" cm="1">
        <f t="array" ref="AD193">_xlfn.IFS(Table1[[#This Row],[Diff order-ship date]]&gt;10,"late time",Table1[[#This Row],[Diff order-ship date]]&gt;=0,"on time",Table1[[#This Row],[Diff order-ship date]]&lt;0,"not appropriate")</f>
        <v>on time</v>
      </c>
      <c r="AE193" s="11" t="str">
        <f t="shared" si="12"/>
        <v>Positive</v>
      </c>
      <c r="AF193" s="11" t="str">
        <f>_xlfn.CONCAT(Table1[[#This Row],[Month]],Table1[[#This Row],[year]])</f>
        <v>January2024</v>
      </c>
      <c r="AG193" s="11">
        <f t="shared" si="13"/>
        <v>0.27939142461964001</v>
      </c>
    </row>
    <row r="194" spans="1:33">
      <c r="A194" s="4">
        <v>193</v>
      </c>
      <c r="B194" s="5" t="s">
        <v>1084</v>
      </c>
      <c r="C194" s="5" t="s">
        <v>152</v>
      </c>
      <c r="D194" s="5" t="s">
        <v>1085</v>
      </c>
      <c r="E194" s="5" t="s">
        <v>86</v>
      </c>
      <c r="F194" s="5" t="s">
        <v>158</v>
      </c>
      <c r="G194" s="5" t="s">
        <v>156</v>
      </c>
      <c r="H194" s="5" t="s">
        <v>104</v>
      </c>
      <c r="I194" s="5" t="s">
        <v>212</v>
      </c>
      <c r="J194" s="5" t="s">
        <v>67</v>
      </c>
      <c r="K194" s="5" t="s">
        <v>1086</v>
      </c>
      <c r="L194" s="5" t="s">
        <v>36</v>
      </c>
      <c r="M194" s="5" t="s">
        <v>99</v>
      </c>
      <c r="N194" s="5" t="s">
        <v>1087</v>
      </c>
      <c r="O194" s="5">
        <v>59.34</v>
      </c>
      <c r="P194" s="5">
        <v>2</v>
      </c>
      <c r="Q194" s="5">
        <v>16.559999999999999</v>
      </c>
      <c r="R194" s="8">
        <f>Table1[[#This Row],[Profit]]/Table1[[#This Row],[Sales]]</f>
        <v>0.27906976744186002</v>
      </c>
      <c r="S194" s="5">
        <v>6.41</v>
      </c>
      <c r="T194" s="5" t="s">
        <v>165</v>
      </c>
      <c r="U194" s="5">
        <v>424</v>
      </c>
      <c r="V194" s="5" t="s">
        <v>172</v>
      </c>
      <c r="W194" s="5" t="s">
        <v>76</v>
      </c>
      <c r="X194" s="9" t="s">
        <v>21</v>
      </c>
      <c r="Y194" s="12">
        <v>45617</v>
      </c>
      <c r="Z194" s="12">
        <v>45621</v>
      </c>
      <c r="AA194" s="11">
        <f t="shared" ref="AA194:AA257" si="15">YEAR(Z194)</f>
        <v>2024</v>
      </c>
      <c r="AB194" s="11" t="str">
        <f t="shared" ref="AB194:AB257" si="16">TEXT(Z194,"mmmm")</f>
        <v>November</v>
      </c>
      <c r="AC194" s="11">
        <f t="shared" si="14"/>
        <v>4</v>
      </c>
      <c r="AD194" s="13" t="str" cm="1">
        <f t="array" ref="AD194">_xlfn.IFS(Table1[[#This Row],[Diff order-ship date]]&gt;10,"late time",Table1[[#This Row],[Diff order-ship date]]&gt;=0,"on time",Table1[[#This Row],[Diff order-ship date]]&lt;0,"not appropriate")</f>
        <v>on time</v>
      </c>
      <c r="AE194" s="11" t="str">
        <f t="shared" ref="AE194:AE257" si="17">IF(Q194&lt;0,"Negative","Positive")</f>
        <v>Positive</v>
      </c>
      <c r="AF194" s="11" t="str">
        <f>_xlfn.CONCAT(Table1[[#This Row],[Month]],Table1[[#This Row],[year]])</f>
        <v>November2024</v>
      </c>
      <c r="AG194" s="11">
        <f t="shared" ref="AG194:AG257" si="18">Q194/O194</f>
        <v>0.27906976744186002</v>
      </c>
    </row>
    <row r="195" spans="1:33">
      <c r="A195" s="6">
        <v>194</v>
      </c>
      <c r="B195" s="7" t="s">
        <v>1088</v>
      </c>
      <c r="C195" s="7" t="s">
        <v>152</v>
      </c>
      <c r="D195" s="7" t="s">
        <v>1089</v>
      </c>
      <c r="E195" s="7" t="s">
        <v>1090</v>
      </c>
      <c r="F195" s="7" t="s">
        <v>158</v>
      </c>
      <c r="G195" s="7" t="s">
        <v>920</v>
      </c>
      <c r="H195" s="7" t="s">
        <v>74</v>
      </c>
      <c r="I195" s="7" t="s">
        <v>212</v>
      </c>
      <c r="J195" s="7" t="s">
        <v>65</v>
      </c>
      <c r="K195" s="7" t="s">
        <v>1091</v>
      </c>
      <c r="L195" s="7" t="s">
        <v>36</v>
      </c>
      <c r="M195" s="7" t="s">
        <v>75</v>
      </c>
      <c r="N195" s="7" t="s">
        <v>1092</v>
      </c>
      <c r="O195" s="7">
        <v>33.6</v>
      </c>
      <c r="P195" s="7">
        <v>2</v>
      </c>
      <c r="Q195" s="7">
        <v>10.74</v>
      </c>
      <c r="R195" s="8">
        <f>Table1[[#This Row],[Profit]]/Table1[[#This Row],[Sales]]</f>
        <v>0.31964285714285701</v>
      </c>
      <c r="S195" s="7">
        <v>5.32</v>
      </c>
      <c r="T195" s="7" t="s">
        <v>165</v>
      </c>
      <c r="U195" s="7">
        <v>100</v>
      </c>
      <c r="V195" s="7" t="s">
        <v>172</v>
      </c>
      <c r="W195" s="7" t="s">
        <v>72</v>
      </c>
      <c r="X195" s="10" t="s">
        <v>28</v>
      </c>
      <c r="Y195" s="14">
        <v>45232</v>
      </c>
      <c r="Z195" s="14">
        <v>44972</v>
      </c>
      <c r="AA195" s="11">
        <f t="shared" si="15"/>
        <v>2023</v>
      </c>
      <c r="AB195" s="11" t="str">
        <f t="shared" si="16"/>
        <v>February</v>
      </c>
      <c r="AC195" s="11">
        <f t="shared" si="14"/>
        <v>-260</v>
      </c>
      <c r="AD195" s="13" t="str" cm="1">
        <f t="array" ref="AD195">_xlfn.IFS(Table1[[#This Row],[Diff order-ship date]]&gt;10,"late time",Table1[[#This Row],[Diff order-ship date]]&gt;=0,"on time",Table1[[#This Row],[Diff order-ship date]]&lt;0,"not appropriate")</f>
        <v>not appropriate</v>
      </c>
      <c r="AE195" s="11" t="str">
        <f t="shared" si="17"/>
        <v>Positive</v>
      </c>
      <c r="AF195" s="11" t="str">
        <f>_xlfn.CONCAT(Table1[[#This Row],[Month]],Table1[[#This Row],[year]])</f>
        <v>February2023</v>
      </c>
      <c r="AG195" s="11">
        <f t="shared" si="18"/>
        <v>0.31964285714285701</v>
      </c>
    </row>
    <row r="196" spans="1:33">
      <c r="A196" s="4">
        <v>195</v>
      </c>
      <c r="B196" s="5" t="s">
        <v>1093</v>
      </c>
      <c r="C196" s="5" t="s">
        <v>152</v>
      </c>
      <c r="D196" s="5" t="s">
        <v>1094</v>
      </c>
      <c r="E196" s="5" t="s">
        <v>1095</v>
      </c>
      <c r="F196" s="5" t="s">
        <v>158</v>
      </c>
      <c r="G196" s="5" t="s">
        <v>830</v>
      </c>
      <c r="H196" s="5" t="s">
        <v>104</v>
      </c>
      <c r="I196" s="5" t="s">
        <v>212</v>
      </c>
      <c r="J196" s="5" t="s">
        <v>67</v>
      </c>
      <c r="K196" s="5" t="s">
        <v>1096</v>
      </c>
      <c r="L196" s="5" t="s">
        <v>36</v>
      </c>
      <c r="M196" s="5" t="s">
        <v>75</v>
      </c>
      <c r="N196" s="5" t="s">
        <v>1097</v>
      </c>
      <c r="O196" s="5">
        <v>31.92</v>
      </c>
      <c r="P196" s="5">
        <v>2</v>
      </c>
      <c r="Q196" s="5">
        <v>10.199999999999999</v>
      </c>
      <c r="R196" s="8">
        <f>Table1[[#This Row],[Profit]]/Table1[[#This Row],[Sales]]</f>
        <v>0.31954887218045103</v>
      </c>
      <c r="S196" s="5">
        <v>2.88</v>
      </c>
      <c r="T196" s="5" t="s">
        <v>165</v>
      </c>
      <c r="U196" s="5">
        <v>532</v>
      </c>
      <c r="V196" s="5" t="s">
        <v>172</v>
      </c>
      <c r="W196" s="5" t="s">
        <v>27</v>
      </c>
      <c r="X196" s="9" t="s">
        <v>21</v>
      </c>
      <c r="Y196" s="12">
        <v>45606</v>
      </c>
      <c r="Z196" s="12">
        <v>45578</v>
      </c>
      <c r="AA196" s="11">
        <f t="shared" si="15"/>
        <v>2024</v>
      </c>
      <c r="AB196" s="11" t="str">
        <f t="shared" si="16"/>
        <v>October</v>
      </c>
      <c r="AC196" s="11">
        <f t="shared" ref="AC196:AC259" si="19">DATEDIF(Y196,Z196,"d")</f>
        <v>-28</v>
      </c>
      <c r="AD196" s="13" t="str" cm="1">
        <f t="array" ref="AD196">_xlfn.IFS(Table1[[#This Row],[Diff order-ship date]]&gt;10,"late time",Table1[[#This Row],[Diff order-ship date]]&gt;=0,"on time",Table1[[#This Row],[Diff order-ship date]]&lt;0,"not appropriate")</f>
        <v>not appropriate</v>
      </c>
      <c r="AE196" s="11" t="str">
        <f t="shared" si="17"/>
        <v>Positive</v>
      </c>
      <c r="AF196" s="11" t="str">
        <f>_xlfn.CONCAT(Table1[[#This Row],[Month]],Table1[[#This Row],[year]])</f>
        <v>October2024</v>
      </c>
      <c r="AG196" s="11">
        <f t="shared" si="18"/>
        <v>0.31954887218045103</v>
      </c>
    </row>
    <row r="197" spans="1:33">
      <c r="A197" s="6">
        <v>196</v>
      </c>
      <c r="B197" s="7" t="s">
        <v>1084</v>
      </c>
      <c r="C197" s="7" t="s">
        <v>152</v>
      </c>
      <c r="D197" s="7" t="s">
        <v>1085</v>
      </c>
      <c r="E197" s="7" t="s">
        <v>86</v>
      </c>
      <c r="F197" s="7" t="s">
        <v>158</v>
      </c>
      <c r="G197" s="7" t="s">
        <v>156</v>
      </c>
      <c r="H197" s="7" t="s">
        <v>104</v>
      </c>
      <c r="I197" s="7" t="s">
        <v>212</v>
      </c>
      <c r="J197" s="7" t="s">
        <v>67</v>
      </c>
      <c r="K197" s="7" t="s">
        <v>1098</v>
      </c>
      <c r="L197" s="7" t="s">
        <v>36</v>
      </c>
      <c r="M197" s="7" t="s">
        <v>75</v>
      </c>
      <c r="N197" s="7" t="s">
        <v>1099</v>
      </c>
      <c r="O197" s="7">
        <v>21.96</v>
      </c>
      <c r="P197" s="7">
        <v>2</v>
      </c>
      <c r="Q197" s="7">
        <v>2.58</v>
      </c>
      <c r="R197" s="8">
        <f>Table1[[#This Row],[Profit]]/Table1[[#This Row],[Sales]]</f>
        <v>0.11748633879781401</v>
      </c>
      <c r="S197" s="7">
        <v>2.71</v>
      </c>
      <c r="T197" s="7" t="s">
        <v>165</v>
      </c>
      <c r="U197" s="7">
        <v>509</v>
      </c>
      <c r="V197" s="7" t="s">
        <v>172</v>
      </c>
      <c r="W197" s="7" t="s">
        <v>76</v>
      </c>
      <c r="X197" s="10" t="s">
        <v>28</v>
      </c>
      <c r="Y197" s="14">
        <v>45022</v>
      </c>
      <c r="Z197" s="14">
        <v>45175</v>
      </c>
      <c r="AA197" s="11">
        <f t="shared" si="15"/>
        <v>2023</v>
      </c>
      <c r="AB197" s="11" t="str">
        <f t="shared" si="16"/>
        <v>September</v>
      </c>
      <c r="AC197" s="11">
        <f t="shared" si="19"/>
        <v>153</v>
      </c>
      <c r="AD197" s="13" t="str" cm="1">
        <f t="array" ref="AD197">_xlfn.IFS(Table1[[#This Row],[Diff order-ship date]]&gt;10,"late time",Table1[[#This Row],[Diff order-ship date]]&gt;=0,"on time",Table1[[#This Row],[Diff order-ship date]]&lt;0,"not appropriate")</f>
        <v>late time</v>
      </c>
      <c r="AE197" s="11" t="str">
        <f t="shared" si="17"/>
        <v>Positive</v>
      </c>
      <c r="AF197" s="11" t="str">
        <f>_xlfn.CONCAT(Table1[[#This Row],[Month]],Table1[[#This Row],[year]])</f>
        <v>September2023</v>
      </c>
      <c r="AG197" s="11">
        <f t="shared" si="18"/>
        <v>0.11748633879781401</v>
      </c>
    </row>
    <row r="198" spans="1:33">
      <c r="A198" s="4">
        <v>197</v>
      </c>
      <c r="B198" s="5" t="s">
        <v>1100</v>
      </c>
      <c r="C198" s="5" t="s">
        <v>152</v>
      </c>
      <c r="D198" s="5" t="s">
        <v>280</v>
      </c>
      <c r="E198" s="5" t="s">
        <v>281</v>
      </c>
      <c r="F198" s="5" t="s">
        <v>158</v>
      </c>
      <c r="G198" s="5" t="s">
        <v>276</v>
      </c>
      <c r="H198" s="5" t="s">
        <v>51</v>
      </c>
      <c r="I198" s="5" t="s">
        <v>212</v>
      </c>
      <c r="J198" s="5" t="s">
        <v>64</v>
      </c>
      <c r="K198" s="5" t="s">
        <v>1101</v>
      </c>
      <c r="L198" s="5" t="s">
        <v>36</v>
      </c>
      <c r="M198" s="5" t="s">
        <v>47</v>
      </c>
      <c r="N198" s="5" t="s">
        <v>1102</v>
      </c>
      <c r="O198" s="5">
        <v>11.58</v>
      </c>
      <c r="P198" s="5">
        <v>2</v>
      </c>
      <c r="Q198" s="5">
        <v>2.04</v>
      </c>
      <c r="R198" s="8">
        <f>Table1[[#This Row],[Profit]]/Table1[[#This Row],[Sales]]</f>
        <v>0.176165803108808</v>
      </c>
      <c r="S198" s="5">
        <v>0.92</v>
      </c>
      <c r="T198" s="5" t="s">
        <v>170</v>
      </c>
      <c r="U198" s="5">
        <v>203</v>
      </c>
      <c r="V198" s="5" t="s">
        <v>172</v>
      </c>
      <c r="W198" s="5" t="s">
        <v>63</v>
      </c>
      <c r="X198" s="9" t="s">
        <v>28</v>
      </c>
      <c r="Y198" s="12">
        <v>45104</v>
      </c>
      <c r="Z198" s="12">
        <v>44933</v>
      </c>
      <c r="AA198" s="11">
        <f t="shared" si="15"/>
        <v>2023</v>
      </c>
      <c r="AB198" s="11" t="str">
        <f t="shared" si="16"/>
        <v>January</v>
      </c>
      <c r="AC198" s="11">
        <f t="shared" si="19"/>
        <v>-171</v>
      </c>
      <c r="AD198" s="13" t="str" cm="1">
        <f t="array" ref="AD198">_xlfn.IFS(Table1[[#This Row],[Diff order-ship date]]&gt;10,"late time",Table1[[#This Row],[Diff order-ship date]]&gt;=0,"on time",Table1[[#This Row],[Diff order-ship date]]&lt;0,"not appropriate")</f>
        <v>not appropriate</v>
      </c>
      <c r="AE198" s="11" t="str">
        <f t="shared" si="17"/>
        <v>Positive</v>
      </c>
      <c r="AF198" s="11" t="str">
        <f>_xlfn.CONCAT(Table1[[#This Row],[Month]],Table1[[#This Row],[year]])</f>
        <v>January2023</v>
      </c>
      <c r="AG198" s="11">
        <f t="shared" si="18"/>
        <v>0.176165803108808</v>
      </c>
    </row>
    <row r="199" spans="1:33">
      <c r="A199" s="6">
        <v>198</v>
      </c>
      <c r="B199" s="7" t="s">
        <v>1103</v>
      </c>
      <c r="C199" s="7" t="s">
        <v>152</v>
      </c>
      <c r="D199" s="7" t="s">
        <v>1104</v>
      </c>
      <c r="E199" s="7" t="s">
        <v>1105</v>
      </c>
      <c r="F199" s="7" t="s">
        <v>158</v>
      </c>
      <c r="G199" s="7" t="s">
        <v>638</v>
      </c>
      <c r="H199" s="7" t="s">
        <v>40</v>
      </c>
      <c r="I199" s="7" t="s">
        <v>212</v>
      </c>
      <c r="J199" s="7" t="s">
        <v>64</v>
      </c>
      <c r="K199" s="7" t="s">
        <v>933</v>
      </c>
      <c r="L199" s="7" t="s">
        <v>36</v>
      </c>
      <c r="M199" s="7" t="s">
        <v>41</v>
      </c>
      <c r="N199" s="7" t="s">
        <v>934</v>
      </c>
      <c r="O199" s="7">
        <v>22.74</v>
      </c>
      <c r="P199" s="7">
        <v>2</v>
      </c>
      <c r="Q199" s="7">
        <v>4.32</v>
      </c>
      <c r="R199" s="8">
        <f>Table1[[#This Row],[Profit]]/Table1[[#This Row],[Sales]]</f>
        <v>0.189973614775726</v>
      </c>
      <c r="S199" s="7">
        <v>1.27</v>
      </c>
      <c r="T199" s="7" t="s">
        <v>165</v>
      </c>
      <c r="U199" s="7">
        <v>383</v>
      </c>
      <c r="V199" s="7" t="s">
        <v>172</v>
      </c>
      <c r="W199" s="7" t="s">
        <v>72</v>
      </c>
      <c r="X199" s="10" t="s">
        <v>21</v>
      </c>
      <c r="Y199" s="14">
        <v>44870</v>
      </c>
      <c r="Z199" s="14">
        <v>44697</v>
      </c>
      <c r="AA199" s="11">
        <f t="shared" si="15"/>
        <v>2022</v>
      </c>
      <c r="AB199" s="11" t="str">
        <f t="shared" si="16"/>
        <v>May</v>
      </c>
      <c r="AC199" s="11">
        <f t="shared" si="19"/>
        <v>-173</v>
      </c>
      <c r="AD199" s="13" t="str" cm="1">
        <f t="array" ref="AD199">_xlfn.IFS(Table1[[#This Row],[Diff order-ship date]]&gt;10,"late time",Table1[[#This Row],[Diff order-ship date]]&gt;=0,"on time",Table1[[#This Row],[Diff order-ship date]]&lt;0,"not appropriate")</f>
        <v>not appropriate</v>
      </c>
      <c r="AE199" s="11" t="str">
        <f t="shared" si="17"/>
        <v>Positive</v>
      </c>
      <c r="AF199" s="11" t="str">
        <f>_xlfn.CONCAT(Table1[[#This Row],[Month]],Table1[[#This Row],[year]])</f>
        <v>May2022</v>
      </c>
      <c r="AG199" s="11">
        <f t="shared" si="18"/>
        <v>0.189973614775726</v>
      </c>
    </row>
    <row r="200" spans="1:33">
      <c r="A200" s="4">
        <v>199</v>
      </c>
      <c r="B200" s="5" t="s">
        <v>1106</v>
      </c>
      <c r="C200" s="5" t="s">
        <v>152</v>
      </c>
      <c r="D200" s="5" t="s">
        <v>1107</v>
      </c>
      <c r="E200" s="5" t="s">
        <v>1108</v>
      </c>
      <c r="F200" s="5" t="s">
        <v>158</v>
      </c>
      <c r="G200" s="5" t="s">
        <v>1109</v>
      </c>
      <c r="H200" s="5" t="s">
        <v>140</v>
      </c>
      <c r="I200" s="5" t="s">
        <v>212</v>
      </c>
      <c r="J200" s="5" t="s">
        <v>65</v>
      </c>
      <c r="K200" s="5" t="s">
        <v>1110</v>
      </c>
      <c r="L200" s="5" t="s">
        <v>42</v>
      </c>
      <c r="M200" s="5" t="s">
        <v>95</v>
      </c>
      <c r="N200" s="5" t="s">
        <v>1111</v>
      </c>
      <c r="O200" s="5">
        <v>156.87</v>
      </c>
      <c r="P200" s="5">
        <v>3</v>
      </c>
      <c r="Q200" s="5">
        <v>39.15</v>
      </c>
      <c r="R200" s="8">
        <f>Table1[[#This Row],[Profit]]/Table1[[#This Row],[Sales]]</f>
        <v>0.24956970740103299</v>
      </c>
      <c r="S200" s="5">
        <v>12.69</v>
      </c>
      <c r="T200" s="5" t="s">
        <v>170</v>
      </c>
      <c r="U200" s="5">
        <v>313</v>
      </c>
      <c r="V200" s="5" t="s">
        <v>172</v>
      </c>
      <c r="W200" s="5" t="s">
        <v>27</v>
      </c>
      <c r="X200" s="9" t="s">
        <v>21</v>
      </c>
      <c r="Y200" s="12">
        <v>44603</v>
      </c>
      <c r="Z200" s="12">
        <v>44662</v>
      </c>
      <c r="AA200" s="11">
        <f t="shared" si="15"/>
        <v>2022</v>
      </c>
      <c r="AB200" s="11" t="str">
        <f t="shared" si="16"/>
        <v>April</v>
      </c>
      <c r="AC200" s="11">
        <f t="shared" si="19"/>
        <v>59</v>
      </c>
      <c r="AD200" s="13" t="str" cm="1">
        <f t="array" ref="AD200">_xlfn.IFS(Table1[[#This Row],[Diff order-ship date]]&gt;10,"late time",Table1[[#This Row],[Diff order-ship date]]&gt;=0,"on time",Table1[[#This Row],[Diff order-ship date]]&lt;0,"not appropriate")</f>
        <v>late time</v>
      </c>
      <c r="AE200" s="11" t="str">
        <f t="shared" si="17"/>
        <v>Positive</v>
      </c>
      <c r="AF200" s="11" t="str">
        <f>_xlfn.CONCAT(Table1[[#This Row],[Month]],Table1[[#This Row],[year]])</f>
        <v>April2022</v>
      </c>
      <c r="AG200" s="11">
        <f t="shared" si="18"/>
        <v>0.24956970740103299</v>
      </c>
    </row>
    <row r="201" spans="1:33">
      <c r="A201" s="6">
        <v>200</v>
      </c>
      <c r="B201" s="7" t="s">
        <v>846</v>
      </c>
      <c r="C201" s="7" t="s">
        <v>147</v>
      </c>
      <c r="D201" s="7" t="s">
        <v>847</v>
      </c>
      <c r="E201" s="7" t="s">
        <v>848</v>
      </c>
      <c r="F201" s="7" t="s">
        <v>159</v>
      </c>
      <c r="G201" s="7" t="s">
        <v>849</v>
      </c>
      <c r="H201" s="7" t="s">
        <v>138</v>
      </c>
      <c r="I201" s="7" t="s">
        <v>212</v>
      </c>
      <c r="J201" s="7" t="s">
        <v>65</v>
      </c>
      <c r="K201" s="7" t="s">
        <v>1112</v>
      </c>
      <c r="L201" s="7" t="s">
        <v>42</v>
      </c>
      <c r="M201" s="7" t="s">
        <v>95</v>
      </c>
      <c r="N201" s="7" t="s">
        <v>1113</v>
      </c>
      <c r="O201" s="7">
        <v>1607.76</v>
      </c>
      <c r="P201" s="7">
        <v>6</v>
      </c>
      <c r="Q201" s="7">
        <v>482.22</v>
      </c>
      <c r="R201" s="8">
        <f>Table1[[#This Row],[Profit]]/Table1[[#This Row],[Sales]]</f>
        <v>0.299932825794895</v>
      </c>
      <c r="S201" s="7">
        <v>286.74</v>
      </c>
      <c r="T201" s="7" t="s">
        <v>165</v>
      </c>
      <c r="U201" s="7">
        <v>174</v>
      </c>
      <c r="V201" s="7" t="s">
        <v>172</v>
      </c>
      <c r="W201" s="7" t="s">
        <v>76</v>
      </c>
      <c r="X201" s="10" t="s">
        <v>21</v>
      </c>
      <c r="Y201" s="14">
        <v>44584</v>
      </c>
      <c r="Z201" s="14">
        <v>44588</v>
      </c>
      <c r="AA201" s="11">
        <f t="shared" si="15"/>
        <v>2022</v>
      </c>
      <c r="AB201" s="11" t="str">
        <f t="shared" si="16"/>
        <v>January</v>
      </c>
      <c r="AC201" s="11">
        <f t="shared" si="19"/>
        <v>4</v>
      </c>
      <c r="AD201" s="13" t="str" cm="1">
        <f t="array" ref="AD201">_xlfn.IFS(Table1[[#This Row],[Diff order-ship date]]&gt;10,"late time",Table1[[#This Row],[Diff order-ship date]]&gt;=0,"on time",Table1[[#This Row],[Diff order-ship date]]&lt;0,"not appropriate")</f>
        <v>on time</v>
      </c>
      <c r="AE201" s="11" t="str">
        <f t="shared" si="17"/>
        <v>Positive</v>
      </c>
      <c r="AF201" s="11" t="str">
        <f>_xlfn.CONCAT(Table1[[#This Row],[Month]],Table1[[#This Row],[year]])</f>
        <v>January2022</v>
      </c>
      <c r="AG201" s="11">
        <f t="shared" si="18"/>
        <v>0.299932825794895</v>
      </c>
    </row>
    <row r="202" spans="1:33">
      <c r="A202" s="4">
        <v>201</v>
      </c>
      <c r="B202" s="5" t="s">
        <v>866</v>
      </c>
      <c r="C202" s="5" t="s">
        <v>152</v>
      </c>
      <c r="D202" s="5" t="s">
        <v>867</v>
      </c>
      <c r="E202" s="5" t="s">
        <v>868</v>
      </c>
      <c r="F202" s="5" t="s">
        <v>159</v>
      </c>
      <c r="G202" s="5" t="s">
        <v>869</v>
      </c>
      <c r="H202" s="5" t="s">
        <v>138</v>
      </c>
      <c r="I202" s="5" t="s">
        <v>212</v>
      </c>
      <c r="J202" s="5" t="s">
        <v>65</v>
      </c>
      <c r="K202" s="5" t="s">
        <v>1114</v>
      </c>
      <c r="L202" s="5" t="s">
        <v>42</v>
      </c>
      <c r="M202" s="5" t="s">
        <v>95</v>
      </c>
      <c r="N202" s="5" t="s">
        <v>1115</v>
      </c>
      <c r="O202" s="5">
        <v>2173.5</v>
      </c>
      <c r="P202" s="5">
        <v>7</v>
      </c>
      <c r="Q202" s="5">
        <v>260.82</v>
      </c>
      <c r="R202" s="8">
        <f>Table1[[#This Row],[Profit]]/Table1[[#This Row],[Sales]]</f>
        <v>0.12</v>
      </c>
      <c r="S202" s="5">
        <v>154.18</v>
      </c>
      <c r="T202" s="5" t="s">
        <v>165</v>
      </c>
      <c r="U202" s="5">
        <v>569</v>
      </c>
      <c r="V202" s="5" t="s">
        <v>172</v>
      </c>
      <c r="W202" s="5" t="s">
        <v>63</v>
      </c>
      <c r="X202" s="9" t="s">
        <v>21</v>
      </c>
      <c r="Y202" s="12">
        <v>45113</v>
      </c>
      <c r="Z202" s="12">
        <v>45175</v>
      </c>
      <c r="AA202" s="11">
        <f t="shared" si="15"/>
        <v>2023</v>
      </c>
      <c r="AB202" s="11" t="str">
        <f t="shared" si="16"/>
        <v>September</v>
      </c>
      <c r="AC202" s="11">
        <f t="shared" si="19"/>
        <v>62</v>
      </c>
      <c r="AD202" s="13" t="str" cm="1">
        <f t="array" ref="AD202">_xlfn.IFS(Table1[[#This Row],[Diff order-ship date]]&gt;10,"late time",Table1[[#This Row],[Diff order-ship date]]&gt;=0,"on time",Table1[[#This Row],[Diff order-ship date]]&lt;0,"not appropriate")</f>
        <v>late time</v>
      </c>
      <c r="AE202" s="11" t="str">
        <f t="shared" si="17"/>
        <v>Positive</v>
      </c>
      <c r="AF202" s="11" t="str">
        <f>_xlfn.CONCAT(Table1[[#This Row],[Month]],Table1[[#This Row],[year]])</f>
        <v>September2023</v>
      </c>
      <c r="AG202" s="11">
        <f t="shared" si="18"/>
        <v>0.12</v>
      </c>
    </row>
    <row r="203" spans="1:33">
      <c r="A203" s="6">
        <v>202</v>
      </c>
      <c r="B203" s="7" t="s">
        <v>1116</v>
      </c>
      <c r="C203" s="7" t="s">
        <v>147</v>
      </c>
      <c r="D203" s="7" t="s">
        <v>1117</v>
      </c>
      <c r="E203" s="7" t="s">
        <v>1118</v>
      </c>
      <c r="F203" s="7" t="s">
        <v>159</v>
      </c>
      <c r="G203" s="7" t="s">
        <v>374</v>
      </c>
      <c r="H203" s="7" t="s">
        <v>125</v>
      </c>
      <c r="I203" s="7" t="s">
        <v>212</v>
      </c>
      <c r="J203" s="7" t="s">
        <v>65</v>
      </c>
      <c r="K203" s="7" t="s">
        <v>1119</v>
      </c>
      <c r="L203" s="7" t="s">
        <v>42</v>
      </c>
      <c r="M203" s="7" t="s">
        <v>95</v>
      </c>
      <c r="N203" s="7" t="s">
        <v>1120</v>
      </c>
      <c r="O203" s="7">
        <v>485.73</v>
      </c>
      <c r="P203" s="7">
        <v>3</v>
      </c>
      <c r="Q203" s="7">
        <v>189.36</v>
      </c>
      <c r="R203" s="8">
        <f>Table1[[#This Row],[Profit]]/Table1[[#This Row],[Sales]]</f>
        <v>0.38984621085788401</v>
      </c>
      <c r="S203" s="7">
        <v>42.53</v>
      </c>
      <c r="T203" s="7" t="s">
        <v>170</v>
      </c>
      <c r="U203" s="7">
        <v>702</v>
      </c>
      <c r="V203" s="7" t="s">
        <v>172</v>
      </c>
      <c r="W203" s="7" t="s">
        <v>72</v>
      </c>
      <c r="X203" s="10" t="s">
        <v>21</v>
      </c>
      <c r="Y203" s="14">
        <v>45301</v>
      </c>
      <c r="Z203" s="14">
        <v>45361</v>
      </c>
      <c r="AA203" s="11">
        <f t="shared" si="15"/>
        <v>2024</v>
      </c>
      <c r="AB203" s="11" t="str">
        <f t="shared" si="16"/>
        <v>March</v>
      </c>
      <c r="AC203" s="11">
        <f t="shared" si="19"/>
        <v>60</v>
      </c>
      <c r="AD203" s="13" t="str" cm="1">
        <f t="array" ref="AD203">_xlfn.IFS(Table1[[#This Row],[Diff order-ship date]]&gt;10,"late time",Table1[[#This Row],[Diff order-ship date]]&gt;=0,"on time",Table1[[#This Row],[Diff order-ship date]]&lt;0,"not appropriate")</f>
        <v>late time</v>
      </c>
      <c r="AE203" s="11" t="str">
        <f t="shared" si="17"/>
        <v>Positive</v>
      </c>
      <c r="AF203" s="11" t="str">
        <f>_xlfn.CONCAT(Table1[[#This Row],[Month]],Table1[[#This Row],[year]])</f>
        <v>March2024</v>
      </c>
      <c r="AG203" s="11">
        <f t="shared" si="18"/>
        <v>0.38984621085788401</v>
      </c>
    </row>
    <row r="204" spans="1:33">
      <c r="A204" s="4">
        <v>203</v>
      </c>
      <c r="B204" s="5" t="s">
        <v>1121</v>
      </c>
      <c r="C204" s="5" t="s">
        <v>147</v>
      </c>
      <c r="D204" s="5" t="s">
        <v>1122</v>
      </c>
      <c r="E204" s="5" t="s">
        <v>1123</v>
      </c>
      <c r="F204" s="5" t="s">
        <v>160</v>
      </c>
      <c r="G204" s="5" t="s">
        <v>1124</v>
      </c>
      <c r="H204" s="5" t="s">
        <v>142</v>
      </c>
      <c r="I204" s="5" t="s">
        <v>212</v>
      </c>
      <c r="J204" s="5" t="s">
        <v>64</v>
      </c>
      <c r="K204" s="5" t="s">
        <v>1125</v>
      </c>
      <c r="L204" s="5" t="s">
        <v>42</v>
      </c>
      <c r="M204" s="5" t="s">
        <v>62</v>
      </c>
      <c r="N204" s="5" t="s">
        <v>1126</v>
      </c>
      <c r="O204" s="5">
        <v>240</v>
      </c>
      <c r="P204" s="5">
        <v>2</v>
      </c>
      <c r="Q204" s="5">
        <v>88.8</v>
      </c>
      <c r="R204" s="8">
        <f>Table1[[#This Row],[Profit]]/Table1[[#This Row],[Sales]]</f>
        <v>0.37</v>
      </c>
      <c r="S204" s="5">
        <v>106.35</v>
      </c>
      <c r="T204" s="5" t="s">
        <v>163</v>
      </c>
      <c r="U204" s="5">
        <v>667</v>
      </c>
      <c r="V204" s="5" t="s">
        <v>172</v>
      </c>
      <c r="W204" s="5" t="s">
        <v>27</v>
      </c>
      <c r="X204" s="9" t="s">
        <v>28</v>
      </c>
      <c r="Y204" s="12">
        <v>45441</v>
      </c>
      <c r="Z204" s="12">
        <v>45328</v>
      </c>
      <c r="AA204" s="11">
        <f t="shared" si="15"/>
        <v>2024</v>
      </c>
      <c r="AB204" s="11" t="str">
        <f t="shared" si="16"/>
        <v>February</v>
      </c>
      <c r="AC204" s="11">
        <f t="shared" si="19"/>
        <v>-113</v>
      </c>
      <c r="AD204" s="13" t="str" cm="1">
        <f t="array" ref="AD204">_xlfn.IFS(Table1[[#This Row],[Diff order-ship date]]&gt;10,"late time",Table1[[#This Row],[Diff order-ship date]]&gt;=0,"on time",Table1[[#This Row],[Diff order-ship date]]&lt;0,"not appropriate")</f>
        <v>not appropriate</v>
      </c>
      <c r="AE204" s="11" t="str">
        <f t="shared" si="17"/>
        <v>Positive</v>
      </c>
      <c r="AF204" s="11" t="str">
        <f>_xlfn.CONCAT(Table1[[#This Row],[Month]],Table1[[#This Row],[year]])</f>
        <v>February2024</v>
      </c>
      <c r="AG204" s="11">
        <f t="shared" si="18"/>
        <v>0.37</v>
      </c>
    </row>
    <row r="205" spans="1:33">
      <c r="A205" s="6">
        <v>204</v>
      </c>
      <c r="B205" s="7" t="s">
        <v>1127</v>
      </c>
      <c r="C205" s="7" t="s">
        <v>147</v>
      </c>
      <c r="D205" s="7" t="s">
        <v>1128</v>
      </c>
      <c r="E205" s="7" t="s">
        <v>1129</v>
      </c>
      <c r="F205" s="7" t="s">
        <v>160</v>
      </c>
      <c r="G205" s="7" t="s">
        <v>320</v>
      </c>
      <c r="H205" s="7" t="s">
        <v>138</v>
      </c>
      <c r="I205" s="7" t="s">
        <v>212</v>
      </c>
      <c r="J205" s="7" t="s">
        <v>65</v>
      </c>
      <c r="K205" s="7" t="s">
        <v>1130</v>
      </c>
      <c r="L205" s="7" t="s">
        <v>42</v>
      </c>
      <c r="M205" s="7" t="s">
        <v>62</v>
      </c>
      <c r="N205" s="7" t="s">
        <v>1131</v>
      </c>
      <c r="O205" s="7">
        <v>194.31</v>
      </c>
      <c r="P205" s="7">
        <v>1</v>
      </c>
      <c r="Q205" s="7">
        <v>91.32</v>
      </c>
      <c r="R205" s="8">
        <f>Table1[[#This Row],[Profit]]/Table1[[#This Row],[Sales]]</f>
        <v>0.46997066543152699</v>
      </c>
      <c r="S205" s="7">
        <v>56.71</v>
      </c>
      <c r="T205" s="7" t="s">
        <v>165</v>
      </c>
      <c r="U205" s="7">
        <v>626</v>
      </c>
      <c r="V205" s="7" t="s">
        <v>172</v>
      </c>
      <c r="W205" s="7" t="s">
        <v>76</v>
      </c>
      <c r="X205" s="10" t="s">
        <v>28</v>
      </c>
      <c r="Y205" s="14">
        <v>45526</v>
      </c>
      <c r="Z205" s="14">
        <v>45528</v>
      </c>
      <c r="AA205" s="11">
        <f t="shared" si="15"/>
        <v>2024</v>
      </c>
      <c r="AB205" s="11" t="str">
        <f t="shared" si="16"/>
        <v>August</v>
      </c>
      <c r="AC205" s="11">
        <f t="shared" si="19"/>
        <v>2</v>
      </c>
      <c r="AD205" s="13" t="str" cm="1">
        <f t="array" ref="AD205">_xlfn.IFS(Table1[[#This Row],[Diff order-ship date]]&gt;10,"late time",Table1[[#This Row],[Diff order-ship date]]&gt;=0,"on time",Table1[[#This Row],[Diff order-ship date]]&lt;0,"not appropriate")</f>
        <v>on time</v>
      </c>
      <c r="AE205" s="11" t="str">
        <f t="shared" si="17"/>
        <v>Positive</v>
      </c>
      <c r="AF205" s="11" t="str">
        <f>_xlfn.CONCAT(Table1[[#This Row],[Month]],Table1[[#This Row],[year]])</f>
        <v>August2024</v>
      </c>
      <c r="AG205" s="11">
        <f t="shared" si="18"/>
        <v>0.46997066543152699</v>
      </c>
    </row>
    <row r="206" spans="1:33">
      <c r="A206" s="4">
        <v>205</v>
      </c>
      <c r="B206" s="5" t="s">
        <v>771</v>
      </c>
      <c r="C206" s="5" t="s">
        <v>152</v>
      </c>
      <c r="D206" s="5" t="s">
        <v>772</v>
      </c>
      <c r="E206" s="5" t="s">
        <v>773</v>
      </c>
      <c r="F206" s="5" t="s">
        <v>160</v>
      </c>
      <c r="G206" s="5" t="s">
        <v>723</v>
      </c>
      <c r="H206" s="5" t="s">
        <v>129</v>
      </c>
      <c r="I206" s="5" t="s">
        <v>212</v>
      </c>
      <c r="J206" s="5" t="s">
        <v>67</v>
      </c>
      <c r="K206" s="5" t="s">
        <v>1132</v>
      </c>
      <c r="L206" s="5" t="s">
        <v>42</v>
      </c>
      <c r="M206" s="5" t="s">
        <v>62</v>
      </c>
      <c r="N206" s="5" t="s">
        <v>1133</v>
      </c>
      <c r="O206" s="5">
        <v>2372.2199999999998</v>
      </c>
      <c r="P206" s="5">
        <v>9</v>
      </c>
      <c r="Q206" s="5">
        <v>0</v>
      </c>
      <c r="R206" s="8">
        <f>Table1[[#This Row],[Profit]]/Table1[[#This Row],[Sales]]</f>
        <v>0</v>
      </c>
      <c r="S206" s="5">
        <v>302.82</v>
      </c>
      <c r="T206" s="5" t="s">
        <v>165</v>
      </c>
      <c r="U206" s="5">
        <v>268</v>
      </c>
      <c r="V206" s="5" t="s">
        <v>172</v>
      </c>
      <c r="W206" s="5" t="s">
        <v>63</v>
      </c>
      <c r="X206" s="9" t="s">
        <v>21</v>
      </c>
      <c r="Y206" s="12">
        <v>45552</v>
      </c>
      <c r="Z206" s="12">
        <v>45554</v>
      </c>
      <c r="AA206" s="11">
        <f t="shared" si="15"/>
        <v>2024</v>
      </c>
      <c r="AB206" s="11" t="str">
        <f t="shared" si="16"/>
        <v>September</v>
      </c>
      <c r="AC206" s="11">
        <f t="shared" si="19"/>
        <v>2</v>
      </c>
      <c r="AD206" s="13" t="str" cm="1">
        <f t="array" ref="AD206">_xlfn.IFS(Table1[[#This Row],[Diff order-ship date]]&gt;10,"late time",Table1[[#This Row],[Diff order-ship date]]&gt;=0,"on time",Table1[[#This Row],[Diff order-ship date]]&lt;0,"not appropriate")</f>
        <v>on time</v>
      </c>
      <c r="AE206" s="11" t="str">
        <f t="shared" si="17"/>
        <v>Positive</v>
      </c>
      <c r="AF206" s="11" t="str">
        <f>_xlfn.CONCAT(Table1[[#This Row],[Month]],Table1[[#This Row],[year]])</f>
        <v>September2024</v>
      </c>
      <c r="AG206" s="11">
        <f t="shared" si="18"/>
        <v>0</v>
      </c>
    </row>
    <row r="207" spans="1:33">
      <c r="A207" s="6">
        <v>206</v>
      </c>
      <c r="B207" s="7" t="s">
        <v>821</v>
      </c>
      <c r="C207" s="7" t="s">
        <v>147</v>
      </c>
      <c r="D207" s="7" t="s">
        <v>822</v>
      </c>
      <c r="E207" s="7" t="s">
        <v>823</v>
      </c>
      <c r="F207" s="7" t="s">
        <v>159</v>
      </c>
      <c r="G207" s="7" t="s">
        <v>650</v>
      </c>
      <c r="H207" s="7" t="s">
        <v>61</v>
      </c>
      <c r="I207" s="7" t="s">
        <v>212</v>
      </c>
      <c r="J207" s="7" t="s">
        <v>67</v>
      </c>
      <c r="K207" s="7" t="s">
        <v>1134</v>
      </c>
      <c r="L207" s="7" t="s">
        <v>42</v>
      </c>
      <c r="M207" s="7" t="s">
        <v>62</v>
      </c>
      <c r="N207" s="7" t="s">
        <v>1135</v>
      </c>
      <c r="O207" s="7">
        <v>1590.6</v>
      </c>
      <c r="P207" s="7">
        <v>5</v>
      </c>
      <c r="Q207" s="7">
        <v>572.54999999999995</v>
      </c>
      <c r="R207" s="8">
        <f>Table1[[#This Row],[Profit]]/Table1[[#This Row],[Sales]]</f>
        <v>0.359958506224066</v>
      </c>
      <c r="S207" s="7">
        <v>493.2</v>
      </c>
      <c r="T207" s="7" t="s">
        <v>163</v>
      </c>
      <c r="U207" s="7">
        <v>412</v>
      </c>
      <c r="V207" s="7" t="s">
        <v>172</v>
      </c>
      <c r="W207" s="7" t="s">
        <v>72</v>
      </c>
      <c r="X207" s="10" t="s">
        <v>28</v>
      </c>
      <c r="Y207" s="14">
        <v>45561</v>
      </c>
      <c r="Z207" s="14">
        <v>45563</v>
      </c>
      <c r="AA207" s="11">
        <f t="shared" si="15"/>
        <v>2024</v>
      </c>
      <c r="AB207" s="11" t="str">
        <f t="shared" si="16"/>
        <v>September</v>
      </c>
      <c r="AC207" s="11">
        <f t="shared" si="19"/>
        <v>2</v>
      </c>
      <c r="AD207" s="13" t="str" cm="1">
        <f t="array" ref="AD207">_xlfn.IFS(Table1[[#This Row],[Diff order-ship date]]&gt;10,"late time",Table1[[#This Row],[Diff order-ship date]]&gt;=0,"on time",Table1[[#This Row],[Diff order-ship date]]&lt;0,"not appropriate")</f>
        <v>on time</v>
      </c>
      <c r="AE207" s="11" t="str">
        <f t="shared" si="17"/>
        <v>Positive</v>
      </c>
      <c r="AF207" s="11" t="str">
        <f>_xlfn.CONCAT(Table1[[#This Row],[Month]],Table1[[#This Row],[year]])</f>
        <v>September2024</v>
      </c>
      <c r="AG207" s="11">
        <f t="shared" si="18"/>
        <v>0.359958506224066</v>
      </c>
    </row>
    <row r="208" spans="1:33">
      <c r="A208" s="4">
        <v>207</v>
      </c>
      <c r="B208" s="5" t="s">
        <v>1136</v>
      </c>
      <c r="C208" s="5" t="s">
        <v>152</v>
      </c>
      <c r="D208" s="5" t="s">
        <v>1137</v>
      </c>
      <c r="E208" s="5" t="s">
        <v>1138</v>
      </c>
      <c r="F208" s="5" t="s">
        <v>159</v>
      </c>
      <c r="G208" s="5" t="s">
        <v>1139</v>
      </c>
      <c r="H208" s="5" t="s">
        <v>104</v>
      </c>
      <c r="I208" s="5" t="s">
        <v>212</v>
      </c>
      <c r="J208" s="5" t="s">
        <v>67</v>
      </c>
      <c r="K208" s="5" t="s">
        <v>1140</v>
      </c>
      <c r="L208" s="5" t="s">
        <v>42</v>
      </c>
      <c r="M208" s="5" t="s">
        <v>62</v>
      </c>
      <c r="N208" s="5" t="s">
        <v>1141</v>
      </c>
      <c r="O208" s="5">
        <v>785.61</v>
      </c>
      <c r="P208" s="5">
        <v>3</v>
      </c>
      <c r="Q208" s="5">
        <v>157.05000000000001</v>
      </c>
      <c r="R208" s="8">
        <f>Table1[[#This Row],[Profit]]/Table1[[#This Row],[Sales]]</f>
        <v>0.19990835147210401</v>
      </c>
      <c r="S208" s="5">
        <v>108.6</v>
      </c>
      <c r="T208" s="5" t="s">
        <v>165</v>
      </c>
      <c r="U208" s="5">
        <v>472</v>
      </c>
      <c r="V208" s="5" t="s">
        <v>172</v>
      </c>
      <c r="W208" s="5" t="s">
        <v>76</v>
      </c>
      <c r="X208" s="9" t="s">
        <v>28</v>
      </c>
      <c r="Y208" s="12">
        <v>45514</v>
      </c>
      <c r="Z208" s="12">
        <v>45575</v>
      </c>
      <c r="AA208" s="11">
        <f t="shared" si="15"/>
        <v>2024</v>
      </c>
      <c r="AB208" s="11" t="str">
        <f t="shared" si="16"/>
        <v>October</v>
      </c>
      <c r="AC208" s="11">
        <f t="shared" si="19"/>
        <v>61</v>
      </c>
      <c r="AD208" s="13" t="str" cm="1">
        <f t="array" ref="AD208">_xlfn.IFS(Table1[[#This Row],[Diff order-ship date]]&gt;10,"late time",Table1[[#This Row],[Diff order-ship date]]&gt;=0,"on time",Table1[[#This Row],[Diff order-ship date]]&lt;0,"not appropriate")</f>
        <v>late time</v>
      </c>
      <c r="AE208" s="11" t="str">
        <f t="shared" si="17"/>
        <v>Positive</v>
      </c>
      <c r="AF208" s="11" t="str">
        <f>_xlfn.CONCAT(Table1[[#This Row],[Month]],Table1[[#This Row],[year]])</f>
        <v>October2024</v>
      </c>
      <c r="AG208" s="11">
        <f t="shared" si="18"/>
        <v>0.19990835147210401</v>
      </c>
    </row>
    <row r="209" spans="1:33">
      <c r="A209" s="6">
        <v>208</v>
      </c>
      <c r="B209" s="7" t="s">
        <v>1142</v>
      </c>
      <c r="C209" s="7" t="s">
        <v>152</v>
      </c>
      <c r="D209" s="7" t="s">
        <v>1143</v>
      </c>
      <c r="E209" s="7" t="s">
        <v>1144</v>
      </c>
      <c r="F209" s="7" t="s">
        <v>158</v>
      </c>
      <c r="G209" s="7" t="s">
        <v>967</v>
      </c>
      <c r="H209" s="7" t="s">
        <v>61</v>
      </c>
      <c r="I209" s="7" t="s">
        <v>212</v>
      </c>
      <c r="J209" s="7" t="s">
        <v>67</v>
      </c>
      <c r="K209" s="7" t="s">
        <v>1145</v>
      </c>
      <c r="L209" s="7" t="s">
        <v>42</v>
      </c>
      <c r="M209" s="7" t="s">
        <v>62</v>
      </c>
      <c r="N209" s="7" t="s">
        <v>1146</v>
      </c>
      <c r="O209" s="7">
        <v>1272.72</v>
      </c>
      <c r="P209" s="7">
        <v>4</v>
      </c>
      <c r="Q209" s="7">
        <v>534.48</v>
      </c>
      <c r="R209" s="8">
        <f>Table1[[#This Row],[Profit]]/Table1[[#This Row],[Sales]]</f>
        <v>0.41995097114840702</v>
      </c>
      <c r="S209" s="7">
        <v>305.27</v>
      </c>
      <c r="T209" s="7" t="s">
        <v>165</v>
      </c>
      <c r="U209" s="7">
        <v>48</v>
      </c>
      <c r="V209" s="7" t="s">
        <v>172</v>
      </c>
      <c r="W209" s="7" t="s">
        <v>63</v>
      </c>
      <c r="X209" s="10" t="s">
        <v>21</v>
      </c>
      <c r="Y209" s="14">
        <v>44863</v>
      </c>
      <c r="Z209" s="14">
        <v>44865</v>
      </c>
      <c r="AA209" s="11">
        <f t="shared" si="15"/>
        <v>2022</v>
      </c>
      <c r="AB209" s="11" t="str">
        <f t="shared" si="16"/>
        <v>October</v>
      </c>
      <c r="AC209" s="11">
        <f t="shared" si="19"/>
        <v>2</v>
      </c>
      <c r="AD209" s="13" t="str" cm="1">
        <f t="array" ref="AD209">_xlfn.IFS(Table1[[#This Row],[Diff order-ship date]]&gt;10,"late time",Table1[[#This Row],[Diff order-ship date]]&gt;=0,"on time",Table1[[#This Row],[Diff order-ship date]]&lt;0,"not appropriate")</f>
        <v>on time</v>
      </c>
      <c r="AE209" s="11" t="str">
        <f t="shared" si="17"/>
        <v>Positive</v>
      </c>
      <c r="AF209" s="11" t="str">
        <f>_xlfn.CONCAT(Table1[[#This Row],[Month]],Table1[[#This Row],[year]])</f>
        <v>October2022</v>
      </c>
      <c r="AG209" s="11">
        <f t="shared" si="18"/>
        <v>0.41995097114840702</v>
      </c>
    </row>
    <row r="210" spans="1:33">
      <c r="A210" s="4">
        <v>209</v>
      </c>
      <c r="B210" s="5" t="s">
        <v>1147</v>
      </c>
      <c r="C210" s="5" t="s">
        <v>152</v>
      </c>
      <c r="D210" s="5" t="s">
        <v>1094</v>
      </c>
      <c r="E210" s="5" t="s">
        <v>1095</v>
      </c>
      <c r="F210" s="5" t="s">
        <v>158</v>
      </c>
      <c r="G210" s="5" t="s">
        <v>406</v>
      </c>
      <c r="H210" s="5" t="s">
        <v>100</v>
      </c>
      <c r="I210" s="5" t="s">
        <v>212</v>
      </c>
      <c r="J210" s="5" t="s">
        <v>67</v>
      </c>
      <c r="K210" s="5" t="s">
        <v>1148</v>
      </c>
      <c r="L210" s="5" t="s">
        <v>42</v>
      </c>
      <c r="M210" s="5" t="s">
        <v>62</v>
      </c>
      <c r="N210" s="5" t="s">
        <v>1149</v>
      </c>
      <c r="O210" s="5">
        <v>1469.25</v>
      </c>
      <c r="P210" s="5">
        <v>5</v>
      </c>
      <c r="Q210" s="5">
        <v>616.95000000000005</v>
      </c>
      <c r="R210" s="8">
        <f>Table1[[#This Row],[Profit]]/Table1[[#This Row],[Sales]]</f>
        <v>0.41990811638591102</v>
      </c>
      <c r="S210" s="5">
        <v>127.72</v>
      </c>
      <c r="T210" s="5" t="s">
        <v>165</v>
      </c>
      <c r="U210" s="5">
        <v>615</v>
      </c>
      <c r="V210" s="5" t="s">
        <v>172</v>
      </c>
      <c r="W210" s="5" t="s">
        <v>72</v>
      </c>
      <c r="X210" s="9" t="s">
        <v>28</v>
      </c>
      <c r="Y210" s="12">
        <v>45280</v>
      </c>
      <c r="Z210" s="12">
        <v>45280</v>
      </c>
      <c r="AA210" s="11">
        <f t="shared" si="15"/>
        <v>2023</v>
      </c>
      <c r="AB210" s="11" t="str">
        <f t="shared" si="16"/>
        <v>December</v>
      </c>
      <c r="AC210" s="11">
        <f t="shared" si="19"/>
        <v>0</v>
      </c>
      <c r="AD210" s="13" t="str" cm="1">
        <f t="array" ref="AD210">_xlfn.IFS(Table1[[#This Row],[Diff order-ship date]]&gt;10,"late time",Table1[[#This Row],[Diff order-ship date]]&gt;=0,"on time",Table1[[#This Row],[Diff order-ship date]]&lt;0,"not appropriate")</f>
        <v>on time</v>
      </c>
      <c r="AE210" s="11" t="str">
        <f t="shared" si="17"/>
        <v>Positive</v>
      </c>
      <c r="AF210" s="11" t="str">
        <f>_xlfn.CONCAT(Table1[[#This Row],[Month]],Table1[[#This Row],[year]])</f>
        <v>December2023</v>
      </c>
      <c r="AG210" s="11">
        <f t="shared" si="18"/>
        <v>0.41990811638591102</v>
      </c>
    </row>
    <row r="211" spans="1:33">
      <c r="A211" s="6">
        <v>210</v>
      </c>
      <c r="B211" s="7" t="s">
        <v>1150</v>
      </c>
      <c r="C211" s="7" t="s">
        <v>152</v>
      </c>
      <c r="D211" s="7" t="s">
        <v>1151</v>
      </c>
      <c r="E211" s="7" t="s">
        <v>1152</v>
      </c>
      <c r="F211" s="7" t="s">
        <v>158</v>
      </c>
      <c r="G211" s="7" t="s">
        <v>148</v>
      </c>
      <c r="H211" s="7" t="s">
        <v>71</v>
      </c>
      <c r="I211" s="7" t="s">
        <v>212</v>
      </c>
      <c r="J211" s="7" t="s">
        <v>65</v>
      </c>
      <c r="K211" s="7" t="s">
        <v>1153</v>
      </c>
      <c r="L211" s="7" t="s">
        <v>42</v>
      </c>
      <c r="M211" s="7" t="s">
        <v>62</v>
      </c>
      <c r="N211" s="7" t="s">
        <v>1154</v>
      </c>
      <c r="O211" s="7">
        <v>963.36</v>
      </c>
      <c r="P211" s="7">
        <v>4</v>
      </c>
      <c r="Q211" s="7">
        <v>154.08000000000001</v>
      </c>
      <c r="R211" s="8">
        <f>Table1[[#This Row],[Profit]]/Table1[[#This Row],[Sales]]</f>
        <v>0.159940209267564</v>
      </c>
      <c r="S211" s="7">
        <v>60.59</v>
      </c>
      <c r="T211" s="7" t="s">
        <v>170</v>
      </c>
      <c r="U211" s="7">
        <v>103</v>
      </c>
      <c r="V211" s="7" t="s">
        <v>172</v>
      </c>
      <c r="W211" s="7" t="s">
        <v>27</v>
      </c>
      <c r="X211" s="10" t="s">
        <v>21</v>
      </c>
      <c r="Y211" s="14">
        <v>44294</v>
      </c>
      <c r="Z211" s="14">
        <v>44385</v>
      </c>
      <c r="AA211" s="11">
        <f t="shared" si="15"/>
        <v>2021</v>
      </c>
      <c r="AB211" s="11" t="str">
        <f t="shared" si="16"/>
        <v>July</v>
      </c>
      <c r="AC211" s="11">
        <f t="shared" si="19"/>
        <v>91</v>
      </c>
      <c r="AD211" s="13" t="str" cm="1">
        <f t="array" ref="AD211">_xlfn.IFS(Table1[[#This Row],[Diff order-ship date]]&gt;10,"late time",Table1[[#This Row],[Diff order-ship date]]&gt;=0,"on time",Table1[[#This Row],[Diff order-ship date]]&lt;0,"not appropriate")</f>
        <v>late time</v>
      </c>
      <c r="AE211" s="11" t="str">
        <f t="shared" si="17"/>
        <v>Positive</v>
      </c>
      <c r="AF211" s="11" t="str">
        <f>_xlfn.CONCAT(Table1[[#This Row],[Month]],Table1[[#This Row],[year]])</f>
        <v>July2021</v>
      </c>
      <c r="AG211" s="11">
        <f t="shared" si="18"/>
        <v>0.159940209267564</v>
      </c>
    </row>
    <row r="212" spans="1:33">
      <c r="A212" s="4">
        <v>211</v>
      </c>
      <c r="B212" s="5" t="s">
        <v>1046</v>
      </c>
      <c r="C212" s="5" t="s">
        <v>147</v>
      </c>
      <c r="D212" s="5" t="s">
        <v>1047</v>
      </c>
      <c r="E212" s="5" t="s">
        <v>1048</v>
      </c>
      <c r="F212" s="5" t="s">
        <v>158</v>
      </c>
      <c r="G212" s="5" t="s">
        <v>1049</v>
      </c>
      <c r="H212" s="5" t="s">
        <v>100</v>
      </c>
      <c r="I212" s="5" t="s">
        <v>212</v>
      </c>
      <c r="J212" s="5" t="s">
        <v>67</v>
      </c>
      <c r="K212" s="5" t="s">
        <v>1155</v>
      </c>
      <c r="L212" s="5" t="s">
        <v>42</v>
      </c>
      <c r="M212" s="5" t="s">
        <v>62</v>
      </c>
      <c r="N212" s="5" t="s">
        <v>1156</v>
      </c>
      <c r="O212" s="5">
        <v>144.18</v>
      </c>
      <c r="P212" s="5">
        <v>1</v>
      </c>
      <c r="Q212" s="5">
        <v>18.72</v>
      </c>
      <c r="R212" s="8">
        <f>Table1[[#This Row],[Profit]]/Table1[[#This Row],[Sales]]</f>
        <v>0.129837702871411</v>
      </c>
      <c r="S212" s="5">
        <v>27.01</v>
      </c>
      <c r="T212" s="5" t="s">
        <v>163</v>
      </c>
      <c r="U212" s="5">
        <v>651</v>
      </c>
      <c r="V212" s="5" t="s">
        <v>172</v>
      </c>
      <c r="W212" s="5" t="s">
        <v>76</v>
      </c>
      <c r="X212" s="9" t="s">
        <v>28</v>
      </c>
      <c r="Y212" s="12">
        <v>45360</v>
      </c>
      <c r="Z212" s="12">
        <v>45452</v>
      </c>
      <c r="AA212" s="11">
        <f t="shared" si="15"/>
        <v>2024</v>
      </c>
      <c r="AB212" s="11" t="str">
        <f t="shared" si="16"/>
        <v>June</v>
      </c>
      <c r="AC212" s="11">
        <f t="shared" si="19"/>
        <v>92</v>
      </c>
      <c r="AD212" s="13" t="str" cm="1">
        <f t="array" ref="AD212">_xlfn.IFS(Table1[[#This Row],[Diff order-ship date]]&gt;10,"late time",Table1[[#This Row],[Diff order-ship date]]&gt;=0,"on time",Table1[[#This Row],[Diff order-ship date]]&lt;0,"not appropriate")</f>
        <v>late time</v>
      </c>
      <c r="AE212" s="11" t="str">
        <f t="shared" si="17"/>
        <v>Positive</v>
      </c>
      <c r="AF212" s="11" t="str">
        <f>_xlfn.CONCAT(Table1[[#This Row],[Month]],Table1[[#This Row],[year]])</f>
        <v>June2024</v>
      </c>
      <c r="AG212" s="11">
        <f t="shared" si="18"/>
        <v>0.129837702871411</v>
      </c>
    </row>
    <row r="213" spans="1:33">
      <c r="A213" s="6">
        <v>212</v>
      </c>
      <c r="B213" s="7" t="s">
        <v>1068</v>
      </c>
      <c r="C213" s="7" t="s">
        <v>147</v>
      </c>
      <c r="D213" s="7" t="s">
        <v>1069</v>
      </c>
      <c r="E213" s="7" t="s">
        <v>1070</v>
      </c>
      <c r="F213" s="7" t="s">
        <v>158</v>
      </c>
      <c r="G213" s="7" t="s">
        <v>330</v>
      </c>
      <c r="H213" s="7" t="s">
        <v>129</v>
      </c>
      <c r="I213" s="7" t="s">
        <v>212</v>
      </c>
      <c r="J213" s="7" t="s">
        <v>67</v>
      </c>
      <c r="K213" s="7" t="s">
        <v>1157</v>
      </c>
      <c r="L213" s="7" t="s">
        <v>42</v>
      </c>
      <c r="M213" s="7" t="s">
        <v>62</v>
      </c>
      <c r="N213" s="7" t="s">
        <v>1158</v>
      </c>
      <c r="O213" s="7">
        <v>294.3</v>
      </c>
      <c r="P213" s="7">
        <v>2</v>
      </c>
      <c r="Q213" s="7">
        <v>135.36000000000001</v>
      </c>
      <c r="R213" s="8">
        <f>Table1[[#This Row],[Profit]]/Table1[[#This Row],[Sales]]</f>
        <v>0.45993883792048901</v>
      </c>
      <c r="S213" s="7">
        <v>49.84</v>
      </c>
      <c r="T213" s="7" t="s">
        <v>165</v>
      </c>
      <c r="U213" s="7">
        <v>544</v>
      </c>
      <c r="V213" s="7" t="s">
        <v>172</v>
      </c>
      <c r="W213" s="7" t="s">
        <v>72</v>
      </c>
      <c r="X213" s="10" t="s">
        <v>21</v>
      </c>
      <c r="Y213" s="14">
        <v>45301</v>
      </c>
      <c r="Z213" s="14">
        <v>45361</v>
      </c>
      <c r="AA213" s="11">
        <f t="shared" si="15"/>
        <v>2024</v>
      </c>
      <c r="AB213" s="11" t="str">
        <f t="shared" si="16"/>
        <v>March</v>
      </c>
      <c r="AC213" s="11">
        <f t="shared" si="19"/>
        <v>60</v>
      </c>
      <c r="AD213" s="13" t="str" cm="1">
        <f t="array" ref="AD213">_xlfn.IFS(Table1[[#This Row],[Diff order-ship date]]&gt;10,"late time",Table1[[#This Row],[Diff order-ship date]]&gt;=0,"on time",Table1[[#This Row],[Diff order-ship date]]&lt;0,"not appropriate")</f>
        <v>late time</v>
      </c>
      <c r="AE213" s="11" t="str">
        <f t="shared" si="17"/>
        <v>Positive</v>
      </c>
      <c r="AF213" s="11" t="str">
        <f>_xlfn.CONCAT(Table1[[#This Row],[Month]],Table1[[#This Row],[year]])</f>
        <v>March2024</v>
      </c>
      <c r="AG213" s="11">
        <f t="shared" si="18"/>
        <v>0.45993883792048901</v>
      </c>
    </row>
    <row r="214" spans="1:33">
      <c r="A214" s="4">
        <v>213</v>
      </c>
      <c r="B214" s="5" t="s">
        <v>1159</v>
      </c>
      <c r="C214" s="5" t="s">
        <v>147</v>
      </c>
      <c r="D214" s="5" t="s">
        <v>1160</v>
      </c>
      <c r="E214" s="5" t="s">
        <v>1161</v>
      </c>
      <c r="F214" s="5" t="s">
        <v>159</v>
      </c>
      <c r="G214" s="5" t="s">
        <v>55</v>
      </c>
      <c r="H214" s="5" t="s">
        <v>55</v>
      </c>
      <c r="I214" s="5" t="s">
        <v>212</v>
      </c>
      <c r="J214" s="5" t="s">
        <v>65</v>
      </c>
      <c r="K214" s="5" t="s">
        <v>1162</v>
      </c>
      <c r="L214" s="5" t="s">
        <v>42</v>
      </c>
      <c r="M214" s="5" t="s">
        <v>26</v>
      </c>
      <c r="N214" s="5" t="s">
        <v>1163</v>
      </c>
      <c r="O214" s="5">
        <v>77.040000000000006</v>
      </c>
      <c r="P214" s="5">
        <v>2</v>
      </c>
      <c r="Q214" s="5">
        <v>0</v>
      </c>
      <c r="R214" s="8">
        <f>Table1[[#This Row],[Profit]]/Table1[[#This Row],[Sales]]</f>
        <v>0</v>
      </c>
      <c r="S214" s="5">
        <v>22.53</v>
      </c>
      <c r="T214" s="5" t="s">
        <v>163</v>
      </c>
      <c r="U214" s="5">
        <v>77</v>
      </c>
      <c r="V214" s="5" t="s">
        <v>172</v>
      </c>
      <c r="W214" s="5" t="s">
        <v>27</v>
      </c>
      <c r="X214" s="9" t="s">
        <v>28</v>
      </c>
      <c r="Y214" s="12">
        <v>44718</v>
      </c>
      <c r="Z214" s="12">
        <v>44810</v>
      </c>
      <c r="AA214" s="11">
        <f t="shared" si="15"/>
        <v>2022</v>
      </c>
      <c r="AB214" s="11" t="str">
        <f t="shared" si="16"/>
        <v>September</v>
      </c>
      <c r="AC214" s="11">
        <f t="shared" si="19"/>
        <v>92</v>
      </c>
      <c r="AD214" s="13" t="str" cm="1">
        <f t="array" ref="AD214">_xlfn.IFS(Table1[[#This Row],[Diff order-ship date]]&gt;10,"late time",Table1[[#This Row],[Diff order-ship date]]&gt;=0,"on time",Table1[[#This Row],[Diff order-ship date]]&lt;0,"not appropriate")</f>
        <v>late time</v>
      </c>
      <c r="AE214" s="11" t="str">
        <f t="shared" si="17"/>
        <v>Positive</v>
      </c>
      <c r="AF214" s="11" t="str">
        <f>_xlfn.CONCAT(Table1[[#This Row],[Month]],Table1[[#This Row],[year]])</f>
        <v>September2022</v>
      </c>
      <c r="AG214" s="11">
        <f t="shared" si="18"/>
        <v>0</v>
      </c>
    </row>
    <row r="215" spans="1:33">
      <c r="A215" s="6">
        <v>214</v>
      </c>
      <c r="B215" s="7" t="s">
        <v>872</v>
      </c>
      <c r="C215" s="7" t="s">
        <v>152</v>
      </c>
      <c r="D215" s="7" t="s">
        <v>504</v>
      </c>
      <c r="E215" s="7" t="s">
        <v>102</v>
      </c>
      <c r="F215" s="7" t="s">
        <v>159</v>
      </c>
      <c r="G215" s="7" t="s">
        <v>873</v>
      </c>
      <c r="H215" s="7" t="s">
        <v>94</v>
      </c>
      <c r="I215" s="7" t="s">
        <v>212</v>
      </c>
      <c r="J215" s="7" t="s">
        <v>66</v>
      </c>
      <c r="K215" s="7" t="s">
        <v>1164</v>
      </c>
      <c r="L215" s="7" t="s">
        <v>42</v>
      </c>
      <c r="M215" s="7" t="s">
        <v>26</v>
      </c>
      <c r="N215" s="7" t="s">
        <v>1165</v>
      </c>
      <c r="O215" s="7">
        <v>258.75</v>
      </c>
      <c r="P215" s="7">
        <v>1</v>
      </c>
      <c r="Q215" s="7">
        <v>75.03</v>
      </c>
      <c r="R215" s="8">
        <f>Table1[[#This Row],[Profit]]/Table1[[#This Row],[Sales]]</f>
        <v>0.28997101449275398</v>
      </c>
      <c r="S215" s="7">
        <v>27.23</v>
      </c>
      <c r="T215" s="7" t="s">
        <v>170</v>
      </c>
      <c r="U215" s="7">
        <v>110</v>
      </c>
      <c r="V215" s="7" t="s">
        <v>172</v>
      </c>
      <c r="W215" s="7" t="s">
        <v>63</v>
      </c>
      <c r="X215" s="10" t="s">
        <v>21</v>
      </c>
      <c r="Y215" s="14">
        <v>45301</v>
      </c>
      <c r="Z215" s="14">
        <v>45361</v>
      </c>
      <c r="AA215" s="11">
        <f t="shared" si="15"/>
        <v>2024</v>
      </c>
      <c r="AB215" s="11" t="str">
        <f t="shared" si="16"/>
        <v>March</v>
      </c>
      <c r="AC215" s="11">
        <f t="shared" si="19"/>
        <v>60</v>
      </c>
      <c r="AD215" s="13" t="str" cm="1">
        <f t="array" ref="AD215">_xlfn.IFS(Table1[[#This Row],[Diff order-ship date]]&gt;10,"late time",Table1[[#This Row],[Diff order-ship date]]&gt;=0,"on time",Table1[[#This Row],[Diff order-ship date]]&lt;0,"not appropriate")</f>
        <v>late time</v>
      </c>
      <c r="AE215" s="11" t="str">
        <f t="shared" si="17"/>
        <v>Positive</v>
      </c>
      <c r="AF215" s="11" t="str">
        <f>_xlfn.CONCAT(Table1[[#This Row],[Month]],Table1[[#This Row],[year]])</f>
        <v>March2024</v>
      </c>
      <c r="AG215" s="11">
        <f t="shared" si="18"/>
        <v>0.28997101449275398</v>
      </c>
    </row>
    <row r="216" spans="1:33">
      <c r="A216" s="4">
        <v>215</v>
      </c>
      <c r="B216" s="5" t="s">
        <v>858</v>
      </c>
      <c r="C216" s="5" t="s">
        <v>152</v>
      </c>
      <c r="D216" s="5" t="s">
        <v>859</v>
      </c>
      <c r="E216" s="5" t="s">
        <v>860</v>
      </c>
      <c r="F216" s="5" t="s">
        <v>159</v>
      </c>
      <c r="G216" s="5" t="s">
        <v>861</v>
      </c>
      <c r="H216" s="5" t="s">
        <v>25</v>
      </c>
      <c r="I216" s="5" t="s">
        <v>212</v>
      </c>
      <c r="J216" s="5" t="s">
        <v>66</v>
      </c>
      <c r="K216" s="5" t="s">
        <v>1166</v>
      </c>
      <c r="L216" s="5" t="s">
        <v>42</v>
      </c>
      <c r="M216" s="5" t="s">
        <v>26</v>
      </c>
      <c r="N216" s="5" t="s">
        <v>1167</v>
      </c>
      <c r="O216" s="5">
        <v>276.60000000000002</v>
      </c>
      <c r="P216" s="5">
        <v>4</v>
      </c>
      <c r="Q216" s="5">
        <v>105</v>
      </c>
      <c r="R216" s="8">
        <f>Table1[[#This Row],[Profit]]/Table1[[#This Row],[Sales]]</f>
        <v>0.379609544468547</v>
      </c>
      <c r="S216" s="5">
        <v>21.84</v>
      </c>
      <c r="T216" s="5" t="s">
        <v>170</v>
      </c>
      <c r="U216" s="5">
        <v>491</v>
      </c>
      <c r="V216" s="5" t="s">
        <v>172</v>
      </c>
      <c r="W216" s="5" t="s">
        <v>72</v>
      </c>
      <c r="X216" s="9" t="s">
        <v>21</v>
      </c>
      <c r="Y216" s="12">
        <v>45606</v>
      </c>
      <c r="Z216" s="12">
        <v>45579</v>
      </c>
      <c r="AA216" s="11">
        <f t="shared" si="15"/>
        <v>2024</v>
      </c>
      <c r="AB216" s="11" t="str">
        <f t="shared" si="16"/>
        <v>October</v>
      </c>
      <c r="AC216" s="11">
        <f t="shared" si="19"/>
        <v>-27</v>
      </c>
      <c r="AD216" s="13" t="str" cm="1">
        <f t="array" ref="AD216">_xlfn.IFS(Table1[[#This Row],[Diff order-ship date]]&gt;10,"late time",Table1[[#This Row],[Diff order-ship date]]&gt;=0,"on time",Table1[[#This Row],[Diff order-ship date]]&lt;0,"not appropriate")</f>
        <v>not appropriate</v>
      </c>
      <c r="AE216" s="11" t="str">
        <f t="shared" si="17"/>
        <v>Positive</v>
      </c>
      <c r="AF216" s="11" t="str">
        <f>_xlfn.CONCAT(Table1[[#This Row],[Month]],Table1[[#This Row],[year]])</f>
        <v>October2024</v>
      </c>
      <c r="AG216" s="11">
        <f t="shared" si="18"/>
        <v>0.379609544468547</v>
      </c>
    </row>
    <row r="217" spans="1:33">
      <c r="A217" s="6">
        <v>216</v>
      </c>
      <c r="B217" s="7" t="s">
        <v>1168</v>
      </c>
      <c r="C217" s="7" t="s">
        <v>149</v>
      </c>
      <c r="D217" s="7" t="s">
        <v>1169</v>
      </c>
      <c r="E217" s="7" t="s">
        <v>1170</v>
      </c>
      <c r="F217" s="7" t="s">
        <v>158</v>
      </c>
      <c r="G217" s="7" t="s">
        <v>1171</v>
      </c>
      <c r="H217" s="7" t="s">
        <v>134</v>
      </c>
      <c r="I217" s="7" t="s">
        <v>212</v>
      </c>
      <c r="J217" s="7" t="s">
        <v>66</v>
      </c>
      <c r="K217" s="7" t="s">
        <v>1172</v>
      </c>
      <c r="L217" s="7" t="s">
        <v>42</v>
      </c>
      <c r="M217" s="7" t="s">
        <v>26</v>
      </c>
      <c r="N217" s="7" t="s">
        <v>1173</v>
      </c>
      <c r="O217" s="7">
        <v>280.26</v>
      </c>
      <c r="P217" s="7">
        <v>6</v>
      </c>
      <c r="Q217" s="7">
        <v>128.88</v>
      </c>
      <c r="R217" s="8">
        <f>Table1[[#This Row],[Profit]]/Table1[[#This Row],[Sales]]</f>
        <v>0.459858702633269</v>
      </c>
      <c r="S217" s="7">
        <v>66.98</v>
      </c>
      <c r="T217" s="7" t="s">
        <v>163</v>
      </c>
      <c r="U217" s="7">
        <v>368</v>
      </c>
      <c r="V217" s="7" t="s">
        <v>172</v>
      </c>
      <c r="W217" s="7" t="s">
        <v>76</v>
      </c>
      <c r="X217" s="10" t="s">
        <v>28</v>
      </c>
      <c r="Y217" s="14">
        <v>45280</v>
      </c>
      <c r="Z217" s="14">
        <v>45285</v>
      </c>
      <c r="AA217" s="11">
        <f t="shared" si="15"/>
        <v>2023</v>
      </c>
      <c r="AB217" s="11" t="str">
        <f t="shared" si="16"/>
        <v>December</v>
      </c>
      <c r="AC217" s="11">
        <f t="shared" si="19"/>
        <v>5</v>
      </c>
      <c r="AD217" s="13" t="str" cm="1">
        <f t="array" ref="AD217">_xlfn.IFS(Table1[[#This Row],[Diff order-ship date]]&gt;10,"late time",Table1[[#This Row],[Diff order-ship date]]&gt;=0,"on time",Table1[[#This Row],[Diff order-ship date]]&lt;0,"not appropriate")</f>
        <v>on time</v>
      </c>
      <c r="AE217" s="11" t="str">
        <f t="shared" si="17"/>
        <v>Positive</v>
      </c>
      <c r="AF217" s="11" t="str">
        <f>_xlfn.CONCAT(Table1[[#This Row],[Month]],Table1[[#This Row],[year]])</f>
        <v>December2023</v>
      </c>
      <c r="AG217" s="11">
        <f t="shared" si="18"/>
        <v>0.459858702633269</v>
      </c>
    </row>
    <row r="218" spans="1:33">
      <c r="A218" s="4">
        <v>217</v>
      </c>
      <c r="B218" s="5" t="s">
        <v>1174</v>
      </c>
      <c r="C218" s="5" t="s">
        <v>149</v>
      </c>
      <c r="D218" s="5" t="s">
        <v>1175</v>
      </c>
      <c r="E218" s="5" t="s">
        <v>1176</v>
      </c>
      <c r="F218" s="5" t="s">
        <v>158</v>
      </c>
      <c r="G218" s="5" t="s">
        <v>1177</v>
      </c>
      <c r="H218" s="5" t="s">
        <v>87</v>
      </c>
      <c r="I218" s="5" t="s">
        <v>212</v>
      </c>
      <c r="J218" s="5" t="s">
        <v>66</v>
      </c>
      <c r="K218" s="5" t="s">
        <v>1178</v>
      </c>
      <c r="L218" s="5" t="s">
        <v>42</v>
      </c>
      <c r="M218" s="5" t="s">
        <v>26</v>
      </c>
      <c r="N218" s="5" t="s">
        <v>1179</v>
      </c>
      <c r="O218" s="5">
        <v>382.56</v>
      </c>
      <c r="P218" s="5">
        <v>8</v>
      </c>
      <c r="Q218" s="5">
        <v>68.64</v>
      </c>
      <c r="R218" s="8">
        <f>Table1[[#This Row],[Profit]]/Table1[[#This Row],[Sales]]</f>
        <v>0.17942283563362599</v>
      </c>
      <c r="S218" s="5">
        <v>65.040000000000006</v>
      </c>
      <c r="T218" s="5" t="s">
        <v>170</v>
      </c>
      <c r="U218" s="5">
        <v>177</v>
      </c>
      <c r="V218" s="5" t="s">
        <v>172</v>
      </c>
      <c r="W218" s="5" t="s">
        <v>63</v>
      </c>
      <c r="X218" s="9" t="s">
        <v>21</v>
      </c>
      <c r="Y218" s="12">
        <v>45263</v>
      </c>
      <c r="Z218" s="12">
        <v>45263</v>
      </c>
      <c r="AA218" s="11">
        <f t="shared" si="15"/>
        <v>2023</v>
      </c>
      <c r="AB218" s="11" t="str">
        <f t="shared" si="16"/>
        <v>December</v>
      </c>
      <c r="AC218" s="11">
        <f t="shared" si="19"/>
        <v>0</v>
      </c>
      <c r="AD218" s="13" t="str" cm="1">
        <f t="array" ref="AD218">_xlfn.IFS(Table1[[#This Row],[Diff order-ship date]]&gt;10,"late time",Table1[[#This Row],[Diff order-ship date]]&gt;=0,"on time",Table1[[#This Row],[Diff order-ship date]]&lt;0,"not appropriate")</f>
        <v>on time</v>
      </c>
      <c r="AE218" s="11" t="str">
        <f t="shared" si="17"/>
        <v>Positive</v>
      </c>
      <c r="AF218" s="11" t="str">
        <f>_xlfn.CONCAT(Table1[[#This Row],[Month]],Table1[[#This Row],[year]])</f>
        <v>December2023</v>
      </c>
      <c r="AG218" s="11">
        <f t="shared" si="18"/>
        <v>0.17942283563362599</v>
      </c>
    </row>
    <row r="219" spans="1:33">
      <c r="A219" s="6">
        <v>218</v>
      </c>
      <c r="B219" s="7" t="s">
        <v>1180</v>
      </c>
      <c r="C219" s="7" t="s">
        <v>147</v>
      </c>
      <c r="D219" s="7" t="s">
        <v>1181</v>
      </c>
      <c r="E219" s="7" t="s">
        <v>1182</v>
      </c>
      <c r="F219" s="7" t="s">
        <v>158</v>
      </c>
      <c r="G219" s="7" t="s">
        <v>1183</v>
      </c>
      <c r="H219" s="7" t="s">
        <v>94</v>
      </c>
      <c r="I219" s="7" t="s">
        <v>212</v>
      </c>
      <c r="J219" s="7" t="s">
        <v>66</v>
      </c>
      <c r="K219" s="7" t="s">
        <v>1184</v>
      </c>
      <c r="L219" s="7" t="s">
        <v>42</v>
      </c>
      <c r="M219" s="7" t="s">
        <v>26</v>
      </c>
      <c r="N219" s="7" t="s">
        <v>1185</v>
      </c>
      <c r="O219" s="7">
        <v>61.02</v>
      </c>
      <c r="P219" s="7">
        <v>2</v>
      </c>
      <c r="Q219" s="7">
        <v>23.76</v>
      </c>
      <c r="R219" s="8">
        <f>Table1[[#This Row],[Profit]]/Table1[[#This Row],[Sales]]</f>
        <v>0.38938053097345099</v>
      </c>
      <c r="S219" s="7">
        <v>17.52</v>
      </c>
      <c r="T219" s="7" t="s">
        <v>163</v>
      </c>
      <c r="U219" s="7">
        <v>79</v>
      </c>
      <c r="V219" s="7" t="s">
        <v>172</v>
      </c>
      <c r="W219" s="7" t="s">
        <v>72</v>
      </c>
      <c r="X219" s="10" t="s">
        <v>21</v>
      </c>
      <c r="Y219" s="14">
        <v>45544</v>
      </c>
      <c r="Z219" s="14">
        <v>45544</v>
      </c>
      <c r="AA219" s="11">
        <f t="shared" si="15"/>
        <v>2024</v>
      </c>
      <c r="AB219" s="11" t="str">
        <f t="shared" si="16"/>
        <v>September</v>
      </c>
      <c r="AC219" s="11">
        <f t="shared" si="19"/>
        <v>0</v>
      </c>
      <c r="AD219" s="13" t="str" cm="1">
        <f t="array" ref="AD219">_xlfn.IFS(Table1[[#This Row],[Diff order-ship date]]&gt;10,"late time",Table1[[#This Row],[Diff order-ship date]]&gt;=0,"on time",Table1[[#This Row],[Diff order-ship date]]&lt;0,"not appropriate")</f>
        <v>on time</v>
      </c>
      <c r="AE219" s="11" t="str">
        <f t="shared" si="17"/>
        <v>Positive</v>
      </c>
      <c r="AF219" s="11" t="str">
        <f>_xlfn.CONCAT(Table1[[#This Row],[Month]],Table1[[#This Row],[year]])</f>
        <v>September2024</v>
      </c>
      <c r="AG219" s="11">
        <f t="shared" si="18"/>
        <v>0.38938053097345099</v>
      </c>
    </row>
    <row r="220" spans="1:33">
      <c r="A220" s="4">
        <v>219</v>
      </c>
      <c r="B220" s="5" t="s">
        <v>1186</v>
      </c>
      <c r="C220" s="5" t="s">
        <v>147</v>
      </c>
      <c r="D220" s="5" t="s">
        <v>1187</v>
      </c>
      <c r="E220" s="5" t="s">
        <v>1188</v>
      </c>
      <c r="F220" s="5" t="s">
        <v>158</v>
      </c>
      <c r="G220" s="5" t="s">
        <v>326</v>
      </c>
      <c r="H220" s="5" t="s">
        <v>132</v>
      </c>
      <c r="I220" s="5" t="s">
        <v>212</v>
      </c>
      <c r="J220" s="5" t="s">
        <v>66</v>
      </c>
      <c r="K220" s="5" t="s">
        <v>1189</v>
      </c>
      <c r="L220" s="5" t="s">
        <v>42</v>
      </c>
      <c r="M220" s="5" t="s">
        <v>26</v>
      </c>
      <c r="N220" s="5" t="s">
        <v>79</v>
      </c>
      <c r="O220" s="5">
        <v>458.4</v>
      </c>
      <c r="P220" s="5">
        <v>4</v>
      </c>
      <c r="Q220" s="5">
        <v>73.319999999999993</v>
      </c>
      <c r="R220" s="8">
        <f>Table1[[#This Row],[Profit]]/Table1[[#This Row],[Sales]]</f>
        <v>0.159947643979058</v>
      </c>
      <c r="S220" s="5">
        <v>87.4</v>
      </c>
      <c r="T220" s="5" t="s">
        <v>165</v>
      </c>
      <c r="U220" s="5">
        <v>728</v>
      </c>
      <c r="V220" s="5" t="s">
        <v>172</v>
      </c>
      <c r="W220" s="5" t="s">
        <v>27</v>
      </c>
      <c r="X220" s="9" t="s">
        <v>21</v>
      </c>
      <c r="Y220" s="12">
        <v>44419</v>
      </c>
      <c r="Z220" s="12">
        <v>44511</v>
      </c>
      <c r="AA220" s="11">
        <f t="shared" si="15"/>
        <v>2021</v>
      </c>
      <c r="AB220" s="11" t="str">
        <f t="shared" si="16"/>
        <v>November</v>
      </c>
      <c r="AC220" s="11">
        <f t="shared" si="19"/>
        <v>92</v>
      </c>
      <c r="AD220" s="13" t="str" cm="1">
        <f t="array" ref="AD220">_xlfn.IFS(Table1[[#This Row],[Diff order-ship date]]&gt;10,"late time",Table1[[#This Row],[Diff order-ship date]]&gt;=0,"on time",Table1[[#This Row],[Diff order-ship date]]&lt;0,"not appropriate")</f>
        <v>late time</v>
      </c>
      <c r="AE220" s="11" t="str">
        <f t="shared" si="17"/>
        <v>Positive</v>
      </c>
      <c r="AF220" s="11" t="str">
        <f>_xlfn.CONCAT(Table1[[#This Row],[Month]],Table1[[#This Row],[year]])</f>
        <v>November2021</v>
      </c>
      <c r="AG220" s="11">
        <f t="shared" si="18"/>
        <v>0.159947643979058</v>
      </c>
    </row>
    <row r="221" spans="1:33">
      <c r="A221" s="6">
        <v>220</v>
      </c>
      <c r="B221" s="7" t="s">
        <v>1190</v>
      </c>
      <c r="C221" s="7" t="s">
        <v>152</v>
      </c>
      <c r="D221" s="7" t="s">
        <v>1191</v>
      </c>
      <c r="E221" s="7" t="s">
        <v>1192</v>
      </c>
      <c r="F221" s="7" t="s">
        <v>158</v>
      </c>
      <c r="G221" s="7" t="s">
        <v>1193</v>
      </c>
      <c r="H221" s="7" t="s">
        <v>142</v>
      </c>
      <c r="I221" s="7" t="s">
        <v>212</v>
      </c>
      <c r="J221" s="7" t="s">
        <v>64</v>
      </c>
      <c r="K221" s="7" t="s">
        <v>1194</v>
      </c>
      <c r="L221" s="7" t="s">
        <v>42</v>
      </c>
      <c r="M221" s="7" t="s">
        <v>26</v>
      </c>
      <c r="N221" s="7" t="s">
        <v>1195</v>
      </c>
      <c r="O221" s="7">
        <v>172.08</v>
      </c>
      <c r="P221" s="7">
        <v>4</v>
      </c>
      <c r="Q221" s="7">
        <v>6.84</v>
      </c>
      <c r="R221" s="8">
        <f>Table1[[#This Row],[Profit]]/Table1[[#This Row],[Sales]]</f>
        <v>3.9748953974895397E-2</v>
      </c>
      <c r="S221" s="7">
        <v>18.23</v>
      </c>
      <c r="T221" s="7" t="s">
        <v>165</v>
      </c>
      <c r="U221" s="7">
        <v>347</v>
      </c>
      <c r="V221" s="7" t="s">
        <v>172</v>
      </c>
      <c r="W221" s="7" t="s">
        <v>76</v>
      </c>
      <c r="X221" s="10" t="s">
        <v>21</v>
      </c>
      <c r="Y221" s="14">
        <v>45101</v>
      </c>
      <c r="Z221" s="14">
        <v>45103</v>
      </c>
      <c r="AA221" s="11">
        <f t="shared" si="15"/>
        <v>2023</v>
      </c>
      <c r="AB221" s="11" t="str">
        <f t="shared" si="16"/>
        <v>June</v>
      </c>
      <c r="AC221" s="11">
        <f t="shared" si="19"/>
        <v>2</v>
      </c>
      <c r="AD221" s="13" t="str" cm="1">
        <f t="array" ref="AD221">_xlfn.IFS(Table1[[#This Row],[Diff order-ship date]]&gt;10,"late time",Table1[[#This Row],[Diff order-ship date]]&gt;=0,"on time",Table1[[#This Row],[Diff order-ship date]]&lt;0,"not appropriate")</f>
        <v>on time</v>
      </c>
      <c r="AE221" s="11" t="str">
        <f t="shared" si="17"/>
        <v>Positive</v>
      </c>
      <c r="AF221" s="11" t="str">
        <f>_xlfn.CONCAT(Table1[[#This Row],[Month]],Table1[[#This Row],[year]])</f>
        <v>June2023</v>
      </c>
      <c r="AG221" s="11">
        <f t="shared" si="18"/>
        <v>3.9748953974895397E-2</v>
      </c>
    </row>
    <row r="222" spans="1:33">
      <c r="A222" s="4">
        <v>221</v>
      </c>
      <c r="B222" s="5" t="s">
        <v>1196</v>
      </c>
      <c r="C222" s="5" t="s">
        <v>152</v>
      </c>
      <c r="D222" s="5" t="s">
        <v>1197</v>
      </c>
      <c r="E222" s="5" t="s">
        <v>1198</v>
      </c>
      <c r="F222" s="5" t="s">
        <v>158</v>
      </c>
      <c r="G222" s="5" t="s">
        <v>740</v>
      </c>
      <c r="H222" s="5" t="s">
        <v>40</v>
      </c>
      <c r="I222" s="5" t="s">
        <v>212</v>
      </c>
      <c r="J222" s="5" t="s">
        <v>64</v>
      </c>
      <c r="K222" s="5" t="s">
        <v>1199</v>
      </c>
      <c r="L222" s="5" t="s">
        <v>42</v>
      </c>
      <c r="M222" s="5" t="s">
        <v>26</v>
      </c>
      <c r="N222" s="5" t="s">
        <v>1200</v>
      </c>
      <c r="O222" s="5">
        <v>318.48</v>
      </c>
      <c r="P222" s="5">
        <v>8</v>
      </c>
      <c r="Q222" s="5">
        <v>6.24</v>
      </c>
      <c r="R222" s="8">
        <f>Table1[[#This Row],[Profit]]/Table1[[#This Row],[Sales]]</f>
        <v>1.9593067068575699E-2</v>
      </c>
      <c r="S222" s="5">
        <v>43.88</v>
      </c>
      <c r="T222" s="5" t="s">
        <v>170</v>
      </c>
      <c r="U222" s="5">
        <v>46</v>
      </c>
      <c r="V222" s="5" t="s">
        <v>172</v>
      </c>
      <c r="W222" s="5" t="s">
        <v>63</v>
      </c>
      <c r="X222" s="9" t="s">
        <v>21</v>
      </c>
      <c r="Y222" s="12">
        <v>45429</v>
      </c>
      <c r="Z222" s="12">
        <v>45434</v>
      </c>
      <c r="AA222" s="11">
        <f t="shared" si="15"/>
        <v>2024</v>
      </c>
      <c r="AB222" s="11" t="str">
        <f t="shared" si="16"/>
        <v>May</v>
      </c>
      <c r="AC222" s="11">
        <f t="shared" si="19"/>
        <v>5</v>
      </c>
      <c r="AD222" s="13" t="str" cm="1">
        <f t="array" ref="AD222">_xlfn.IFS(Table1[[#This Row],[Diff order-ship date]]&gt;10,"late time",Table1[[#This Row],[Diff order-ship date]]&gt;=0,"on time",Table1[[#This Row],[Diff order-ship date]]&lt;0,"not appropriate")</f>
        <v>on time</v>
      </c>
      <c r="AE222" s="11" t="str">
        <f t="shared" si="17"/>
        <v>Positive</v>
      </c>
      <c r="AF222" s="11" t="str">
        <f>_xlfn.CONCAT(Table1[[#This Row],[Month]],Table1[[#This Row],[year]])</f>
        <v>May2024</v>
      </c>
      <c r="AG222" s="11">
        <f t="shared" si="18"/>
        <v>1.9593067068575699E-2</v>
      </c>
    </row>
    <row r="223" spans="1:33">
      <c r="A223" s="6">
        <v>222</v>
      </c>
      <c r="B223" s="7" t="s">
        <v>1201</v>
      </c>
      <c r="C223" s="7" t="s">
        <v>152</v>
      </c>
      <c r="D223" s="7" t="s">
        <v>1202</v>
      </c>
      <c r="E223" s="7" t="s">
        <v>1203</v>
      </c>
      <c r="F223" s="7" t="s">
        <v>158</v>
      </c>
      <c r="G223" s="7" t="s">
        <v>1204</v>
      </c>
      <c r="H223" s="7" t="s">
        <v>129</v>
      </c>
      <c r="I223" s="7" t="s">
        <v>212</v>
      </c>
      <c r="J223" s="7" t="s">
        <v>67</v>
      </c>
      <c r="K223" s="7" t="s">
        <v>1205</v>
      </c>
      <c r="L223" s="7" t="s">
        <v>42</v>
      </c>
      <c r="M223" s="7" t="s">
        <v>26</v>
      </c>
      <c r="N223" s="7" t="s">
        <v>1206</v>
      </c>
      <c r="O223" s="7">
        <v>115.5</v>
      </c>
      <c r="P223" s="7">
        <v>2</v>
      </c>
      <c r="Q223" s="7">
        <v>49.62</v>
      </c>
      <c r="R223" s="8">
        <f>Table1[[#This Row],[Profit]]/Table1[[#This Row],[Sales]]</f>
        <v>0.42961038961039</v>
      </c>
      <c r="S223" s="7">
        <v>10.69</v>
      </c>
      <c r="T223" s="7" t="s">
        <v>170</v>
      </c>
      <c r="U223" s="7">
        <v>471</v>
      </c>
      <c r="V223" s="7" t="s">
        <v>172</v>
      </c>
      <c r="W223" s="7" t="s">
        <v>72</v>
      </c>
      <c r="X223" s="10" t="s">
        <v>28</v>
      </c>
      <c r="Y223" s="14">
        <v>44880</v>
      </c>
      <c r="Z223" s="14">
        <v>44885</v>
      </c>
      <c r="AA223" s="11">
        <f t="shared" si="15"/>
        <v>2022</v>
      </c>
      <c r="AB223" s="11" t="str">
        <f t="shared" si="16"/>
        <v>November</v>
      </c>
      <c r="AC223" s="11">
        <f t="shared" si="19"/>
        <v>5</v>
      </c>
      <c r="AD223" s="13" t="str" cm="1">
        <f t="array" ref="AD223">_xlfn.IFS(Table1[[#This Row],[Diff order-ship date]]&gt;10,"late time",Table1[[#This Row],[Diff order-ship date]]&gt;=0,"on time",Table1[[#This Row],[Diff order-ship date]]&lt;0,"not appropriate")</f>
        <v>on time</v>
      </c>
      <c r="AE223" s="11" t="str">
        <f t="shared" si="17"/>
        <v>Positive</v>
      </c>
      <c r="AF223" s="11" t="str">
        <f>_xlfn.CONCAT(Table1[[#This Row],[Month]],Table1[[#This Row],[year]])</f>
        <v>November2022</v>
      </c>
      <c r="AG223" s="11">
        <f t="shared" si="18"/>
        <v>0.42961038961039</v>
      </c>
    </row>
    <row r="224" spans="1:33">
      <c r="A224" s="4">
        <v>223</v>
      </c>
      <c r="B224" s="5" t="s">
        <v>1065</v>
      </c>
      <c r="C224" s="5" t="s">
        <v>147</v>
      </c>
      <c r="D224" s="5" t="s">
        <v>368</v>
      </c>
      <c r="E224" s="5" t="s">
        <v>133</v>
      </c>
      <c r="F224" s="5" t="s">
        <v>158</v>
      </c>
      <c r="G224" s="5" t="s">
        <v>148</v>
      </c>
      <c r="H224" s="5" t="s">
        <v>71</v>
      </c>
      <c r="I224" s="5" t="s">
        <v>212</v>
      </c>
      <c r="J224" s="5" t="s">
        <v>65</v>
      </c>
      <c r="K224" s="5" t="s">
        <v>1207</v>
      </c>
      <c r="L224" s="5" t="s">
        <v>42</v>
      </c>
      <c r="M224" s="5" t="s">
        <v>105</v>
      </c>
      <c r="N224" s="5" t="s">
        <v>1208</v>
      </c>
      <c r="O224" s="5">
        <v>1908.45</v>
      </c>
      <c r="P224" s="5">
        <v>3</v>
      </c>
      <c r="Q224" s="5">
        <v>534.33000000000004</v>
      </c>
      <c r="R224" s="8">
        <f>Table1[[#This Row],[Profit]]/Table1[[#This Row],[Sales]]</f>
        <v>0.27998113652440498</v>
      </c>
      <c r="S224" s="5">
        <v>225.58</v>
      </c>
      <c r="T224" s="5" t="s">
        <v>165</v>
      </c>
      <c r="U224" s="5">
        <v>324</v>
      </c>
      <c r="V224" s="5" t="s">
        <v>172</v>
      </c>
      <c r="W224" s="5" t="s">
        <v>27</v>
      </c>
      <c r="X224" s="9" t="s">
        <v>28</v>
      </c>
      <c r="Y224" s="12">
        <v>45550</v>
      </c>
      <c r="Z224" s="12">
        <v>45552</v>
      </c>
      <c r="AA224" s="11">
        <f t="shared" si="15"/>
        <v>2024</v>
      </c>
      <c r="AB224" s="11" t="str">
        <f t="shared" si="16"/>
        <v>September</v>
      </c>
      <c r="AC224" s="11">
        <f t="shared" si="19"/>
        <v>2</v>
      </c>
      <c r="AD224" s="13" t="str" cm="1">
        <f t="array" ref="AD224">_xlfn.IFS(Table1[[#This Row],[Diff order-ship date]]&gt;10,"late time",Table1[[#This Row],[Diff order-ship date]]&gt;=0,"on time",Table1[[#This Row],[Diff order-ship date]]&lt;0,"not appropriate")</f>
        <v>on time</v>
      </c>
      <c r="AE224" s="11" t="str">
        <f t="shared" si="17"/>
        <v>Positive</v>
      </c>
      <c r="AF224" s="11" t="str">
        <f>_xlfn.CONCAT(Table1[[#This Row],[Month]],Table1[[#This Row],[year]])</f>
        <v>September2024</v>
      </c>
      <c r="AG224" s="11">
        <f t="shared" si="18"/>
        <v>0.27998113652440498</v>
      </c>
    </row>
    <row r="225" spans="1:33">
      <c r="A225" s="6">
        <v>224</v>
      </c>
      <c r="B225" s="7" t="s">
        <v>1209</v>
      </c>
      <c r="C225" s="7" t="s">
        <v>147</v>
      </c>
      <c r="D225" s="7" t="s">
        <v>1210</v>
      </c>
      <c r="E225" s="7" t="s">
        <v>1211</v>
      </c>
      <c r="F225" s="7" t="s">
        <v>158</v>
      </c>
      <c r="G225" s="7" t="s">
        <v>650</v>
      </c>
      <c r="H225" s="7" t="s">
        <v>61</v>
      </c>
      <c r="I225" s="7" t="s">
        <v>212</v>
      </c>
      <c r="J225" s="7" t="s">
        <v>67</v>
      </c>
      <c r="K225" s="7" t="s">
        <v>1212</v>
      </c>
      <c r="L225" s="7" t="s">
        <v>42</v>
      </c>
      <c r="M225" s="7" t="s">
        <v>105</v>
      </c>
      <c r="N225" s="7" t="s">
        <v>1213</v>
      </c>
      <c r="O225" s="7">
        <v>524.28</v>
      </c>
      <c r="P225" s="7">
        <v>4</v>
      </c>
      <c r="Q225" s="7">
        <v>146.76</v>
      </c>
      <c r="R225" s="8">
        <f>Table1[[#This Row],[Profit]]/Table1[[#This Row],[Sales]]</f>
        <v>0.27992675669489597</v>
      </c>
      <c r="S225" s="7">
        <v>148.44999999999999</v>
      </c>
      <c r="T225" s="7" t="s">
        <v>165</v>
      </c>
      <c r="U225" s="7">
        <v>160</v>
      </c>
      <c r="V225" s="7" t="s">
        <v>172</v>
      </c>
      <c r="W225" s="7" t="s">
        <v>76</v>
      </c>
      <c r="X225" s="10" t="s">
        <v>28</v>
      </c>
      <c r="Y225" s="14">
        <v>44246</v>
      </c>
      <c r="Z225" s="14">
        <v>44248</v>
      </c>
      <c r="AA225" s="11">
        <f t="shared" si="15"/>
        <v>2021</v>
      </c>
      <c r="AB225" s="11" t="str">
        <f t="shared" si="16"/>
        <v>February</v>
      </c>
      <c r="AC225" s="11">
        <f t="shared" si="19"/>
        <v>2</v>
      </c>
      <c r="AD225" s="13" t="str" cm="1">
        <f t="array" ref="AD225">_xlfn.IFS(Table1[[#This Row],[Diff order-ship date]]&gt;10,"late time",Table1[[#This Row],[Diff order-ship date]]&gt;=0,"on time",Table1[[#This Row],[Diff order-ship date]]&lt;0,"not appropriate")</f>
        <v>on time</v>
      </c>
      <c r="AE225" s="11" t="str">
        <f t="shared" si="17"/>
        <v>Positive</v>
      </c>
      <c r="AF225" s="11" t="str">
        <f>_xlfn.CONCAT(Table1[[#This Row],[Month]],Table1[[#This Row],[year]])</f>
        <v>February2021</v>
      </c>
      <c r="AG225" s="11">
        <f t="shared" si="18"/>
        <v>0.27992675669489597</v>
      </c>
    </row>
    <row r="226" spans="1:33">
      <c r="A226" s="4">
        <v>225</v>
      </c>
      <c r="B226" s="5" t="s">
        <v>1214</v>
      </c>
      <c r="C226" s="5" t="s">
        <v>147</v>
      </c>
      <c r="D226" s="5" t="s">
        <v>1215</v>
      </c>
      <c r="E226" s="5" t="s">
        <v>1216</v>
      </c>
      <c r="F226" s="5" t="s">
        <v>158</v>
      </c>
      <c r="G226" s="5" t="s">
        <v>869</v>
      </c>
      <c r="H226" s="5" t="s">
        <v>138</v>
      </c>
      <c r="I226" s="5" t="s">
        <v>212</v>
      </c>
      <c r="J226" s="5" t="s">
        <v>65</v>
      </c>
      <c r="K226" s="5" t="s">
        <v>1217</v>
      </c>
      <c r="L226" s="5" t="s">
        <v>42</v>
      </c>
      <c r="M226" s="5" t="s">
        <v>105</v>
      </c>
      <c r="N226" s="5" t="s">
        <v>1218</v>
      </c>
      <c r="O226" s="5">
        <v>228.15</v>
      </c>
      <c r="P226" s="5">
        <v>3</v>
      </c>
      <c r="Q226" s="5">
        <v>86.67</v>
      </c>
      <c r="R226" s="8">
        <f>Table1[[#This Row],[Profit]]/Table1[[#This Row],[Sales]]</f>
        <v>0.37988165680473401</v>
      </c>
      <c r="S226" s="5">
        <v>61.93</v>
      </c>
      <c r="T226" s="5" t="s">
        <v>165</v>
      </c>
      <c r="U226" s="5">
        <v>715</v>
      </c>
      <c r="V226" s="5" t="s">
        <v>172</v>
      </c>
      <c r="W226" s="5" t="s">
        <v>72</v>
      </c>
      <c r="X226" s="9" t="s">
        <v>21</v>
      </c>
      <c r="Y226" s="12">
        <v>45239</v>
      </c>
      <c r="Z226" s="12">
        <v>45182</v>
      </c>
      <c r="AA226" s="11">
        <f t="shared" si="15"/>
        <v>2023</v>
      </c>
      <c r="AB226" s="11" t="str">
        <f t="shared" si="16"/>
        <v>September</v>
      </c>
      <c r="AC226" s="11">
        <f t="shared" si="19"/>
        <v>-57</v>
      </c>
      <c r="AD226" s="13" t="str" cm="1">
        <f t="array" ref="AD226">_xlfn.IFS(Table1[[#This Row],[Diff order-ship date]]&gt;10,"late time",Table1[[#This Row],[Diff order-ship date]]&gt;=0,"on time",Table1[[#This Row],[Diff order-ship date]]&lt;0,"not appropriate")</f>
        <v>not appropriate</v>
      </c>
      <c r="AE226" s="11" t="str">
        <f t="shared" si="17"/>
        <v>Positive</v>
      </c>
      <c r="AF226" s="11" t="str">
        <f>_xlfn.CONCAT(Table1[[#This Row],[Month]],Table1[[#This Row],[year]])</f>
        <v>September2023</v>
      </c>
      <c r="AG226" s="11">
        <f t="shared" si="18"/>
        <v>0.37988165680473401</v>
      </c>
    </row>
    <row r="227" spans="1:33">
      <c r="A227" s="6">
        <v>226</v>
      </c>
      <c r="B227" s="7" t="s">
        <v>994</v>
      </c>
      <c r="C227" s="7" t="s">
        <v>147</v>
      </c>
      <c r="D227" s="7" t="s">
        <v>995</v>
      </c>
      <c r="E227" s="7" t="s">
        <v>77</v>
      </c>
      <c r="F227" s="7" t="s">
        <v>158</v>
      </c>
      <c r="G227" s="7" t="s">
        <v>996</v>
      </c>
      <c r="H227" s="7" t="s">
        <v>82</v>
      </c>
      <c r="I227" s="7" t="s">
        <v>212</v>
      </c>
      <c r="J227" s="7" t="s">
        <v>64</v>
      </c>
      <c r="K227" s="7" t="s">
        <v>1219</v>
      </c>
      <c r="L227" s="7" t="s">
        <v>42</v>
      </c>
      <c r="M227" s="7" t="s">
        <v>105</v>
      </c>
      <c r="N227" s="7" t="s">
        <v>1220</v>
      </c>
      <c r="O227" s="7">
        <v>3916.08</v>
      </c>
      <c r="P227" s="7">
        <v>6</v>
      </c>
      <c r="Q227" s="7">
        <v>1252.98</v>
      </c>
      <c r="R227" s="8">
        <f>Table1[[#This Row],[Profit]]/Table1[[#This Row],[Sales]]</f>
        <v>0.31995771281485602</v>
      </c>
      <c r="S227" s="7">
        <v>25.3</v>
      </c>
      <c r="T227" s="7" t="s">
        <v>163</v>
      </c>
      <c r="U227" s="7">
        <v>653</v>
      </c>
      <c r="V227" s="7" t="s">
        <v>172</v>
      </c>
      <c r="W227" s="7" t="s">
        <v>27</v>
      </c>
      <c r="X227" s="10" t="s">
        <v>28</v>
      </c>
      <c r="Y227" s="14">
        <v>44607</v>
      </c>
      <c r="Z227" s="14">
        <v>44610</v>
      </c>
      <c r="AA227" s="11">
        <f t="shared" si="15"/>
        <v>2022</v>
      </c>
      <c r="AB227" s="11" t="str">
        <f t="shared" si="16"/>
        <v>February</v>
      </c>
      <c r="AC227" s="11">
        <f t="shared" si="19"/>
        <v>3</v>
      </c>
      <c r="AD227" s="13" t="str" cm="1">
        <f t="array" ref="AD227">_xlfn.IFS(Table1[[#This Row],[Diff order-ship date]]&gt;10,"late time",Table1[[#This Row],[Diff order-ship date]]&gt;=0,"on time",Table1[[#This Row],[Diff order-ship date]]&lt;0,"not appropriate")</f>
        <v>on time</v>
      </c>
      <c r="AE227" s="11" t="str">
        <f t="shared" si="17"/>
        <v>Positive</v>
      </c>
      <c r="AF227" s="11" t="str">
        <f>_xlfn.CONCAT(Table1[[#This Row],[Month]],Table1[[#This Row],[year]])</f>
        <v>February2022</v>
      </c>
      <c r="AG227" s="11">
        <f t="shared" si="18"/>
        <v>0.31995771281485602</v>
      </c>
    </row>
    <row r="228" spans="1:33">
      <c r="A228" s="4">
        <v>227</v>
      </c>
      <c r="B228" s="5" t="s">
        <v>1221</v>
      </c>
      <c r="C228" s="5" t="s">
        <v>147</v>
      </c>
      <c r="D228" s="5" t="s">
        <v>1222</v>
      </c>
      <c r="E228" s="5" t="s">
        <v>1223</v>
      </c>
      <c r="F228" s="5" t="s">
        <v>158</v>
      </c>
      <c r="G228" s="5" t="s">
        <v>155</v>
      </c>
      <c r="H228" s="5" t="s">
        <v>134</v>
      </c>
      <c r="I228" s="5" t="s">
        <v>212</v>
      </c>
      <c r="J228" s="5" t="s">
        <v>66</v>
      </c>
      <c r="K228" s="5" t="s">
        <v>1224</v>
      </c>
      <c r="L228" s="5" t="s">
        <v>42</v>
      </c>
      <c r="M228" s="5" t="s">
        <v>105</v>
      </c>
      <c r="N228" s="5" t="s">
        <v>1225</v>
      </c>
      <c r="O228" s="5">
        <v>130.44</v>
      </c>
      <c r="P228" s="5">
        <v>2</v>
      </c>
      <c r="Q228" s="5">
        <v>45.6</v>
      </c>
      <c r="R228" s="8">
        <f>Table1[[#This Row],[Profit]]/Table1[[#This Row],[Sales]]</f>
        <v>0.34958601655933802</v>
      </c>
      <c r="S228" s="5">
        <v>33.19</v>
      </c>
      <c r="T228" s="5" t="s">
        <v>165</v>
      </c>
      <c r="U228" s="5">
        <v>357</v>
      </c>
      <c r="V228" s="5" t="s">
        <v>172</v>
      </c>
      <c r="W228" s="5" t="s">
        <v>76</v>
      </c>
      <c r="X228" s="9" t="s">
        <v>28</v>
      </c>
      <c r="Y228" s="12">
        <v>45241</v>
      </c>
      <c r="Z228" s="12">
        <v>45245</v>
      </c>
      <c r="AA228" s="11">
        <f t="shared" si="15"/>
        <v>2023</v>
      </c>
      <c r="AB228" s="11" t="str">
        <f t="shared" si="16"/>
        <v>November</v>
      </c>
      <c r="AC228" s="11">
        <f t="shared" si="19"/>
        <v>4</v>
      </c>
      <c r="AD228" s="13" t="str" cm="1">
        <f t="array" ref="AD228">_xlfn.IFS(Table1[[#This Row],[Diff order-ship date]]&gt;10,"late time",Table1[[#This Row],[Diff order-ship date]]&gt;=0,"on time",Table1[[#This Row],[Diff order-ship date]]&lt;0,"not appropriate")</f>
        <v>on time</v>
      </c>
      <c r="AE228" s="11" t="str">
        <f t="shared" si="17"/>
        <v>Positive</v>
      </c>
      <c r="AF228" s="11" t="str">
        <f>_xlfn.CONCAT(Table1[[#This Row],[Month]],Table1[[#This Row],[year]])</f>
        <v>November2023</v>
      </c>
      <c r="AG228" s="11">
        <f t="shared" si="18"/>
        <v>0.34958601655933802</v>
      </c>
    </row>
    <row r="229" spans="1:33">
      <c r="A229" s="6">
        <v>228</v>
      </c>
      <c r="B229" s="7" t="s">
        <v>1226</v>
      </c>
      <c r="C229" s="7" t="s">
        <v>147</v>
      </c>
      <c r="D229" s="7" t="s">
        <v>1227</v>
      </c>
      <c r="E229" s="7" t="s">
        <v>1228</v>
      </c>
      <c r="F229" s="7" t="s">
        <v>158</v>
      </c>
      <c r="G229" s="7" t="s">
        <v>615</v>
      </c>
      <c r="H229" s="7" t="s">
        <v>104</v>
      </c>
      <c r="I229" s="7" t="s">
        <v>212</v>
      </c>
      <c r="J229" s="7" t="s">
        <v>67</v>
      </c>
      <c r="K229" s="7" t="s">
        <v>1229</v>
      </c>
      <c r="L229" s="7" t="s">
        <v>42</v>
      </c>
      <c r="M229" s="7" t="s">
        <v>105</v>
      </c>
      <c r="N229" s="7" t="s">
        <v>1230</v>
      </c>
      <c r="O229" s="7">
        <v>130.56</v>
      </c>
      <c r="P229" s="7">
        <v>2</v>
      </c>
      <c r="Q229" s="7">
        <v>50.88</v>
      </c>
      <c r="R229" s="8">
        <f>Table1[[#This Row],[Profit]]/Table1[[#This Row],[Sales]]</f>
        <v>0.38970588235294101</v>
      </c>
      <c r="S229" s="7">
        <v>18.09</v>
      </c>
      <c r="T229" s="7" t="s">
        <v>165</v>
      </c>
      <c r="U229" s="7">
        <v>721</v>
      </c>
      <c r="V229" s="7" t="s">
        <v>172</v>
      </c>
      <c r="W229" s="7" t="s">
        <v>63</v>
      </c>
      <c r="X229" s="10" t="s">
        <v>21</v>
      </c>
      <c r="Y229" s="14">
        <v>44607</v>
      </c>
      <c r="Z229" s="14">
        <v>44610</v>
      </c>
      <c r="AA229" s="11">
        <f t="shared" si="15"/>
        <v>2022</v>
      </c>
      <c r="AB229" s="11" t="str">
        <f t="shared" si="16"/>
        <v>February</v>
      </c>
      <c r="AC229" s="11">
        <f t="shared" si="19"/>
        <v>3</v>
      </c>
      <c r="AD229" s="13" t="str" cm="1">
        <f t="array" ref="AD229">_xlfn.IFS(Table1[[#This Row],[Diff order-ship date]]&gt;10,"late time",Table1[[#This Row],[Diff order-ship date]]&gt;=0,"on time",Table1[[#This Row],[Diff order-ship date]]&lt;0,"not appropriate")</f>
        <v>on time</v>
      </c>
      <c r="AE229" s="11" t="str">
        <f t="shared" si="17"/>
        <v>Positive</v>
      </c>
      <c r="AF229" s="11" t="str">
        <f>_xlfn.CONCAT(Table1[[#This Row],[Month]],Table1[[#This Row],[year]])</f>
        <v>February2022</v>
      </c>
      <c r="AG229" s="11">
        <f t="shared" si="18"/>
        <v>0.38970588235294101</v>
      </c>
    </row>
    <row r="230" spans="1:33">
      <c r="A230" s="4">
        <v>229</v>
      </c>
      <c r="B230" s="5" t="s">
        <v>1231</v>
      </c>
      <c r="C230" s="5" t="s">
        <v>149</v>
      </c>
      <c r="D230" s="5" t="s">
        <v>619</v>
      </c>
      <c r="E230" s="5" t="s">
        <v>620</v>
      </c>
      <c r="F230" s="5" t="s">
        <v>159</v>
      </c>
      <c r="G230" s="5" t="s">
        <v>1183</v>
      </c>
      <c r="H230" s="5" t="s">
        <v>94</v>
      </c>
      <c r="I230" s="5" t="s">
        <v>212</v>
      </c>
      <c r="J230" s="5" t="s">
        <v>66</v>
      </c>
      <c r="K230" s="5" t="s">
        <v>1232</v>
      </c>
      <c r="L230" s="5" t="s">
        <v>42</v>
      </c>
      <c r="M230" s="5" t="s">
        <v>105</v>
      </c>
      <c r="N230" s="5" t="s">
        <v>1233</v>
      </c>
      <c r="O230" s="5">
        <v>293.39999999999998</v>
      </c>
      <c r="P230" s="5">
        <v>4</v>
      </c>
      <c r="Q230" s="5">
        <v>8.76</v>
      </c>
      <c r="R230" s="8">
        <f>Table1[[#This Row],[Profit]]/Table1[[#This Row],[Sales]]</f>
        <v>2.98568507157464E-2</v>
      </c>
      <c r="S230" s="5">
        <v>6.64</v>
      </c>
      <c r="T230" s="5" t="s">
        <v>165</v>
      </c>
      <c r="U230" s="5">
        <v>736</v>
      </c>
      <c r="V230" s="5" t="s">
        <v>172</v>
      </c>
      <c r="W230" s="5" t="s">
        <v>72</v>
      </c>
      <c r="X230" s="9" t="s">
        <v>28</v>
      </c>
      <c r="Y230" s="12">
        <v>44657</v>
      </c>
      <c r="Z230" s="12">
        <v>44718</v>
      </c>
      <c r="AA230" s="11">
        <f t="shared" si="15"/>
        <v>2022</v>
      </c>
      <c r="AB230" s="11" t="str">
        <f t="shared" si="16"/>
        <v>June</v>
      </c>
      <c r="AC230" s="11">
        <f t="shared" si="19"/>
        <v>61</v>
      </c>
      <c r="AD230" s="13" t="str" cm="1">
        <f t="array" ref="AD230">_xlfn.IFS(Table1[[#This Row],[Diff order-ship date]]&gt;10,"late time",Table1[[#This Row],[Diff order-ship date]]&gt;=0,"on time",Table1[[#This Row],[Diff order-ship date]]&lt;0,"not appropriate")</f>
        <v>late time</v>
      </c>
      <c r="AE230" s="11" t="str">
        <f t="shared" si="17"/>
        <v>Positive</v>
      </c>
      <c r="AF230" s="11" t="str">
        <f>_xlfn.CONCAT(Table1[[#This Row],[Month]],Table1[[#This Row],[year]])</f>
        <v>June2022</v>
      </c>
      <c r="AG230" s="11">
        <f t="shared" si="18"/>
        <v>2.98568507157464E-2</v>
      </c>
    </row>
    <row r="231" spans="1:33">
      <c r="A231" s="6">
        <v>230</v>
      </c>
      <c r="B231" s="7" t="s">
        <v>1234</v>
      </c>
      <c r="C231" s="7" t="s">
        <v>149</v>
      </c>
      <c r="D231" s="7" t="s">
        <v>1235</v>
      </c>
      <c r="E231" s="7" t="s">
        <v>1236</v>
      </c>
      <c r="F231" s="7" t="s">
        <v>158</v>
      </c>
      <c r="G231" s="7" t="s">
        <v>1237</v>
      </c>
      <c r="H231" s="7" t="s">
        <v>129</v>
      </c>
      <c r="I231" s="7" t="s">
        <v>212</v>
      </c>
      <c r="J231" s="7" t="s">
        <v>67</v>
      </c>
      <c r="K231" s="7" t="s">
        <v>1238</v>
      </c>
      <c r="L231" s="7" t="s">
        <v>42</v>
      </c>
      <c r="M231" s="7" t="s">
        <v>105</v>
      </c>
      <c r="N231" s="7" t="s">
        <v>1239</v>
      </c>
      <c r="O231" s="7">
        <v>951.6</v>
      </c>
      <c r="P231" s="7">
        <v>13</v>
      </c>
      <c r="Q231" s="7">
        <v>66.3</v>
      </c>
      <c r="R231" s="8">
        <f>Table1[[#This Row],[Profit]]/Table1[[#This Row],[Sales]]</f>
        <v>6.9672131147541005E-2</v>
      </c>
      <c r="S231" s="7">
        <v>154.11000000000001</v>
      </c>
      <c r="T231" s="7" t="s">
        <v>165</v>
      </c>
      <c r="U231" s="7">
        <v>643</v>
      </c>
      <c r="V231" s="7" t="s">
        <v>172</v>
      </c>
      <c r="W231" s="7" t="s">
        <v>27</v>
      </c>
      <c r="X231" s="10" t="s">
        <v>21</v>
      </c>
      <c r="Y231" s="14">
        <v>44852</v>
      </c>
      <c r="Z231" s="14">
        <v>44853</v>
      </c>
      <c r="AA231" s="11">
        <f t="shared" si="15"/>
        <v>2022</v>
      </c>
      <c r="AB231" s="11" t="str">
        <f t="shared" si="16"/>
        <v>October</v>
      </c>
      <c r="AC231" s="11">
        <f t="shared" si="19"/>
        <v>1</v>
      </c>
      <c r="AD231" s="13" t="str" cm="1">
        <f t="array" ref="AD231">_xlfn.IFS(Table1[[#This Row],[Diff order-ship date]]&gt;10,"late time",Table1[[#This Row],[Diff order-ship date]]&gt;=0,"on time",Table1[[#This Row],[Diff order-ship date]]&lt;0,"not appropriate")</f>
        <v>on time</v>
      </c>
      <c r="AE231" s="11" t="str">
        <f t="shared" si="17"/>
        <v>Positive</v>
      </c>
      <c r="AF231" s="11" t="str">
        <f>_xlfn.CONCAT(Table1[[#This Row],[Month]],Table1[[#This Row],[year]])</f>
        <v>October2022</v>
      </c>
      <c r="AG231" s="11">
        <f t="shared" si="18"/>
        <v>6.9672131147541005E-2</v>
      </c>
    </row>
    <row r="232" spans="1:33">
      <c r="A232" s="4">
        <v>231</v>
      </c>
      <c r="B232" s="5" t="s">
        <v>1240</v>
      </c>
      <c r="C232" s="5" t="s">
        <v>152</v>
      </c>
      <c r="D232" s="5" t="s">
        <v>1241</v>
      </c>
      <c r="E232" s="5" t="s">
        <v>1242</v>
      </c>
      <c r="F232" s="5" t="s">
        <v>160</v>
      </c>
      <c r="G232" s="5" t="s">
        <v>156</v>
      </c>
      <c r="H232" s="5" t="s">
        <v>104</v>
      </c>
      <c r="I232" s="5" t="s">
        <v>212</v>
      </c>
      <c r="J232" s="5" t="s">
        <v>67</v>
      </c>
      <c r="K232" s="5" t="s">
        <v>1243</v>
      </c>
      <c r="L232" s="5" t="s">
        <v>42</v>
      </c>
      <c r="M232" s="5" t="s">
        <v>105</v>
      </c>
      <c r="N232" s="5" t="s">
        <v>1244</v>
      </c>
      <c r="O232" s="5">
        <v>636.29999999999995</v>
      </c>
      <c r="P232" s="5">
        <v>1</v>
      </c>
      <c r="Q232" s="5">
        <v>235.41</v>
      </c>
      <c r="R232" s="8">
        <f>Table1[[#This Row],[Profit]]/Table1[[#This Row],[Sales]]</f>
        <v>0.36996699669966998</v>
      </c>
      <c r="S232" s="5">
        <v>91.33</v>
      </c>
      <c r="T232" s="5" t="s">
        <v>165</v>
      </c>
      <c r="U232" s="5">
        <v>503</v>
      </c>
      <c r="V232" s="5" t="s">
        <v>172</v>
      </c>
      <c r="W232" s="5" t="s">
        <v>76</v>
      </c>
      <c r="X232" s="9" t="s">
        <v>21</v>
      </c>
      <c r="Y232" s="12">
        <v>44528</v>
      </c>
      <c r="Z232" s="12">
        <v>44267</v>
      </c>
      <c r="AA232" s="11">
        <f t="shared" si="15"/>
        <v>2021</v>
      </c>
      <c r="AB232" s="11" t="str">
        <f t="shared" si="16"/>
        <v>March</v>
      </c>
      <c r="AC232" s="11">
        <f t="shared" si="19"/>
        <v>-261</v>
      </c>
      <c r="AD232" s="13" t="str" cm="1">
        <f t="array" ref="AD232">_xlfn.IFS(Table1[[#This Row],[Diff order-ship date]]&gt;10,"late time",Table1[[#This Row],[Diff order-ship date]]&gt;=0,"on time",Table1[[#This Row],[Diff order-ship date]]&lt;0,"not appropriate")</f>
        <v>not appropriate</v>
      </c>
      <c r="AE232" s="11" t="str">
        <f t="shared" si="17"/>
        <v>Positive</v>
      </c>
      <c r="AF232" s="11" t="str">
        <f>_xlfn.CONCAT(Table1[[#This Row],[Month]],Table1[[#This Row],[year]])</f>
        <v>March2021</v>
      </c>
      <c r="AG232" s="11">
        <f t="shared" si="18"/>
        <v>0.36996699669966998</v>
      </c>
    </row>
    <row r="233" spans="1:33">
      <c r="A233" s="6">
        <v>232</v>
      </c>
      <c r="B233" s="7" t="s">
        <v>1245</v>
      </c>
      <c r="C233" s="7" t="s">
        <v>152</v>
      </c>
      <c r="D233" s="7" t="s">
        <v>1246</v>
      </c>
      <c r="E233" s="7" t="s">
        <v>1247</v>
      </c>
      <c r="F233" s="7" t="s">
        <v>160</v>
      </c>
      <c r="G233" s="7" t="s">
        <v>896</v>
      </c>
      <c r="H233" s="7" t="s">
        <v>113</v>
      </c>
      <c r="I233" s="7" t="s">
        <v>212</v>
      </c>
      <c r="J233" s="7" t="s">
        <v>64</v>
      </c>
      <c r="K233" s="7" t="s">
        <v>1248</v>
      </c>
      <c r="L233" s="7" t="s">
        <v>42</v>
      </c>
      <c r="M233" s="7" t="s">
        <v>105</v>
      </c>
      <c r="N233" s="7" t="s">
        <v>1249</v>
      </c>
      <c r="O233" s="7">
        <v>833.7</v>
      </c>
      <c r="P233" s="7">
        <v>5</v>
      </c>
      <c r="Q233" s="7">
        <v>316.8</v>
      </c>
      <c r="R233" s="8">
        <f>Table1[[#This Row],[Profit]]/Table1[[#This Row],[Sales]]</f>
        <v>0.379992803166607</v>
      </c>
      <c r="S233" s="7">
        <v>70.84</v>
      </c>
      <c r="T233" s="7" t="s">
        <v>165</v>
      </c>
      <c r="U233" s="7">
        <v>114</v>
      </c>
      <c r="V233" s="7" t="s">
        <v>172</v>
      </c>
      <c r="W233" s="7" t="s">
        <v>63</v>
      </c>
      <c r="X233" s="10" t="s">
        <v>28</v>
      </c>
      <c r="Y233" s="14">
        <v>44475</v>
      </c>
      <c r="Z233" s="14">
        <v>44475</v>
      </c>
      <c r="AA233" s="11">
        <f t="shared" si="15"/>
        <v>2021</v>
      </c>
      <c r="AB233" s="11" t="str">
        <f t="shared" si="16"/>
        <v>October</v>
      </c>
      <c r="AC233" s="11">
        <f t="shared" si="19"/>
        <v>0</v>
      </c>
      <c r="AD233" s="13" t="str" cm="1">
        <f t="array" ref="AD233">_xlfn.IFS(Table1[[#This Row],[Diff order-ship date]]&gt;10,"late time",Table1[[#This Row],[Diff order-ship date]]&gt;=0,"on time",Table1[[#This Row],[Diff order-ship date]]&lt;0,"not appropriate")</f>
        <v>on time</v>
      </c>
      <c r="AE233" s="11" t="str">
        <f t="shared" si="17"/>
        <v>Positive</v>
      </c>
      <c r="AF233" s="11" t="str">
        <f>_xlfn.CONCAT(Table1[[#This Row],[Month]],Table1[[#This Row],[year]])</f>
        <v>October2021</v>
      </c>
      <c r="AG233" s="11">
        <f t="shared" si="18"/>
        <v>0.379992803166607</v>
      </c>
    </row>
    <row r="234" spans="1:33">
      <c r="A234" s="4">
        <v>233</v>
      </c>
      <c r="B234" s="5" t="s">
        <v>1250</v>
      </c>
      <c r="C234" s="5" t="s">
        <v>152</v>
      </c>
      <c r="D234" s="5" t="s">
        <v>1251</v>
      </c>
      <c r="E234" s="5" t="s">
        <v>1252</v>
      </c>
      <c r="F234" s="5" t="s">
        <v>159</v>
      </c>
      <c r="G234" s="5" t="s">
        <v>55</v>
      </c>
      <c r="H234" s="5" t="s">
        <v>55</v>
      </c>
      <c r="I234" s="5" t="s">
        <v>212</v>
      </c>
      <c r="J234" s="5" t="s">
        <v>65</v>
      </c>
      <c r="K234" s="5" t="s">
        <v>1253</v>
      </c>
      <c r="L234" s="5" t="s">
        <v>42</v>
      </c>
      <c r="M234" s="5" t="s">
        <v>105</v>
      </c>
      <c r="N234" s="5" t="s">
        <v>1254</v>
      </c>
      <c r="O234" s="5">
        <v>1916.73</v>
      </c>
      <c r="P234" s="5">
        <v>3</v>
      </c>
      <c r="Q234" s="5">
        <v>498.33</v>
      </c>
      <c r="R234" s="8">
        <f>Table1[[#This Row],[Profit]]/Table1[[#This Row],[Sales]]</f>
        <v>0.25998966990655997</v>
      </c>
      <c r="S234" s="5">
        <v>548.4</v>
      </c>
      <c r="T234" s="5" t="s">
        <v>163</v>
      </c>
      <c r="U234" s="5">
        <v>116</v>
      </c>
      <c r="V234" s="5" t="s">
        <v>172</v>
      </c>
      <c r="W234" s="5" t="s">
        <v>72</v>
      </c>
      <c r="X234" s="9" t="s">
        <v>28</v>
      </c>
      <c r="Y234" s="12">
        <v>45228</v>
      </c>
      <c r="Z234" s="12">
        <v>45229</v>
      </c>
      <c r="AA234" s="11">
        <f t="shared" si="15"/>
        <v>2023</v>
      </c>
      <c r="AB234" s="11" t="str">
        <f t="shared" si="16"/>
        <v>October</v>
      </c>
      <c r="AC234" s="11">
        <f t="shared" si="19"/>
        <v>1</v>
      </c>
      <c r="AD234" s="13" t="str" cm="1">
        <f t="array" ref="AD234">_xlfn.IFS(Table1[[#This Row],[Diff order-ship date]]&gt;10,"late time",Table1[[#This Row],[Diff order-ship date]]&gt;=0,"on time",Table1[[#This Row],[Diff order-ship date]]&lt;0,"not appropriate")</f>
        <v>on time</v>
      </c>
      <c r="AE234" s="11" t="str">
        <f t="shared" si="17"/>
        <v>Positive</v>
      </c>
      <c r="AF234" s="11" t="str">
        <f>_xlfn.CONCAT(Table1[[#This Row],[Month]],Table1[[#This Row],[year]])</f>
        <v>October2023</v>
      </c>
      <c r="AG234" s="11">
        <f t="shared" si="18"/>
        <v>0.25998966990655997</v>
      </c>
    </row>
    <row r="235" spans="1:33">
      <c r="A235" s="6">
        <v>234</v>
      </c>
      <c r="B235" s="7" t="s">
        <v>1255</v>
      </c>
      <c r="C235" s="7" t="s">
        <v>152</v>
      </c>
      <c r="D235" s="7" t="s">
        <v>1256</v>
      </c>
      <c r="E235" s="7" t="s">
        <v>1257</v>
      </c>
      <c r="F235" s="7" t="s">
        <v>159</v>
      </c>
      <c r="G235" s="7" t="s">
        <v>345</v>
      </c>
      <c r="H235" s="7" t="s">
        <v>104</v>
      </c>
      <c r="I235" s="7" t="s">
        <v>212</v>
      </c>
      <c r="J235" s="7" t="s">
        <v>67</v>
      </c>
      <c r="K235" s="7" t="s">
        <v>1258</v>
      </c>
      <c r="L235" s="7" t="s">
        <v>42</v>
      </c>
      <c r="M235" s="7" t="s">
        <v>105</v>
      </c>
      <c r="N235" s="7" t="s">
        <v>1259</v>
      </c>
      <c r="O235" s="7">
        <v>333.66</v>
      </c>
      <c r="P235" s="7">
        <v>2</v>
      </c>
      <c r="Q235" s="7">
        <v>103.38</v>
      </c>
      <c r="R235" s="8">
        <f>Table1[[#This Row],[Profit]]/Table1[[#This Row],[Sales]]</f>
        <v>0.30983636036683998</v>
      </c>
      <c r="S235" s="7">
        <v>42.29</v>
      </c>
      <c r="T235" s="7" t="s">
        <v>170</v>
      </c>
      <c r="U235" s="7">
        <v>591</v>
      </c>
      <c r="V235" s="7" t="s">
        <v>172</v>
      </c>
      <c r="W235" s="7" t="s">
        <v>27</v>
      </c>
      <c r="X235" s="10" t="s">
        <v>28</v>
      </c>
      <c r="Y235" s="14">
        <v>44528</v>
      </c>
      <c r="Z235" s="14">
        <v>44267</v>
      </c>
      <c r="AA235" s="11">
        <f t="shared" si="15"/>
        <v>2021</v>
      </c>
      <c r="AB235" s="11" t="str">
        <f t="shared" si="16"/>
        <v>March</v>
      </c>
      <c r="AC235" s="11">
        <f t="shared" si="19"/>
        <v>-261</v>
      </c>
      <c r="AD235" s="13" t="str" cm="1">
        <f t="array" ref="AD235">_xlfn.IFS(Table1[[#This Row],[Diff order-ship date]]&gt;10,"late time",Table1[[#This Row],[Diff order-ship date]]&gt;=0,"on time",Table1[[#This Row],[Diff order-ship date]]&lt;0,"not appropriate")</f>
        <v>not appropriate</v>
      </c>
      <c r="AE235" s="11" t="str">
        <f t="shared" si="17"/>
        <v>Positive</v>
      </c>
      <c r="AF235" s="11" t="str">
        <f>_xlfn.CONCAT(Table1[[#This Row],[Month]],Table1[[#This Row],[year]])</f>
        <v>March2021</v>
      </c>
      <c r="AG235" s="11">
        <f t="shared" si="18"/>
        <v>0.30983636036683998</v>
      </c>
    </row>
    <row r="236" spans="1:33">
      <c r="A236" s="4">
        <v>235</v>
      </c>
      <c r="B236" s="5" t="s">
        <v>1079</v>
      </c>
      <c r="C236" s="5" t="s">
        <v>152</v>
      </c>
      <c r="D236" s="5" t="s">
        <v>1080</v>
      </c>
      <c r="E236" s="5" t="s">
        <v>1081</v>
      </c>
      <c r="F236" s="5" t="s">
        <v>158</v>
      </c>
      <c r="G236" s="5" t="s">
        <v>150</v>
      </c>
      <c r="H236" s="5" t="s">
        <v>87</v>
      </c>
      <c r="I236" s="5" t="s">
        <v>212</v>
      </c>
      <c r="J236" s="5" t="s">
        <v>66</v>
      </c>
      <c r="K236" s="5" t="s">
        <v>1260</v>
      </c>
      <c r="L236" s="5" t="s">
        <v>42</v>
      </c>
      <c r="M236" s="5" t="s">
        <v>105</v>
      </c>
      <c r="N236" s="5" t="s">
        <v>1261</v>
      </c>
      <c r="O236" s="5">
        <v>277.14</v>
      </c>
      <c r="P236" s="5">
        <v>2</v>
      </c>
      <c r="Q236" s="5">
        <v>38.76</v>
      </c>
      <c r="R236" s="8">
        <f>Table1[[#This Row],[Profit]]/Table1[[#This Row],[Sales]]</f>
        <v>0.139857111928989</v>
      </c>
      <c r="S236" s="5">
        <v>13.96</v>
      </c>
      <c r="T236" s="5" t="s">
        <v>165</v>
      </c>
      <c r="U236" s="5">
        <v>639</v>
      </c>
      <c r="V236" s="5" t="s">
        <v>172</v>
      </c>
      <c r="W236" s="5" t="s">
        <v>76</v>
      </c>
      <c r="X236" s="9" t="s">
        <v>28</v>
      </c>
      <c r="Y236" s="12">
        <v>45438</v>
      </c>
      <c r="Z236" s="12">
        <v>45440</v>
      </c>
      <c r="AA236" s="11">
        <f t="shared" si="15"/>
        <v>2024</v>
      </c>
      <c r="AB236" s="11" t="str">
        <f t="shared" si="16"/>
        <v>May</v>
      </c>
      <c r="AC236" s="11">
        <f t="shared" si="19"/>
        <v>2</v>
      </c>
      <c r="AD236" s="13" t="str" cm="1">
        <f t="array" ref="AD236">_xlfn.IFS(Table1[[#This Row],[Diff order-ship date]]&gt;10,"late time",Table1[[#This Row],[Diff order-ship date]]&gt;=0,"on time",Table1[[#This Row],[Diff order-ship date]]&lt;0,"not appropriate")</f>
        <v>on time</v>
      </c>
      <c r="AE236" s="11" t="str">
        <f t="shared" si="17"/>
        <v>Positive</v>
      </c>
      <c r="AF236" s="11" t="str">
        <f>_xlfn.CONCAT(Table1[[#This Row],[Month]],Table1[[#This Row],[year]])</f>
        <v>May2024</v>
      </c>
      <c r="AG236" s="11">
        <f t="shared" si="18"/>
        <v>0.139857111928989</v>
      </c>
    </row>
    <row r="237" spans="1:33">
      <c r="A237" s="6">
        <v>236</v>
      </c>
      <c r="B237" s="7" t="s">
        <v>1093</v>
      </c>
      <c r="C237" s="7" t="s">
        <v>152</v>
      </c>
      <c r="D237" s="7" t="s">
        <v>1094</v>
      </c>
      <c r="E237" s="7" t="s">
        <v>1095</v>
      </c>
      <c r="F237" s="7" t="s">
        <v>158</v>
      </c>
      <c r="G237" s="7" t="s">
        <v>830</v>
      </c>
      <c r="H237" s="7" t="s">
        <v>104</v>
      </c>
      <c r="I237" s="7" t="s">
        <v>212</v>
      </c>
      <c r="J237" s="7" t="s">
        <v>67</v>
      </c>
      <c r="K237" s="7" t="s">
        <v>1262</v>
      </c>
      <c r="L237" s="7" t="s">
        <v>42</v>
      </c>
      <c r="M237" s="7" t="s">
        <v>105</v>
      </c>
      <c r="N237" s="7" t="s">
        <v>1263</v>
      </c>
      <c r="O237" s="7">
        <v>642.78</v>
      </c>
      <c r="P237" s="7">
        <v>1</v>
      </c>
      <c r="Q237" s="7">
        <v>25.71</v>
      </c>
      <c r="R237" s="8">
        <f>Table1[[#This Row],[Profit]]/Table1[[#This Row],[Sales]]</f>
        <v>3.99981331093065E-2</v>
      </c>
      <c r="S237" s="7">
        <v>8.68</v>
      </c>
      <c r="T237" s="7" t="s">
        <v>165</v>
      </c>
      <c r="U237" s="7">
        <v>571</v>
      </c>
      <c r="V237" s="7" t="s">
        <v>172</v>
      </c>
      <c r="W237" s="7" t="s">
        <v>63</v>
      </c>
      <c r="X237" s="10" t="s">
        <v>28</v>
      </c>
      <c r="Y237" s="14">
        <v>44831</v>
      </c>
      <c r="Z237" s="14">
        <v>44833</v>
      </c>
      <c r="AA237" s="11">
        <f t="shared" si="15"/>
        <v>2022</v>
      </c>
      <c r="AB237" s="11" t="str">
        <f t="shared" si="16"/>
        <v>September</v>
      </c>
      <c r="AC237" s="11">
        <f t="shared" si="19"/>
        <v>2</v>
      </c>
      <c r="AD237" s="13" t="str" cm="1">
        <f t="array" ref="AD237">_xlfn.IFS(Table1[[#This Row],[Diff order-ship date]]&gt;10,"late time",Table1[[#This Row],[Diff order-ship date]]&gt;=0,"on time",Table1[[#This Row],[Diff order-ship date]]&lt;0,"not appropriate")</f>
        <v>on time</v>
      </c>
      <c r="AE237" s="11" t="str">
        <f t="shared" si="17"/>
        <v>Positive</v>
      </c>
      <c r="AF237" s="11" t="str">
        <f>_xlfn.CONCAT(Table1[[#This Row],[Month]],Table1[[#This Row],[year]])</f>
        <v>September2022</v>
      </c>
      <c r="AG237" s="11">
        <f t="shared" si="18"/>
        <v>3.99981331093065E-2</v>
      </c>
    </row>
    <row r="238" spans="1:33">
      <c r="A238" s="4">
        <v>237</v>
      </c>
      <c r="B238" s="5" t="s">
        <v>1003</v>
      </c>
      <c r="C238" s="5" t="s">
        <v>152</v>
      </c>
      <c r="D238" s="5" t="s">
        <v>989</v>
      </c>
      <c r="E238" s="5" t="s">
        <v>990</v>
      </c>
      <c r="F238" s="5" t="s">
        <v>158</v>
      </c>
      <c r="G238" s="5" t="s">
        <v>644</v>
      </c>
      <c r="H238" s="5" t="s">
        <v>104</v>
      </c>
      <c r="I238" s="5" t="s">
        <v>212</v>
      </c>
      <c r="J238" s="5" t="s">
        <v>67</v>
      </c>
      <c r="K238" s="5" t="s">
        <v>1264</v>
      </c>
      <c r="L238" s="5" t="s">
        <v>42</v>
      </c>
      <c r="M238" s="5" t="s">
        <v>105</v>
      </c>
      <c r="N238" s="5" t="s">
        <v>1265</v>
      </c>
      <c r="O238" s="5">
        <v>109.66500000000001</v>
      </c>
      <c r="P238" s="5">
        <v>3</v>
      </c>
      <c r="Q238" s="5">
        <v>-30.734999999999999</v>
      </c>
      <c r="R238" s="8">
        <f>Table1[[#This Row],[Profit]]/Table1[[#This Row],[Sales]]</f>
        <v>-0.28026261797291802</v>
      </c>
      <c r="S238" s="5">
        <v>9.34</v>
      </c>
      <c r="T238" s="5" t="s">
        <v>170</v>
      </c>
      <c r="U238" s="5">
        <v>96</v>
      </c>
      <c r="V238" s="5" t="s">
        <v>172</v>
      </c>
      <c r="W238" s="5" t="s">
        <v>72</v>
      </c>
      <c r="X238" s="9" t="s">
        <v>28</v>
      </c>
      <c r="Y238" s="12">
        <v>45561</v>
      </c>
      <c r="Z238" s="12">
        <v>45563</v>
      </c>
      <c r="AA238" s="11">
        <f t="shared" si="15"/>
        <v>2024</v>
      </c>
      <c r="AB238" s="11" t="str">
        <f t="shared" si="16"/>
        <v>September</v>
      </c>
      <c r="AC238" s="11">
        <f t="shared" si="19"/>
        <v>2</v>
      </c>
      <c r="AD238" s="13" t="str" cm="1">
        <f t="array" ref="AD238">_xlfn.IFS(Table1[[#This Row],[Diff order-ship date]]&gt;10,"late time",Table1[[#This Row],[Diff order-ship date]]&gt;=0,"on time",Table1[[#This Row],[Diff order-ship date]]&lt;0,"not appropriate")</f>
        <v>on time</v>
      </c>
      <c r="AE238" s="11" t="str">
        <f t="shared" si="17"/>
        <v>Negative</v>
      </c>
      <c r="AF238" s="11" t="str">
        <f>_xlfn.CONCAT(Table1[[#This Row],[Month]],Table1[[#This Row],[year]])</f>
        <v>September2024</v>
      </c>
      <c r="AG238" s="11">
        <f t="shared" si="18"/>
        <v>-0.28026261797291802</v>
      </c>
    </row>
    <row r="239" spans="1:33">
      <c r="A239" s="6">
        <v>238</v>
      </c>
      <c r="B239" s="7" t="s">
        <v>1266</v>
      </c>
      <c r="C239" s="7" t="s">
        <v>149</v>
      </c>
      <c r="D239" s="7" t="s">
        <v>1267</v>
      </c>
      <c r="E239" s="7" t="s">
        <v>1268</v>
      </c>
      <c r="F239" s="7" t="s">
        <v>158</v>
      </c>
      <c r="G239" s="7" t="s">
        <v>313</v>
      </c>
      <c r="H239" s="7" t="s">
        <v>61</v>
      </c>
      <c r="I239" s="7" t="s">
        <v>212</v>
      </c>
      <c r="J239" s="7" t="s">
        <v>67</v>
      </c>
      <c r="K239" s="7" t="s">
        <v>1269</v>
      </c>
      <c r="L239" s="7" t="s">
        <v>29</v>
      </c>
      <c r="M239" s="7" t="s">
        <v>56</v>
      </c>
      <c r="N239" s="7" t="s">
        <v>1270</v>
      </c>
      <c r="O239" s="7">
        <v>1878.72</v>
      </c>
      <c r="P239" s="7">
        <v>4</v>
      </c>
      <c r="Q239" s="7">
        <v>582.36</v>
      </c>
      <c r="R239" s="8">
        <f>Table1[[#This Row],[Profit]]/Table1[[#This Row],[Sales]]</f>
        <v>0.30997700562084801</v>
      </c>
      <c r="S239" s="7">
        <v>704.08</v>
      </c>
      <c r="T239" s="7" t="s">
        <v>163</v>
      </c>
      <c r="U239" s="7">
        <v>208</v>
      </c>
      <c r="V239" s="7" t="s">
        <v>172</v>
      </c>
      <c r="W239" s="7" t="s">
        <v>27</v>
      </c>
      <c r="X239" s="10" t="s">
        <v>28</v>
      </c>
      <c r="Y239" s="14">
        <v>45629</v>
      </c>
      <c r="Z239" s="14">
        <v>45365</v>
      </c>
      <c r="AA239" s="11">
        <f t="shared" si="15"/>
        <v>2024</v>
      </c>
      <c r="AB239" s="11" t="str">
        <f t="shared" si="16"/>
        <v>March</v>
      </c>
      <c r="AC239" s="11">
        <f t="shared" si="19"/>
        <v>-264</v>
      </c>
      <c r="AD239" s="13" t="str" cm="1">
        <f t="array" ref="AD239">_xlfn.IFS(Table1[[#This Row],[Diff order-ship date]]&gt;10,"late time",Table1[[#This Row],[Diff order-ship date]]&gt;=0,"on time",Table1[[#This Row],[Diff order-ship date]]&lt;0,"not appropriate")</f>
        <v>not appropriate</v>
      </c>
      <c r="AE239" s="11" t="str">
        <f t="shared" si="17"/>
        <v>Positive</v>
      </c>
      <c r="AF239" s="11" t="str">
        <f>_xlfn.CONCAT(Table1[[#This Row],[Month]],Table1[[#This Row],[year]])</f>
        <v>March2024</v>
      </c>
      <c r="AG239" s="11">
        <f t="shared" si="18"/>
        <v>0.30997700562084801</v>
      </c>
    </row>
    <row r="240" spans="1:33">
      <c r="A240" s="4">
        <v>239</v>
      </c>
      <c r="B240" s="5" t="s">
        <v>1271</v>
      </c>
      <c r="C240" s="5" t="s">
        <v>147</v>
      </c>
      <c r="D240" s="5" t="s">
        <v>853</v>
      </c>
      <c r="E240" s="5" t="s">
        <v>854</v>
      </c>
      <c r="F240" s="5" t="s">
        <v>159</v>
      </c>
      <c r="G240" s="5" t="s">
        <v>259</v>
      </c>
      <c r="H240" s="5" t="s">
        <v>138</v>
      </c>
      <c r="I240" s="5" t="s">
        <v>212</v>
      </c>
      <c r="J240" s="5" t="s">
        <v>65</v>
      </c>
      <c r="K240" s="5" t="s">
        <v>1272</v>
      </c>
      <c r="L240" s="5" t="s">
        <v>29</v>
      </c>
      <c r="M240" s="5" t="s">
        <v>56</v>
      </c>
      <c r="N240" s="5" t="s">
        <v>1273</v>
      </c>
      <c r="O240" s="5">
        <v>969.36</v>
      </c>
      <c r="P240" s="5">
        <v>7</v>
      </c>
      <c r="Q240" s="5">
        <v>348.81</v>
      </c>
      <c r="R240" s="8">
        <f>Table1[[#This Row],[Profit]]/Table1[[#This Row],[Sales]]</f>
        <v>0.359835355285962</v>
      </c>
      <c r="S240" s="5">
        <v>330.01</v>
      </c>
      <c r="T240" s="5" t="s">
        <v>163</v>
      </c>
      <c r="U240" s="5">
        <v>52</v>
      </c>
      <c r="V240" s="5" t="s">
        <v>172</v>
      </c>
      <c r="W240" s="5" t="s">
        <v>76</v>
      </c>
      <c r="X240" s="9" t="s">
        <v>28</v>
      </c>
      <c r="Y240" s="12">
        <v>44456</v>
      </c>
      <c r="Z240" s="12">
        <v>44458</v>
      </c>
      <c r="AA240" s="11">
        <f t="shared" si="15"/>
        <v>2021</v>
      </c>
      <c r="AB240" s="11" t="str">
        <f t="shared" si="16"/>
        <v>September</v>
      </c>
      <c r="AC240" s="11">
        <f t="shared" si="19"/>
        <v>2</v>
      </c>
      <c r="AD240" s="13" t="str" cm="1">
        <f t="array" ref="AD240">_xlfn.IFS(Table1[[#This Row],[Diff order-ship date]]&gt;10,"late time",Table1[[#This Row],[Diff order-ship date]]&gt;=0,"on time",Table1[[#This Row],[Diff order-ship date]]&lt;0,"not appropriate")</f>
        <v>on time</v>
      </c>
      <c r="AE240" s="11" t="str">
        <f t="shared" si="17"/>
        <v>Positive</v>
      </c>
      <c r="AF240" s="11" t="str">
        <f>_xlfn.CONCAT(Table1[[#This Row],[Month]],Table1[[#This Row],[year]])</f>
        <v>September2021</v>
      </c>
      <c r="AG240" s="11">
        <f t="shared" si="18"/>
        <v>0.359835355285962</v>
      </c>
    </row>
    <row r="241" spans="1:33">
      <c r="A241" s="6">
        <v>240</v>
      </c>
      <c r="B241" s="7" t="s">
        <v>1274</v>
      </c>
      <c r="C241" s="7" t="s">
        <v>147</v>
      </c>
      <c r="D241" s="7" t="s">
        <v>1275</v>
      </c>
      <c r="E241" s="7" t="s">
        <v>1276</v>
      </c>
      <c r="F241" s="7" t="s">
        <v>159</v>
      </c>
      <c r="G241" s="7" t="s">
        <v>926</v>
      </c>
      <c r="H241" s="7" t="s">
        <v>104</v>
      </c>
      <c r="I241" s="7" t="s">
        <v>212</v>
      </c>
      <c r="J241" s="7" t="s">
        <v>67</v>
      </c>
      <c r="K241" s="7" t="s">
        <v>1277</v>
      </c>
      <c r="L241" s="7" t="s">
        <v>29</v>
      </c>
      <c r="M241" s="7" t="s">
        <v>56</v>
      </c>
      <c r="N241" s="7" t="s">
        <v>1278</v>
      </c>
      <c r="O241" s="7">
        <v>803.52</v>
      </c>
      <c r="P241" s="7">
        <v>9</v>
      </c>
      <c r="Q241" s="7">
        <v>48.06</v>
      </c>
      <c r="R241" s="8">
        <f>Table1[[#This Row],[Profit]]/Table1[[#This Row],[Sales]]</f>
        <v>5.9811827956989201E-2</v>
      </c>
      <c r="S241" s="7">
        <v>202.06</v>
      </c>
      <c r="T241" s="7" t="s">
        <v>170</v>
      </c>
      <c r="U241" s="7">
        <v>669</v>
      </c>
      <c r="V241" s="7" t="s">
        <v>172</v>
      </c>
      <c r="W241" s="7" t="s">
        <v>63</v>
      </c>
      <c r="X241" s="10" t="s">
        <v>28</v>
      </c>
      <c r="Y241" s="14">
        <v>45184</v>
      </c>
      <c r="Z241" s="14">
        <v>45184</v>
      </c>
      <c r="AA241" s="11">
        <f t="shared" si="15"/>
        <v>2023</v>
      </c>
      <c r="AB241" s="11" t="str">
        <f t="shared" si="16"/>
        <v>September</v>
      </c>
      <c r="AC241" s="11">
        <f t="shared" si="19"/>
        <v>0</v>
      </c>
      <c r="AD241" s="13" t="str" cm="1">
        <f t="array" ref="AD241">_xlfn.IFS(Table1[[#This Row],[Diff order-ship date]]&gt;10,"late time",Table1[[#This Row],[Diff order-ship date]]&gt;=0,"on time",Table1[[#This Row],[Diff order-ship date]]&lt;0,"not appropriate")</f>
        <v>on time</v>
      </c>
      <c r="AE241" s="11" t="str">
        <f t="shared" si="17"/>
        <v>Positive</v>
      </c>
      <c r="AF241" s="11" t="str">
        <f>_xlfn.CONCAT(Table1[[#This Row],[Month]],Table1[[#This Row],[year]])</f>
        <v>September2023</v>
      </c>
      <c r="AG241" s="11">
        <f t="shared" si="18"/>
        <v>5.9811827956989201E-2</v>
      </c>
    </row>
    <row r="242" spans="1:33">
      <c r="A242" s="4">
        <v>241</v>
      </c>
      <c r="B242" s="5" t="s">
        <v>1196</v>
      </c>
      <c r="C242" s="5" t="s">
        <v>152</v>
      </c>
      <c r="D242" s="5" t="s">
        <v>1197</v>
      </c>
      <c r="E242" s="5" t="s">
        <v>1198</v>
      </c>
      <c r="F242" s="5" t="s">
        <v>158</v>
      </c>
      <c r="G242" s="5" t="s">
        <v>740</v>
      </c>
      <c r="H242" s="5" t="s">
        <v>40</v>
      </c>
      <c r="I242" s="5" t="s">
        <v>212</v>
      </c>
      <c r="J242" s="5" t="s">
        <v>64</v>
      </c>
      <c r="K242" s="5" t="s">
        <v>1279</v>
      </c>
      <c r="L242" s="5" t="s">
        <v>29</v>
      </c>
      <c r="M242" s="5" t="s">
        <v>56</v>
      </c>
      <c r="N242" s="5" t="s">
        <v>1280</v>
      </c>
      <c r="O242" s="5">
        <v>2289.75</v>
      </c>
      <c r="P242" s="5">
        <v>5</v>
      </c>
      <c r="Q242" s="5">
        <v>68.55</v>
      </c>
      <c r="R242" s="8">
        <f>Table1[[#This Row],[Profit]]/Table1[[#This Row],[Sales]]</f>
        <v>2.9937766131673801E-2</v>
      </c>
      <c r="S242" s="5">
        <v>185.11</v>
      </c>
      <c r="T242" s="5" t="s">
        <v>170</v>
      </c>
      <c r="U242" s="5">
        <v>133</v>
      </c>
      <c r="V242" s="5" t="s">
        <v>172</v>
      </c>
      <c r="W242" s="5" t="s">
        <v>72</v>
      </c>
      <c r="X242" s="9" t="s">
        <v>21</v>
      </c>
      <c r="Y242" s="12">
        <v>45186</v>
      </c>
      <c r="Z242" s="12">
        <v>45189</v>
      </c>
      <c r="AA242" s="11">
        <f t="shared" si="15"/>
        <v>2023</v>
      </c>
      <c r="AB242" s="11" t="str">
        <f t="shared" si="16"/>
        <v>September</v>
      </c>
      <c r="AC242" s="11">
        <f t="shared" si="19"/>
        <v>3</v>
      </c>
      <c r="AD242" s="13" t="str" cm="1">
        <f t="array" ref="AD242">_xlfn.IFS(Table1[[#This Row],[Diff order-ship date]]&gt;10,"late time",Table1[[#This Row],[Diff order-ship date]]&gt;=0,"on time",Table1[[#This Row],[Diff order-ship date]]&lt;0,"not appropriate")</f>
        <v>on time</v>
      </c>
      <c r="AE242" s="11" t="str">
        <f t="shared" si="17"/>
        <v>Positive</v>
      </c>
      <c r="AF242" s="11" t="str">
        <f>_xlfn.CONCAT(Table1[[#This Row],[Month]],Table1[[#This Row],[year]])</f>
        <v>September2023</v>
      </c>
      <c r="AG242" s="11">
        <f t="shared" si="18"/>
        <v>2.9937766131673801E-2</v>
      </c>
    </row>
    <row r="243" spans="1:33">
      <c r="A243" s="6">
        <v>242</v>
      </c>
      <c r="B243" s="7" t="s">
        <v>1281</v>
      </c>
      <c r="C243" s="7" t="s">
        <v>147</v>
      </c>
      <c r="D243" s="7" t="s">
        <v>1282</v>
      </c>
      <c r="E243" s="7" t="s">
        <v>1283</v>
      </c>
      <c r="F243" s="7" t="s">
        <v>159</v>
      </c>
      <c r="G243" s="7" t="s">
        <v>615</v>
      </c>
      <c r="H243" s="7" t="s">
        <v>104</v>
      </c>
      <c r="I243" s="7" t="s">
        <v>212</v>
      </c>
      <c r="J243" s="7" t="s">
        <v>67</v>
      </c>
      <c r="K243" s="7" t="s">
        <v>1284</v>
      </c>
      <c r="L243" s="7" t="s">
        <v>29</v>
      </c>
      <c r="M243" s="7" t="s">
        <v>56</v>
      </c>
      <c r="N243" s="7" t="s">
        <v>1285</v>
      </c>
      <c r="O243" s="7">
        <v>1395</v>
      </c>
      <c r="P243" s="7">
        <v>3</v>
      </c>
      <c r="Q243" s="7">
        <v>237.15</v>
      </c>
      <c r="R243" s="8">
        <f>Table1[[#This Row],[Profit]]/Table1[[#This Row],[Sales]]</f>
        <v>0.17</v>
      </c>
      <c r="S243" s="7">
        <v>164.14</v>
      </c>
      <c r="T243" s="7" t="s">
        <v>170</v>
      </c>
      <c r="U243" s="7">
        <v>110</v>
      </c>
      <c r="V243" s="7" t="s">
        <v>172</v>
      </c>
      <c r="W243" s="7" t="s">
        <v>27</v>
      </c>
      <c r="X243" s="10" t="s">
        <v>21</v>
      </c>
      <c r="Y243" s="14">
        <v>45536</v>
      </c>
      <c r="Z243" s="14">
        <v>45627</v>
      </c>
      <c r="AA243" s="11">
        <f t="shared" si="15"/>
        <v>2024</v>
      </c>
      <c r="AB243" s="11" t="str">
        <f t="shared" si="16"/>
        <v>December</v>
      </c>
      <c r="AC243" s="11">
        <f t="shared" si="19"/>
        <v>91</v>
      </c>
      <c r="AD243" s="13" t="str" cm="1">
        <f t="array" ref="AD243">_xlfn.IFS(Table1[[#This Row],[Diff order-ship date]]&gt;10,"late time",Table1[[#This Row],[Diff order-ship date]]&gt;=0,"on time",Table1[[#This Row],[Diff order-ship date]]&lt;0,"not appropriate")</f>
        <v>late time</v>
      </c>
      <c r="AE243" s="11" t="str">
        <f t="shared" si="17"/>
        <v>Positive</v>
      </c>
      <c r="AF243" s="11" t="str">
        <f>_xlfn.CONCAT(Table1[[#This Row],[Month]],Table1[[#This Row],[year]])</f>
        <v>December2024</v>
      </c>
      <c r="AG243" s="11">
        <f t="shared" si="18"/>
        <v>0.17</v>
      </c>
    </row>
    <row r="244" spans="1:33">
      <c r="A244" s="4">
        <v>243</v>
      </c>
      <c r="B244" s="5" t="s">
        <v>1286</v>
      </c>
      <c r="C244" s="5" t="s">
        <v>147</v>
      </c>
      <c r="D244" s="5" t="s">
        <v>1287</v>
      </c>
      <c r="E244" s="5" t="s">
        <v>1288</v>
      </c>
      <c r="F244" s="5" t="s">
        <v>159</v>
      </c>
      <c r="G244" s="5" t="s">
        <v>932</v>
      </c>
      <c r="H244" s="5" t="s">
        <v>138</v>
      </c>
      <c r="I244" s="5" t="s">
        <v>212</v>
      </c>
      <c r="J244" s="5" t="s">
        <v>65</v>
      </c>
      <c r="K244" s="5" t="s">
        <v>1289</v>
      </c>
      <c r="L244" s="5" t="s">
        <v>29</v>
      </c>
      <c r="M244" s="5" t="s">
        <v>56</v>
      </c>
      <c r="N244" s="5" t="s">
        <v>1290</v>
      </c>
      <c r="O244" s="5">
        <v>527.30999999999995</v>
      </c>
      <c r="P244" s="5">
        <v>9</v>
      </c>
      <c r="Q244" s="5">
        <v>194.94</v>
      </c>
      <c r="R244" s="8">
        <f>Table1[[#This Row],[Profit]]/Table1[[#This Row],[Sales]]</f>
        <v>0.369687660010241</v>
      </c>
      <c r="S244" s="5">
        <v>155.97999999999999</v>
      </c>
      <c r="T244" s="5" t="s">
        <v>165</v>
      </c>
      <c r="U244" s="5">
        <v>270</v>
      </c>
      <c r="V244" s="5" t="s">
        <v>172</v>
      </c>
      <c r="W244" s="5" t="s">
        <v>76</v>
      </c>
      <c r="X244" s="9" t="s">
        <v>28</v>
      </c>
      <c r="Y244" s="12">
        <v>45570</v>
      </c>
      <c r="Z244" s="12">
        <v>45631</v>
      </c>
      <c r="AA244" s="11">
        <f t="shared" si="15"/>
        <v>2024</v>
      </c>
      <c r="AB244" s="11" t="str">
        <f t="shared" si="16"/>
        <v>December</v>
      </c>
      <c r="AC244" s="11">
        <f t="shared" si="19"/>
        <v>61</v>
      </c>
      <c r="AD244" s="13" t="str" cm="1">
        <f t="array" ref="AD244">_xlfn.IFS(Table1[[#This Row],[Diff order-ship date]]&gt;10,"late time",Table1[[#This Row],[Diff order-ship date]]&gt;=0,"on time",Table1[[#This Row],[Diff order-ship date]]&lt;0,"not appropriate")</f>
        <v>late time</v>
      </c>
      <c r="AE244" s="11" t="str">
        <f t="shared" si="17"/>
        <v>Positive</v>
      </c>
      <c r="AF244" s="11" t="str">
        <f>_xlfn.CONCAT(Table1[[#This Row],[Month]],Table1[[#This Row],[year]])</f>
        <v>December2024</v>
      </c>
      <c r="AG244" s="11">
        <f t="shared" si="18"/>
        <v>0.369687660010241</v>
      </c>
    </row>
    <row r="245" spans="1:33">
      <c r="A245" s="6">
        <v>244</v>
      </c>
      <c r="B245" s="7" t="s">
        <v>938</v>
      </c>
      <c r="C245" s="7" t="s">
        <v>147</v>
      </c>
      <c r="D245" s="7" t="s">
        <v>939</v>
      </c>
      <c r="E245" s="7" t="s">
        <v>940</v>
      </c>
      <c r="F245" s="7" t="s">
        <v>158</v>
      </c>
      <c r="G245" s="7" t="s">
        <v>941</v>
      </c>
      <c r="H245" s="7" t="s">
        <v>113</v>
      </c>
      <c r="I245" s="7" t="s">
        <v>212</v>
      </c>
      <c r="J245" s="7" t="s">
        <v>64</v>
      </c>
      <c r="K245" s="7" t="s">
        <v>1291</v>
      </c>
      <c r="L245" s="7" t="s">
        <v>29</v>
      </c>
      <c r="M245" s="7" t="s">
        <v>56</v>
      </c>
      <c r="N245" s="7" t="s">
        <v>1292</v>
      </c>
      <c r="O245" s="7">
        <v>1315.68</v>
      </c>
      <c r="P245" s="7">
        <v>8</v>
      </c>
      <c r="Q245" s="7">
        <v>328.8</v>
      </c>
      <c r="R245" s="8">
        <f>Table1[[#This Row],[Profit]]/Table1[[#This Row],[Sales]]</f>
        <v>0.249908792411529</v>
      </c>
      <c r="S245" s="7">
        <v>153.16</v>
      </c>
      <c r="T245" s="7" t="s">
        <v>165</v>
      </c>
      <c r="U245" s="7">
        <v>535</v>
      </c>
      <c r="V245" s="7" t="s">
        <v>172</v>
      </c>
      <c r="W245" s="7" t="s">
        <v>63</v>
      </c>
      <c r="X245" s="10" t="s">
        <v>28</v>
      </c>
      <c r="Y245" s="14">
        <v>45042</v>
      </c>
      <c r="Z245" s="14">
        <v>45044</v>
      </c>
      <c r="AA245" s="11">
        <f t="shared" si="15"/>
        <v>2023</v>
      </c>
      <c r="AB245" s="11" t="str">
        <f t="shared" si="16"/>
        <v>April</v>
      </c>
      <c r="AC245" s="11">
        <f t="shared" si="19"/>
        <v>2</v>
      </c>
      <c r="AD245" s="13" t="str" cm="1">
        <f t="array" ref="AD245">_xlfn.IFS(Table1[[#This Row],[Diff order-ship date]]&gt;10,"late time",Table1[[#This Row],[Diff order-ship date]]&gt;=0,"on time",Table1[[#This Row],[Diff order-ship date]]&lt;0,"not appropriate")</f>
        <v>on time</v>
      </c>
      <c r="AE245" s="11" t="str">
        <f t="shared" si="17"/>
        <v>Positive</v>
      </c>
      <c r="AF245" s="11" t="str">
        <f>_xlfn.CONCAT(Table1[[#This Row],[Month]],Table1[[#This Row],[year]])</f>
        <v>April2023</v>
      </c>
      <c r="AG245" s="11">
        <f t="shared" si="18"/>
        <v>0.249908792411529</v>
      </c>
    </row>
    <row r="246" spans="1:33">
      <c r="A246" s="4">
        <v>245</v>
      </c>
      <c r="B246" s="5" t="s">
        <v>1293</v>
      </c>
      <c r="C246" s="5" t="s">
        <v>152</v>
      </c>
      <c r="D246" s="5" t="s">
        <v>1294</v>
      </c>
      <c r="E246" s="5" t="s">
        <v>1295</v>
      </c>
      <c r="F246" s="5" t="s">
        <v>158</v>
      </c>
      <c r="G246" s="5" t="s">
        <v>155</v>
      </c>
      <c r="H246" s="5" t="s">
        <v>134</v>
      </c>
      <c r="I246" s="5" t="s">
        <v>212</v>
      </c>
      <c r="J246" s="5" t="s">
        <v>66</v>
      </c>
      <c r="K246" s="5" t="s">
        <v>1269</v>
      </c>
      <c r="L246" s="5" t="s">
        <v>29</v>
      </c>
      <c r="M246" s="5" t="s">
        <v>56</v>
      </c>
      <c r="N246" s="5" t="s">
        <v>1270</v>
      </c>
      <c r="O246" s="5">
        <v>1409.04</v>
      </c>
      <c r="P246" s="5">
        <v>3</v>
      </c>
      <c r="Q246" s="5">
        <v>436.77</v>
      </c>
      <c r="R246" s="8">
        <f>Table1[[#This Row],[Profit]]/Table1[[#This Row],[Sales]]</f>
        <v>0.30997700562084801</v>
      </c>
      <c r="S246" s="5">
        <v>150.11000000000001</v>
      </c>
      <c r="T246" s="5" t="s">
        <v>170</v>
      </c>
      <c r="U246" s="5">
        <v>729</v>
      </c>
      <c r="V246" s="5" t="s">
        <v>172</v>
      </c>
      <c r="W246" s="5" t="s">
        <v>72</v>
      </c>
      <c r="X246" s="9" t="s">
        <v>28</v>
      </c>
      <c r="Y246" s="12">
        <v>44603</v>
      </c>
      <c r="Z246" s="12">
        <v>44662</v>
      </c>
      <c r="AA246" s="11">
        <f t="shared" si="15"/>
        <v>2022</v>
      </c>
      <c r="AB246" s="11" t="str">
        <f t="shared" si="16"/>
        <v>April</v>
      </c>
      <c r="AC246" s="11">
        <f t="shared" si="19"/>
        <v>59</v>
      </c>
      <c r="AD246" s="13" t="str" cm="1">
        <f t="array" ref="AD246">_xlfn.IFS(Table1[[#This Row],[Diff order-ship date]]&gt;10,"late time",Table1[[#This Row],[Diff order-ship date]]&gt;=0,"on time",Table1[[#This Row],[Diff order-ship date]]&lt;0,"not appropriate")</f>
        <v>late time</v>
      </c>
      <c r="AE246" s="11" t="str">
        <f t="shared" si="17"/>
        <v>Positive</v>
      </c>
      <c r="AF246" s="11" t="str">
        <f>_xlfn.CONCAT(Table1[[#This Row],[Month]],Table1[[#This Row],[year]])</f>
        <v>April2022</v>
      </c>
      <c r="AG246" s="11">
        <f t="shared" si="18"/>
        <v>0.30997700562084801</v>
      </c>
    </row>
    <row r="247" spans="1:33">
      <c r="A247" s="6">
        <v>246</v>
      </c>
      <c r="B247" s="7" t="s">
        <v>1046</v>
      </c>
      <c r="C247" s="7" t="s">
        <v>147</v>
      </c>
      <c r="D247" s="7" t="s">
        <v>1047</v>
      </c>
      <c r="E247" s="7" t="s">
        <v>1048</v>
      </c>
      <c r="F247" s="7" t="s">
        <v>158</v>
      </c>
      <c r="G247" s="7" t="s">
        <v>1049</v>
      </c>
      <c r="H247" s="7" t="s">
        <v>100</v>
      </c>
      <c r="I247" s="7" t="s">
        <v>212</v>
      </c>
      <c r="J247" s="7" t="s">
        <v>67</v>
      </c>
      <c r="K247" s="7" t="s">
        <v>1296</v>
      </c>
      <c r="L247" s="7" t="s">
        <v>29</v>
      </c>
      <c r="M247" s="7" t="s">
        <v>56</v>
      </c>
      <c r="N247" s="7" t="s">
        <v>1297</v>
      </c>
      <c r="O247" s="7">
        <v>341.55</v>
      </c>
      <c r="P247" s="7">
        <v>5</v>
      </c>
      <c r="Q247" s="7">
        <v>30.6</v>
      </c>
      <c r="R247" s="8">
        <f>Table1[[#This Row],[Profit]]/Table1[[#This Row],[Sales]]</f>
        <v>8.9591567852437395E-2</v>
      </c>
      <c r="S247" s="7">
        <v>81.92</v>
      </c>
      <c r="T247" s="7" t="s">
        <v>163</v>
      </c>
      <c r="U247" s="7">
        <v>349</v>
      </c>
      <c r="V247" s="7" t="s">
        <v>172</v>
      </c>
      <c r="W247" s="7" t="s">
        <v>76</v>
      </c>
      <c r="X247" s="10" t="s">
        <v>28</v>
      </c>
      <c r="Y247" s="14">
        <v>44948</v>
      </c>
      <c r="Z247" s="14">
        <v>44950</v>
      </c>
      <c r="AA247" s="11">
        <f t="shared" si="15"/>
        <v>2023</v>
      </c>
      <c r="AB247" s="11" t="str">
        <f t="shared" si="16"/>
        <v>January</v>
      </c>
      <c r="AC247" s="11">
        <f t="shared" si="19"/>
        <v>2</v>
      </c>
      <c r="AD247" s="13" t="str" cm="1">
        <f t="array" ref="AD247">_xlfn.IFS(Table1[[#This Row],[Diff order-ship date]]&gt;10,"late time",Table1[[#This Row],[Diff order-ship date]]&gt;=0,"on time",Table1[[#This Row],[Diff order-ship date]]&lt;0,"not appropriate")</f>
        <v>on time</v>
      </c>
      <c r="AE247" s="11" t="str">
        <f t="shared" si="17"/>
        <v>Positive</v>
      </c>
      <c r="AF247" s="11" t="str">
        <f>_xlfn.CONCAT(Table1[[#This Row],[Month]],Table1[[#This Row],[year]])</f>
        <v>January2023</v>
      </c>
      <c r="AG247" s="11">
        <f t="shared" si="18"/>
        <v>8.9591567852437395E-2</v>
      </c>
    </row>
    <row r="248" spans="1:33">
      <c r="A248" s="4">
        <v>247</v>
      </c>
      <c r="B248" s="5" t="s">
        <v>1159</v>
      </c>
      <c r="C248" s="5" t="s">
        <v>147</v>
      </c>
      <c r="D248" s="5" t="s">
        <v>1160</v>
      </c>
      <c r="E248" s="5" t="s">
        <v>1161</v>
      </c>
      <c r="F248" s="5" t="s">
        <v>159</v>
      </c>
      <c r="G248" s="5" t="s">
        <v>55</v>
      </c>
      <c r="H248" s="5" t="s">
        <v>55</v>
      </c>
      <c r="I248" s="5" t="s">
        <v>212</v>
      </c>
      <c r="J248" s="5" t="s">
        <v>65</v>
      </c>
      <c r="K248" s="5" t="s">
        <v>1298</v>
      </c>
      <c r="L248" s="5" t="s">
        <v>29</v>
      </c>
      <c r="M248" s="5" t="s">
        <v>56</v>
      </c>
      <c r="N248" s="5" t="s">
        <v>1299</v>
      </c>
      <c r="O248" s="5">
        <v>183.84</v>
      </c>
      <c r="P248" s="5">
        <v>4</v>
      </c>
      <c r="Q248" s="5">
        <v>14.64</v>
      </c>
      <c r="R248" s="8">
        <f>Table1[[#This Row],[Profit]]/Table1[[#This Row],[Sales]]</f>
        <v>7.9634464751958206E-2</v>
      </c>
      <c r="S248" s="5">
        <v>68.59</v>
      </c>
      <c r="T248" s="5" t="s">
        <v>163</v>
      </c>
      <c r="U248" s="5">
        <v>226</v>
      </c>
      <c r="V248" s="5" t="s">
        <v>172</v>
      </c>
      <c r="W248" s="5" t="s">
        <v>63</v>
      </c>
      <c r="X248" s="9" t="s">
        <v>21</v>
      </c>
      <c r="Y248" s="12">
        <v>45410</v>
      </c>
      <c r="Z248" s="12">
        <v>45296</v>
      </c>
      <c r="AA248" s="11">
        <f t="shared" si="15"/>
        <v>2024</v>
      </c>
      <c r="AB248" s="11" t="str">
        <f t="shared" si="16"/>
        <v>January</v>
      </c>
      <c r="AC248" s="11">
        <f t="shared" si="19"/>
        <v>-114</v>
      </c>
      <c r="AD248" s="13" t="str" cm="1">
        <f t="array" ref="AD248">_xlfn.IFS(Table1[[#This Row],[Diff order-ship date]]&gt;10,"late time",Table1[[#This Row],[Diff order-ship date]]&gt;=0,"on time",Table1[[#This Row],[Diff order-ship date]]&lt;0,"not appropriate")</f>
        <v>not appropriate</v>
      </c>
      <c r="AE248" s="11" t="str">
        <f t="shared" si="17"/>
        <v>Positive</v>
      </c>
      <c r="AF248" s="11" t="str">
        <f>_xlfn.CONCAT(Table1[[#This Row],[Month]],Table1[[#This Row],[year]])</f>
        <v>January2024</v>
      </c>
      <c r="AG248" s="11">
        <f t="shared" si="18"/>
        <v>7.9634464751958206E-2</v>
      </c>
    </row>
    <row r="249" spans="1:33">
      <c r="A249" s="6">
        <v>248</v>
      </c>
      <c r="B249" s="7" t="s">
        <v>1300</v>
      </c>
      <c r="C249" s="7" t="s">
        <v>147</v>
      </c>
      <c r="D249" s="7" t="s">
        <v>1301</v>
      </c>
      <c r="E249" s="7" t="s">
        <v>1302</v>
      </c>
      <c r="F249" s="7" t="s">
        <v>158</v>
      </c>
      <c r="G249" s="7" t="s">
        <v>155</v>
      </c>
      <c r="H249" s="7" t="s">
        <v>134</v>
      </c>
      <c r="I249" s="7" t="s">
        <v>212</v>
      </c>
      <c r="J249" s="7" t="s">
        <v>66</v>
      </c>
      <c r="K249" s="7" t="s">
        <v>1269</v>
      </c>
      <c r="L249" s="7" t="s">
        <v>29</v>
      </c>
      <c r="M249" s="7" t="s">
        <v>56</v>
      </c>
      <c r="N249" s="7" t="s">
        <v>1270</v>
      </c>
      <c r="O249" s="7">
        <v>1409.04</v>
      </c>
      <c r="P249" s="7">
        <v>3</v>
      </c>
      <c r="Q249" s="7">
        <v>436.77</v>
      </c>
      <c r="R249" s="8">
        <f>Table1[[#This Row],[Profit]]/Table1[[#This Row],[Sales]]</f>
        <v>0.30997700562084801</v>
      </c>
      <c r="S249" s="7">
        <v>62.27</v>
      </c>
      <c r="T249" s="7" t="s">
        <v>165</v>
      </c>
      <c r="U249" s="7">
        <v>599</v>
      </c>
      <c r="V249" s="7" t="s">
        <v>172</v>
      </c>
      <c r="W249" s="7" t="s">
        <v>72</v>
      </c>
      <c r="X249" s="10" t="s">
        <v>21</v>
      </c>
      <c r="Y249" s="14">
        <v>44731</v>
      </c>
      <c r="Z249" s="14">
        <v>44733</v>
      </c>
      <c r="AA249" s="11">
        <f t="shared" si="15"/>
        <v>2022</v>
      </c>
      <c r="AB249" s="11" t="str">
        <f t="shared" si="16"/>
        <v>June</v>
      </c>
      <c r="AC249" s="11">
        <f t="shared" si="19"/>
        <v>2</v>
      </c>
      <c r="AD249" s="13" t="str" cm="1">
        <f t="array" ref="AD249">_xlfn.IFS(Table1[[#This Row],[Diff order-ship date]]&gt;10,"late time",Table1[[#This Row],[Diff order-ship date]]&gt;=0,"on time",Table1[[#This Row],[Diff order-ship date]]&lt;0,"not appropriate")</f>
        <v>on time</v>
      </c>
      <c r="AE249" s="11" t="str">
        <f t="shared" si="17"/>
        <v>Positive</v>
      </c>
      <c r="AF249" s="11" t="str">
        <f>_xlfn.CONCAT(Table1[[#This Row],[Month]],Table1[[#This Row],[year]])</f>
        <v>June2022</v>
      </c>
      <c r="AG249" s="11">
        <f t="shared" si="18"/>
        <v>0.30997700562084801</v>
      </c>
    </row>
    <row r="250" spans="1:33">
      <c r="A250" s="4">
        <v>249</v>
      </c>
      <c r="B250" s="5" t="s">
        <v>1303</v>
      </c>
      <c r="C250" s="5" t="s">
        <v>152</v>
      </c>
      <c r="D250" s="5" t="s">
        <v>1304</v>
      </c>
      <c r="E250" s="5" t="s">
        <v>1305</v>
      </c>
      <c r="F250" s="5" t="s">
        <v>160</v>
      </c>
      <c r="G250" s="5" t="s">
        <v>1306</v>
      </c>
      <c r="H250" s="5" t="s">
        <v>138</v>
      </c>
      <c r="I250" s="5" t="s">
        <v>212</v>
      </c>
      <c r="J250" s="5" t="s">
        <v>65</v>
      </c>
      <c r="K250" s="5" t="s">
        <v>1307</v>
      </c>
      <c r="L250" s="5" t="s">
        <v>29</v>
      </c>
      <c r="M250" s="5" t="s">
        <v>56</v>
      </c>
      <c r="N250" s="5" t="s">
        <v>1308</v>
      </c>
      <c r="O250" s="5">
        <v>398.61</v>
      </c>
      <c r="P250" s="5">
        <v>3</v>
      </c>
      <c r="Q250" s="5">
        <v>15.93</v>
      </c>
      <c r="R250" s="8">
        <f>Table1[[#This Row],[Profit]]/Table1[[#This Row],[Sales]]</f>
        <v>3.9963874463761602E-2</v>
      </c>
      <c r="S250" s="5">
        <v>58.35</v>
      </c>
      <c r="T250" s="5" t="s">
        <v>165</v>
      </c>
      <c r="U250" s="5">
        <v>511</v>
      </c>
      <c r="V250" s="5" t="s">
        <v>172</v>
      </c>
      <c r="W250" s="5" t="s">
        <v>27</v>
      </c>
      <c r="X250" s="9" t="s">
        <v>28</v>
      </c>
      <c r="Y250" s="12">
        <v>44461</v>
      </c>
      <c r="Z250" s="12">
        <v>44466</v>
      </c>
      <c r="AA250" s="11">
        <f t="shared" si="15"/>
        <v>2021</v>
      </c>
      <c r="AB250" s="11" t="str">
        <f t="shared" si="16"/>
        <v>September</v>
      </c>
      <c r="AC250" s="11">
        <f t="shared" si="19"/>
        <v>5</v>
      </c>
      <c r="AD250" s="13" t="str" cm="1">
        <f t="array" ref="AD250">_xlfn.IFS(Table1[[#This Row],[Diff order-ship date]]&gt;10,"late time",Table1[[#This Row],[Diff order-ship date]]&gt;=0,"on time",Table1[[#This Row],[Diff order-ship date]]&lt;0,"not appropriate")</f>
        <v>on time</v>
      </c>
      <c r="AE250" s="11" t="str">
        <f t="shared" si="17"/>
        <v>Positive</v>
      </c>
      <c r="AF250" s="11" t="str">
        <f>_xlfn.CONCAT(Table1[[#This Row],[Month]],Table1[[#This Row],[year]])</f>
        <v>September2021</v>
      </c>
      <c r="AG250" s="11">
        <f t="shared" si="18"/>
        <v>3.9963874463761602E-2</v>
      </c>
    </row>
    <row r="251" spans="1:33">
      <c r="A251" s="6">
        <v>250</v>
      </c>
      <c r="B251" s="7" t="s">
        <v>1309</v>
      </c>
      <c r="C251" s="7" t="s">
        <v>152</v>
      </c>
      <c r="D251" s="7" t="s">
        <v>1310</v>
      </c>
      <c r="E251" s="7" t="s">
        <v>1311</v>
      </c>
      <c r="F251" s="7" t="s">
        <v>158</v>
      </c>
      <c r="G251" s="7" t="s">
        <v>855</v>
      </c>
      <c r="H251" s="7" t="s">
        <v>74</v>
      </c>
      <c r="I251" s="7" t="s">
        <v>212</v>
      </c>
      <c r="J251" s="7" t="s">
        <v>65</v>
      </c>
      <c r="K251" s="7" t="s">
        <v>1312</v>
      </c>
      <c r="L251" s="7" t="s">
        <v>29</v>
      </c>
      <c r="M251" s="7" t="s">
        <v>56</v>
      </c>
      <c r="N251" s="7" t="s">
        <v>1313</v>
      </c>
      <c r="O251" s="7">
        <v>415.44</v>
      </c>
      <c r="P251" s="7">
        <v>8</v>
      </c>
      <c r="Q251" s="7">
        <v>66.239999999999995</v>
      </c>
      <c r="R251" s="8">
        <f>Table1[[#This Row],[Profit]]/Table1[[#This Row],[Sales]]</f>
        <v>0.15944540727902901</v>
      </c>
      <c r="S251" s="7">
        <v>54.52</v>
      </c>
      <c r="T251" s="7" t="s">
        <v>170</v>
      </c>
      <c r="U251" s="7">
        <v>543</v>
      </c>
      <c r="V251" s="7" t="s">
        <v>172</v>
      </c>
      <c r="W251" s="7" t="s">
        <v>76</v>
      </c>
      <c r="X251" s="10" t="s">
        <v>21</v>
      </c>
      <c r="Y251" s="14">
        <v>44948</v>
      </c>
      <c r="Z251" s="14">
        <v>44950</v>
      </c>
      <c r="AA251" s="11">
        <f t="shared" si="15"/>
        <v>2023</v>
      </c>
      <c r="AB251" s="11" t="str">
        <f t="shared" si="16"/>
        <v>January</v>
      </c>
      <c r="AC251" s="11">
        <f t="shared" si="19"/>
        <v>2</v>
      </c>
      <c r="AD251" s="13" t="str" cm="1">
        <f t="array" ref="AD251">_xlfn.IFS(Table1[[#This Row],[Diff order-ship date]]&gt;10,"late time",Table1[[#This Row],[Diff order-ship date]]&gt;=0,"on time",Table1[[#This Row],[Diff order-ship date]]&lt;0,"not appropriate")</f>
        <v>on time</v>
      </c>
      <c r="AE251" s="11" t="str">
        <f t="shared" si="17"/>
        <v>Positive</v>
      </c>
      <c r="AF251" s="11" t="str">
        <f>_xlfn.CONCAT(Table1[[#This Row],[Month]],Table1[[#This Row],[year]])</f>
        <v>January2023</v>
      </c>
      <c r="AG251" s="11">
        <f t="shared" si="18"/>
        <v>0.15944540727902901</v>
      </c>
    </row>
    <row r="252" spans="1:33">
      <c r="A252" s="4">
        <v>251</v>
      </c>
      <c r="B252" s="5" t="s">
        <v>821</v>
      </c>
      <c r="C252" s="5" t="s">
        <v>147</v>
      </c>
      <c r="D252" s="5" t="s">
        <v>822</v>
      </c>
      <c r="E252" s="5" t="s">
        <v>823</v>
      </c>
      <c r="F252" s="5" t="s">
        <v>159</v>
      </c>
      <c r="G252" s="5" t="s">
        <v>650</v>
      </c>
      <c r="H252" s="5" t="s">
        <v>61</v>
      </c>
      <c r="I252" s="5" t="s">
        <v>212</v>
      </c>
      <c r="J252" s="5" t="s">
        <v>67</v>
      </c>
      <c r="K252" s="5" t="s">
        <v>1314</v>
      </c>
      <c r="L252" s="5" t="s">
        <v>29</v>
      </c>
      <c r="M252" s="5" t="s">
        <v>56</v>
      </c>
      <c r="N252" s="5" t="s">
        <v>1315</v>
      </c>
      <c r="O252" s="5">
        <v>281.88</v>
      </c>
      <c r="P252" s="5">
        <v>3</v>
      </c>
      <c r="Q252" s="5">
        <v>121.14</v>
      </c>
      <c r="R252" s="8">
        <f>Table1[[#This Row],[Profit]]/Table1[[#This Row],[Sales]]</f>
        <v>0.42975734355044698</v>
      </c>
      <c r="S252" s="5">
        <v>50.43</v>
      </c>
      <c r="T252" s="5" t="s">
        <v>163</v>
      </c>
      <c r="U252" s="5">
        <v>522</v>
      </c>
      <c r="V252" s="5" t="s">
        <v>172</v>
      </c>
      <c r="W252" s="5" t="s">
        <v>63</v>
      </c>
      <c r="X252" s="9" t="s">
        <v>21</v>
      </c>
      <c r="Y252" s="12">
        <v>44937</v>
      </c>
      <c r="Z252" s="12">
        <v>45057</v>
      </c>
      <c r="AA252" s="11">
        <f t="shared" si="15"/>
        <v>2023</v>
      </c>
      <c r="AB252" s="11" t="str">
        <f t="shared" si="16"/>
        <v>May</v>
      </c>
      <c r="AC252" s="11">
        <f t="shared" si="19"/>
        <v>120</v>
      </c>
      <c r="AD252" s="13" t="str" cm="1">
        <f t="array" ref="AD252">_xlfn.IFS(Table1[[#This Row],[Diff order-ship date]]&gt;10,"late time",Table1[[#This Row],[Diff order-ship date]]&gt;=0,"on time",Table1[[#This Row],[Diff order-ship date]]&lt;0,"not appropriate")</f>
        <v>late time</v>
      </c>
      <c r="AE252" s="11" t="str">
        <f t="shared" si="17"/>
        <v>Positive</v>
      </c>
      <c r="AF252" s="11" t="str">
        <f>_xlfn.CONCAT(Table1[[#This Row],[Month]],Table1[[#This Row],[year]])</f>
        <v>May2023</v>
      </c>
      <c r="AG252" s="11">
        <f t="shared" si="18"/>
        <v>0.42975734355044698</v>
      </c>
    </row>
    <row r="253" spans="1:33">
      <c r="A253" s="6">
        <v>252</v>
      </c>
      <c r="B253" s="7" t="s">
        <v>1316</v>
      </c>
      <c r="C253" s="7" t="s">
        <v>152</v>
      </c>
      <c r="D253" s="7" t="s">
        <v>1317</v>
      </c>
      <c r="E253" s="7" t="s">
        <v>1318</v>
      </c>
      <c r="F253" s="7" t="s">
        <v>158</v>
      </c>
      <c r="G253" s="7" t="s">
        <v>393</v>
      </c>
      <c r="H253" s="7" t="s">
        <v>33</v>
      </c>
      <c r="I253" s="7" t="s">
        <v>212</v>
      </c>
      <c r="J253" s="7" t="s">
        <v>64</v>
      </c>
      <c r="K253" s="7" t="s">
        <v>1319</v>
      </c>
      <c r="L253" s="7" t="s">
        <v>29</v>
      </c>
      <c r="M253" s="7" t="s">
        <v>56</v>
      </c>
      <c r="N253" s="7" t="s">
        <v>1320</v>
      </c>
      <c r="O253" s="7">
        <v>264.95999999999998</v>
      </c>
      <c r="P253" s="7">
        <v>2</v>
      </c>
      <c r="Q253" s="7">
        <v>10.56</v>
      </c>
      <c r="R253" s="8">
        <f>Table1[[#This Row],[Profit]]/Table1[[#This Row],[Sales]]</f>
        <v>3.9855072463768099E-2</v>
      </c>
      <c r="S253" s="7">
        <v>40.369999999999997</v>
      </c>
      <c r="T253" s="7" t="s">
        <v>165</v>
      </c>
      <c r="U253" s="7">
        <v>297</v>
      </c>
      <c r="V253" s="7" t="s">
        <v>172</v>
      </c>
      <c r="W253" s="7" t="s">
        <v>72</v>
      </c>
      <c r="X253" s="10" t="s">
        <v>28</v>
      </c>
      <c r="Y253" s="14">
        <v>45255</v>
      </c>
      <c r="Z253" s="14">
        <v>45259</v>
      </c>
      <c r="AA253" s="11">
        <f t="shared" si="15"/>
        <v>2023</v>
      </c>
      <c r="AB253" s="11" t="str">
        <f t="shared" si="16"/>
        <v>November</v>
      </c>
      <c r="AC253" s="11">
        <f t="shared" si="19"/>
        <v>4</v>
      </c>
      <c r="AD253" s="13" t="str" cm="1">
        <f t="array" ref="AD253">_xlfn.IFS(Table1[[#This Row],[Diff order-ship date]]&gt;10,"late time",Table1[[#This Row],[Diff order-ship date]]&gt;=0,"on time",Table1[[#This Row],[Diff order-ship date]]&lt;0,"not appropriate")</f>
        <v>on time</v>
      </c>
      <c r="AE253" s="11" t="str">
        <f t="shared" si="17"/>
        <v>Positive</v>
      </c>
      <c r="AF253" s="11" t="str">
        <f>_xlfn.CONCAT(Table1[[#This Row],[Month]],Table1[[#This Row],[year]])</f>
        <v>November2023</v>
      </c>
      <c r="AG253" s="11">
        <f t="shared" si="18"/>
        <v>3.9855072463768099E-2</v>
      </c>
    </row>
    <row r="254" spans="1:33">
      <c r="A254" s="4">
        <v>253</v>
      </c>
      <c r="B254" s="5" t="s">
        <v>935</v>
      </c>
      <c r="C254" s="5" t="s">
        <v>152</v>
      </c>
      <c r="D254" s="5" t="s">
        <v>209</v>
      </c>
      <c r="E254" s="5" t="s">
        <v>210</v>
      </c>
      <c r="F254" s="5" t="s">
        <v>158</v>
      </c>
      <c r="G254" s="5" t="s">
        <v>330</v>
      </c>
      <c r="H254" s="5" t="s">
        <v>129</v>
      </c>
      <c r="I254" s="5" t="s">
        <v>212</v>
      </c>
      <c r="J254" s="5" t="s">
        <v>67</v>
      </c>
      <c r="K254" s="5" t="s">
        <v>1321</v>
      </c>
      <c r="L254" s="5" t="s">
        <v>29</v>
      </c>
      <c r="M254" s="5" t="s">
        <v>56</v>
      </c>
      <c r="N254" s="5" t="s">
        <v>1322</v>
      </c>
      <c r="O254" s="5">
        <v>310.35000000000002</v>
      </c>
      <c r="P254" s="5">
        <v>5</v>
      </c>
      <c r="Q254" s="5">
        <v>108.6</v>
      </c>
      <c r="R254" s="8">
        <f>Table1[[#This Row],[Profit]]/Table1[[#This Row],[Sales]]</f>
        <v>0.34992750120831301</v>
      </c>
      <c r="S254" s="5">
        <v>40.19</v>
      </c>
      <c r="T254" s="5" t="s">
        <v>165</v>
      </c>
      <c r="U254" s="5">
        <v>621</v>
      </c>
      <c r="V254" s="5" t="s">
        <v>172</v>
      </c>
      <c r="W254" s="5" t="s">
        <v>76</v>
      </c>
      <c r="X254" s="9" t="s">
        <v>21</v>
      </c>
      <c r="Y254" s="12">
        <v>45332</v>
      </c>
      <c r="Z254" s="12">
        <v>45453</v>
      </c>
      <c r="AA254" s="11">
        <f t="shared" si="15"/>
        <v>2024</v>
      </c>
      <c r="AB254" s="11" t="str">
        <f t="shared" si="16"/>
        <v>June</v>
      </c>
      <c r="AC254" s="11">
        <f t="shared" si="19"/>
        <v>121</v>
      </c>
      <c r="AD254" s="13" t="str" cm="1">
        <f t="array" ref="AD254">_xlfn.IFS(Table1[[#This Row],[Diff order-ship date]]&gt;10,"late time",Table1[[#This Row],[Diff order-ship date]]&gt;=0,"on time",Table1[[#This Row],[Diff order-ship date]]&lt;0,"not appropriate")</f>
        <v>late time</v>
      </c>
      <c r="AE254" s="11" t="str">
        <f t="shared" si="17"/>
        <v>Positive</v>
      </c>
      <c r="AF254" s="11" t="str">
        <f>_xlfn.CONCAT(Table1[[#This Row],[Month]],Table1[[#This Row],[year]])</f>
        <v>June2024</v>
      </c>
      <c r="AG254" s="11">
        <f t="shared" si="18"/>
        <v>0.34992750120831301</v>
      </c>
    </row>
    <row r="255" spans="1:33">
      <c r="A255" s="6">
        <v>254</v>
      </c>
      <c r="B255" s="7" t="s">
        <v>798</v>
      </c>
      <c r="C255" s="7" t="s">
        <v>149</v>
      </c>
      <c r="D255" s="7" t="s">
        <v>799</v>
      </c>
      <c r="E255" s="7" t="s">
        <v>800</v>
      </c>
      <c r="F255" s="7" t="s">
        <v>159</v>
      </c>
      <c r="G255" s="7" t="s">
        <v>801</v>
      </c>
      <c r="H255" s="7" t="s">
        <v>104</v>
      </c>
      <c r="I255" s="7" t="s">
        <v>212</v>
      </c>
      <c r="J255" s="7" t="s">
        <v>67</v>
      </c>
      <c r="K255" s="7" t="s">
        <v>1323</v>
      </c>
      <c r="L255" s="7" t="s">
        <v>29</v>
      </c>
      <c r="M255" s="7" t="s">
        <v>56</v>
      </c>
      <c r="N255" s="7" t="s">
        <v>1324</v>
      </c>
      <c r="O255" s="7">
        <v>282.60000000000002</v>
      </c>
      <c r="P255" s="7">
        <v>3</v>
      </c>
      <c r="Q255" s="7">
        <v>129.96</v>
      </c>
      <c r="R255" s="8">
        <f>Table1[[#This Row],[Profit]]/Table1[[#This Row],[Sales]]</f>
        <v>0.459872611464968</v>
      </c>
      <c r="S255" s="7">
        <v>38.56</v>
      </c>
      <c r="T255" s="7" t="s">
        <v>163</v>
      </c>
      <c r="U255" s="7">
        <v>204</v>
      </c>
      <c r="V255" s="7" t="s">
        <v>172</v>
      </c>
      <c r="W255" s="7" t="s">
        <v>63</v>
      </c>
      <c r="X255" s="10" t="s">
        <v>28</v>
      </c>
      <c r="Y255" s="14">
        <v>44839</v>
      </c>
      <c r="Z255" s="14">
        <v>44900</v>
      </c>
      <c r="AA255" s="11">
        <f t="shared" si="15"/>
        <v>2022</v>
      </c>
      <c r="AB255" s="11" t="str">
        <f t="shared" si="16"/>
        <v>December</v>
      </c>
      <c r="AC255" s="11">
        <f t="shared" si="19"/>
        <v>61</v>
      </c>
      <c r="AD255" s="13" t="str" cm="1">
        <f t="array" ref="AD255">_xlfn.IFS(Table1[[#This Row],[Diff order-ship date]]&gt;10,"late time",Table1[[#This Row],[Diff order-ship date]]&gt;=0,"on time",Table1[[#This Row],[Diff order-ship date]]&lt;0,"not appropriate")</f>
        <v>late time</v>
      </c>
      <c r="AE255" s="11" t="str">
        <f t="shared" si="17"/>
        <v>Positive</v>
      </c>
      <c r="AF255" s="11" t="str">
        <f>_xlfn.CONCAT(Table1[[#This Row],[Month]],Table1[[#This Row],[year]])</f>
        <v>December2022</v>
      </c>
      <c r="AG255" s="11">
        <f t="shared" si="18"/>
        <v>0.459872611464968</v>
      </c>
    </row>
    <row r="256" spans="1:33">
      <c r="A256" s="4">
        <v>255</v>
      </c>
      <c r="B256" s="5" t="s">
        <v>1325</v>
      </c>
      <c r="C256" s="5" t="s">
        <v>152</v>
      </c>
      <c r="D256" s="5" t="s">
        <v>1326</v>
      </c>
      <c r="E256" s="5" t="s">
        <v>1327</v>
      </c>
      <c r="F256" s="5" t="s">
        <v>159</v>
      </c>
      <c r="G256" s="5" t="s">
        <v>1011</v>
      </c>
      <c r="H256" s="5" t="s">
        <v>134</v>
      </c>
      <c r="I256" s="5" t="s">
        <v>212</v>
      </c>
      <c r="J256" s="5" t="s">
        <v>66</v>
      </c>
      <c r="K256" s="5" t="s">
        <v>1328</v>
      </c>
      <c r="L256" s="5" t="s">
        <v>29</v>
      </c>
      <c r="M256" s="5" t="s">
        <v>56</v>
      </c>
      <c r="N256" s="5" t="s">
        <v>1329</v>
      </c>
      <c r="O256" s="5">
        <v>360.24</v>
      </c>
      <c r="P256" s="5">
        <v>2</v>
      </c>
      <c r="Q256" s="5">
        <v>10.8</v>
      </c>
      <c r="R256" s="8">
        <f>Table1[[#This Row],[Profit]]/Table1[[#This Row],[Sales]]</f>
        <v>2.99800133244504E-2</v>
      </c>
      <c r="S256" s="5">
        <v>38.14</v>
      </c>
      <c r="T256" s="5" t="s">
        <v>170</v>
      </c>
      <c r="U256" s="5">
        <v>769</v>
      </c>
      <c r="V256" s="5" t="s">
        <v>172</v>
      </c>
      <c r="W256" s="5" t="s">
        <v>72</v>
      </c>
      <c r="X256" s="9" t="s">
        <v>21</v>
      </c>
      <c r="Y256" s="12">
        <v>44483</v>
      </c>
      <c r="Z256" s="12">
        <v>44487</v>
      </c>
      <c r="AA256" s="11">
        <f t="shared" si="15"/>
        <v>2021</v>
      </c>
      <c r="AB256" s="11" t="str">
        <f t="shared" si="16"/>
        <v>October</v>
      </c>
      <c r="AC256" s="11">
        <f t="shared" si="19"/>
        <v>4</v>
      </c>
      <c r="AD256" s="13" t="str" cm="1">
        <f t="array" ref="AD256">_xlfn.IFS(Table1[[#This Row],[Diff order-ship date]]&gt;10,"late time",Table1[[#This Row],[Diff order-ship date]]&gt;=0,"on time",Table1[[#This Row],[Diff order-ship date]]&lt;0,"not appropriate")</f>
        <v>on time</v>
      </c>
      <c r="AE256" s="11" t="str">
        <f t="shared" si="17"/>
        <v>Positive</v>
      </c>
      <c r="AF256" s="11" t="str">
        <f>_xlfn.CONCAT(Table1[[#This Row],[Month]],Table1[[#This Row],[year]])</f>
        <v>October2021</v>
      </c>
      <c r="AG256" s="11">
        <f t="shared" si="18"/>
        <v>2.99800133244504E-2</v>
      </c>
    </row>
    <row r="257" spans="1:33">
      <c r="A257" s="6">
        <v>256</v>
      </c>
      <c r="B257" s="7" t="s">
        <v>1330</v>
      </c>
      <c r="C257" s="7" t="s">
        <v>147</v>
      </c>
      <c r="D257" s="7" t="s">
        <v>1331</v>
      </c>
      <c r="E257" s="7" t="s">
        <v>1332</v>
      </c>
      <c r="F257" s="7" t="s">
        <v>160</v>
      </c>
      <c r="G257" s="7" t="s">
        <v>1333</v>
      </c>
      <c r="H257" s="7" t="s">
        <v>138</v>
      </c>
      <c r="I257" s="7" t="s">
        <v>212</v>
      </c>
      <c r="J257" s="7" t="s">
        <v>65</v>
      </c>
      <c r="K257" s="7" t="s">
        <v>1334</v>
      </c>
      <c r="L257" s="7" t="s">
        <v>29</v>
      </c>
      <c r="M257" s="7" t="s">
        <v>56</v>
      </c>
      <c r="N257" s="7" t="s">
        <v>1335</v>
      </c>
      <c r="O257" s="7">
        <v>266.22000000000003</v>
      </c>
      <c r="P257" s="7">
        <v>2</v>
      </c>
      <c r="Q257" s="7">
        <v>69.180000000000007</v>
      </c>
      <c r="R257" s="8">
        <f>Table1[[#This Row],[Profit]]/Table1[[#This Row],[Sales]]</f>
        <v>0.25986026594545902</v>
      </c>
      <c r="S257" s="7">
        <v>31.44</v>
      </c>
      <c r="T257" s="7" t="s">
        <v>163</v>
      </c>
      <c r="U257" s="7">
        <v>568</v>
      </c>
      <c r="V257" s="7" t="s">
        <v>172</v>
      </c>
      <c r="W257" s="7" t="s">
        <v>27</v>
      </c>
      <c r="X257" s="10" t="s">
        <v>28</v>
      </c>
      <c r="Y257" s="14">
        <v>44688</v>
      </c>
      <c r="Z257" s="14">
        <v>44749</v>
      </c>
      <c r="AA257" s="11">
        <f t="shared" si="15"/>
        <v>2022</v>
      </c>
      <c r="AB257" s="11" t="str">
        <f t="shared" si="16"/>
        <v>July</v>
      </c>
      <c r="AC257" s="11">
        <f t="shared" si="19"/>
        <v>61</v>
      </c>
      <c r="AD257" s="13" t="str" cm="1">
        <f t="array" ref="AD257">_xlfn.IFS(Table1[[#This Row],[Diff order-ship date]]&gt;10,"late time",Table1[[#This Row],[Diff order-ship date]]&gt;=0,"on time",Table1[[#This Row],[Diff order-ship date]]&lt;0,"not appropriate")</f>
        <v>late time</v>
      </c>
      <c r="AE257" s="11" t="str">
        <f t="shared" si="17"/>
        <v>Positive</v>
      </c>
      <c r="AF257" s="11" t="str">
        <f>_xlfn.CONCAT(Table1[[#This Row],[Month]],Table1[[#This Row],[year]])</f>
        <v>July2022</v>
      </c>
      <c r="AG257" s="11">
        <f t="shared" si="18"/>
        <v>0.25986026594545902</v>
      </c>
    </row>
    <row r="258" spans="1:33">
      <c r="A258" s="4">
        <v>257</v>
      </c>
      <c r="B258" s="5" t="s">
        <v>1336</v>
      </c>
      <c r="C258" s="5" t="s">
        <v>152</v>
      </c>
      <c r="D258" s="5" t="s">
        <v>1337</v>
      </c>
      <c r="E258" s="5" t="s">
        <v>1338</v>
      </c>
      <c r="F258" s="5" t="s">
        <v>158</v>
      </c>
      <c r="G258" s="5" t="s">
        <v>224</v>
      </c>
      <c r="H258" s="5" t="s">
        <v>87</v>
      </c>
      <c r="I258" s="5" t="s">
        <v>212</v>
      </c>
      <c r="J258" s="5" t="s">
        <v>66</v>
      </c>
      <c r="K258" s="5" t="s">
        <v>1339</v>
      </c>
      <c r="L258" s="5" t="s">
        <v>29</v>
      </c>
      <c r="M258" s="5" t="s">
        <v>56</v>
      </c>
      <c r="N258" s="5" t="s">
        <v>1340</v>
      </c>
      <c r="O258" s="5">
        <v>200.76</v>
      </c>
      <c r="P258" s="5">
        <v>2</v>
      </c>
      <c r="Q258" s="5">
        <v>86.28</v>
      </c>
      <c r="R258" s="8">
        <f>Table1[[#This Row],[Profit]]/Table1[[#This Row],[Sales]]</f>
        <v>0.42976688583383099</v>
      </c>
      <c r="S258" s="5">
        <v>31.12</v>
      </c>
      <c r="T258" s="5" t="s">
        <v>170</v>
      </c>
      <c r="U258" s="5">
        <v>338</v>
      </c>
      <c r="V258" s="5" t="s">
        <v>172</v>
      </c>
      <c r="W258" s="5" t="s">
        <v>76</v>
      </c>
      <c r="X258" s="9" t="s">
        <v>21</v>
      </c>
      <c r="Y258" s="12">
        <v>45471</v>
      </c>
      <c r="Z258" s="12">
        <v>45472</v>
      </c>
      <c r="AA258" s="11">
        <f t="shared" ref="AA258:AA321" si="20">YEAR(Z258)</f>
        <v>2024</v>
      </c>
      <c r="AB258" s="11" t="str">
        <f t="shared" ref="AB258:AB321" si="21">TEXT(Z258,"mmmm")</f>
        <v>June</v>
      </c>
      <c r="AC258" s="11">
        <f t="shared" si="19"/>
        <v>1</v>
      </c>
      <c r="AD258" s="13" t="str" cm="1">
        <f t="array" ref="AD258">_xlfn.IFS(Table1[[#This Row],[Diff order-ship date]]&gt;10,"late time",Table1[[#This Row],[Diff order-ship date]]&gt;=0,"on time",Table1[[#This Row],[Diff order-ship date]]&lt;0,"not appropriate")</f>
        <v>on time</v>
      </c>
      <c r="AE258" s="11" t="str">
        <f t="shared" ref="AE258:AE321" si="22">IF(Q258&lt;0,"Negative","Positive")</f>
        <v>Positive</v>
      </c>
      <c r="AF258" s="11" t="str">
        <f>_xlfn.CONCAT(Table1[[#This Row],[Month]],Table1[[#This Row],[year]])</f>
        <v>June2024</v>
      </c>
      <c r="AG258" s="11">
        <f t="shared" ref="AG258:AG321" si="23">Q258/O258</f>
        <v>0.42976688583383099</v>
      </c>
    </row>
    <row r="259" spans="1:33">
      <c r="A259" s="6">
        <v>258</v>
      </c>
      <c r="B259" s="7" t="s">
        <v>1303</v>
      </c>
      <c r="C259" s="7" t="s">
        <v>152</v>
      </c>
      <c r="D259" s="7" t="s">
        <v>1304</v>
      </c>
      <c r="E259" s="7" t="s">
        <v>1305</v>
      </c>
      <c r="F259" s="7" t="s">
        <v>160</v>
      </c>
      <c r="G259" s="7" t="s">
        <v>1306</v>
      </c>
      <c r="H259" s="7" t="s">
        <v>138</v>
      </c>
      <c r="I259" s="7" t="s">
        <v>212</v>
      </c>
      <c r="J259" s="7" t="s">
        <v>65</v>
      </c>
      <c r="K259" s="7" t="s">
        <v>1341</v>
      </c>
      <c r="L259" s="7" t="s">
        <v>29</v>
      </c>
      <c r="M259" s="7" t="s">
        <v>56</v>
      </c>
      <c r="N259" s="7" t="s">
        <v>1342</v>
      </c>
      <c r="O259" s="7">
        <v>148.5</v>
      </c>
      <c r="P259" s="7">
        <v>2</v>
      </c>
      <c r="Q259" s="7">
        <v>1.44</v>
      </c>
      <c r="R259" s="8">
        <f>Table1[[#This Row],[Profit]]/Table1[[#This Row],[Sales]]</f>
        <v>9.6969696969697004E-3</v>
      </c>
      <c r="S259" s="7">
        <v>25.44</v>
      </c>
      <c r="T259" s="7" t="s">
        <v>165</v>
      </c>
      <c r="U259" s="7">
        <v>193</v>
      </c>
      <c r="V259" s="7" t="s">
        <v>172</v>
      </c>
      <c r="W259" s="7" t="s">
        <v>63</v>
      </c>
      <c r="X259" s="10" t="s">
        <v>21</v>
      </c>
      <c r="Y259" s="14">
        <v>44383</v>
      </c>
      <c r="Z259" s="14">
        <v>44475</v>
      </c>
      <c r="AA259" s="11">
        <f t="shared" si="20"/>
        <v>2021</v>
      </c>
      <c r="AB259" s="11" t="str">
        <f t="shared" si="21"/>
        <v>October</v>
      </c>
      <c r="AC259" s="11">
        <f t="shared" si="19"/>
        <v>92</v>
      </c>
      <c r="AD259" s="13" t="str" cm="1">
        <f t="array" ref="AD259">_xlfn.IFS(Table1[[#This Row],[Diff order-ship date]]&gt;10,"late time",Table1[[#This Row],[Diff order-ship date]]&gt;=0,"on time",Table1[[#This Row],[Diff order-ship date]]&lt;0,"not appropriate")</f>
        <v>late time</v>
      </c>
      <c r="AE259" s="11" t="str">
        <f t="shared" si="22"/>
        <v>Positive</v>
      </c>
      <c r="AF259" s="11" t="str">
        <f>_xlfn.CONCAT(Table1[[#This Row],[Month]],Table1[[#This Row],[year]])</f>
        <v>October2021</v>
      </c>
      <c r="AG259" s="11">
        <f t="shared" si="23"/>
        <v>9.6969696969697004E-3</v>
      </c>
    </row>
    <row r="260" spans="1:33">
      <c r="A260" s="4">
        <v>259</v>
      </c>
      <c r="B260" s="5" t="s">
        <v>743</v>
      </c>
      <c r="C260" s="5" t="s">
        <v>152</v>
      </c>
      <c r="D260" s="5" t="s">
        <v>744</v>
      </c>
      <c r="E260" s="5" t="s">
        <v>745</v>
      </c>
      <c r="F260" s="5" t="s">
        <v>160</v>
      </c>
      <c r="G260" s="5" t="s">
        <v>573</v>
      </c>
      <c r="H260" s="5" t="s">
        <v>142</v>
      </c>
      <c r="I260" s="5" t="s">
        <v>212</v>
      </c>
      <c r="J260" s="5" t="s">
        <v>64</v>
      </c>
      <c r="K260" s="5" t="s">
        <v>1343</v>
      </c>
      <c r="L260" s="5" t="s">
        <v>29</v>
      </c>
      <c r="M260" s="5" t="s">
        <v>56</v>
      </c>
      <c r="N260" s="5" t="s">
        <v>1344</v>
      </c>
      <c r="O260" s="5">
        <v>85.44</v>
      </c>
      <c r="P260" s="5">
        <v>2</v>
      </c>
      <c r="Q260" s="5">
        <v>0.84</v>
      </c>
      <c r="R260" s="8">
        <f>Table1[[#This Row],[Profit]]/Table1[[#This Row],[Sales]]</f>
        <v>9.8314606741572996E-3</v>
      </c>
      <c r="S260" s="5">
        <v>15.28</v>
      </c>
      <c r="T260" s="5" t="s">
        <v>165</v>
      </c>
      <c r="U260" s="5">
        <v>780</v>
      </c>
      <c r="V260" s="5" t="s">
        <v>172</v>
      </c>
      <c r="W260" s="5" t="s">
        <v>72</v>
      </c>
      <c r="X260" s="9" t="s">
        <v>28</v>
      </c>
      <c r="Y260" s="12">
        <v>44656</v>
      </c>
      <c r="Z260" s="12">
        <v>44717</v>
      </c>
      <c r="AA260" s="11">
        <f t="shared" si="20"/>
        <v>2022</v>
      </c>
      <c r="AB260" s="11" t="str">
        <f t="shared" si="21"/>
        <v>June</v>
      </c>
      <c r="AC260" s="11">
        <f t="shared" ref="AC260:AC323" si="24">DATEDIF(Y260,Z260,"d")</f>
        <v>61</v>
      </c>
      <c r="AD260" s="13" t="str" cm="1">
        <f t="array" ref="AD260">_xlfn.IFS(Table1[[#This Row],[Diff order-ship date]]&gt;10,"late time",Table1[[#This Row],[Diff order-ship date]]&gt;=0,"on time",Table1[[#This Row],[Diff order-ship date]]&lt;0,"not appropriate")</f>
        <v>late time</v>
      </c>
      <c r="AE260" s="11" t="str">
        <f t="shared" si="22"/>
        <v>Positive</v>
      </c>
      <c r="AF260" s="11" t="str">
        <f>_xlfn.CONCAT(Table1[[#This Row],[Month]],Table1[[#This Row],[year]])</f>
        <v>June2022</v>
      </c>
      <c r="AG260" s="11">
        <f t="shared" si="23"/>
        <v>9.8314606741572996E-3</v>
      </c>
    </row>
    <row r="261" spans="1:33">
      <c r="A261" s="6">
        <v>260</v>
      </c>
      <c r="B261" s="7" t="s">
        <v>935</v>
      </c>
      <c r="C261" s="7" t="s">
        <v>152</v>
      </c>
      <c r="D261" s="7" t="s">
        <v>209</v>
      </c>
      <c r="E261" s="7" t="s">
        <v>210</v>
      </c>
      <c r="F261" s="7" t="s">
        <v>158</v>
      </c>
      <c r="G261" s="7" t="s">
        <v>330</v>
      </c>
      <c r="H261" s="7" t="s">
        <v>129</v>
      </c>
      <c r="I261" s="7" t="s">
        <v>212</v>
      </c>
      <c r="J261" s="7" t="s">
        <v>67</v>
      </c>
      <c r="K261" s="7" t="s">
        <v>1345</v>
      </c>
      <c r="L261" s="7" t="s">
        <v>29</v>
      </c>
      <c r="M261" s="7" t="s">
        <v>56</v>
      </c>
      <c r="N261" s="7" t="s">
        <v>1346</v>
      </c>
      <c r="O261" s="7">
        <v>87.06</v>
      </c>
      <c r="P261" s="7">
        <v>2</v>
      </c>
      <c r="Q261" s="7">
        <v>0.84</v>
      </c>
      <c r="R261" s="8">
        <f>Table1[[#This Row],[Profit]]/Table1[[#This Row],[Sales]]</f>
        <v>9.6485182632667105E-3</v>
      </c>
      <c r="S261" s="7">
        <v>15.09</v>
      </c>
      <c r="T261" s="7" t="s">
        <v>165</v>
      </c>
      <c r="U261" s="7">
        <v>456</v>
      </c>
      <c r="V261" s="7" t="s">
        <v>172</v>
      </c>
      <c r="W261" s="7" t="s">
        <v>27</v>
      </c>
      <c r="X261" s="10" t="s">
        <v>28</v>
      </c>
      <c r="Y261" s="14">
        <v>45255</v>
      </c>
      <c r="Z261" s="14">
        <v>45257</v>
      </c>
      <c r="AA261" s="11">
        <f t="shared" si="20"/>
        <v>2023</v>
      </c>
      <c r="AB261" s="11" t="str">
        <f t="shared" si="21"/>
        <v>November</v>
      </c>
      <c r="AC261" s="11">
        <f t="shared" si="24"/>
        <v>2</v>
      </c>
      <c r="AD261" s="13" t="str" cm="1">
        <f t="array" ref="AD261">_xlfn.IFS(Table1[[#This Row],[Diff order-ship date]]&gt;10,"late time",Table1[[#This Row],[Diff order-ship date]]&gt;=0,"on time",Table1[[#This Row],[Diff order-ship date]]&lt;0,"not appropriate")</f>
        <v>on time</v>
      </c>
      <c r="AE261" s="11" t="str">
        <f t="shared" si="22"/>
        <v>Positive</v>
      </c>
      <c r="AF261" s="11" t="str">
        <f>_xlfn.CONCAT(Table1[[#This Row],[Month]],Table1[[#This Row],[year]])</f>
        <v>November2023</v>
      </c>
      <c r="AG261" s="11">
        <f t="shared" si="23"/>
        <v>9.6485182632667105E-3</v>
      </c>
    </row>
    <row r="262" spans="1:33">
      <c r="A262" s="4">
        <v>261</v>
      </c>
      <c r="B262" s="5" t="s">
        <v>1347</v>
      </c>
      <c r="C262" s="5" t="s">
        <v>152</v>
      </c>
      <c r="D262" s="5" t="s">
        <v>1348</v>
      </c>
      <c r="E262" s="5" t="s">
        <v>1349</v>
      </c>
      <c r="F262" s="5" t="s">
        <v>158</v>
      </c>
      <c r="G262" s="5" t="s">
        <v>259</v>
      </c>
      <c r="H262" s="5" t="s">
        <v>138</v>
      </c>
      <c r="I262" s="5" t="s">
        <v>212</v>
      </c>
      <c r="J262" s="5" t="s">
        <v>65</v>
      </c>
      <c r="K262" s="5" t="s">
        <v>1289</v>
      </c>
      <c r="L262" s="5" t="s">
        <v>29</v>
      </c>
      <c r="M262" s="5" t="s">
        <v>56</v>
      </c>
      <c r="N262" s="5" t="s">
        <v>1290</v>
      </c>
      <c r="O262" s="5">
        <v>175.77</v>
      </c>
      <c r="P262" s="5">
        <v>3</v>
      </c>
      <c r="Q262" s="5">
        <v>64.98</v>
      </c>
      <c r="R262" s="8">
        <f>Table1[[#This Row],[Profit]]/Table1[[#This Row],[Sales]]</f>
        <v>0.369687660010241</v>
      </c>
      <c r="S262" s="5">
        <v>10.56</v>
      </c>
      <c r="T262" s="5" t="s">
        <v>170</v>
      </c>
      <c r="U262" s="5">
        <v>81</v>
      </c>
      <c r="V262" s="5" t="s">
        <v>172</v>
      </c>
      <c r="W262" s="5" t="s">
        <v>76</v>
      </c>
      <c r="X262" s="9" t="s">
        <v>21</v>
      </c>
      <c r="Y262" s="12">
        <v>44899</v>
      </c>
      <c r="Z262" s="12">
        <v>44665</v>
      </c>
      <c r="AA262" s="11">
        <f t="shared" si="20"/>
        <v>2022</v>
      </c>
      <c r="AB262" s="11" t="str">
        <f t="shared" si="21"/>
        <v>April</v>
      </c>
      <c r="AC262" s="11">
        <f t="shared" si="24"/>
        <v>-234</v>
      </c>
      <c r="AD262" s="13" t="str" cm="1">
        <f t="array" ref="AD262">_xlfn.IFS(Table1[[#This Row],[Diff order-ship date]]&gt;10,"late time",Table1[[#This Row],[Diff order-ship date]]&gt;=0,"on time",Table1[[#This Row],[Diff order-ship date]]&lt;0,"not appropriate")</f>
        <v>not appropriate</v>
      </c>
      <c r="AE262" s="11" t="str">
        <f t="shared" si="22"/>
        <v>Positive</v>
      </c>
      <c r="AF262" s="11" t="str">
        <f>_xlfn.CONCAT(Table1[[#This Row],[Month]],Table1[[#This Row],[year]])</f>
        <v>April2022</v>
      </c>
      <c r="AG262" s="11">
        <f t="shared" si="23"/>
        <v>0.369687660010241</v>
      </c>
    </row>
    <row r="263" spans="1:33">
      <c r="A263" s="6">
        <v>262</v>
      </c>
      <c r="B263" s="7" t="s">
        <v>1350</v>
      </c>
      <c r="C263" s="7" t="s">
        <v>149</v>
      </c>
      <c r="D263" s="7" t="s">
        <v>1351</v>
      </c>
      <c r="E263" s="7" t="s">
        <v>1352</v>
      </c>
      <c r="F263" s="7" t="s">
        <v>158</v>
      </c>
      <c r="G263" s="7" t="s">
        <v>751</v>
      </c>
      <c r="H263" s="7" t="s">
        <v>138</v>
      </c>
      <c r="I263" s="7" t="s">
        <v>212</v>
      </c>
      <c r="J263" s="7" t="s">
        <v>65</v>
      </c>
      <c r="K263" s="7" t="s">
        <v>1353</v>
      </c>
      <c r="L263" s="7" t="s">
        <v>29</v>
      </c>
      <c r="M263" s="7" t="s">
        <v>56</v>
      </c>
      <c r="N263" s="7" t="s">
        <v>1354</v>
      </c>
      <c r="O263" s="7">
        <v>148.32</v>
      </c>
      <c r="P263" s="7">
        <v>3</v>
      </c>
      <c r="Q263" s="7">
        <v>32.58</v>
      </c>
      <c r="R263" s="8">
        <f>Table1[[#This Row],[Profit]]/Table1[[#This Row],[Sales]]</f>
        <v>0.21966019417475699</v>
      </c>
      <c r="S263" s="7">
        <v>5.2</v>
      </c>
      <c r="T263" s="7" t="s">
        <v>170</v>
      </c>
      <c r="U263" s="7">
        <v>484</v>
      </c>
      <c r="V263" s="7" t="s">
        <v>172</v>
      </c>
      <c r="W263" s="7" t="s">
        <v>72</v>
      </c>
      <c r="X263" s="10" t="s">
        <v>28</v>
      </c>
      <c r="Y263" s="14">
        <v>44334</v>
      </c>
      <c r="Z263" s="14">
        <v>44336</v>
      </c>
      <c r="AA263" s="11">
        <f t="shared" si="20"/>
        <v>2021</v>
      </c>
      <c r="AB263" s="11" t="str">
        <f t="shared" si="21"/>
        <v>May</v>
      </c>
      <c r="AC263" s="11">
        <f t="shared" si="24"/>
        <v>2</v>
      </c>
      <c r="AD263" s="13" t="str" cm="1">
        <f t="array" ref="AD263">_xlfn.IFS(Table1[[#This Row],[Diff order-ship date]]&gt;10,"late time",Table1[[#This Row],[Diff order-ship date]]&gt;=0,"on time",Table1[[#This Row],[Diff order-ship date]]&lt;0,"not appropriate")</f>
        <v>on time</v>
      </c>
      <c r="AE263" s="11" t="str">
        <f t="shared" si="22"/>
        <v>Positive</v>
      </c>
      <c r="AF263" s="11" t="str">
        <f>_xlfn.CONCAT(Table1[[#This Row],[Month]],Table1[[#This Row],[year]])</f>
        <v>May2021</v>
      </c>
      <c r="AG263" s="11">
        <f t="shared" si="23"/>
        <v>0.21966019417475699</v>
      </c>
    </row>
    <row r="264" spans="1:33">
      <c r="A264" s="4">
        <v>263</v>
      </c>
      <c r="B264" s="5" t="s">
        <v>872</v>
      </c>
      <c r="C264" s="5" t="s">
        <v>152</v>
      </c>
      <c r="D264" s="5" t="s">
        <v>504</v>
      </c>
      <c r="E264" s="5" t="s">
        <v>102</v>
      </c>
      <c r="F264" s="5" t="s">
        <v>159</v>
      </c>
      <c r="G264" s="5" t="s">
        <v>873</v>
      </c>
      <c r="H264" s="5" t="s">
        <v>94</v>
      </c>
      <c r="I264" s="5" t="s">
        <v>212</v>
      </c>
      <c r="J264" s="5" t="s">
        <v>66</v>
      </c>
      <c r="K264" s="5" t="s">
        <v>1355</v>
      </c>
      <c r="L264" s="5" t="s">
        <v>29</v>
      </c>
      <c r="M264" s="5" t="s">
        <v>50</v>
      </c>
      <c r="N264" s="5" t="s">
        <v>1356</v>
      </c>
      <c r="O264" s="5">
        <v>2871.54</v>
      </c>
      <c r="P264" s="5">
        <v>7</v>
      </c>
      <c r="Q264" s="5">
        <v>57.33</v>
      </c>
      <c r="R264" s="8">
        <f>Table1[[#This Row],[Profit]]/Table1[[#This Row],[Sales]]</f>
        <v>1.9964896884598501E-2</v>
      </c>
      <c r="S264" s="5">
        <v>227.14</v>
      </c>
      <c r="T264" s="5" t="s">
        <v>170</v>
      </c>
      <c r="U264" s="5">
        <v>612</v>
      </c>
      <c r="V264" s="5" t="s">
        <v>172</v>
      </c>
      <c r="W264" s="5" t="s">
        <v>63</v>
      </c>
      <c r="X264" s="9" t="s">
        <v>28</v>
      </c>
      <c r="Y264" s="12">
        <v>45417</v>
      </c>
      <c r="Z264" s="12">
        <v>45478</v>
      </c>
      <c r="AA264" s="11">
        <f t="shared" si="20"/>
        <v>2024</v>
      </c>
      <c r="AB264" s="11" t="str">
        <f t="shared" si="21"/>
        <v>July</v>
      </c>
      <c r="AC264" s="11">
        <f t="shared" si="24"/>
        <v>61</v>
      </c>
      <c r="AD264" s="13" t="str" cm="1">
        <f t="array" ref="AD264">_xlfn.IFS(Table1[[#This Row],[Diff order-ship date]]&gt;10,"late time",Table1[[#This Row],[Diff order-ship date]]&gt;=0,"on time",Table1[[#This Row],[Diff order-ship date]]&lt;0,"not appropriate")</f>
        <v>late time</v>
      </c>
      <c r="AE264" s="11" t="str">
        <f t="shared" si="22"/>
        <v>Positive</v>
      </c>
      <c r="AF264" s="11" t="str">
        <f>_xlfn.CONCAT(Table1[[#This Row],[Month]],Table1[[#This Row],[year]])</f>
        <v>July2024</v>
      </c>
      <c r="AG264" s="11">
        <f t="shared" si="23"/>
        <v>1.9964896884598501E-2</v>
      </c>
    </row>
    <row r="265" spans="1:33">
      <c r="A265" s="6">
        <v>264</v>
      </c>
      <c r="B265" s="7" t="s">
        <v>1357</v>
      </c>
      <c r="C265" s="7" t="s">
        <v>152</v>
      </c>
      <c r="D265" s="7" t="s">
        <v>1358</v>
      </c>
      <c r="E265" s="7" t="s">
        <v>1359</v>
      </c>
      <c r="F265" s="7" t="s">
        <v>160</v>
      </c>
      <c r="G265" s="7" t="s">
        <v>947</v>
      </c>
      <c r="H265" s="7" t="s">
        <v>82</v>
      </c>
      <c r="I265" s="7" t="s">
        <v>212</v>
      </c>
      <c r="J265" s="7" t="s">
        <v>64</v>
      </c>
      <c r="K265" s="7" t="s">
        <v>1360</v>
      </c>
      <c r="L265" s="7" t="s">
        <v>29</v>
      </c>
      <c r="M265" s="7" t="s">
        <v>50</v>
      </c>
      <c r="N265" s="7" t="s">
        <v>1361</v>
      </c>
      <c r="O265" s="7">
        <v>877.38</v>
      </c>
      <c r="P265" s="7">
        <v>7</v>
      </c>
      <c r="Q265" s="7">
        <v>394.8</v>
      </c>
      <c r="R265" s="8">
        <f>Table1[[#This Row],[Profit]]/Table1[[#This Row],[Sales]]</f>
        <v>0.44997606510291999</v>
      </c>
      <c r="S265" s="7">
        <v>116.78</v>
      </c>
      <c r="T265" s="7" t="s">
        <v>170</v>
      </c>
      <c r="U265" s="7">
        <v>621</v>
      </c>
      <c r="V265" s="7" t="s">
        <v>172</v>
      </c>
      <c r="W265" s="7" t="s">
        <v>72</v>
      </c>
      <c r="X265" s="10" t="s">
        <v>21</v>
      </c>
      <c r="Y265" s="14">
        <v>44910</v>
      </c>
      <c r="Z265" s="14">
        <v>44914</v>
      </c>
      <c r="AA265" s="11">
        <f t="shared" si="20"/>
        <v>2022</v>
      </c>
      <c r="AB265" s="11" t="str">
        <f t="shared" si="21"/>
        <v>December</v>
      </c>
      <c r="AC265" s="11">
        <f t="shared" si="24"/>
        <v>4</v>
      </c>
      <c r="AD265" s="13" t="str" cm="1">
        <f t="array" ref="AD265">_xlfn.IFS(Table1[[#This Row],[Diff order-ship date]]&gt;10,"late time",Table1[[#This Row],[Diff order-ship date]]&gt;=0,"on time",Table1[[#This Row],[Diff order-ship date]]&lt;0,"not appropriate")</f>
        <v>on time</v>
      </c>
      <c r="AE265" s="11" t="str">
        <f t="shared" si="22"/>
        <v>Positive</v>
      </c>
      <c r="AF265" s="11" t="str">
        <f>_xlfn.CONCAT(Table1[[#This Row],[Month]],Table1[[#This Row],[year]])</f>
        <v>December2022</v>
      </c>
      <c r="AG265" s="11">
        <f t="shared" si="23"/>
        <v>0.44997606510291999</v>
      </c>
    </row>
    <row r="266" spans="1:33">
      <c r="A266" s="4">
        <v>265</v>
      </c>
      <c r="B266" s="5" t="s">
        <v>1362</v>
      </c>
      <c r="C266" s="5" t="s">
        <v>147</v>
      </c>
      <c r="D266" s="5" t="s">
        <v>1363</v>
      </c>
      <c r="E266" s="5" t="s">
        <v>135</v>
      </c>
      <c r="F266" s="5" t="s">
        <v>159</v>
      </c>
      <c r="G266" s="5" t="s">
        <v>830</v>
      </c>
      <c r="H266" s="5" t="s">
        <v>104</v>
      </c>
      <c r="I266" s="5" t="s">
        <v>212</v>
      </c>
      <c r="J266" s="5" t="s">
        <v>67</v>
      </c>
      <c r="K266" s="5" t="s">
        <v>1364</v>
      </c>
      <c r="L266" s="5" t="s">
        <v>29</v>
      </c>
      <c r="M266" s="5" t="s">
        <v>50</v>
      </c>
      <c r="N266" s="5" t="s">
        <v>1365</v>
      </c>
      <c r="O266" s="5">
        <v>2065.5</v>
      </c>
      <c r="P266" s="5">
        <v>5</v>
      </c>
      <c r="Q266" s="5">
        <v>41.25</v>
      </c>
      <c r="R266" s="8">
        <f>Table1[[#This Row],[Profit]]/Table1[[#This Row],[Sales]]</f>
        <v>1.9970951343500399E-2</v>
      </c>
      <c r="S266" s="5">
        <v>248.81</v>
      </c>
      <c r="T266" s="5" t="s">
        <v>165</v>
      </c>
      <c r="U266" s="5">
        <v>65</v>
      </c>
      <c r="V266" s="5" t="s">
        <v>172</v>
      </c>
      <c r="W266" s="5" t="s">
        <v>76</v>
      </c>
      <c r="X266" s="9" t="s">
        <v>21</v>
      </c>
      <c r="Y266" s="12">
        <v>45461</v>
      </c>
      <c r="Z266" s="12">
        <v>45466</v>
      </c>
      <c r="AA266" s="11">
        <f t="shared" si="20"/>
        <v>2024</v>
      </c>
      <c r="AB266" s="11" t="str">
        <f t="shared" si="21"/>
        <v>June</v>
      </c>
      <c r="AC266" s="11">
        <f t="shared" si="24"/>
        <v>5</v>
      </c>
      <c r="AD266" s="13" t="str" cm="1">
        <f t="array" ref="AD266">_xlfn.IFS(Table1[[#This Row],[Diff order-ship date]]&gt;10,"late time",Table1[[#This Row],[Diff order-ship date]]&gt;=0,"on time",Table1[[#This Row],[Diff order-ship date]]&lt;0,"not appropriate")</f>
        <v>on time</v>
      </c>
      <c r="AE266" s="11" t="str">
        <f t="shared" si="22"/>
        <v>Positive</v>
      </c>
      <c r="AF266" s="11" t="str">
        <f>_xlfn.CONCAT(Table1[[#This Row],[Month]],Table1[[#This Row],[year]])</f>
        <v>June2024</v>
      </c>
      <c r="AG266" s="11">
        <f t="shared" si="23"/>
        <v>1.9970951343500399E-2</v>
      </c>
    </row>
    <row r="267" spans="1:33">
      <c r="A267" s="6">
        <v>266</v>
      </c>
      <c r="B267" s="7" t="s">
        <v>1366</v>
      </c>
      <c r="C267" s="7" t="s">
        <v>147</v>
      </c>
      <c r="D267" s="7" t="s">
        <v>1367</v>
      </c>
      <c r="E267" s="7" t="s">
        <v>1368</v>
      </c>
      <c r="F267" s="7" t="s">
        <v>158</v>
      </c>
      <c r="G267" s="7" t="s">
        <v>155</v>
      </c>
      <c r="H267" s="7" t="s">
        <v>134</v>
      </c>
      <c r="I267" s="7" t="s">
        <v>212</v>
      </c>
      <c r="J267" s="7" t="s">
        <v>66</v>
      </c>
      <c r="K267" s="7" t="s">
        <v>1369</v>
      </c>
      <c r="L267" s="7" t="s">
        <v>29</v>
      </c>
      <c r="M267" s="7" t="s">
        <v>50</v>
      </c>
      <c r="N267" s="7" t="s">
        <v>1370</v>
      </c>
      <c r="O267" s="7">
        <v>868.95</v>
      </c>
      <c r="P267" s="7">
        <v>5</v>
      </c>
      <c r="Q267" s="7">
        <v>43.35</v>
      </c>
      <c r="R267" s="8">
        <f>Table1[[#This Row],[Profit]]/Table1[[#This Row],[Sales]]</f>
        <v>4.9887795615397898E-2</v>
      </c>
      <c r="S267" s="7">
        <v>186.83</v>
      </c>
      <c r="T267" s="7" t="s">
        <v>165</v>
      </c>
      <c r="U267" s="7">
        <v>89</v>
      </c>
      <c r="V267" s="7" t="s">
        <v>172</v>
      </c>
      <c r="W267" s="7" t="s">
        <v>63</v>
      </c>
      <c r="X267" s="10" t="s">
        <v>28</v>
      </c>
      <c r="Y267" s="14">
        <v>45438</v>
      </c>
      <c r="Z267" s="14">
        <v>45440</v>
      </c>
      <c r="AA267" s="11">
        <f t="shared" si="20"/>
        <v>2024</v>
      </c>
      <c r="AB267" s="11" t="str">
        <f t="shared" si="21"/>
        <v>May</v>
      </c>
      <c r="AC267" s="11">
        <f t="shared" si="24"/>
        <v>2</v>
      </c>
      <c r="AD267" s="13" t="str" cm="1">
        <f t="array" ref="AD267">_xlfn.IFS(Table1[[#This Row],[Diff order-ship date]]&gt;10,"late time",Table1[[#This Row],[Diff order-ship date]]&gt;=0,"on time",Table1[[#This Row],[Diff order-ship date]]&lt;0,"not appropriate")</f>
        <v>on time</v>
      </c>
      <c r="AE267" s="11" t="str">
        <f t="shared" si="22"/>
        <v>Positive</v>
      </c>
      <c r="AF267" s="11" t="str">
        <f>_xlfn.CONCAT(Table1[[#This Row],[Month]],Table1[[#This Row],[year]])</f>
        <v>May2024</v>
      </c>
      <c r="AG267" s="11">
        <f t="shared" si="23"/>
        <v>4.9887795615397898E-2</v>
      </c>
    </row>
    <row r="268" spans="1:33">
      <c r="A268" s="4">
        <v>267</v>
      </c>
      <c r="B268" s="5" t="s">
        <v>1371</v>
      </c>
      <c r="C268" s="5" t="s">
        <v>147</v>
      </c>
      <c r="D268" s="5" t="s">
        <v>1372</v>
      </c>
      <c r="E268" s="5" t="s">
        <v>1373</v>
      </c>
      <c r="F268" s="5" t="s">
        <v>159</v>
      </c>
      <c r="G268" s="5" t="s">
        <v>276</v>
      </c>
      <c r="H268" s="5" t="s">
        <v>140</v>
      </c>
      <c r="I268" s="5" t="s">
        <v>212</v>
      </c>
      <c r="J268" s="5" t="s">
        <v>65</v>
      </c>
      <c r="K268" s="5" t="s">
        <v>1374</v>
      </c>
      <c r="L268" s="5" t="s">
        <v>29</v>
      </c>
      <c r="M268" s="5" t="s">
        <v>50</v>
      </c>
      <c r="N268" s="5" t="s">
        <v>44</v>
      </c>
      <c r="O268" s="5">
        <v>630.15</v>
      </c>
      <c r="P268" s="5">
        <v>5</v>
      </c>
      <c r="Q268" s="5">
        <v>31.5</v>
      </c>
      <c r="R268" s="8">
        <f>Table1[[#This Row],[Profit]]/Table1[[#This Row],[Sales]]</f>
        <v>4.9988098071887699E-2</v>
      </c>
      <c r="S268" s="5">
        <v>181.05</v>
      </c>
      <c r="T268" s="5" t="s">
        <v>163</v>
      </c>
      <c r="U268" s="5">
        <v>557</v>
      </c>
      <c r="V268" s="5" t="s">
        <v>172</v>
      </c>
      <c r="W268" s="5" t="s">
        <v>72</v>
      </c>
      <c r="X268" s="9" t="s">
        <v>28</v>
      </c>
      <c r="Y268" s="12">
        <v>45410</v>
      </c>
      <c r="Z268" s="12">
        <v>45296</v>
      </c>
      <c r="AA268" s="11">
        <f t="shared" si="20"/>
        <v>2024</v>
      </c>
      <c r="AB268" s="11" t="str">
        <f t="shared" si="21"/>
        <v>January</v>
      </c>
      <c r="AC268" s="11">
        <f t="shared" si="24"/>
        <v>-114</v>
      </c>
      <c r="AD268" s="13" t="str" cm="1">
        <f t="array" ref="AD268">_xlfn.IFS(Table1[[#This Row],[Diff order-ship date]]&gt;10,"late time",Table1[[#This Row],[Diff order-ship date]]&gt;=0,"on time",Table1[[#This Row],[Diff order-ship date]]&lt;0,"not appropriate")</f>
        <v>not appropriate</v>
      </c>
      <c r="AE268" s="11" t="str">
        <f t="shared" si="22"/>
        <v>Positive</v>
      </c>
      <c r="AF268" s="11" t="str">
        <f>_xlfn.CONCAT(Table1[[#This Row],[Month]],Table1[[#This Row],[year]])</f>
        <v>January2024</v>
      </c>
      <c r="AG268" s="11">
        <f t="shared" si="23"/>
        <v>4.9988098071887699E-2</v>
      </c>
    </row>
    <row r="269" spans="1:33">
      <c r="A269" s="6">
        <v>268</v>
      </c>
      <c r="B269" s="7" t="s">
        <v>1084</v>
      </c>
      <c r="C269" s="7" t="s">
        <v>152</v>
      </c>
      <c r="D269" s="7" t="s">
        <v>1085</v>
      </c>
      <c r="E269" s="7" t="s">
        <v>86</v>
      </c>
      <c r="F269" s="7" t="s">
        <v>158</v>
      </c>
      <c r="G269" s="7" t="s">
        <v>156</v>
      </c>
      <c r="H269" s="7" t="s">
        <v>104</v>
      </c>
      <c r="I269" s="7" t="s">
        <v>212</v>
      </c>
      <c r="J269" s="7" t="s">
        <v>67</v>
      </c>
      <c r="K269" s="7" t="s">
        <v>1375</v>
      </c>
      <c r="L269" s="7" t="s">
        <v>29</v>
      </c>
      <c r="M269" s="7" t="s">
        <v>50</v>
      </c>
      <c r="N269" s="7" t="s">
        <v>1376</v>
      </c>
      <c r="O269" s="7">
        <v>424.35</v>
      </c>
      <c r="P269" s="7">
        <v>3</v>
      </c>
      <c r="Q269" s="7">
        <v>25.38</v>
      </c>
      <c r="R269" s="8">
        <f>Table1[[#This Row],[Profit]]/Table1[[#This Row],[Sales]]</f>
        <v>5.9809119830328702E-2</v>
      </c>
      <c r="S269" s="7">
        <v>47.59</v>
      </c>
      <c r="T269" s="7" t="s">
        <v>165</v>
      </c>
      <c r="U269" s="7">
        <v>434</v>
      </c>
      <c r="V269" s="7" t="s">
        <v>172</v>
      </c>
      <c r="W269" s="7" t="s">
        <v>27</v>
      </c>
      <c r="X269" s="10" t="s">
        <v>21</v>
      </c>
      <c r="Y269" s="14">
        <v>45536</v>
      </c>
      <c r="Z269" s="14">
        <v>45627</v>
      </c>
      <c r="AA269" s="11">
        <f t="shared" si="20"/>
        <v>2024</v>
      </c>
      <c r="AB269" s="11" t="str">
        <f t="shared" si="21"/>
        <v>December</v>
      </c>
      <c r="AC269" s="11">
        <f t="shared" si="24"/>
        <v>91</v>
      </c>
      <c r="AD269" s="13" t="str" cm="1">
        <f t="array" ref="AD269">_xlfn.IFS(Table1[[#This Row],[Diff order-ship date]]&gt;10,"late time",Table1[[#This Row],[Diff order-ship date]]&gt;=0,"on time",Table1[[#This Row],[Diff order-ship date]]&lt;0,"not appropriate")</f>
        <v>late time</v>
      </c>
      <c r="AE269" s="11" t="str">
        <f t="shared" si="22"/>
        <v>Positive</v>
      </c>
      <c r="AF269" s="11" t="str">
        <f>_xlfn.CONCAT(Table1[[#This Row],[Month]],Table1[[#This Row],[year]])</f>
        <v>December2024</v>
      </c>
      <c r="AG269" s="11">
        <f t="shared" si="23"/>
        <v>5.9809119830328702E-2</v>
      </c>
    </row>
    <row r="270" spans="1:33">
      <c r="A270" s="4">
        <v>269</v>
      </c>
      <c r="B270" s="5" t="s">
        <v>1377</v>
      </c>
      <c r="C270" s="5" t="s">
        <v>149</v>
      </c>
      <c r="D270" s="5" t="s">
        <v>1378</v>
      </c>
      <c r="E270" s="5" t="s">
        <v>1379</v>
      </c>
      <c r="F270" s="5" t="s">
        <v>159</v>
      </c>
      <c r="G270" s="5" t="s">
        <v>265</v>
      </c>
      <c r="H270" s="5" t="s">
        <v>138</v>
      </c>
      <c r="I270" s="5" t="s">
        <v>212</v>
      </c>
      <c r="J270" s="5" t="s">
        <v>65</v>
      </c>
      <c r="K270" s="5" t="s">
        <v>1380</v>
      </c>
      <c r="L270" s="5" t="s">
        <v>29</v>
      </c>
      <c r="M270" s="5" t="s">
        <v>50</v>
      </c>
      <c r="N270" s="5" t="s">
        <v>1381</v>
      </c>
      <c r="O270" s="5">
        <v>725.7</v>
      </c>
      <c r="P270" s="5">
        <v>2</v>
      </c>
      <c r="Q270" s="5">
        <v>65.28</v>
      </c>
      <c r="R270" s="8">
        <f>Table1[[#This Row],[Profit]]/Table1[[#This Row],[Sales]]</f>
        <v>8.9954526663910697E-2</v>
      </c>
      <c r="S270" s="5">
        <v>37.39</v>
      </c>
      <c r="T270" s="5" t="s">
        <v>165</v>
      </c>
      <c r="U270" s="5">
        <v>250</v>
      </c>
      <c r="V270" s="5" t="s">
        <v>172</v>
      </c>
      <c r="W270" s="5" t="s">
        <v>76</v>
      </c>
      <c r="X270" s="9" t="s">
        <v>28</v>
      </c>
      <c r="Y270" s="12">
        <v>44551</v>
      </c>
      <c r="Z270" s="12">
        <v>44553</v>
      </c>
      <c r="AA270" s="11">
        <f t="shared" si="20"/>
        <v>2021</v>
      </c>
      <c r="AB270" s="11" t="str">
        <f t="shared" si="21"/>
        <v>December</v>
      </c>
      <c r="AC270" s="11">
        <f t="shared" si="24"/>
        <v>2</v>
      </c>
      <c r="AD270" s="13" t="str" cm="1">
        <f t="array" ref="AD270">_xlfn.IFS(Table1[[#This Row],[Diff order-ship date]]&gt;10,"late time",Table1[[#This Row],[Diff order-ship date]]&gt;=0,"on time",Table1[[#This Row],[Diff order-ship date]]&lt;0,"not appropriate")</f>
        <v>on time</v>
      </c>
      <c r="AE270" s="11" t="str">
        <f t="shared" si="22"/>
        <v>Positive</v>
      </c>
      <c r="AF270" s="11" t="str">
        <f>_xlfn.CONCAT(Table1[[#This Row],[Month]],Table1[[#This Row],[year]])</f>
        <v>December2021</v>
      </c>
      <c r="AG270" s="11">
        <f t="shared" si="23"/>
        <v>8.9954526663910697E-2</v>
      </c>
    </row>
    <row r="271" spans="1:33">
      <c r="A271" s="6">
        <v>270</v>
      </c>
      <c r="B271" s="7" t="s">
        <v>1025</v>
      </c>
      <c r="C271" s="7" t="s">
        <v>152</v>
      </c>
      <c r="D271" s="7" t="s">
        <v>1026</v>
      </c>
      <c r="E271" s="7" t="s">
        <v>1027</v>
      </c>
      <c r="F271" s="7" t="s">
        <v>158</v>
      </c>
      <c r="G271" s="7" t="s">
        <v>1028</v>
      </c>
      <c r="H271" s="7" t="s">
        <v>104</v>
      </c>
      <c r="I271" s="7" t="s">
        <v>212</v>
      </c>
      <c r="J271" s="7" t="s">
        <v>67</v>
      </c>
      <c r="K271" s="7" t="s">
        <v>1382</v>
      </c>
      <c r="L271" s="7" t="s">
        <v>29</v>
      </c>
      <c r="M271" s="7" t="s">
        <v>50</v>
      </c>
      <c r="N271" s="7" t="s">
        <v>1383</v>
      </c>
      <c r="O271" s="7">
        <v>826.56</v>
      </c>
      <c r="P271" s="7">
        <v>2</v>
      </c>
      <c r="Q271" s="7">
        <v>41.28</v>
      </c>
      <c r="R271" s="8">
        <f>Table1[[#This Row],[Profit]]/Table1[[#This Row],[Sales]]</f>
        <v>4.9941927990708498E-2</v>
      </c>
      <c r="S271" s="7">
        <v>72.14</v>
      </c>
      <c r="T271" s="7" t="s">
        <v>165</v>
      </c>
      <c r="U271" s="7">
        <v>191</v>
      </c>
      <c r="V271" s="7" t="s">
        <v>172</v>
      </c>
      <c r="W271" s="7" t="s">
        <v>63</v>
      </c>
      <c r="X271" s="10" t="s">
        <v>28</v>
      </c>
      <c r="Y271" s="14">
        <v>44863</v>
      </c>
      <c r="Z271" s="14">
        <v>44603</v>
      </c>
      <c r="AA271" s="11">
        <f t="shared" si="20"/>
        <v>2022</v>
      </c>
      <c r="AB271" s="11" t="str">
        <f t="shared" si="21"/>
        <v>February</v>
      </c>
      <c r="AC271" s="11">
        <f t="shared" si="24"/>
        <v>-260</v>
      </c>
      <c r="AD271" s="13" t="str" cm="1">
        <f t="array" ref="AD271">_xlfn.IFS(Table1[[#This Row],[Diff order-ship date]]&gt;10,"late time",Table1[[#This Row],[Diff order-ship date]]&gt;=0,"on time",Table1[[#This Row],[Diff order-ship date]]&lt;0,"not appropriate")</f>
        <v>not appropriate</v>
      </c>
      <c r="AE271" s="11" t="str">
        <f t="shared" si="22"/>
        <v>Positive</v>
      </c>
      <c r="AF271" s="11" t="str">
        <f>_xlfn.CONCAT(Table1[[#This Row],[Month]],Table1[[#This Row],[year]])</f>
        <v>February2022</v>
      </c>
      <c r="AG271" s="11">
        <f t="shared" si="23"/>
        <v>4.9941927990708498E-2</v>
      </c>
    </row>
    <row r="272" spans="1:33">
      <c r="A272" s="4">
        <v>271</v>
      </c>
      <c r="B272" s="5" t="s">
        <v>1384</v>
      </c>
      <c r="C272" s="5" t="s">
        <v>149</v>
      </c>
      <c r="D272" s="5" t="s">
        <v>1294</v>
      </c>
      <c r="E272" s="5" t="s">
        <v>1295</v>
      </c>
      <c r="F272" s="5" t="s">
        <v>158</v>
      </c>
      <c r="G272" s="5" t="s">
        <v>869</v>
      </c>
      <c r="H272" s="5" t="s">
        <v>138</v>
      </c>
      <c r="I272" s="5" t="s">
        <v>212</v>
      </c>
      <c r="J272" s="5" t="s">
        <v>65</v>
      </c>
      <c r="K272" s="5" t="s">
        <v>1385</v>
      </c>
      <c r="L272" s="5" t="s">
        <v>29</v>
      </c>
      <c r="M272" s="5" t="s">
        <v>50</v>
      </c>
      <c r="N272" s="5" t="s">
        <v>1386</v>
      </c>
      <c r="O272" s="5">
        <v>287.94</v>
      </c>
      <c r="P272" s="5">
        <v>2</v>
      </c>
      <c r="Q272" s="5">
        <v>0</v>
      </c>
      <c r="R272" s="8">
        <f>Table1[[#This Row],[Profit]]/Table1[[#This Row],[Sales]]</f>
        <v>0</v>
      </c>
      <c r="S272" s="5">
        <v>55.6</v>
      </c>
      <c r="T272" s="5" t="s">
        <v>165</v>
      </c>
      <c r="U272" s="5">
        <v>525</v>
      </c>
      <c r="V272" s="5" t="s">
        <v>172</v>
      </c>
      <c r="W272" s="5" t="s">
        <v>72</v>
      </c>
      <c r="X272" s="9" t="s">
        <v>28</v>
      </c>
      <c r="Y272" s="12">
        <v>45561</v>
      </c>
      <c r="Z272" s="12">
        <v>45563</v>
      </c>
      <c r="AA272" s="11">
        <f t="shared" si="20"/>
        <v>2024</v>
      </c>
      <c r="AB272" s="11" t="str">
        <f t="shared" si="21"/>
        <v>September</v>
      </c>
      <c r="AC272" s="11">
        <f t="shared" si="24"/>
        <v>2</v>
      </c>
      <c r="AD272" s="13" t="str" cm="1">
        <f t="array" ref="AD272">_xlfn.IFS(Table1[[#This Row],[Diff order-ship date]]&gt;10,"late time",Table1[[#This Row],[Diff order-ship date]]&gt;=0,"on time",Table1[[#This Row],[Diff order-ship date]]&lt;0,"not appropriate")</f>
        <v>on time</v>
      </c>
      <c r="AE272" s="11" t="str">
        <f t="shared" si="22"/>
        <v>Positive</v>
      </c>
      <c r="AF272" s="11" t="str">
        <f>_xlfn.CONCAT(Table1[[#This Row],[Month]],Table1[[#This Row],[year]])</f>
        <v>September2024</v>
      </c>
      <c r="AG272" s="11">
        <f t="shared" si="23"/>
        <v>0</v>
      </c>
    </row>
    <row r="273" spans="1:33">
      <c r="A273" s="6">
        <v>272</v>
      </c>
      <c r="B273" s="7" t="s">
        <v>1387</v>
      </c>
      <c r="C273" s="7" t="s">
        <v>147</v>
      </c>
      <c r="D273" s="7" t="s">
        <v>1388</v>
      </c>
      <c r="E273" s="7" t="s">
        <v>1389</v>
      </c>
      <c r="F273" s="7" t="s">
        <v>158</v>
      </c>
      <c r="G273" s="7" t="s">
        <v>947</v>
      </c>
      <c r="H273" s="7" t="s">
        <v>82</v>
      </c>
      <c r="I273" s="7" t="s">
        <v>212</v>
      </c>
      <c r="J273" s="7" t="s">
        <v>64</v>
      </c>
      <c r="K273" s="7" t="s">
        <v>1390</v>
      </c>
      <c r="L273" s="7" t="s">
        <v>29</v>
      </c>
      <c r="M273" s="7" t="s">
        <v>50</v>
      </c>
      <c r="N273" s="7" t="s">
        <v>1391</v>
      </c>
      <c r="O273" s="7">
        <v>247.86</v>
      </c>
      <c r="P273" s="7">
        <v>2</v>
      </c>
      <c r="Q273" s="7">
        <v>59.46</v>
      </c>
      <c r="R273" s="8">
        <f>Table1[[#This Row],[Profit]]/Table1[[#This Row],[Sales]]</f>
        <v>0.23989348825950099</v>
      </c>
      <c r="S273" s="7">
        <v>24.84</v>
      </c>
      <c r="T273" s="7" t="s">
        <v>165</v>
      </c>
      <c r="U273" s="7">
        <v>217</v>
      </c>
      <c r="V273" s="7" t="s">
        <v>172</v>
      </c>
      <c r="W273" s="7" t="s">
        <v>27</v>
      </c>
      <c r="X273" s="10" t="s">
        <v>28</v>
      </c>
      <c r="Y273" s="14">
        <v>45657</v>
      </c>
      <c r="Z273" s="14">
        <v>45778</v>
      </c>
      <c r="AA273" s="11">
        <f t="shared" si="20"/>
        <v>2025</v>
      </c>
      <c r="AB273" s="11" t="str">
        <f t="shared" si="21"/>
        <v>May</v>
      </c>
      <c r="AC273" s="11">
        <f t="shared" si="24"/>
        <v>121</v>
      </c>
      <c r="AD273" s="13" t="str" cm="1">
        <f t="array" ref="AD273">_xlfn.IFS(Table1[[#This Row],[Diff order-ship date]]&gt;10,"late time",Table1[[#This Row],[Diff order-ship date]]&gt;=0,"on time",Table1[[#This Row],[Diff order-ship date]]&lt;0,"not appropriate")</f>
        <v>late time</v>
      </c>
      <c r="AE273" s="11" t="str">
        <f t="shared" si="22"/>
        <v>Positive</v>
      </c>
      <c r="AF273" s="11" t="str">
        <f>_xlfn.CONCAT(Table1[[#This Row],[Month]],Table1[[#This Row],[year]])</f>
        <v>May2025</v>
      </c>
      <c r="AG273" s="11">
        <f t="shared" si="23"/>
        <v>0.23989348825950099</v>
      </c>
    </row>
    <row r="274" spans="1:33">
      <c r="A274" s="4">
        <v>273</v>
      </c>
      <c r="B274" s="5" t="s">
        <v>1392</v>
      </c>
      <c r="C274" s="5" t="s">
        <v>149</v>
      </c>
      <c r="D274" s="5" t="s">
        <v>1393</v>
      </c>
      <c r="E274" s="5" t="s">
        <v>1394</v>
      </c>
      <c r="F274" s="5" t="s">
        <v>160</v>
      </c>
      <c r="G274" s="5" t="s">
        <v>615</v>
      </c>
      <c r="H274" s="5" t="s">
        <v>104</v>
      </c>
      <c r="I274" s="5" t="s">
        <v>212</v>
      </c>
      <c r="J274" s="5" t="s">
        <v>67</v>
      </c>
      <c r="K274" s="5" t="s">
        <v>1395</v>
      </c>
      <c r="L274" s="5" t="s">
        <v>29</v>
      </c>
      <c r="M274" s="5" t="s">
        <v>83</v>
      </c>
      <c r="N274" s="5" t="s">
        <v>1396</v>
      </c>
      <c r="O274" s="5">
        <v>17.46</v>
      </c>
      <c r="P274" s="5">
        <v>1</v>
      </c>
      <c r="Q274" s="5">
        <v>0.51</v>
      </c>
      <c r="R274" s="8">
        <f>Table1[[#This Row],[Profit]]/Table1[[#This Row],[Sales]]</f>
        <v>2.92096219931271E-2</v>
      </c>
      <c r="S274" s="5">
        <v>3.65</v>
      </c>
      <c r="T274" s="5" t="s">
        <v>170</v>
      </c>
      <c r="U274" s="5">
        <v>47</v>
      </c>
      <c r="V274" s="5" t="s">
        <v>172</v>
      </c>
      <c r="W274" s="5" t="s">
        <v>76</v>
      </c>
      <c r="X274" s="9" t="s">
        <v>28</v>
      </c>
      <c r="Y274" s="12">
        <v>44538</v>
      </c>
      <c r="Z274" s="12">
        <v>44422</v>
      </c>
      <c r="AA274" s="11">
        <f t="shared" si="20"/>
        <v>2021</v>
      </c>
      <c r="AB274" s="11" t="str">
        <f t="shared" si="21"/>
        <v>August</v>
      </c>
      <c r="AC274" s="11">
        <f t="shared" si="24"/>
        <v>-116</v>
      </c>
      <c r="AD274" s="13" t="str" cm="1">
        <f t="array" ref="AD274">_xlfn.IFS(Table1[[#This Row],[Diff order-ship date]]&gt;10,"late time",Table1[[#This Row],[Diff order-ship date]]&gt;=0,"on time",Table1[[#This Row],[Diff order-ship date]]&lt;0,"not appropriate")</f>
        <v>not appropriate</v>
      </c>
      <c r="AE274" s="11" t="str">
        <f t="shared" si="22"/>
        <v>Positive</v>
      </c>
      <c r="AF274" s="11" t="str">
        <f>_xlfn.CONCAT(Table1[[#This Row],[Month]],Table1[[#This Row],[year]])</f>
        <v>August2021</v>
      </c>
      <c r="AG274" s="11">
        <f t="shared" si="23"/>
        <v>2.92096219931271E-2</v>
      </c>
    </row>
    <row r="275" spans="1:33">
      <c r="A275" s="6">
        <v>274</v>
      </c>
      <c r="B275" s="7" t="s">
        <v>1397</v>
      </c>
      <c r="C275" s="7" t="s">
        <v>149</v>
      </c>
      <c r="D275" s="7" t="s">
        <v>1398</v>
      </c>
      <c r="E275" s="7" t="s">
        <v>1399</v>
      </c>
      <c r="F275" s="7" t="s">
        <v>158</v>
      </c>
      <c r="G275" s="7" t="s">
        <v>1076</v>
      </c>
      <c r="H275" s="7" t="s">
        <v>142</v>
      </c>
      <c r="I275" s="7" t="s">
        <v>212</v>
      </c>
      <c r="J275" s="7" t="s">
        <v>64</v>
      </c>
      <c r="K275" s="7" t="s">
        <v>1400</v>
      </c>
      <c r="L275" s="7" t="s">
        <v>29</v>
      </c>
      <c r="M275" s="7" t="s">
        <v>83</v>
      </c>
      <c r="N275" s="7" t="s">
        <v>1401</v>
      </c>
      <c r="O275" s="7">
        <v>113.46</v>
      </c>
      <c r="P275" s="7">
        <v>2</v>
      </c>
      <c r="Q275" s="7">
        <v>28.32</v>
      </c>
      <c r="R275" s="8">
        <f>Table1[[#This Row],[Profit]]/Table1[[#This Row],[Sales]]</f>
        <v>0.249603384452671</v>
      </c>
      <c r="S275" s="7">
        <v>8.15</v>
      </c>
      <c r="T275" s="7" t="s">
        <v>170</v>
      </c>
      <c r="U275" s="7">
        <v>206</v>
      </c>
      <c r="V275" s="7" t="s">
        <v>172</v>
      </c>
      <c r="W275" s="7" t="s">
        <v>63</v>
      </c>
      <c r="X275" s="10" t="s">
        <v>28</v>
      </c>
      <c r="Y275" s="14">
        <v>44895</v>
      </c>
      <c r="Z275" s="14">
        <v>44895</v>
      </c>
      <c r="AA275" s="11">
        <f t="shared" si="20"/>
        <v>2022</v>
      </c>
      <c r="AB275" s="11" t="str">
        <f t="shared" si="21"/>
        <v>November</v>
      </c>
      <c r="AC275" s="11">
        <f t="shared" si="24"/>
        <v>0</v>
      </c>
      <c r="AD275" s="13" t="str" cm="1">
        <f t="array" ref="AD275">_xlfn.IFS(Table1[[#This Row],[Diff order-ship date]]&gt;10,"late time",Table1[[#This Row],[Diff order-ship date]]&gt;=0,"on time",Table1[[#This Row],[Diff order-ship date]]&lt;0,"not appropriate")</f>
        <v>on time</v>
      </c>
      <c r="AE275" s="11" t="str">
        <f t="shared" si="22"/>
        <v>Positive</v>
      </c>
      <c r="AF275" s="11" t="str">
        <f>_xlfn.CONCAT(Table1[[#This Row],[Month]],Table1[[#This Row],[year]])</f>
        <v>November2022</v>
      </c>
      <c r="AG275" s="11">
        <f t="shared" si="23"/>
        <v>0.249603384452671</v>
      </c>
    </row>
    <row r="276" spans="1:33">
      <c r="A276" s="4">
        <v>275</v>
      </c>
      <c r="B276" s="5" t="s">
        <v>954</v>
      </c>
      <c r="C276" s="5" t="s">
        <v>149</v>
      </c>
      <c r="D276" s="5" t="s">
        <v>955</v>
      </c>
      <c r="E276" s="5" t="s">
        <v>956</v>
      </c>
      <c r="F276" s="5" t="s">
        <v>158</v>
      </c>
      <c r="G276" s="5" t="s">
        <v>374</v>
      </c>
      <c r="H276" s="5" t="s">
        <v>125</v>
      </c>
      <c r="I276" s="5" t="s">
        <v>212</v>
      </c>
      <c r="J276" s="5" t="s">
        <v>65</v>
      </c>
      <c r="K276" s="5" t="s">
        <v>1402</v>
      </c>
      <c r="L276" s="5" t="s">
        <v>29</v>
      </c>
      <c r="M276" s="5" t="s">
        <v>83</v>
      </c>
      <c r="N276" s="5" t="s">
        <v>1403</v>
      </c>
      <c r="O276" s="5">
        <v>142.02000000000001</v>
      </c>
      <c r="P276" s="5">
        <v>3</v>
      </c>
      <c r="Q276" s="5">
        <v>2.79</v>
      </c>
      <c r="R276" s="8">
        <f>Table1[[#This Row],[Profit]]/Table1[[#This Row],[Sales]]</f>
        <v>1.9645120405576699E-2</v>
      </c>
      <c r="S276" s="5">
        <v>3.54</v>
      </c>
      <c r="T276" s="5" t="s">
        <v>170</v>
      </c>
      <c r="U276" s="5">
        <v>791</v>
      </c>
      <c r="V276" s="5" t="s">
        <v>172</v>
      </c>
      <c r="W276" s="5" t="s">
        <v>72</v>
      </c>
      <c r="X276" s="9" t="s">
        <v>28</v>
      </c>
      <c r="Y276" s="12">
        <v>44347</v>
      </c>
      <c r="Z276" s="12">
        <v>44347</v>
      </c>
      <c r="AA276" s="11">
        <f t="shared" si="20"/>
        <v>2021</v>
      </c>
      <c r="AB276" s="11" t="str">
        <f t="shared" si="21"/>
        <v>May</v>
      </c>
      <c r="AC276" s="11">
        <f t="shared" si="24"/>
        <v>0</v>
      </c>
      <c r="AD276" s="13" t="str" cm="1">
        <f t="array" ref="AD276">_xlfn.IFS(Table1[[#This Row],[Diff order-ship date]]&gt;10,"late time",Table1[[#This Row],[Diff order-ship date]]&gt;=0,"on time",Table1[[#This Row],[Diff order-ship date]]&lt;0,"not appropriate")</f>
        <v>on time</v>
      </c>
      <c r="AE276" s="11" t="str">
        <f t="shared" si="22"/>
        <v>Positive</v>
      </c>
      <c r="AF276" s="11" t="str">
        <f>_xlfn.CONCAT(Table1[[#This Row],[Month]],Table1[[#This Row],[year]])</f>
        <v>May2021</v>
      </c>
      <c r="AG276" s="11">
        <f t="shared" si="23"/>
        <v>1.9645120405576699E-2</v>
      </c>
    </row>
    <row r="277" spans="1:33">
      <c r="A277" s="6">
        <v>276</v>
      </c>
      <c r="B277" s="7" t="s">
        <v>1159</v>
      </c>
      <c r="C277" s="7" t="s">
        <v>147</v>
      </c>
      <c r="D277" s="7" t="s">
        <v>1160</v>
      </c>
      <c r="E277" s="7" t="s">
        <v>1161</v>
      </c>
      <c r="F277" s="7" t="s">
        <v>159</v>
      </c>
      <c r="G277" s="7" t="s">
        <v>55</v>
      </c>
      <c r="H277" s="7" t="s">
        <v>55</v>
      </c>
      <c r="I277" s="7" t="s">
        <v>212</v>
      </c>
      <c r="J277" s="7" t="s">
        <v>65</v>
      </c>
      <c r="K277" s="7" t="s">
        <v>1404</v>
      </c>
      <c r="L277" s="7" t="s">
        <v>29</v>
      </c>
      <c r="M277" s="7" t="s">
        <v>83</v>
      </c>
      <c r="N277" s="7" t="s">
        <v>1405</v>
      </c>
      <c r="O277" s="7">
        <v>43.65</v>
      </c>
      <c r="P277" s="7">
        <v>1</v>
      </c>
      <c r="Q277" s="7">
        <v>3.9</v>
      </c>
      <c r="R277" s="8">
        <f>Table1[[#This Row],[Profit]]/Table1[[#This Row],[Sales]]</f>
        <v>8.9347079037800703E-2</v>
      </c>
      <c r="S277" s="7">
        <v>13.44</v>
      </c>
      <c r="T277" s="7" t="s">
        <v>163</v>
      </c>
      <c r="U277" s="7">
        <v>45</v>
      </c>
      <c r="V277" s="7" t="s">
        <v>172</v>
      </c>
      <c r="W277" s="7" t="s">
        <v>27</v>
      </c>
      <c r="X277" s="10" t="s">
        <v>21</v>
      </c>
      <c r="Y277" s="14">
        <v>44558</v>
      </c>
      <c r="Z277" s="14">
        <v>44559</v>
      </c>
      <c r="AA277" s="11">
        <f t="shared" si="20"/>
        <v>2021</v>
      </c>
      <c r="AB277" s="11" t="str">
        <f t="shared" si="21"/>
        <v>December</v>
      </c>
      <c r="AC277" s="11">
        <f t="shared" si="24"/>
        <v>1</v>
      </c>
      <c r="AD277" s="13" t="str" cm="1">
        <f t="array" ref="AD277">_xlfn.IFS(Table1[[#This Row],[Diff order-ship date]]&gt;10,"late time",Table1[[#This Row],[Diff order-ship date]]&gt;=0,"on time",Table1[[#This Row],[Diff order-ship date]]&lt;0,"not appropriate")</f>
        <v>on time</v>
      </c>
      <c r="AE277" s="11" t="str">
        <f t="shared" si="22"/>
        <v>Positive</v>
      </c>
      <c r="AF277" s="11" t="str">
        <f>_xlfn.CONCAT(Table1[[#This Row],[Month]],Table1[[#This Row],[year]])</f>
        <v>December2021</v>
      </c>
      <c r="AG277" s="11">
        <f t="shared" si="23"/>
        <v>8.9347079037800703E-2</v>
      </c>
    </row>
    <row r="278" spans="1:33">
      <c r="A278" s="4">
        <v>277</v>
      </c>
      <c r="B278" s="5" t="s">
        <v>1406</v>
      </c>
      <c r="C278" s="5" t="s">
        <v>147</v>
      </c>
      <c r="D278" s="5" t="s">
        <v>228</v>
      </c>
      <c r="E278" s="5" t="s">
        <v>229</v>
      </c>
      <c r="F278" s="5" t="s">
        <v>158</v>
      </c>
      <c r="G278" s="5" t="s">
        <v>1049</v>
      </c>
      <c r="H278" s="5" t="s">
        <v>100</v>
      </c>
      <c r="I278" s="5" t="s">
        <v>212</v>
      </c>
      <c r="J278" s="5" t="s">
        <v>67</v>
      </c>
      <c r="K278" s="5" t="s">
        <v>1407</v>
      </c>
      <c r="L278" s="5" t="s">
        <v>29</v>
      </c>
      <c r="M278" s="5" t="s">
        <v>83</v>
      </c>
      <c r="N278" s="5" t="s">
        <v>1408</v>
      </c>
      <c r="O278" s="5">
        <v>90.18</v>
      </c>
      <c r="P278" s="5">
        <v>2</v>
      </c>
      <c r="Q278" s="5">
        <v>26.1</v>
      </c>
      <c r="R278" s="8">
        <f>Table1[[#This Row],[Profit]]/Table1[[#This Row],[Sales]]</f>
        <v>0.289421157684631</v>
      </c>
      <c r="S278" s="5">
        <v>25.11</v>
      </c>
      <c r="T278" s="5" t="s">
        <v>163</v>
      </c>
      <c r="U278" s="5">
        <v>352</v>
      </c>
      <c r="V278" s="5" t="s">
        <v>172</v>
      </c>
      <c r="W278" s="5" t="s">
        <v>76</v>
      </c>
      <c r="X278" s="9" t="s">
        <v>21</v>
      </c>
      <c r="Y278" s="12">
        <v>45461</v>
      </c>
      <c r="Z278" s="12">
        <v>45464</v>
      </c>
      <c r="AA278" s="11">
        <f t="shared" si="20"/>
        <v>2024</v>
      </c>
      <c r="AB278" s="11" t="str">
        <f t="shared" si="21"/>
        <v>June</v>
      </c>
      <c r="AC278" s="11">
        <f t="shared" si="24"/>
        <v>3</v>
      </c>
      <c r="AD278" s="13" t="str" cm="1">
        <f t="array" ref="AD278">_xlfn.IFS(Table1[[#This Row],[Diff order-ship date]]&gt;10,"late time",Table1[[#This Row],[Diff order-ship date]]&gt;=0,"on time",Table1[[#This Row],[Diff order-ship date]]&lt;0,"not appropriate")</f>
        <v>on time</v>
      </c>
      <c r="AE278" s="11" t="str">
        <f t="shared" si="22"/>
        <v>Positive</v>
      </c>
      <c r="AF278" s="11" t="str">
        <f>_xlfn.CONCAT(Table1[[#This Row],[Month]],Table1[[#This Row],[year]])</f>
        <v>June2024</v>
      </c>
      <c r="AG278" s="11">
        <f t="shared" si="23"/>
        <v>0.289421157684631</v>
      </c>
    </row>
    <row r="279" spans="1:33">
      <c r="A279" s="6">
        <v>278</v>
      </c>
      <c r="B279" s="7" t="s">
        <v>1409</v>
      </c>
      <c r="C279" s="7" t="s">
        <v>147</v>
      </c>
      <c r="D279" s="7" t="s">
        <v>1410</v>
      </c>
      <c r="E279" s="7" t="s">
        <v>1411</v>
      </c>
      <c r="F279" s="7" t="s">
        <v>159</v>
      </c>
      <c r="G279" s="7" t="s">
        <v>675</v>
      </c>
      <c r="H279" s="7" t="s">
        <v>100</v>
      </c>
      <c r="I279" s="7" t="s">
        <v>212</v>
      </c>
      <c r="J279" s="7" t="s">
        <v>67</v>
      </c>
      <c r="K279" s="7" t="s">
        <v>1412</v>
      </c>
      <c r="L279" s="7" t="s">
        <v>29</v>
      </c>
      <c r="M279" s="7" t="s">
        <v>83</v>
      </c>
      <c r="N279" s="7" t="s">
        <v>1413</v>
      </c>
      <c r="O279" s="7">
        <v>47.7</v>
      </c>
      <c r="P279" s="7">
        <v>2</v>
      </c>
      <c r="Q279" s="7">
        <v>19.98</v>
      </c>
      <c r="R279" s="8">
        <f>Table1[[#This Row],[Profit]]/Table1[[#This Row],[Sales]]</f>
        <v>0.41886792452830202</v>
      </c>
      <c r="S279" s="7">
        <v>7.87</v>
      </c>
      <c r="T279" s="7" t="s">
        <v>163</v>
      </c>
      <c r="U279" s="7">
        <v>148</v>
      </c>
      <c r="V279" s="7" t="s">
        <v>172</v>
      </c>
      <c r="W279" s="7" t="s">
        <v>63</v>
      </c>
      <c r="X279" s="10" t="s">
        <v>28</v>
      </c>
      <c r="Y279" s="14">
        <v>44630</v>
      </c>
      <c r="Z279" s="14">
        <v>44783</v>
      </c>
      <c r="AA279" s="11">
        <f t="shared" si="20"/>
        <v>2022</v>
      </c>
      <c r="AB279" s="11" t="str">
        <f t="shared" si="21"/>
        <v>August</v>
      </c>
      <c r="AC279" s="11">
        <f t="shared" si="24"/>
        <v>153</v>
      </c>
      <c r="AD279" s="13" t="str" cm="1">
        <f t="array" ref="AD279">_xlfn.IFS(Table1[[#This Row],[Diff order-ship date]]&gt;10,"late time",Table1[[#This Row],[Diff order-ship date]]&gt;=0,"on time",Table1[[#This Row],[Diff order-ship date]]&lt;0,"not appropriate")</f>
        <v>late time</v>
      </c>
      <c r="AE279" s="11" t="str">
        <f t="shared" si="22"/>
        <v>Positive</v>
      </c>
      <c r="AF279" s="11" t="str">
        <f>_xlfn.CONCAT(Table1[[#This Row],[Month]],Table1[[#This Row],[year]])</f>
        <v>August2022</v>
      </c>
      <c r="AG279" s="11">
        <f t="shared" si="23"/>
        <v>0.41886792452830202</v>
      </c>
    </row>
    <row r="280" spans="1:33">
      <c r="A280" s="4">
        <v>279</v>
      </c>
      <c r="B280" s="5" t="s">
        <v>1414</v>
      </c>
      <c r="C280" s="5" t="s">
        <v>147</v>
      </c>
      <c r="D280" s="5" t="s">
        <v>1415</v>
      </c>
      <c r="E280" s="5" t="s">
        <v>1416</v>
      </c>
      <c r="F280" s="5" t="s">
        <v>158</v>
      </c>
      <c r="G280" s="5" t="s">
        <v>1177</v>
      </c>
      <c r="H280" s="5" t="s">
        <v>87</v>
      </c>
      <c r="I280" s="5" t="s">
        <v>212</v>
      </c>
      <c r="J280" s="5" t="s">
        <v>66</v>
      </c>
      <c r="K280" s="5" t="s">
        <v>1417</v>
      </c>
      <c r="L280" s="5" t="s">
        <v>29</v>
      </c>
      <c r="M280" s="5" t="s">
        <v>83</v>
      </c>
      <c r="N280" s="5" t="s">
        <v>1418</v>
      </c>
      <c r="O280" s="5">
        <v>250.8</v>
      </c>
      <c r="P280" s="5">
        <v>5</v>
      </c>
      <c r="Q280" s="5">
        <v>85.2</v>
      </c>
      <c r="R280" s="8">
        <f>Table1[[#This Row],[Profit]]/Table1[[#This Row],[Sales]]</f>
        <v>0.33971291866028702</v>
      </c>
      <c r="S280" s="5">
        <v>25.92</v>
      </c>
      <c r="T280" s="5" t="s">
        <v>165</v>
      </c>
      <c r="U280" s="5">
        <v>768</v>
      </c>
      <c r="V280" s="5" t="s">
        <v>172</v>
      </c>
      <c r="W280" s="5" t="s">
        <v>72</v>
      </c>
      <c r="X280" s="9" t="s">
        <v>28</v>
      </c>
      <c r="Y280" s="12">
        <v>45378</v>
      </c>
      <c r="Z280" s="12">
        <v>45381</v>
      </c>
      <c r="AA280" s="11">
        <f t="shared" si="20"/>
        <v>2024</v>
      </c>
      <c r="AB280" s="11" t="str">
        <f t="shared" si="21"/>
        <v>March</v>
      </c>
      <c r="AC280" s="11">
        <f t="shared" si="24"/>
        <v>3</v>
      </c>
      <c r="AD280" s="13" t="str" cm="1">
        <f t="array" ref="AD280">_xlfn.IFS(Table1[[#This Row],[Diff order-ship date]]&gt;10,"late time",Table1[[#This Row],[Diff order-ship date]]&gt;=0,"on time",Table1[[#This Row],[Diff order-ship date]]&lt;0,"not appropriate")</f>
        <v>on time</v>
      </c>
      <c r="AE280" s="11" t="str">
        <f t="shared" si="22"/>
        <v>Positive</v>
      </c>
      <c r="AF280" s="11" t="str">
        <f>_xlfn.CONCAT(Table1[[#This Row],[Month]],Table1[[#This Row],[year]])</f>
        <v>March2024</v>
      </c>
      <c r="AG280" s="11">
        <f t="shared" si="23"/>
        <v>0.33971291866028702</v>
      </c>
    </row>
    <row r="281" spans="1:33">
      <c r="A281" s="6">
        <v>280</v>
      </c>
      <c r="B281" s="7" t="s">
        <v>1116</v>
      </c>
      <c r="C281" s="7" t="s">
        <v>147</v>
      </c>
      <c r="D281" s="7" t="s">
        <v>1117</v>
      </c>
      <c r="E281" s="7" t="s">
        <v>1118</v>
      </c>
      <c r="F281" s="7" t="s">
        <v>159</v>
      </c>
      <c r="G281" s="7" t="s">
        <v>374</v>
      </c>
      <c r="H281" s="7" t="s">
        <v>125</v>
      </c>
      <c r="I281" s="7" t="s">
        <v>212</v>
      </c>
      <c r="J281" s="7" t="s">
        <v>65</v>
      </c>
      <c r="K281" s="7" t="s">
        <v>1404</v>
      </c>
      <c r="L281" s="7" t="s">
        <v>29</v>
      </c>
      <c r="M281" s="7" t="s">
        <v>83</v>
      </c>
      <c r="N281" s="7" t="s">
        <v>1405</v>
      </c>
      <c r="O281" s="7">
        <v>130.94999999999999</v>
      </c>
      <c r="P281" s="7">
        <v>3</v>
      </c>
      <c r="Q281" s="7">
        <v>11.7</v>
      </c>
      <c r="R281" s="8">
        <f>Table1[[#This Row],[Profit]]/Table1[[#This Row],[Sales]]</f>
        <v>8.9347079037800703E-2</v>
      </c>
      <c r="S281" s="7">
        <v>0.49</v>
      </c>
      <c r="T281" s="7" t="s">
        <v>170</v>
      </c>
      <c r="U281" s="7">
        <v>29</v>
      </c>
      <c r="V281" s="7" t="s">
        <v>172</v>
      </c>
      <c r="W281" s="7" t="s">
        <v>27</v>
      </c>
      <c r="X281" s="10" t="s">
        <v>28</v>
      </c>
      <c r="Y281" s="14">
        <v>45371</v>
      </c>
      <c r="Z281" s="14">
        <v>45374</v>
      </c>
      <c r="AA281" s="11">
        <f t="shared" si="20"/>
        <v>2024</v>
      </c>
      <c r="AB281" s="11" t="str">
        <f t="shared" si="21"/>
        <v>March</v>
      </c>
      <c r="AC281" s="11">
        <f t="shared" si="24"/>
        <v>3</v>
      </c>
      <c r="AD281" s="13" t="str" cm="1">
        <f t="array" ref="AD281">_xlfn.IFS(Table1[[#This Row],[Diff order-ship date]]&gt;10,"late time",Table1[[#This Row],[Diff order-ship date]]&gt;=0,"on time",Table1[[#This Row],[Diff order-ship date]]&lt;0,"not appropriate")</f>
        <v>on time</v>
      </c>
      <c r="AE281" s="11" t="str">
        <f t="shared" si="22"/>
        <v>Positive</v>
      </c>
      <c r="AF281" s="11" t="str">
        <f>_xlfn.CONCAT(Table1[[#This Row],[Month]],Table1[[#This Row],[year]])</f>
        <v>March2024</v>
      </c>
      <c r="AG281" s="11">
        <f t="shared" si="23"/>
        <v>8.9347079037800703E-2</v>
      </c>
    </row>
    <row r="282" spans="1:33">
      <c r="A282" s="4">
        <v>281</v>
      </c>
      <c r="B282" s="5" t="s">
        <v>1419</v>
      </c>
      <c r="C282" s="5" t="s">
        <v>152</v>
      </c>
      <c r="D282" s="5" t="s">
        <v>1420</v>
      </c>
      <c r="E282" s="5" t="s">
        <v>1421</v>
      </c>
      <c r="F282" s="5" t="s">
        <v>160</v>
      </c>
      <c r="G282" s="5" t="s">
        <v>681</v>
      </c>
      <c r="H282" s="5" t="s">
        <v>132</v>
      </c>
      <c r="I282" s="5" t="s">
        <v>212</v>
      </c>
      <c r="J282" s="5" t="s">
        <v>66</v>
      </c>
      <c r="K282" s="5" t="s">
        <v>1422</v>
      </c>
      <c r="L282" s="5" t="s">
        <v>29</v>
      </c>
      <c r="M282" s="5" t="s">
        <v>83</v>
      </c>
      <c r="N282" s="5" t="s">
        <v>1423</v>
      </c>
      <c r="O282" s="5">
        <v>536.58000000000004</v>
      </c>
      <c r="P282" s="5">
        <v>11</v>
      </c>
      <c r="Q282" s="5">
        <v>252.12</v>
      </c>
      <c r="R282" s="8">
        <f>Table1[[#This Row],[Profit]]/Table1[[#This Row],[Sales]]</f>
        <v>0.46986469864698599</v>
      </c>
      <c r="S282" s="5">
        <v>43.17</v>
      </c>
      <c r="T282" s="5" t="s">
        <v>170</v>
      </c>
      <c r="U282" s="5">
        <v>541</v>
      </c>
      <c r="V282" s="5" t="s">
        <v>172</v>
      </c>
      <c r="W282" s="5" t="s">
        <v>63</v>
      </c>
      <c r="X282" s="9" t="s">
        <v>21</v>
      </c>
      <c r="Y282" s="12">
        <v>45186</v>
      </c>
      <c r="Z282" s="12">
        <v>45189</v>
      </c>
      <c r="AA282" s="11">
        <f t="shared" si="20"/>
        <v>2023</v>
      </c>
      <c r="AB282" s="11" t="str">
        <f t="shared" si="21"/>
        <v>September</v>
      </c>
      <c r="AC282" s="11">
        <f t="shared" si="24"/>
        <v>3</v>
      </c>
      <c r="AD282" s="13" t="str" cm="1">
        <f t="array" ref="AD282">_xlfn.IFS(Table1[[#This Row],[Diff order-ship date]]&gt;10,"late time",Table1[[#This Row],[Diff order-ship date]]&gt;=0,"on time",Table1[[#This Row],[Diff order-ship date]]&lt;0,"not appropriate")</f>
        <v>on time</v>
      </c>
      <c r="AE282" s="11" t="str">
        <f t="shared" si="22"/>
        <v>Positive</v>
      </c>
      <c r="AF282" s="11" t="str">
        <f>_xlfn.CONCAT(Table1[[#This Row],[Month]],Table1[[#This Row],[year]])</f>
        <v>September2023</v>
      </c>
      <c r="AG282" s="11">
        <f t="shared" si="23"/>
        <v>0.46986469864698599</v>
      </c>
    </row>
    <row r="283" spans="1:33">
      <c r="A283" s="6">
        <v>282</v>
      </c>
      <c r="B283" s="7" t="s">
        <v>1424</v>
      </c>
      <c r="C283" s="7" t="s">
        <v>152</v>
      </c>
      <c r="D283" s="7" t="s">
        <v>793</v>
      </c>
      <c r="E283" s="7" t="s">
        <v>794</v>
      </c>
      <c r="F283" s="7" t="s">
        <v>160</v>
      </c>
      <c r="G283" s="7" t="s">
        <v>1425</v>
      </c>
      <c r="H283" s="7" t="s">
        <v>25</v>
      </c>
      <c r="I283" s="7" t="s">
        <v>212</v>
      </c>
      <c r="J283" s="7" t="s">
        <v>66</v>
      </c>
      <c r="K283" s="7" t="s">
        <v>1426</v>
      </c>
      <c r="L283" s="7" t="s">
        <v>29</v>
      </c>
      <c r="M283" s="7" t="s">
        <v>83</v>
      </c>
      <c r="N283" s="7" t="s">
        <v>1427</v>
      </c>
      <c r="O283" s="7">
        <v>150.47999999999999</v>
      </c>
      <c r="P283" s="7">
        <v>3</v>
      </c>
      <c r="Q283" s="7">
        <v>28.53</v>
      </c>
      <c r="R283" s="8">
        <f>Table1[[#This Row],[Profit]]/Table1[[#This Row],[Sales]]</f>
        <v>0.18959330143540701</v>
      </c>
      <c r="S283" s="7">
        <v>17.940000000000001</v>
      </c>
      <c r="T283" s="7" t="s">
        <v>165</v>
      </c>
      <c r="U283" s="7">
        <v>715</v>
      </c>
      <c r="V283" s="7" t="s">
        <v>172</v>
      </c>
      <c r="W283" s="7" t="s">
        <v>72</v>
      </c>
      <c r="X283" s="10" t="s">
        <v>28</v>
      </c>
      <c r="Y283" s="14">
        <v>44386</v>
      </c>
      <c r="Z283" s="14">
        <v>44417</v>
      </c>
      <c r="AA283" s="11">
        <f t="shared" si="20"/>
        <v>2021</v>
      </c>
      <c r="AB283" s="11" t="str">
        <f t="shared" si="21"/>
        <v>August</v>
      </c>
      <c r="AC283" s="11">
        <f t="shared" si="24"/>
        <v>31</v>
      </c>
      <c r="AD283" s="13" t="str" cm="1">
        <f t="array" ref="AD283">_xlfn.IFS(Table1[[#This Row],[Diff order-ship date]]&gt;10,"late time",Table1[[#This Row],[Diff order-ship date]]&gt;=0,"on time",Table1[[#This Row],[Diff order-ship date]]&lt;0,"not appropriate")</f>
        <v>late time</v>
      </c>
      <c r="AE283" s="11" t="str">
        <f t="shared" si="22"/>
        <v>Positive</v>
      </c>
      <c r="AF283" s="11" t="str">
        <f>_xlfn.CONCAT(Table1[[#This Row],[Month]],Table1[[#This Row],[year]])</f>
        <v>August2021</v>
      </c>
      <c r="AG283" s="11">
        <f t="shared" si="23"/>
        <v>0.18959330143540701</v>
      </c>
    </row>
    <row r="284" spans="1:33">
      <c r="A284" s="4">
        <v>283</v>
      </c>
      <c r="B284" s="5" t="s">
        <v>882</v>
      </c>
      <c r="C284" s="5" t="s">
        <v>152</v>
      </c>
      <c r="D284" s="5" t="s">
        <v>883</v>
      </c>
      <c r="E284" s="5" t="s">
        <v>884</v>
      </c>
      <c r="F284" s="5" t="s">
        <v>159</v>
      </c>
      <c r="G284" s="5" t="s">
        <v>885</v>
      </c>
      <c r="H284" s="5" t="s">
        <v>138</v>
      </c>
      <c r="I284" s="5" t="s">
        <v>212</v>
      </c>
      <c r="J284" s="5" t="s">
        <v>65</v>
      </c>
      <c r="K284" s="5" t="s">
        <v>1428</v>
      </c>
      <c r="L284" s="5" t="s">
        <v>29</v>
      </c>
      <c r="M284" s="5" t="s">
        <v>83</v>
      </c>
      <c r="N284" s="5" t="s">
        <v>1429</v>
      </c>
      <c r="O284" s="5">
        <v>120.48</v>
      </c>
      <c r="P284" s="5">
        <v>4</v>
      </c>
      <c r="Q284" s="5">
        <v>25.2</v>
      </c>
      <c r="R284" s="8">
        <f>Table1[[#This Row],[Profit]]/Table1[[#This Row],[Sales]]</f>
        <v>0.20916334661354599</v>
      </c>
      <c r="S284" s="5">
        <v>6.06</v>
      </c>
      <c r="T284" s="5" t="s">
        <v>170</v>
      </c>
      <c r="U284" s="5">
        <v>716</v>
      </c>
      <c r="V284" s="5" t="s">
        <v>172</v>
      </c>
      <c r="W284" s="5" t="s">
        <v>27</v>
      </c>
      <c r="X284" s="9" t="s">
        <v>21</v>
      </c>
      <c r="Y284" s="12">
        <v>45239</v>
      </c>
      <c r="Z284" s="12">
        <v>45183</v>
      </c>
      <c r="AA284" s="11">
        <f t="shared" si="20"/>
        <v>2023</v>
      </c>
      <c r="AB284" s="11" t="str">
        <f t="shared" si="21"/>
        <v>September</v>
      </c>
      <c r="AC284" s="11">
        <f t="shared" si="24"/>
        <v>-56</v>
      </c>
      <c r="AD284" s="13" t="str" cm="1">
        <f t="array" ref="AD284">_xlfn.IFS(Table1[[#This Row],[Diff order-ship date]]&gt;10,"late time",Table1[[#This Row],[Diff order-ship date]]&gt;=0,"on time",Table1[[#This Row],[Diff order-ship date]]&lt;0,"not appropriate")</f>
        <v>not appropriate</v>
      </c>
      <c r="AE284" s="11" t="str">
        <f t="shared" si="22"/>
        <v>Positive</v>
      </c>
      <c r="AF284" s="11" t="str">
        <f>_xlfn.CONCAT(Table1[[#This Row],[Month]],Table1[[#This Row],[year]])</f>
        <v>September2023</v>
      </c>
      <c r="AG284" s="11">
        <f t="shared" si="23"/>
        <v>0.20916334661354599</v>
      </c>
    </row>
    <row r="285" spans="1:33">
      <c r="A285" s="6">
        <v>284</v>
      </c>
      <c r="B285" s="7" t="s">
        <v>1103</v>
      </c>
      <c r="C285" s="7" t="s">
        <v>152</v>
      </c>
      <c r="D285" s="7" t="s">
        <v>1104</v>
      </c>
      <c r="E285" s="7" t="s">
        <v>1105</v>
      </c>
      <c r="F285" s="7" t="s">
        <v>158</v>
      </c>
      <c r="G285" s="7" t="s">
        <v>638</v>
      </c>
      <c r="H285" s="7" t="s">
        <v>40</v>
      </c>
      <c r="I285" s="7" t="s">
        <v>212</v>
      </c>
      <c r="J285" s="7" t="s">
        <v>64</v>
      </c>
      <c r="K285" s="7" t="s">
        <v>1407</v>
      </c>
      <c r="L285" s="7" t="s">
        <v>29</v>
      </c>
      <c r="M285" s="7" t="s">
        <v>83</v>
      </c>
      <c r="N285" s="7" t="s">
        <v>1408</v>
      </c>
      <c r="O285" s="7">
        <v>180.36</v>
      </c>
      <c r="P285" s="7">
        <v>4</v>
      </c>
      <c r="Q285" s="7">
        <v>52.2</v>
      </c>
      <c r="R285" s="8">
        <f>Table1[[#This Row],[Profit]]/Table1[[#This Row],[Sales]]</f>
        <v>0.289421157684631</v>
      </c>
      <c r="S285" s="7">
        <v>35.53</v>
      </c>
      <c r="T285" s="7" t="s">
        <v>165</v>
      </c>
      <c r="U285" s="7">
        <v>759</v>
      </c>
      <c r="V285" s="7" t="s">
        <v>172</v>
      </c>
      <c r="W285" s="7" t="s">
        <v>76</v>
      </c>
      <c r="X285" s="10" t="s">
        <v>28</v>
      </c>
      <c r="Y285" s="14">
        <v>44672</v>
      </c>
      <c r="Z285" s="14">
        <v>44675</v>
      </c>
      <c r="AA285" s="11">
        <f t="shared" si="20"/>
        <v>2022</v>
      </c>
      <c r="AB285" s="11" t="str">
        <f t="shared" si="21"/>
        <v>April</v>
      </c>
      <c r="AC285" s="11">
        <f t="shared" si="24"/>
        <v>3</v>
      </c>
      <c r="AD285" s="13" t="str" cm="1">
        <f t="array" ref="AD285">_xlfn.IFS(Table1[[#This Row],[Diff order-ship date]]&gt;10,"late time",Table1[[#This Row],[Diff order-ship date]]&gt;=0,"on time",Table1[[#This Row],[Diff order-ship date]]&lt;0,"not appropriate")</f>
        <v>on time</v>
      </c>
      <c r="AE285" s="11" t="str">
        <f t="shared" si="22"/>
        <v>Positive</v>
      </c>
      <c r="AF285" s="11" t="str">
        <f>_xlfn.CONCAT(Table1[[#This Row],[Month]],Table1[[#This Row],[year]])</f>
        <v>April2022</v>
      </c>
      <c r="AG285" s="11">
        <f t="shared" si="23"/>
        <v>0.289421157684631</v>
      </c>
    </row>
    <row r="286" spans="1:33">
      <c r="A286" s="4">
        <v>285</v>
      </c>
      <c r="B286" s="5" t="s">
        <v>1371</v>
      </c>
      <c r="C286" s="5" t="s">
        <v>147</v>
      </c>
      <c r="D286" s="5" t="s">
        <v>1372</v>
      </c>
      <c r="E286" s="5" t="s">
        <v>1373</v>
      </c>
      <c r="F286" s="5" t="s">
        <v>159</v>
      </c>
      <c r="G286" s="5" t="s">
        <v>276</v>
      </c>
      <c r="H286" s="5" t="s">
        <v>140</v>
      </c>
      <c r="I286" s="5" t="s">
        <v>212</v>
      </c>
      <c r="J286" s="5" t="s">
        <v>65</v>
      </c>
      <c r="K286" s="5" t="s">
        <v>1430</v>
      </c>
      <c r="L286" s="5" t="s">
        <v>29</v>
      </c>
      <c r="M286" s="5" t="s">
        <v>121</v>
      </c>
      <c r="N286" s="5" t="s">
        <v>1431</v>
      </c>
      <c r="O286" s="5">
        <v>1920.36</v>
      </c>
      <c r="P286" s="5">
        <v>4</v>
      </c>
      <c r="Q286" s="5">
        <v>652.91999999999996</v>
      </c>
      <c r="R286" s="8">
        <f>Table1[[#This Row],[Profit]]/Table1[[#This Row],[Sales]]</f>
        <v>0.33999875023433102</v>
      </c>
      <c r="S286" s="5">
        <v>592.77</v>
      </c>
      <c r="T286" s="5" t="s">
        <v>163</v>
      </c>
      <c r="U286" s="5">
        <v>200</v>
      </c>
      <c r="V286" s="5" t="s">
        <v>172</v>
      </c>
      <c r="W286" s="5" t="s">
        <v>63</v>
      </c>
      <c r="X286" s="9" t="s">
        <v>28</v>
      </c>
      <c r="Y286" s="12">
        <v>45101</v>
      </c>
      <c r="Z286" s="12">
        <v>45103</v>
      </c>
      <c r="AA286" s="11">
        <f t="shared" si="20"/>
        <v>2023</v>
      </c>
      <c r="AB286" s="11" t="str">
        <f t="shared" si="21"/>
        <v>June</v>
      </c>
      <c r="AC286" s="11">
        <f t="shared" si="24"/>
        <v>2</v>
      </c>
      <c r="AD286" s="13" t="str" cm="1">
        <f t="array" ref="AD286">_xlfn.IFS(Table1[[#This Row],[Diff order-ship date]]&gt;10,"late time",Table1[[#This Row],[Diff order-ship date]]&gt;=0,"on time",Table1[[#This Row],[Diff order-ship date]]&lt;0,"not appropriate")</f>
        <v>on time</v>
      </c>
      <c r="AE286" s="11" t="str">
        <f t="shared" si="22"/>
        <v>Positive</v>
      </c>
      <c r="AF286" s="11" t="str">
        <f>_xlfn.CONCAT(Table1[[#This Row],[Month]],Table1[[#This Row],[year]])</f>
        <v>June2023</v>
      </c>
      <c r="AG286" s="11">
        <f t="shared" si="23"/>
        <v>0.33999875023433102</v>
      </c>
    </row>
    <row r="287" spans="1:33">
      <c r="A287" s="6">
        <v>286</v>
      </c>
      <c r="B287" s="7" t="s">
        <v>1432</v>
      </c>
      <c r="C287" s="7" t="s">
        <v>152</v>
      </c>
      <c r="D287" s="7" t="s">
        <v>1433</v>
      </c>
      <c r="E287" s="7" t="s">
        <v>1434</v>
      </c>
      <c r="F287" s="7" t="s">
        <v>158</v>
      </c>
      <c r="G287" s="7" t="s">
        <v>1435</v>
      </c>
      <c r="H287" s="7" t="s">
        <v>100</v>
      </c>
      <c r="I287" s="7" t="s">
        <v>212</v>
      </c>
      <c r="J287" s="7" t="s">
        <v>67</v>
      </c>
      <c r="K287" s="7" t="s">
        <v>1436</v>
      </c>
      <c r="L287" s="7" t="s">
        <v>29</v>
      </c>
      <c r="M287" s="7" t="s">
        <v>121</v>
      </c>
      <c r="N287" s="7" t="s">
        <v>1437</v>
      </c>
      <c r="O287" s="7">
        <v>1850.46</v>
      </c>
      <c r="P287" s="7">
        <v>2</v>
      </c>
      <c r="Q287" s="7">
        <v>259.02</v>
      </c>
      <c r="R287" s="8">
        <f>Table1[[#This Row],[Profit]]/Table1[[#This Row],[Sales]]</f>
        <v>0.13997600596608401</v>
      </c>
      <c r="S287" s="7">
        <v>228.37</v>
      </c>
      <c r="T287" s="7" t="s">
        <v>165</v>
      </c>
      <c r="U287" s="7">
        <v>634</v>
      </c>
      <c r="V287" s="7" t="s">
        <v>172</v>
      </c>
      <c r="W287" s="7" t="s">
        <v>72</v>
      </c>
      <c r="X287" s="10" t="s">
        <v>21</v>
      </c>
      <c r="Y287" s="14">
        <v>44647</v>
      </c>
      <c r="Z287" s="14">
        <v>44650</v>
      </c>
      <c r="AA287" s="11">
        <f t="shared" si="20"/>
        <v>2022</v>
      </c>
      <c r="AB287" s="11" t="str">
        <f t="shared" si="21"/>
        <v>March</v>
      </c>
      <c r="AC287" s="11">
        <f t="shared" si="24"/>
        <v>3</v>
      </c>
      <c r="AD287" s="13" t="str" cm="1">
        <f t="array" ref="AD287">_xlfn.IFS(Table1[[#This Row],[Diff order-ship date]]&gt;10,"late time",Table1[[#This Row],[Diff order-ship date]]&gt;=0,"on time",Table1[[#This Row],[Diff order-ship date]]&lt;0,"not appropriate")</f>
        <v>on time</v>
      </c>
      <c r="AE287" s="11" t="str">
        <f t="shared" si="22"/>
        <v>Positive</v>
      </c>
      <c r="AF287" s="11" t="str">
        <f>_xlfn.CONCAT(Table1[[#This Row],[Month]],Table1[[#This Row],[year]])</f>
        <v>March2022</v>
      </c>
      <c r="AG287" s="11">
        <f t="shared" si="23"/>
        <v>0.13997600596608401</v>
      </c>
    </row>
    <row r="288" spans="1:33">
      <c r="A288" s="4">
        <v>287</v>
      </c>
      <c r="B288" s="5" t="s">
        <v>754</v>
      </c>
      <c r="C288" s="5" t="s">
        <v>152</v>
      </c>
      <c r="D288" s="5" t="s">
        <v>755</v>
      </c>
      <c r="E288" s="5" t="s">
        <v>756</v>
      </c>
      <c r="F288" s="5" t="s">
        <v>160</v>
      </c>
      <c r="G288" s="5" t="s">
        <v>156</v>
      </c>
      <c r="H288" s="5" t="s">
        <v>104</v>
      </c>
      <c r="I288" s="5" t="s">
        <v>212</v>
      </c>
      <c r="J288" s="5" t="s">
        <v>67</v>
      </c>
      <c r="K288" s="5" t="s">
        <v>1438</v>
      </c>
      <c r="L288" s="5" t="s">
        <v>29</v>
      </c>
      <c r="M288" s="5" t="s">
        <v>121</v>
      </c>
      <c r="N288" s="5" t="s">
        <v>1439</v>
      </c>
      <c r="O288" s="5">
        <v>851.67</v>
      </c>
      <c r="P288" s="5">
        <v>3</v>
      </c>
      <c r="Q288" s="5">
        <v>76.59</v>
      </c>
      <c r="R288" s="8">
        <f>Table1[[#This Row],[Profit]]/Table1[[#This Row],[Sales]]</f>
        <v>8.9929197928775198E-2</v>
      </c>
      <c r="S288" s="5">
        <v>3.78</v>
      </c>
      <c r="T288" s="5" t="s">
        <v>170</v>
      </c>
      <c r="U288" s="5">
        <v>344</v>
      </c>
      <c r="V288" s="5" t="s">
        <v>172</v>
      </c>
      <c r="W288" s="5" t="s">
        <v>27</v>
      </c>
      <c r="X288" s="9" t="s">
        <v>28</v>
      </c>
      <c r="Y288" s="12">
        <v>45381</v>
      </c>
      <c r="Z288" s="12">
        <v>45382</v>
      </c>
      <c r="AA288" s="11">
        <f t="shared" si="20"/>
        <v>2024</v>
      </c>
      <c r="AB288" s="11" t="str">
        <f t="shared" si="21"/>
        <v>March</v>
      </c>
      <c r="AC288" s="11">
        <f t="shared" si="24"/>
        <v>1</v>
      </c>
      <c r="AD288" s="13" t="str" cm="1">
        <f t="array" ref="AD288">_xlfn.IFS(Table1[[#This Row],[Diff order-ship date]]&gt;10,"late time",Table1[[#This Row],[Diff order-ship date]]&gt;=0,"on time",Table1[[#This Row],[Diff order-ship date]]&lt;0,"not appropriate")</f>
        <v>on time</v>
      </c>
      <c r="AE288" s="11" t="str">
        <f t="shared" si="22"/>
        <v>Positive</v>
      </c>
      <c r="AF288" s="11" t="str">
        <f>_xlfn.CONCAT(Table1[[#This Row],[Month]],Table1[[#This Row],[year]])</f>
        <v>March2024</v>
      </c>
      <c r="AG288" s="11">
        <f t="shared" si="23"/>
        <v>8.9929197928775198E-2</v>
      </c>
    </row>
    <row r="289" spans="1:33">
      <c r="A289" s="6">
        <v>288</v>
      </c>
      <c r="B289" s="7" t="s">
        <v>728</v>
      </c>
      <c r="C289" s="7" t="s">
        <v>153</v>
      </c>
      <c r="D289" s="7" t="s">
        <v>729</v>
      </c>
      <c r="E289" s="7" t="s">
        <v>730</v>
      </c>
      <c r="F289" s="7" t="s">
        <v>160</v>
      </c>
      <c r="G289" s="7" t="s">
        <v>731</v>
      </c>
      <c r="H289" s="7" t="s">
        <v>100</v>
      </c>
      <c r="I289" s="7" t="s">
        <v>212</v>
      </c>
      <c r="J289" s="7" t="s">
        <v>67</v>
      </c>
      <c r="K289" s="7" t="s">
        <v>1440</v>
      </c>
      <c r="L289" s="7" t="s">
        <v>42</v>
      </c>
      <c r="M289" s="7" t="s">
        <v>105</v>
      </c>
      <c r="N289" s="7" t="s">
        <v>1441</v>
      </c>
      <c r="O289" s="7">
        <v>439.56</v>
      </c>
      <c r="P289" s="7">
        <v>6</v>
      </c>
      <c r="Q289" s="7">
        <v>61.38</v>
      </c>
      <c r="R289" s="8">
        <f>Table1[[#This Row],[Profit]]/Table1[[#This Row],[Sales]]</f>
        <v>0.13963963963963999</v>
      </c>
      <c r="S289" s="7">
        <v>59.64</v>
      </c>
      <c r="T289" s="7" t="s">
        <v>166</v>
      </c>
      <c r="U289" s="7">
        <v>438</v>
      </c>
      <c r="V289" s="7" t="s">
        <v>172</v>
      </c>
      <c r="W289" s="7" t="s">
        <v>72</v>
      </c>
      <c r="X289" s="10" t="s">
        <v>21</v>
      </c>
      <c r="Y289" s="14">
        <v>45595</v>
      </c>
      <c r="Z289" s="14">
        <v>45595</v>
      </c>
      <c r="AA289" s="11">
        <f t="shared" si="20"/>
        <v>2024</v>
      </c>
      <c r="AB289" s="11" t="str">
        <f t="shared" si="21"/>
        <v>October</v>
      </c>
      <c r="AC289" s="11">
        <f t="shared" si="24"/>
        <v>0</v>
      </c>
      <c r="AD289" s="13" t="str" cm="1">
        <f t="array" ref="AD289">_xlfn.IFS(Table1[[#This Row],[Diff order-ship date]]&gt;10,"late time",Table1[[#This Row],[Diff order-ship date]]&gt;=0,"on time",Table1[[#This Row],[Diff order-ship date]]&lt;0,"not appropriate")</f>
        <v>on time</v>
      </c>
      <c r="AE289" s="11" t="str">
        <f t="shared" si="22"/>
        <v>Positive</v>
      </c>
      <c r="AF289" s="11" t="str">
        <f>_xlfn.CONCAT(Table1[[#This Row],[Month]],Table1[[#This Row],[year]])</f>
        <v>October2024</v>
      </c>
      <c r="AG289" s="11">
        <f t="shared" si="23"/>
        <v>0.13963963963963999</v>
      </c>
    </row>
    <row r="290" spans="1:33">
      <c r="A290" s="4">
        <v>289</v>
      </c>
      <c r="B290" s="5" t="s">
        <v>1442</v>
      </c>
      <c r="C290" s="5" t="s">
        <v>153</v>
      </c>
      <c r="D290" s="5" t="s">
        <v>1443</v>
      </c>
      <c r="E290" s="5" t="s">
        <v>1444</v>
      </c>
      <c r="F290" s="5" t="s">
        <v>159</v>
      </c>
      <c r="G290" s="5" t="s">
        <v>751</v>
      </c>
      <c r="H290" s="5" t="s">
        <v>138</v>
      </c>
      <c r="I290" s="5" t="s">
        <v>212</v>
      </c>
      <c r="J290" s="5" t="s">
        <v>65</v>
      </c>
      <c r="K290" s="5" t="s">
        <v>1445</v>
      </c>
      <c r="L290" s="5" t="s">
        <v>42</v>
      </c>
      <c r="M290" s="5" t="s">
        <v>95</v>
      </c>
      <c r="N290" s="5" t="s">
        <v>1446</v>
      </c>
      <c r="O290" s="5">
        <v>869.1</v>
      </c>
      <c r="P290" s="5">
        <v>5</v>
      </c>
      <c r="Q290" s="5">
        <v>252</v>
      </c>
      <c r="R290" s="8">
        <f>Table1[[#This Row],[Profit]]/Table1[[#This Row],[Sales]]</f>
        <v>0.28995512599240603</v>
      </c>
      <c r="S290" s="5">
        <v>123.84</v>
      </c>
      <c r="T290" s="5" t="s">
        <v>166</v>
      </c>
      <c r="U290" s="5">
        <v>204</v>
      </c>
      <c r="V290" s="5" t="s">
        <v>172</v>
      </c>
      <c r="W290" s="5" t="s">
        <v>27</v>
      </c>
      <c r="X290" s="9" t="s">
        <v>28</v>
      </c>
      <c r="Y290" s="12">
        <v>44712</v>
      </c>
      <c r="Z290" s="12">
        <v>44712</v>
      </c>
      <c r="AA290" s="11">
        <f t="shared" si="20"/>
        <v>2022</v>
      </c>
      <c r="AB290" s="11" t="str">
        <f t="shared" si="21"/>
        <v>May</v>
      </c>
      <c r="AC290" s="11">
        <f t="shared" si="24"/>
        <v>0</v>
      </c>
      <c r="AD290" s="13" t="str" cm="1">
        <f t="array" ref="AD290">_xlfn.IFS(Table1[[#This Row],[Diff order-ship date]]&gt;10,"late time",Table1[[#This Row],[Diff order-ship date]]&gt;=0,"on time",Table1[[#This Row],[Diff order-ship date]]&lt;0,"not appropriate")</f>
        <v>on time</v>
      </c>
      <c r="AE290" s="11" t="str">
        <f t="shared" si="22"/>
        <v>Positive</v>
      </c>
      <c r="AF290" s="11" t="str">
        <f>_xlfn.CONCAT(Table1[[#This Row],[Month]],Table1[[#This Row],[year]])</f>
        <v>May2022</v>
      </c>
      <c r="AG290" s="11">
        <f t="shared" si="23"/>
        <v>0.28995512599240603</v>
      </c>
    </row>
    <row r="291" spans="1:33">
      <c r="A291" s="6">
        <v>290</v>
      </c>
      <c r="B291" s="7" t="s">
        <v>1447</v>
      </c>
      <c r="C291" s="7" t="s">
        <v>153</v>
      </c>
      <c r="D291" s="7" t="s">
        <v>318</v>
      </c>
      <c r="E291" s="7" t="s">
        <v>319</v>
      </c>
      <c r="F291" s="7" t="s">
        <v>158</v>
      </c>
      <c r="G291" s="7" t="s">
        <v>1448</v>
      </c>
      <c r="H291" s="7" t="s">
        <v>113</v>
      </c>
      <c r="I291" s="7" t="s">
        <v>212</v>
      </c>
      <c r="J291" s="7" t="s">
        <v>64</v>
      </c>
      <c r="K291" s="7" t="s">
        <v>1449</v>
      </c>
      <c r="L291" s="7" t="s">
        <v>29</v>
      </c>
      <c r="M291" s="7" t="s">
        <v>50</v>
      </c>
      <c r="N291" s="7" t="s">
        <v>1450</v>
      </c>
      <c r="O291" s="7">
        <v>296.33999999999997</v>
      </c>
      <c r="P291" s="7">
        <v>2</v>
      </c>
      <c r="Q291" s="7">
        <v>142.19999999999999</v>
      </c>
      <c r="R291" s="8">
        <f>Table1[[#This Row],[Profit]]/Table1[[#This Row],[Sales]]</f>
        <v>0.47985422150232798</v>
      </c>
      <c r="S291" s="7">
        <v>34.81</v>
      </c>
      <c r="T291" s="7" t="s">
        <v>166</v>
      </c>
      <c r="U291" s="7">
        <v>639</v>
      </c>
      <c r="V291" s="7" t="s">
        <v>172</v>
      </c>
      <c r="W291" s="7" t="s">
        <v>63</v>
      </c>
      <c r="X291" s="10" t="s">
        <v>28</v>
      </c>
      <c r="Y291" s="14">
        <v>45214</v>
      </c>
      <c r="Z291" s="14">
        <v>45216</v>
      </c>
      <c r="AA291" s="11">
        <f t="shared" si="20"/>
        <v>2023</v>
      </c>
      <c r="AB291" s="11" t="str">
        <f t="shared" si="21"/>
        <v>October</v>
      </c>
      <c r="AC291" s="11">
        <f t="shared" si="24"/>
        <v>2</v>
      </c>
      <c r="AD291" s="13" t="str" cm="1">
        <f t="array" ref="AD291">_xlfn.IFS(Table1[[#This Row],[Diff order-ship date]]&gt;10,"late time",Table1[[#This Row],[Diff order-ship date]]&gt;=0,"on time",Table1[[#This Row],[Diff order-ship date]]&lt;0,"not appropriate")</f>
        <v>on time</v>
      </c>
      <c r="AE291" s="11" t="str">
        <f t="shared" si="22"/>
        <v>Positive</v>
      </c>
      <c r="AF291" s="11" t="str">
        <f>_xlfn.CONCAT(Table1[[#This Row],[Month]],Table1[[#This Row],[year]])</f>
        <v>October2023</v>
      </c>
      <c r="AG291" s="11">
        <f t="shared" si="23"/>
        <v>0.47985422150232798</v>
      </c>
    </row>
    <row r="292" spans="1:33">
      <c r="A292" s="4">
        <v>291</v>
      </c>
      <c r="B292" s="5" t="s">
        <v>1451</v>
      </c>
      <c r="C292" s="5" t="s">
        <v>153</v>
      </c>
      <c r="D292" s="5" t="s">
        <v>1452</v>
      </c>
      <c r="E292" s="5" t="s">
        <v>1453</v>
      </c>
      <c r="F292" s="5" t="s">
        <v>160</v>
      </c>
      <c r="G292" s="5" t="s">
        <v>1454</v>
      </c>
      <c r="H292" s="5" t="s">
        <v>108</v>
      </c>
      <c r="I292" s="5" t="s">
        <v>212</v>
      </c>
      <c r="J292" s="5" t="s">
        <v>64</v>
      </c>
      <c r="K292" s="5" t="s">
        <v>1385</v>
      </c>
      <c r="L292" s="5" t="s">
        <v>29</v>
      </c>
      <c r="M292" s="5" t="s">
        <v>50</v>
      </c>
      <c r="N292" s="5" t="s">
        <v>1386</v>
      </c>
      <c r="O292" s="5">
        <v>863.82</v>
      </c>
      <c r="P292" s="5">
        <v>6</v>
      </c>
      <c r="Q292" s="5">
        <v>0</v>
      </c>
      <c r="R292" s="8">
        <f>Table1[[#This Row],[Profit]]/Table1[[#This Row],[Sales]]</f>
        <v>0</v>
      </c>
      <c r="S292" s="5">
        <v>76.989999999999995</v>
      </c>
      <c r="T292" s="5" t="s">
        <v>165</v>
      </c>
      <c r="U292" s="5">
        <v>634</v>
      </c>
      <c r="V292" s="5" t="s">
        <v>172</v>
      </c>
      <c r="W292" s="5" t="s">
        <v>72</v>
      </c>
      <c r="X292" s="9" t="s">
        <v>21</v>
      </c>
      <c r="Y292" s="12">
        <v>45525</v>
      </c>
      <c r="Z292" s="12">
        <v>45527</v>
      </c>
      <c r="AA292" s="11">
        <f t="shared" si="20"/>
        <v>2024</v>
      </c>
      <c r="AB292" s="11" t="str">
        <f t="shared" si="21"/>
        <v>August</v>
      </c>
      <c r="AC292" s="11">
        <f t="shared" si="24"/>
        <v>2</v>
      </c>
      <c r="AD292" s="13" t="str" cm="1">
        <f t="array" ref="AD292">_xlfn.IFS(Table1[[#This Row],[Diff order-ship date]]&gt;10,"late time",Table1[[#This Row],[Diff order-ship date]]&gt;=0,"on time",Table1[[#This Row],[Diff order-ship date]]&lt;0,"not appropriate")</f>
        <v>on time</v>
      </c>
      <c r="AE292" s="11" t="str">
        <f t="shared" si="22"/>
        <v>Positive</v>
      </c>
      <c r="AF292" s="11" t="str">
        <f>_xlfn.CONCAT(Table1[[#This Row],[Month]],Table1[[#This Row],[year]])</f>
        <v>August2024</v>
      </c>
      <c r="AG292" s="11">
        <f t="shared" si="23"/>
        <v>0</v>
      </c>
    </row>
    <row r="293" spans="1:33">
      <c r="A293" s="6">
        <v>292</v>
      </c>
      <c r="B293" s="7" t="s">
        <v>1455</v>
      </c>
      <c r="C293" s="7" t="s">
        <v>153</v>
      </c>
      <c r="D293" s="7" t="s">
        <v>1456</v>
      </c>
      <c r="E293" s="7" t="s">
        <v>1457</v>
      </c>
      <c r="F293" s="7" t="s">
        <v>160</v>
      </c>
      <c r="G293" s="7" t="s">
        <v>560</v>
      </c>
      <c r="H293" s="7" t="s">
        <v>100</v>
      </c>
      <c r="I293" s="7" t="s">
        <v>212</v>
      </c>
      <c r="J293" s="7" t="s">
        <v>67</v>
      </c>
      <c r="K293" s="7" t="s">
        <v>1458</v>
      </c>
      <c r="L293" s="7" t="s">
        <v>29</v>
      </c>
      <c r="M293" s="7" t="s">
        <v>50</v>
      </c>
      <c r="N293" s="7" t="s">
        <v>1459</v>
      </c>
      <c r="O293" s="7">
        <v>589.20000000000005</v>
      </c>
      <c r="P293" s="7">
        <v>4</v>
      </c>
      <c r="Q293" s="7">
        <v>212.04</v>
      </c>
      <c r="R293" s="8">
        <f>Table1[[#This Row],[Profit]]/Table1[[#This Row],[Sales]]</f>
        <v>0.35987780040733203</v>
      </c>
      <c r="S293" s="7">
        <v>58.21</v>
      </c>
      <c r="T293" s="7" t="s">
        <v>165</v>
      </c>
      <c r="U293" s="7">
        <v>473</v>
      </c>
      <c r="V293" s="7" t="s">
        <v>172</v>
      </c>
      <c r="W293" s="7" t="s">
        <v>27</v>
      </c>
      <c r="X293" s="10" t="s">
        <v>21</v>
      </c>
      <c r="Y293" s="14">
        <v>44706</v>
      </c>
      <c r="Z293" s="14">
        <v>44709</v>
      </c>
      <c r="AA293" s="11">
        <f t="shared" si="20"/>
        <v>2022</v>
      </c>
      <c r="AB293" s="11" t="str">
        <f t="shared" si="21"/>
        <v>May</v>
      </c>
      <c r="AC293" s="11">
        <f t="shared" si="24"/>
        <v>3</v>
      </c>
      <c r="AD293" s="13" t="str" cm="1">
        <f t="array" ref="AD293">_xlfn.IFS(Table1[[#This Row],[Diff order-ship date]]&gt;10,"late time",Table1[[#This Row],[Diff order-ship date]]&gt;=0,"on time",Table1[[#This Row],[Diff order-ship date]]&lt;0,"not appropriate")</f>
        <v>on time</v>
      </c>
      <c r="AE293" s="11" t="str">
        <f t="shared" si="22"/>
        <v>Positive</v>
      </c>
      <c r="AF293" s="11" t="str">
        <f>_xlfn.CONCAT(Table1[[#This Row],[Month]],Table1[[#This Row],[year]])</f>
        <v>May2022</v>
      </c>
      <c r="AG293" s="11">
        <f t="shared" si="23"/>
        <v>0.35987780040733203</v>
      </c>
    </row>
    <row r="294" spans="1:33">
      <c r="A294" s="4">
        <v>293</v>
      </c>
      <c r="B294" s="5" t="s">
        <v>1460</v>
      </c>
      <c r="C294" s="5" t="s">
        <v>153</v>
      </c>
      <c r="D294" s="5" t="s">
        <v>1461</v>
      </c>
      <c r="E294" s="5" t="s">
        <v>1462</v>
      </c>
      <c r="F294" s="5" t="s">
        <v>160</v>
      </c>
      <c r="G294" s="5" t="s">
        <v>731</v>
      </c>
      <c r="H294" s="5" t="s">
        <v>100</v>
      </c>
      <c r="I294" s="5" t="s">
        <v>212</v>
      </c>
      <c r="J294" s="5" t="s">
        <v>67</v>
      </c>
      <c r="K294" s="5" t="s">
        <v>1463</v>
      </c>
      <c r="L294" s="5" t="s">
        <v>29</v>
      </c>
      <c r="M294" s="5" t="s">
        <v>83</v>
      </c>
      <c r="N294" s="5" t="s">
        <v>1464</v>
      </c>
      <c r="O294" s="5">
        <v>66.69</v>
      </c>
      <c r="P294" s="5">
        <v>3</v>
      </c>
      <c r="Q294" s="5">
        <v>29.97</v>
      </c>
      <c r="R294" s="8">
        <f>Table1[[#This Row],[Profit]]/Table1[[#This Row],[Sales]]</f>
        <v>0.44939271255060698</v>
      </c>
      <c r="S294" s="5">
        <v>3.71</v>
      </c>
      <c r="T294" s="5" t="s">
        <v>165</v>
      </c>
      <c r="U294" s="5">
        <v>379</v>
      </c>
      <c r="V294" s="5" t="s">
        <v>172</v>
      </c>
      <c r="W294" s="5" t="s">
        <v>76</v>
      </c>
      <c r="X294" s="9" t="s">
        <v>28</v>
      </c>
      <c r="Y294" s="12">
        <v>44853</v>
      </c>
      <c r="Z294" s="12">
        <v>44855</v>
      </c>
      <c r="AA294" s="11">
        <f t="shared" si="20"/>
        <v>2022</v>
      </c>
      <c r="AB294" s="11" t="str">
        <f t="shared" si="21"/>
        <v>October</v>
      </c>
      <c r="AC294" s="11">
        <f t="shared" si="24"/>
        <v>2</v>
      </c>
      <c r="AD294" s="13" t="str" cm="1">
        <f t="array" ref="AD294">_xlfn.IFS(Table1[[#This Row],[Diff order-ship date]]&gt;10,"late time",Table1[[#This Row],[Diff order-ship date]]&gt;=0,"on time",Table1[[#This Row],[Diff order-ship date]]&lt;0,"not appropriate")</f>
        <v>on time</v>
      </c>
      <c r="AE294" s="11" t="str">
        <f t="shared" si="22"/>
        <v>Positive</v>
      </c>
      <c r="AF294" s="11" t="str">
        <f>_xlfn.CONCAT(Table1[[#This Row],[Month]],Table1[[#This Row],[year]])</f>
        <v>October2022</v>
      </c>
      <c r="AG294" s="11">
        <f t="shared" si="23"/>
        <v>0.44939271255060698</v>
      </c>
    </row>
    <row r="295" spans="1:33">
      <c r="A295" s="6">
        <v>294</v>
      </c>
      <c r="B295" s="7" t="s">
        <v>641</v>
      </c>
      <c r="C295" s="7" t="s">
        <v>153</v>
      </c>
      <c r="D295" s="7" t="s">
        <v>642</v>
      </c>
      <c r="E295" s="7" t="s">
        <v>643</v>
      </c>
      <c r="F295" s="7" t="s">
        <v>160</v>
      </c>
      <c r="G295" s="7" t="s">
        <v>644</v>
      </c>
      <c r="H295" s="7" t="s">
        <v>104</v>
      </c>
      <c r="I295" s="7" t="s">
        <v>212</v>
      </c>
      <c r="J295" s="7" t="s">
        <v>67</v>
      </c>
      <c r="K295" s="7" t="s">
        <v>1449</v>
      </c>
      <c r="L295" s="7" t="s">
        <v>29</v>
      </c>
      <c r="M295" s="7" t="s">
        <v>50</v>
      </c>
      <c r="N295" s="7" t="s">
        <v>1450</v>
      </c>
      <c r="O295" s="7">
        <v>148.16999999999999</v>
      </c>
      <c r="P295" s="7">
        <v>2</v>
      </c>
      <c r="Q295" s="7">
        <v>-5.97</v>
      </c>
      <c r="R295" s="8">
        <f>Table1[[#This Row],[Profit]]/Table1[[#This Row],[Sales]]</f>
        <v>-4.0291556995343203E-2</v>
      </c>
      <c r="S295" s="7">
        <v>7.92</v>
      </c>
      <c r="T295" s="7" t="s">
        <v>165</v>
      </c>
      <c r="U295" s="7">
        <v>605</v>
      </c>
      <c r="V295" s="7" t="s">
        <v>172</v>
      </c>
      <c r="W295" s="7" t="s">
        <v>63</v>
      </c>
      <c r="X295" s="10" t="s">
        <v>28</v>
      </c>
      <c r="Y295" s="14">
        <v>45042</v>
      </c>
      <c r="Z295" s="14">
        <v>45044</v>
      </c>
      <c r="AA295" s="11">
        <f t="shared" si="20"/>
        <v>2023</v>
      </c>
      <c r="AB295" s="11" t="str">
        <f t="shared" si="21"/>
        <v>April</v>
      </c>
      <c r="AC295" s="11">
        <f t="shared" si="24"/>
        <v>2</v>
      </c>
      <c r="AD295" s="13" t="str" cm="1">
        <f t="array" ref="AD295">_xlfn.IFS(Table1[[#This Row],[Diff order-ship date]]&gt;10,"late time",Table1[[#This Row],[Diff order-ship date]]&gt;=0,"on time",Table1[[#This Row],[Diff order-ship date]]&lt;0,"not appropriate")</f>
        <v>on time</v>
      </c>
      <c r="AE295" s="11" t="str">
        <f t="shared" si="22"/>
        <v>Negative</v>
      </c>
      <c r="AF295" s="11" t="str">
        <f>_xlfn.CONCAT(Table1[[#This Row],[Month]],Table1[[#This Row],[year]])</f>
        <v>April2023</v>
      </c>
      <c r="AG295" s="11">
        <f t="shared" si="23"/>
        <v>-4.0291556995343203E-2</v>
      </c>
    </row>
    <row r="296" spans="1:33">
      <c r="A296" s="4">
        <v>295</v>
      </c>
      <c r="B296" s="5" t="s">
        <v>1465</v>
      </c>
      <c r="C296" s="5" t="s">
        <v>153</v>
      </c>
      <c r="D296" s="5" t="s">
        <v>1466</v>
      </c>
      <c r="E296" s="5" t="s">
        <v>1467</v>
      </c>
      <c r="F296" s="5" t="s">
        <v>160</v>
      </c>
      <c r="G296" s="5" t="s">
        <v>282</v>
      </c>
      <c r="H296" s="5" t="s">
        <v>100</v>
      </c>
      <c r="I296" s="5" t="s">
        <v>212</v>
      </c>
      <c r="J296" s="5" t="s">
        <v>67</v>
      </c>
      <c r="K296" s="5" t="s">
        <v>1319</v>
      </c>
      <c r="L296" s="5" t="s">
        <v>29</v>
      </c>
      <c r="M296" s="5" t="s">
        <v>56</v>
      </c>
      <c r="N296" s="5" t="s">
        <v>1320</v>
      </c>
      <c r="O296" s="5">
        <v>529.91999999999996</v>
      </c>
      <c r="P296" s="5">
        <v>4</v>
      </c>
      <c r="Q296" s="5">
        <v>21.12</v>
      </c>
      <c r="R296" s="8">
        <f>Table1[[#This Row],[Profit]]/Table1[[#This Row],[Sales]]</f>
        <v>3.9855072463768099E-2</v>
      </c>
      <c r="S296" s="5">
        <v>64.92</v>
      </c>
      <c r="T296" s="5" t="s">
        <v>165</v>
      </c>
      <c r="U296" s="5">
        <v>20</v>
      </c>
      <c r="V296" s="5" t="s">
        <v>172</v>
      </c>
      <c r="W296" s="5" t="s">
        <v>72</v>
      </c>
      <c r="X296" s="9" t="s">
        <v>21</v>
      </c>
      <c r="Y296" s="12">
        <v>44461</v>
      </c>
      <c r="Z296" s="12">
        <v>44466</v>
      </c>
      <c r="AA296" s="11">
        <f t="shared" si="20"/>
        <v>2021</v>
      </c>
      <c r="AB296" s="11" t="str">
        <f t="shared" si="21"/>
        <v>September</v>
      </c>
      <c r="AC296" s="11">
        <f t="shared" si="24"/>
        <v>5</v>
      </c>
      <c r="AD296" s="13" t="str" cm="1">
        <f t="array" ref="AD296">_xlfn.IFS(Table1[[#This Row],[Diff order-ship date]]&gt;10,"late time",Table1[[#This Row],[Diff order-ship date]]&gt;=0,"on time",Table1[[#This Row],[Diff order-ship date]]&lt;0,"not appropriate")</f>
        <v>on time</v>
      </c>
      <c r="AE296" s="11" t="str">
        <f t="shared" si="22"/>
        <v>Positive</v>
      </c>
      <c r="AF296" s="11" t="str">
        <f>_xlfn.CONCAT(Table1[[#This Row],[Month]],Table1[[#This Row],[year]])</f>
        <v>September2021</v>
      </c>
      <c r="AG296" s="11">
        <f t="shared" si="23"/>
        <v>3.9855072463768099E-2</v>
      </c>
    </row>
    <row r="297" spans="1:33">
      <c r="A297" s="6">
        <v>296</v>
      </c>
      <c r="B297" s="7" t="s">
        <v>1468</v>
      </c>
      <c r="C297" s="7" t="s">
        <v>153</v>
      </c>
      <c r="D297" s="7" t="s">
        <v>749</v>
      </c>
      <c r="E297" s="7" t="s">
        <v>750</v>
      </c>
      <c r="F297" s="7" t="s">
        <v>160</v>
      </c>
      <c r="G297" s="7" t="s">
        <v>538</v>
      </c>
      <c r="H297" s="7" t="s">
        <v>71</v>
      </c>
      <c r="I297" s="7" t="s">
        <v>212</v>
      </c>
      <c r="J297" s="7" t="s">
        <v>65</v>
      </c>
      <c r="K297" s="7" t="s">
        <v>1469</v>
      </c>
      <c r="L297" s="7" t="s">
        <v>29</v>
      </c>
      <c r="M297" s="7" t="s">
        <v>56</v>
      </c>
      <c r="N297" s="7" t="s">
        <v>1470</v>
      </c>
      <c r="O297" s="7">
        <v>364.74</v>
      </c>
      <c r="P297" s="7">
        <v>2</v>
      </c>
      <c r="Q297" s="7">
        <v>123.96</v>
      </c>
      <c r="R297" s="8">
        <f>Table1[[#This Row],[Profit]]/Table1[[#This Row],[Sales]]</f>
        <v>0.33985852936338201</v>
      </c>
      <c r="S297" s="7">
        <v>40.950000000000003</v>
      </c>
      <c r="T297" s="7" t="s">
        <v>165</v>
      </c>
      <c r="U297" s="7">
        <v>9</v>
      </c>
      <c r="V297" s="7" t="s">
        <v>172</v>
      </c>
      <c r="W297" s="7" t="s">
        <v>27</v>
      </c>
      <c r="X297" s="10" t="s">
        <v>21</v>
      </c>
      <c r="Y297" s="14">
        <v>44880</v>
      </c>
      <c r="Z297" s="14">
        <v>44885</v>
      </c>
      <c r="AA297" s="11">
        <f t="shared" si="20"/>
        <v>2022</v>
      </c>
      <c r="AB297" s="11" t="str">
        <f t="shared" si="21"/>
        <v>November</v>
      </c>
      <c r="AC297" s="11">
        <f t="shared" si="24"/>
        <v>5</v>
      </c>
      <c r="AD297" s="13" t="str" cm="1">
        <f t="array" ref="AD297">_xlfn.IFS(Table1[[#This Row],[Diff order-ship date]]&gt;10,"late time",Table1[[#This Row],[Diff order-ship date]]&gt;=0,"on time",Table1[[#This Row],[Diff order-ship date]]&lt;0,"not appropriate")</f>
        <v>on time</v>
      </c>
      <c r="AE297" s="11" t="str">
        <f t="shared" si="22"/>
        <v>Positive</v>
      </c>
      <c r="AF297" s="11" t="str">
        <f>_xlfn.CONCAT(Table1[[#This Row],[Month]],Table1[[#This Row],[year]])</f>
        <v>November2022</v>
      </c>
      <c r="AG297" s="11">
        <f t="shared" si="23"/>
        <v>0.33985852936338201</v>
      </c>
    </row>
    <row r="298" spans="1:33">
      <c r="A298" s="4">
        <v>297</v>
      </c>
      <c r="B298" s="5" t="s">
        <v>1460</v>
      </c>
      <c r="C298" s="5" t="s">
        <v>153</v>
      </c>
      <c r="D298" s="5" t="s">
        <v>1461</v>
      </c>
      <c r="E298" s="5" t="s">
        <v>1462</v>
      </c>
      <c r="F298" s="5" t="s">
        <v>160</v>
      </c>
      <c r="G298" s="5" t="s">
        <v>731</v>
      </c>
      <c r="H298" s="5" t="s">
        <v>100</v>
      </c>
      <c r="I298" s="5" t="s">
        <v>212</v>
      </c>
      <c r="J298" s="5" t="s">
        <v>67</v>
      </c>
      <c r="K298" s="5" t="s">
        <v>1471</v>
      </c>
      <c r="L298" s="5" t="s">
        <v>42</v>
      </c>
      <c r="M298" s="5" t="s">
        <v>105</v>
      </c>
      <c r="N298" s="5" t="s">
        <v>1472</v>
      </c>
      <c r="O298" s="5">
        <v>2582.16</v>
      </c>
      <c r="P298" s="5">
        <v>4</v>
      </c>
      <c r="Q298" s="5">
        <v>361.44</v>
      </c>
      <c r="R298" s="8">
        <f>Table1[[#This Row],[Profit]]/Table1[[#This Row],[Sales]]</f>
        <v>0.13997583418533299</v>
      </c>
      <c r="S298" s="5">
        <v>404.08</v>
      </c>
      <c r="T298" s="5" t="s">
        <v>165</v>
      </c>
      <c r="U298" s="5">
        <v>115</v>
      </c>
      <c r="V298" s="5" t="s">
        <v>172</v>
      </c>
      <c r="W298" s="5" t="s">
        <v>76</v>
      </c>
      <c r="X298" s="9" t="s">
        <v>21</v>
      </c>
      <c r="Y298" s="12">
        <v>44617</v>
      </c>
      <c r="Z298" s="12">
        <v>44617</v>
      </c>
      <c r="AA298" s="11">
        <f t="shared" si="20"/>
        <v>2022</v>
      </c>
      <c r="AB298" s="11" t="str">
        <f t="shared" si="21"/>
        <v>February</v>
      </c>
      <c r="AC298" s="11">
        <f t="shared" si="24"/>
        <v>0</v>
      </c>
      <c r="AD298" s="13" t="str" cm="1">
        <f t="array" ref="AD298">_xlfn.IFS(Table1[[#This Row],[Diff order-ship date]]&gt;10,"late time",Table1[[#This Row],[Diff order-ship date]]&gt;=0,"on time",Table1[[#This Row],[Diff order-ship date]]&lt;0,"not appropriate")</f>
        <v>on time</v>
      </c>
      <c r="AE298" s="11" t="str">
        <f t="shared" si="22"/>
        <v>Positive</v>
      </c>
      <c r="AF298" s="11" t="str">
        <f>_xlfn.CONCAT(Table1[[#This Row],[Month]],Table1[[#This Row],[year]])</f>
        <v>February2022</v>
      </c>
      <c r="AG298" s="11">
        <f t="shared" si="23"/>
        <v>0.13997583418533299</v>
      </c>
    </row>
    <row r="299" spans="1:33">
      <c r="A299" s="6">
        <v>298</v>
      </c>
      <c r="B299" s="7" t="s">
        <v>1468</v>
      </c>
      <c r="C299" s="7" t="s">
        <v>153</v>
      </c>
      <c r="D299" s="7" t="s">
        <v>749</v>
      </c>
      <c r="E299" s="7" t="s">
        <v>750</v>
      </c>
      <c r="F299" s="7" t="s">
        <v>160</v>
      </c>
      <c r="G299" s="7" t="s">
        <v>538</v>
      </c>
      <c r="H299" s="7" t="s">
        <v>71</v>
      </c>
      <c r="I299" s="7" t="s">
        <v>212</v>
      </c>
      <c r="J299" s="7" t="s">
        <v>65</v>
      </c>
      <c r="K299" s="7" t="s">
        <v>1473</v>
      </c>
      <c r="L299" s="7" t="s">
        <v>42</v>
      </c>
      <c r="M299" s="7" t="s">
        <v>105</v>
      </c>
      <c r="N299" s="7" t="s">
        <v>1474</v>
      </c>
      <c r="O299" s="7">
        <v>706.65</v>
      </c>
      <c r="P299" s="7">
        <v>5</v>
      </c>
      <c r="Q299" s="7">
        <v>204.9</v>
      </c>
      <c r="R299" s="8">
        <f>Table1[[#This Row],[Profit]]/Table1[[#This Row],[Sales]]</f>
        <v>0.28995966886011498</v>
      </c>
      <c r="S299" s="7">
        <v>91.65</v>
      </c>
      <c r="T299" s="7" t="s">
        <v>165</v>
      </c>
      <c r="U299" s="7">
        <v>506</v>
      </c>
      <c r="V299" s="7" t="s">
        <v>172</v>
      </c>
      <c r="W299" s="7" t="s">
        <v>63</v>
      </c>
      <c r="X299" s="10" t="s">
        <v>21</v>
      </c>
      <c r="Y299" s="14">
        <v>44450</v>
      </c>
      <c r="Z299" s="14">
        <v>44511</v>
      </c>
      <c r="AA299" s="11">
        <f t="shared" si="20"/>
        <v>2021</v>
      </c>
      <c r="AB299" s="11" t="str">
        <f t="shared" si="21"/>
        <v>November</v>
      </c>
      <c r="AC299" s="11">
        <f t="shared" si="24"/>
        <v>61</v>
      </c>
      <c r="AD299" s="13" t="str" cm="1">
        <f t="array" ref="AD299">_xlfn.IFS(Table1[[#This Row],[Diff order-ship date]]&gt;10,"late time",Table1[[#This Row],[Diff order-ship date]]&gt;=0,"on time",Table1[[#This Row],[Diff order-ship date]]&lt;0,"not appropriate")</f>
        <v>late time</v>
      </c>
      <c r="AE299" s="11" t="str">
        <f t="shared" si="22"/>
        <v>Positive</v>
      </c>
      <c r="AF299" s="11" t="str">
        <f>_xlfn.CONCAT(Table1[[#This Row],[Month]],Table1[[#This Row],[year]])</f>
        <v>November2021</v>
      </c>
      <c r="AG299" s="11">
        <f t="shared" si="23"/>
        <v>0.28995966886011498</v>
      </c>
    </row>
    <row r="300" spans="1:33">
      <c r="A300" s="4">
        <v>299</v>
      </c>
      <c r="B300" s="5" t="s">
        <v>1475</v>
      </c>
      <c r="C300" s="5" t="s">
        <v>153</v>
      </c>
      <c r="D300" s="5" t="s">
        <v>1476</v>
      </c>
      <c r="E300" s="5" t="s">
        <v>1477</v>
      </c>
      <c r="F300" s="5" t="s">
        <v>160</v>
      </c>
      <c r="G300" s="5" t="s">
        <v>1478</v>
      </c>
      <c r="H300" s="5" t="s">
        <v>87</v>
      </c>
      <c r="I300" s="5" t="s">
        <v>212</v>
      </c>
      <c r="J300" s="5" t="s">
        <v>66</v>
      </c>
      <c r="K300" s="5" t="s">
        <v>1479</v>
      </c>
      <c r="L300" s="5" t="s">
        <v>42</v>
      </c>
      <c r="M300" s="5" t="s">
        <v>26</v>
      </c>
      <c r="N300" s="5" t="s">
        <v>1480</v>
      </c>
      <c r="O300" s="5">
        <v>244.89</v>
      </c>
      <c r="P300" s="5">
        <v>9</v>
      </c>
      <c r="Q300" s="5">
        <v>65.88</v>
      </c>
      <c r="R300" s="8">
        <f>Table1[[#This Row],[Profit]]/Table1[[#This Row],[Sales]]</f>
        <v>0.26901874310915103</v>
      </c>
      <c r="S300" s="5">
        <v>24.56</v>
      </c>
      <c r="T300" s="5" t="s">
        <v>165</v>
      </c>
      <c r="U300" s="5">
        <v>768</v>
      </c>
      <c r="V300" s="5" t="s">
        <v>172</v>
      </c>
      <c r="W300" s="5" t="s">
        <v>76</v>
      </c>
      <c r="X300" s="9" t="s">
        <v>28</v>
      </c>
      <c r="Y300" s="12">
        <v>44931</v>
      </c>
      <c r="Z300" s="12">
        <v>45021</v>
      </c>
      <c r="AA300" s="11">
        <f t="shared" si="20"/>
        <v>2023</v>
      </c>
      <c r="AB300" s="11" t="str">
        <f t="shared" si="21"/>
        <v>April</v>
      </c>
      <c r="AC300" s="11">
        <f t="shared" si="24"/>
        <v>90</v>
      </c>
      <c r="AD300" s="13" t="str" cm="1">
        <f t="array" ref="AD300">_xlfn.IFS(Table1[[#This Row],[Diff order-ship date]]&gt;10,"late time",Table1[[#This Row],[Diff order-ship date]]&gt;=0,"on time",Table1[[#This Row],[Diff order-ship date]]&lt;0,"not appropriate")</f>
        <v>late time</v>
      </c>
      <c r="AE300" s="11" t="str">
        <f t="shared" si="22"/>
        <v>Positive</v>
      </c>
      <c r="AF300" s="11" t="str">
        <f>_xlfn.CONCAT(Table1[[#This Row],[Month]],Table1[[#This Row],[year]])</f>
        <v>April2023</v>
      </c>
      <c r="AG300" s="11">
        <f t="shared" si="23"/>
        <v>0.26901874310915103</v>
      </c>
    </row>
    <row r="301" spans="1:33">
      <c r="A301" s="6">
        <v>300</v>
      </c>
      <c r="B301" s="7" t="s">
        <v>1481</v>
      </c>
      <c r="C301" s="7" t="s">
        <v>153</v>
      </c>
      <c r="D301" s="7" t="s">
        <v>1482</v>
      </c>
      <c r="E301" s="7" t="s">
        <v>1483</v>
      </c>
      <c r="F301" s="7" t="s">
        <v>159</v>
      </c>
      <c r="G301" s="7" t="s">
        <v>259</v>
      </c>
      <c r="H301" s="7" t="s">
        <v>138</v>
      </c>
      <c r="I301" s="7" t="s">
        <v>212</v>
      </c>
      <c r="J301" s="7" t="s">
        <v>65</v>
      </c>
      <c r="K301" s="7" t="s">
        <v>1484</v>
      </c>
      <c r="L301" s="7" t="s">
        <v>42</v>
      </c>
      <c r="M301" s="7" t="s">
        <v>26</v>
      </c>
      <c r="N301" s="7" t="s">
        <v>1485</v>
      </c>
      <c r="O301" s="7">
        <v>225.24</v>
      </c>
      <c r="P301" s="7">
        <v>2</v>
      </c>
      <c r="Q301" s="7">
        <v>110.34</v>
      </c>
      <c r="R301" s="8">
        <f>Table1[[#This Row],[Profit]]/Table1[[#This Row],[Sales]]</f>
        <v>0.48987746403835902</v>
      </c>
      <c r="S301" s="7">
        <v>41.68</v>
      </c>
      <c r="T301" s="7" t="s">
        <v>165</v>
      </c>
      <c r="U301" s="7">
        <v>451</v>
      </c>
      <c r="V301" s="7" t="s">
        <v>172</v>
      </c>
      <c r="W301" s="7" t="s">
        <v>27</v>
      </c>
      <c r="X301" s="10" t="s">
        <v>21</v>
      </c>
      <c r="Y301" s="14">
        <v>45378</v>
      </c>
      <c r="Z301" s="14">
        <v>45381</v>
      </c>
      <c r="AA301" s="11">
        <f t="shared" si="20"/>
        <v>2024</v>
      </c>
      <c r="AB301" s="11" t="str">
        <f t="shared" si="21"/>
        <v>March</v>
      </c>
      <c r="AC301" s="11">
        <f t="shared" si="24"/>
        <v>3</v>
      </c>
      <c r="AD301" s="13" t="str" cm="1">
        <f t="array" ref="AD301">_xlfn.IFS(Table1[[#This Row],[Diff order-ship date]]&gt;10,"late time",Table1[[#This Row],[Diff order-ship date]]&gt;=0,"on time",Table1[[#This Row],[Diff order-ship date]]&lt;0,"not appropriate")</f>
        <v>on time</v>
      </c>
      <c r="AE301" s="11" t="str">
        <f t="shared" si="22"/>
        <v>Positive</v>
      </c>
      <c r="AF301" s="11" t="str">
        <f>_xlfn.CONCAT(Table1[[#This Row],[Month]],Table1[[#This Row],[year]])</f>
        <v>March2024</v>
      </c>
      <c r="AG301" s="11">
        <f t="shared" si="23"/>
        <v>0.48987746403835902</v>
      </c>
    </row>
    <row r="302" spans="1:33">
      <c r="A302" s="4">
        <v>301</v>
      </c>
      <c r="B302" s="5" t="s">
        <v>1486</v>
      </c>
      <c r="C302" s="5" t="s">
        <v>153</v>
      </c>
      <c r="D302" s="5" t="s">
        <v>1487</v>
      </c>
      <c r="E302" s="5" t="s">
        <v>1488</v>
      </c>
      <c r="F302" s="5" t="s">
        <v>158</v>
      </c>
      <c r="G302" s="5" t="s">
        <v>380</v>
      </c>
      <c r="H302" s="5" t="s">
        <v>51</v>
      </c>
      <c r="I302" s="5" t="s">
        <v>212</v>
      </c>
      <c r="J302" s="5" t="s">
        <v>64</v>
      </c>
      <c r="K302" s="5" t="s">
        <v>1489</v>
      </c>
      <c r="L302" s="5" t="s">
        <v>29</v>
      </c>
      <c r="M302" s="5" t="s">
        <v>50</v>
      </c>
      <c r="N302" s="5" t="s">
        <v>1490</v>
      </c>
      <c r="O302" s="5">
        <v>1236.33</v>
      </c>
      <c r="P302" s="5">
        <v>3</v>
      </c>
      <c r="Q302" s="5">
        <v>519.21</v>
      </c>
      <c r="R302" s="8">
        <f>Table1[[#This Row],[Profit]]/Table1[[#This Row],[Sales]]</f>
        <v>0.41996069010700998</v>
      </c>
      <c r="S302" s="5">
        <v>207.44</v>
      </c>
      <c r="T302" s="5" t="s">
        <v>165</v>
      </c>
      <c r="U302" s="5">
        <v>410</v>
      </c>
      <c r="V302" s="5" t="s">
        <v>172</v>
      </c>
      <c r="W302" s="5" t="s">
        <v>76</v>
      </c>
      <c r="X302" s="9" t="s">
        <v>28</v>
      </c>
      <c r="Y302" s="12">
        <v>45060</v>
      </c>
      <c r="Z302" s="12">
        <v>45063</v>
      </c>
      <c r="AA302" s="11">
        <f t="shared" si="20"/>
        <v>2023</v>
      </c>
      <c r="AB302" s="11" t="str">
        <f t="shared" si="21"/>
        <v>May</v>
      </c>
      <c r="AC302" s="11">
        <f t="shared" si="24"/>
        <v>3</v>
      </c>
      <c r="AD302" s="13" t="str" cm="1">
        <f t="array" ref="AD302">_xlfn.IFS(Table1[[#This Row],[Diff order-ship date]]&gt;10,"late time",Table1[[#This Row],[Diff order-ship date]]&gt;=0,"on time",Table1[[#This Row],[Diff order-ship date]]&lt;0,"not appropriate")</f>
        <v>on time</v>
      </c>
      <c r="AE302" s="11" t="str">
        <f t="shared" si="22"/>
        <v>Positive</v>
      </c>
      <c r="AF302" s="11" t="str">
        <f>_xlfn.CONCAT(Table1[[#This Row],[Month]],Table1[[#This Row],[year]])</f>
        <v>May2023</v>
      </c>
      <c r="AG302" s="11">
        <f t="shared" si="23"/>
        <v>0.41996069010700998</v>
      </c>
    </row>
    <row r="303" spans="1:33">
      <c r="A303" s="6">
        <v>302</v>
      </c>
      <c r="B303" s="7" t="s">
        <v>1491</v>
      </c>
      <c r="C303" s="7" t="s">
        <v>153</v>
      </c>
      <c r="D303" s="7" t="s">
        <v>1492</v>
      </c>
      <c r="E303" s="7" t="s">
        <v>1493</v>
      </c>
      <c r="F303" s="7" t="s">
        <v>158</v>
      </c>
      <c r="G303" s="7" t="s">
        <v>690</v>
      </c>
      <c r="H303" s="7" t="s">
        <v>25</v>
      </c>
      <c r="I303" s="7" t="s">
        <v>212</v>
      </c>
      <c r="J303" s="7" t="s">
        <v>66</v>
      </c>
      <c r="K303" s="7" t="s">
        <v>1494</v>
      </c>
      <c r="L303" s="7" t="s">
        <v>29</v>
      </c>
      <c r="M303" s="7" t="s">
        <v>50</v>
      </c>
      <c r="N303" s="7" t="s">
        <v>1495</v>
      </c>
      <c r="O303" s="7">
        <v>438.84</v>
      </c>
      <c r="P303" s="7">
        <v>3</v>
      </c>
      <c r="Q303" s="7">
        <v>65.790000000000006</v>
      </c>
      <c r="R303" s="8">
        <f>Table1[[#This Row],[Profit]]/Table1[[#This Row],[Sales]]</f>
        <v>0.149917965545529</v>
      </c>
      <c r="S303" s="7">
        <v>50.45</v>
      </c>
      <c r="T303" s="7" t="s">
        <v>165</v>
      </c>
      <c r="U303" s="7">
        <v>721</v>
      </c>
      <c r="V303" s="7" t="s">
        <v>172</v>
      </c>
      <c r="W303" s="7" t="s">
        <v>63</v>
      </c>
      <c r="X303" s="10" t="s">
        <v>21</v>
      </c>
      <c r="Y303" s="14">
        <v>44838</v>
      </c>
      <c r="Z303" s="14">
        <v>44899</v>
      </c>
      <c r="AA303" s="11">
        <f t="shared" si="20"/>
        <v>2022</v>
      </c>
      <c r="AB303" s="11" t="str">
        <f t="shared" si="21"/>
        <v>December</v>
      </c>
      <c r="AC303" s="11">
        <f t="shared" si="24"/>
        <v>61</v>
      </c>
      <c r="AD303" s="13" t="str" cm="1">
        <f t="array" ref="AD303">_xlfn.IFS(Table1[[#This Row],[Diff order-ship date]]&gt;10,"late time",Table1[[#This Row],[Diff order-ship date]]&gt;=0,"on time",Table1[[#This Row],[Diff order-ship date]]&lt;0,"not appropriate")</f>
        <v>late time</v>
      </c>
      <c r="AE303" s="11" t="str">
        <f t="shared" si="22"/>
        <v>Positive</v>
      </c>
      <c r="AF303" s="11" t="str">
        <f>_xlfn.CONCAT(Table1[[#This Row],[Month]],Table1[[#This Row],[year]])</f>
        <v>December2022</v>
      </c>
      <c r="AG303" s="11">
        <f t="shared" si="23"/>
        <v>0.149917965545529</v>
      </c>
    </row>
    <row r="304" spans="1:33">
      <c r="A304" s="4">
        <v>303</v>
      </c>
      <c r="B304" s="5" t="s">
        <v>1496</v>
      </c>
      <c r="C304" s="5" t="s">
        <v>153</v>
      </c>
      <c r="D304" s="5" t="s">
        <v>1497</v>
      </c>
      <c r="E304" s="5" t="s">
        <v>1498</v>
      </c>
      <c r="F304" s="5" t="s">
        <v>158</v>
      </c>
      <c r="G304" s="5" t="s">
        <v>869</v>
      </c>
      <c r="H304" s="5" t="s">
        <v>138</v>
      </c>
      <c r="I304" s="5" t="s">
        <v>212</v>
      </c>
      <c r="J304" s="5" t="s">
        <v>65</v>
      </c>
      <c r="K304" s="5" t="s">
        <v>1499</v>
      </c>
      <c r="L304" s="5" t="s">
        <v>29</v>
      </c>
      <c r="M304" s="5" t="s">
        <v>56</v>
      </c>
      <c r="N304" s="5" t="s">
        <v>1500</v>
      </c>
      <c r="O304" s="5">
        <v>2756.34</v>
      </c>
      <c r="P304" s="5">
        <v>6</v>
      </c>
      <c r="Q304" s="5">
        <v>413.28</v>
      </c>
      <c r="R304" s="8">
        <f>Table1[[#This Row],[Profit]]/Table1[[#This Row],[Sales]]</f>
        <v>0.14993796120943001</v>
      </c>
      <c r="S304" s="5">
        <v>369.4</v>
      </c>
      <c r="T304" s="5" t="s">
        <v>165</v>
      </c>
      <c r="U304" s="5">
        <v>795</v>
      </c>
      <c r="V304" s="5" t="s">
        <v>172</v>
      </c>
      <c r="W304" s="5" t="s">
        <v>27</v>
      </c>
      <c r="X304" s="9" t="s">
        <v>28</v>
      </c>
      <c r="Y304" s="12">
        <v>45561</v>
      </c>
      <c r="Z304" s="12">
        <v>45563</v>
      </c>
      <c r="AA304" s="11">
        <f t="shared" si="20"/>
        <v>2024</v>
      </c>
      <c r="AB304" s="11" t="str">
        <f t="shared" si="21"/>
        <v>September</v>
      </c>
      <c r="AC304" s="11">
        <f t="shared" si="24"/>
        <v>2</v>
      </c>
      <c r="AD304" s="13" t="str" cm="1">
        <f t="array" ref="AD304">_xlfn.IFS(Table1[[#This Row],[Diff order-ship date]]&gt;10,"late time",Table1[[#This Row],[Diff order-ship date]]&gt;=0,"on time",Table1[[#This Row],[Diff order-ship date]]&lt;0,"not appropriate")</f>
        <v>on time</v>
      </c>
      <c r="AE304" s="11" t="str">
        <f t="shared" si="22"/>
        <v>Positive</v>
      </c>
      <c r="AF304" s="11" t="str">
        <f>_xlfn.CONCAT(Table1[[#This Row],[Month]],Table1[[#This Row],[year]])</f>
        <v>September2024</v>
      </c>
      <c r="AG304" s="11">
        <f t="shared" si="23"/>
        <v>0.14993796120943001</v>
      </c>
    </row>
    <row r="305" spans="1:33">
      <c r="A305" s="6">
        <v>304</v>
      </c>
      <c r="B305" s="7" t="s">
        <v>1501</v>
      </c>
      <c r="C305" s="7" t="s">
        <v>153</v>
      </c>
      <c r="D305" s="7" t="s">
        <v>1502</v>
      </c>
      <c r="E305" s="7" t="s">
        <v>1503</v>
      </c>
      <c r="F305" s="7" t="s">
        <v>158</v>
      </c>
      <c r="G305" s="7" t="s">
        <v>374</v>
      </c>
      <c r="H305" s="7" t="s">
        <v>125</v>
      </c>
      <c r="I305" s="7" t="s">
        <v>212</v>
      </c>
      <c r="J305" s="7" t="s">
        <v>65</v>
      </c>
      <c r="K305" s="7" t="s">
        <v>1504</v>
      </c>
      <c r="L305" s="7" t="s">
        <v>29</v>
      </c>
      <c r="M305" s="7" t="s">
        <v>56</v>
      </c>
      <c r="N305" s="7" t="s">
        <v>1505</v>
      </c>
      <c r="O305" s="7">
        <v>323.45999999999998</v>
      </c>
      <c r="P305" s="7">
        <v>6</v>
      </c>
      <c r="Q305" s="7">
        <v>138.96</v>
      </c>
      <c r="R305" s="8">
        <f>Table1[[#This Row],[Profit]]/Table1[[#This Row],[Sales]]</f>
        <v>0.42960489705063998</v>
      </c>
      <c r="S305" s="7">
        <v>22.45</v>
      </c>
      <c r="T305" s="7" t="s">
        <v>165</v>
      </c>
      <c r="U305" s="7">
        <v>619</v>
      </c>
      <c r="V305" s="7" t="s">
        <v>172</v>
      </c>
      <c r="W305" s="7" t="s">
        <v>76</v>
      </c>
      <c r="X305" s="10" t="s">
        <v>21</v>
      </c>
      <c r="Y305" s="14">
        <v>45621</v>
      </c>
      <c r="Z305" s="14">
        <v>45626</v>
      </c>
      <c r="AA305" s="11">
        <f t="shared" si="20"/>
        <v>2024</v>
      </c>
      <c r="AB305" s="11" t="str">
        <f t="shared" si="21"/>
        <v>November</v>
      </c>
      <c r="AC305" s="11">
        <f t="shared" si="24"/>
        <v>5</v>
      </c>
      <c r="AD305" s="13" t="str" cm="1">
        <f t="array" ref="AD305">_xlfn.IFS(Table1[[#This Row],[Diff order-ship date]]&gt;10,"late time",Table1[[#This Row],[Diff order-ship date]]&gt;=0,"on time",Table1[[#This Row],[Diff order-ship date]]&lt;0,"not appropriate")</f>
        <v>on time</v>
      </c>
      <c r="AE305" s="11" t="str">
        <f t="shared" si="22"/>
        <v>Positive</v>
      </c>
      <c r="AF305" s="11" t="str">
        <f>_xlfn.CONCAT(Table1[[#This Row],[Month]],Table1[[#This Row],[year]])</f>
        <v>November2024</v>
      </c>
      <c r="AG305" s="11">
        <f t="shared" si="23"/>
        <v>0.42960489705063998</v>
      </c>
    </row>
    <row r="306" spans="1:33">
      <c r="A306" s="4">
        <v>305</v>
      </c>
      <c r="B306" s="5" t="s">
        <v>706</v>
      </c>
      <c r="C306" s="5" t="s">
        <v>153</v>
      </c>
      <c r="D306" s="5" t="s">
        <v>694</v>
      </c>
      <c r="E306" s="5" t="s">
        <v>695</v>
      </c>
      <c r="F306" s="5" t="s">
        <v>158</v>
      </c>
      <c r="G306" s="5" t="s">
        <v>644</v>
      </c>
      <c r="H306" s="5" t="s">
        <v>104</v>
      </c>
      <c r="I306" s="5" t="s">
        <v>212</v>
      </c>
      <c r="J306" s="5" t="s">
        <v>67</v>
      </c>
      <c r="K306" s="5" t="s">
        <v>1506</v>
      </c>
      <c r="L306" s="5" t="s">
        <v>29</v>
      </c>
      <c r="M306" s="5" t="s">
        <v>56</v>
      </c>
      <c r="N306" s="5" t="s">
        <v>1507</v>
      </c>
      <c r="O306" s="5">
        <v>951.72</v>
      </c>
      <c r="P306" s="5">
        <v>4</v>
      </c>
      <c r="Q306" s="5">
        <v>-495</v>
      </c>
      <c r="R306" s="8">
        <f>Table1[[#This Row],[Profit]]/Table1[[#This Row],[Sales]]</f>
        <v>-0.52011095700416099</v>
      </c>
      <c r="S306" s="5">
        <v>106.93</v>
      </c>
      <c r="T306" s="5" t="s">
        <v>165</v>
      </c>
      <c r="U306" s="5">
        <v>770</v>
      </c>
      <c r="V306" s="5" t="s">
        <v>172</v>
      </c>
      <c r="W306" s="5" t="s">
        <v>63</v>
      </c>
      <c r="X306" s="9" t="s">
        <v>28</v>
      </c>
      <c r="Y306" s="12">
        <v>45014</v>
      </c>
      <c r="Z306" s="12">
        <v>44989</v>
      </c>
      <c r="AA306" s="11">
        <f t="shared" si="20"/>
        <v>2023</v>
      </c>
      <c r="AB306" s="11" t="str">
        <f t="shared" si="21"/>
        <v>March</v>
      </c>
      <c r="AC306" s="11">
        <f t="shared" si="24"/>
        <v>-25</v>
      </c>
      <c r="AD306" s="13" t="str" cm="1">
        <f t="array" ref="AD306">_xlfn.IFS(Table1[[#This Row],[Diff order-ship date]]&gt;10,"late time",Table1[[#This Row],[Diff order-ship date]]&gt;=0,"on time",Table1[[#This Row],[Diff order-ship date]]&lt;0,"not appropriate")</f>
        <v>not appropriate</v>
      </c>
      <c r="AE306" s="11" t="str">
        <f t="shared" si="22"/>
        <v>Negative</v>
      </c>
      <c r="AF306" s="11" t="str">
        <f>_xlfn.CONCAT(Table1[[#This Row],[Month]],Table1[[#This Row],[year]])</f>
        <v>March2023</v>
      </c>
      <c r="AG306" s="11">
        <f t="shared" si="23"/>
        <v>-0.52011095700416099</v>
      </c>
    </row>
    <row r="307" spans="1:33">
      <c r="A307" s="6">
        <v>306</v>
      </c>
      <c r="B307" s="7" t="s">
        <v>1508</v>
      </c>
      <c r="C307" s="7" t="s">
        <v>153</v>
      </c>
      <c r="D307" s="7" t="s">
        <v>1310</v>
      </c>
      <c r="E307" s="7" t="s">
        <v>1311</v>
      </c>
      <c r="F307" s="7" t="s">
        <v>158</v>
      </c>
      <c r="G307" s="7" t="s">
        <v>156</v>
      </c>
      <c r="H307" s="7" t="s">
        <v>104</v>
      </c>
      <c r="I307" s="7" t="s">
        <v>212</v>
      </c>
      <c r="J307" s="7" t="s">
        <v>67</v>
      </c>
      <c r="K307" s="7" t="s">
        <v>1509</v>
      </c>
      <c r="L307" s="7" t="s">
        <v>29</v>
      </c>
      <c r="M307" s="7" t="s">
        <v>83</v>
      </c>
      <c r="N307" s="7" t="s">
        <v>1510</v>
      </c>
      <c r="O307" s="7">
        <v>207.36</v>
      </c>
      <c r="P307" s="7">
        <v>4</v>
      </c>
      <c r="Q307" s="7">
        <v>78.72</v>
      </c>
      <c r="R307" s="8">
        <f>Table1[[#This Row],[Profit]]/Table1[[#This Row],[Sales]]</f>
        <v>0.37962962962962998</v>
      </c>
      <c r="S307" s="7">
        <v>29.41</v>
      </c>
      <c r="T307" s="7" t="s">
        <v>165</v>
      </c>
      <c r="U307" s="7">
        <v>677</v>
      </c>
      <c r="V307" s="7" t="s">
        <v>172</v>
      </c>
      <c r="W307" s="7" t="s">
        <v>72</v>
      </c>
      <c r="X307" s="10" t="s">
        <v>21</v>
      </c>
      <c r="Y307" s="14">
        <v>45438</v>
      </c>
      <c r="Z307" s="14">
        <v>45440</v>
      </c>
      <c r="AA307" s="11">
        <f t="shared" si="20"/>
        <v>2024</v>
      </c>
      <c r="AB307" s="11" t="str">
        <f t="shared" si="21"/>
        <v>May</v>
      </c>
      <c r="AC307" s="11">
        <f t="shared" si="24"/>
        <v>2</v>
      </c>
      <c r="AD307" s="13" t="str" cm="1">
        <f t="array" ref="AD307">_xlfn.IFS(Table1[[#This Row],[Diff order-ship date]]&gt;10,"late time",Table1[[#This Row],[Diff order-ship date]]&gt;=0,"on time",Table1[[#This Row],[Diff order-ship date]]&lt;0,"not appropriate")</f>
        <v>on time</v>
      </c>
      <c r="AE307" s="11" t="str">
        <f t="shared" si="22"/>
        <v>Positive</v>
      </c>
      <c r="AF307" s="11" t="str">
        <f>_xlfn.CONCAT(Table1[[#This Row],[Month]],Table1[[#This Row],[year]])</f>
        <v>May2024</v>
      </c>
      <c r="AG307" s="11">
        <f t="shared" si="23"/>
        <v>0.37962962962962998</v>
      </c>
    </row>
    <row r="308" spans="1:33">
      <c r="A308" s="4">
        <v>307</v>
      </c>
      <c r="B308" s="5" t="s">
        <v>1511</v>
      </c>
      <c r="C308" s="5" t="s">
        <v>153</v>
      </c>
      <c r="D308" s="5" t="s">
        <v>1512</v>
      </c>
      <c r="E308" s="5" t="s">
        <v>1513</v>
      </c>
      <c r="F308" s="5" t="s">
        <v>158</v>
      </c>
      <c r="G308" s="5" t="s">
        <v>723</v>
      </c>
      <c r="H308" s="5" t="s">
        <v>129</v>
      </c>
      <c r="I308" s="5" t="s">
        <v>212</v>
      </c>
      <c r="J308" s="5" t="s">
        <v>67</v>
      </c>
      <c r="K308" s="5" t="s">
        <v>1412</v>
      </c>
      <c r="L308" s="5" t="s">
        <v>29</v>
      </c>
      <c r="M308" s="5" t="s">
        <v>83</v>
      </c>
      <c r="N308" s="5" t="s">
        <v>1413</v>
      </c>
      <c r="O308" s="5">
        <v>47.7</v>
      </c>
      <c r="P308" s="5">
        <v>2</v>
      </c>
      <c r="Q308" s="5">
        <v>19.98</v>
      </c>
      <c r="R308" s="8">
        <f>Table1[[#This Row],[Profit]]/Table1[[#This Row],[Sales]]</f>
        <v>0.41886792452830202</v>
      </c>
      <c r="S308" s="5">
        <v>5.51</v>
      </c>
      <c r="T308" s="5" t="s">
        <v>165</v>
      </c>
      <c r="U308" s="5">
        <v>302</v>
      </c>
      <c r="V308" s="5" t="s">
        <v>172</v>
      </c>
      <c r="W308" s="5" t="s">
        <v>27</v>
      </c>
      <c r="X308" s="9" t="s">
        <v>21</v>
      </c>
      <c r="Y308" s="12">
        <v>44551</v>
      </c>
      <c r="Z308" s="12">
        <v>44553</v>
      </c>
      <c r="AA308" s="11">
        <f t="shared" si="20"/>
        <v>2021</v>
      </c>
      <c r="AB308" s="11" t="str">
        <f t="shared" si="21"/>
        <v>December</v>
      </c>
      <c r="AC308" s="11">
        <f t="shared" si="24"/>
        <v>2</v>
      </c>
      <c r="AD308" s="13" t="str" cm="1">
        <f t="array" ref="AD308">_xlfn.IFS(Table1[[#This Row],[Diff order-ship date]]&gt;10,"late time",Table1[[#This Row],[Diff order-ship date]]&gt;=0,"on time",Table1[[#This Row],[Diff order-ship date]]&lt;0,"not appropriate")</f>
        <v>on time</v>
      </c>
      <c r="AE308" s="11" t="str">
        <f t="shared" si="22"/>
        <v>Positive</v>
      </c>
      <c r="AF308" s="11" t="str">
        <f>_xlfn.CONCAT(Table1[[#This Row],[Month]],Table1[[#This Row],[year]])</f>
        <v>December2021</v>
      </c>
      <c r="AG308" s="11">
        <f t="shared" si="23"/>
        <v>0.41886792452830202</v>
      </c>
    </row>
    <row r="309" spans="1:33">
      <c r="A309" s="6">
        <v>308</v>
      </c>
      <c r="B309" s="7" t="s">
        <v>1514</v>
      </c>
      <c r="C309" s="7" t="s">
        <v>153</v>
      </c>
      <c r="D309" s="7" t="s">
        <v>1515</v>
      </c>
      <c r="E309" s="7" t="s">
        <v>1516</v>
      </c>
      <c r="F309" s="7" t="s">
        <v>158</v>
      </c>
      <c r="G309" s="7" t="s">
        <v>326</v>
      </c>
      <c r="H309" s="7" t="s">
        <v>132</v>
      </c>
      <c r="I309" s="7" t="s">
        <v>212</v>
      </c>
      <c r="J309" s="7" t="s">
        <v>66</v>
      </c>
      <c r="K309" s="7" t="s">
        <v>1517</v>
      </c>
      <c r="L309" s="7" t="s">
        <v>42</v>
      </c>
      <c r="M309" s="7" t="s">
        <v>62</v>
      </c>
      <c r="N309" s="7" t="s">
        <v>1518</v>
      </c>
      <c r="O309" s="7">
        <v>621.45000000000005</v>
      </c>
      <c r="P309" s="7">
        <v>5</v>
      </c>
      <c r="Q309" s="7">
        <v>192.6</v>
      </c>
      <c r="R309" s="8">
        <f>Table1[[#This Row],[Profit]]/Table1[[#This Row],[Sales]]</f>
        <v>0.30992034757422199</v>
      </c>
      <c r="S309" s="7">
        <v>112.46</v>
      </c>
      <c r="T309" s="7" t="s">
        <v>165</v>
      </c>
      <c r="U309" s="7">
        <v>211</v>
      </c>
      <c r="V309" s="7" t="s">
        <v>172</v>
      </c>
      <c r="W309" s="7" t="s">
        <v>72</v>
      </c>
      <c r="X309" s="10" t="s">
        <v>21</v>
      </c>
      <c r="Y309" s="14">
        <v>44632</v>
      </c>
      <c r="Z309" s="14">
        <v>44693</v>
      </c>
      <c r="AA309" s="11">
        <f t="shared" si="20"/>
        <v>2022</v>
      </c>
      <c r="AB309" s="11" t="str">
        <f t="shared" si="21"/>
        <v>May</v>
      </c>
      <c r="AC309" s="11">
        <f t="shared" si="24"/>
        <v>61</v>
      </c>
      <c r="AD309" s="13" t="str" cm="1">
        <f t="array" ref="AD309">_xlfn.IFS(Table1[[#This Row],[Diff order-ship date]]&gt;10,"late time",Table1[[#This Row],[Diff order-ship date]]&gt;=0,"on time",Table1[[#This Row],[Diff order-ship date]]&lt;0,"not appropriate")</f>
        <v>late time</v>
      </c>
      <c r="AE309" s="11" t="str">
        <f t="shared" si="22"/>
        <v>Positive</v>
      </c>
      <c r="AF309" s="11" t="str">
        <f>_xlfn.CONCAT(Table1[[#This Row],[Month]],Table1[[#This Row],[year]])</f>
        <v>May2022</v>
      </c>
      <c r="AG309" s="11">
        <f t="shared" si="23"/>
        <v>0.30992034757422199</v>
      </c>
    </row>
    <row r="310" spans="1:33">
      <c r="A310" s="4">
        <v>309</v>
      </c>
      <c r="B310" s="5" t="s">
        <v>1519</v>
      </c>
      <c r="C310" s="5" t="s">
        <v>153</v>
      </c>
      <c r="D310" s="5" t="s">
        <v>1520</v>
      </c>
      <c r="E310" s="5" t="s">
        <v>1521</v>
      </c>
      <c r="F310" s="5" t="s">
        <v>158</v>
      </c>
      <c r="G310" s="5" t="s">
        <v>615</v>
      </c>
      <c r="H310" s="5" t="s">
        <v>104</v>
      </c>
      <c r="I310" s="5" t="s">
        <v>212</v>
      </c>
      <c r="J310" s="5" t="s">
        <v>67</v>
      </c>
      <c r="K310" s="5" t="s">
        <v>1522</v>
      </c>
      <c r="L310" s="5" t="s">
        <v>42</v>
      </c>
      <c r="M310" s="5" t="s">
        <v>62</v>
      </c>
      <c r="N310" s="5" t="s">
        <v>1523</v>
      </c>
      <c r="O310" s="5">
        <v>781.47</v>
      </c>
      <c r="P310" s="5">
        <v>3</v>
      </c>
      <c r="Q310" s="5">
        <v>281.25</v>
      </c>
      <c r="R310" s="8">
        <f>Table1[[#This Row],[Profit]]/Table1[[#This Row],[Sales]]</f>
        <v>0.35989865253944497</v>
      </c>
      <c r="S310" s="5">
        <v>108.2</v>
      </c>
      <c r="T310" s="5" t="s">
        <v>165</v>
      </c>
      <c r="U310" s="5">
        <v>197</v>
      </c>
      <c r="V310" s="5" t="s">
        <v>172</v>
      </c>
      <c r="W310" s="5" t="s">
        <v>27</v>
      </c>
      <c r="X310" s="9" t="s">
        <v>28</v>
      </c>
      <c r="Y310" s="12">
        <v>45394</v>
      </c>
      <c r="Z310" s="12">
        <v>45455</v>
      </c>
      <c r="AA310" s="11">
        <f t="shared" si="20"/>
        <v>2024</v>
      </c>
      <c r="AB310" s="11" t="str">
        <f t="shared" si="21"/>
        <v>June</v>
      </c>
      <c r="AC310" s="11">
        <f t="shared" si="24"/>
        <v>61</v>
      </c>
      <c r="AD310" s="13" t="str" cm="1">
        <f t="array" ref="AD310">_xlfn.IFS(Table1[[#This Row],[Diff order-ship date]]&gt;10,"late time",Table1[[#This Row],[Diff order-ship date]]&gt;=0,"on time",Table1[[#This Row],[Diff order-ship date]]&lt;0,"not appropriate")</f>
        <v>late time</v>
      </c>
      <c r="AE310" s="11" t="str">
        <f t="shared" si="22"/>
        <v>Positive</v>
      </c>
      <c r="AF310" s="11" t="str">
        <f>_xlfn.CONCAT(Table1[[#This Row],[Month]],Table1[[#This Row],[year]])</f>
        <v>June2024</v>
      </c>
      <c r="AG310" s="11">
        <f t="shared" si="23"/>
        <v>0.35989865253944497</v>
      </c>
    </row>
    <row r="311" spans="1:33">
      <c r="A311" s="6">
        <v>310</v>
      </c>
      <c r="B311" s="7" t="s">
        <v>1511</v>
      </c>
      <c r="C311" s="7" t="s">
        <v>153</v>
      </c>
      <c r="D311" s="7" t="s">
        <v>1512</v>
      </c>
      <c r="E311" s="7" t="s">
        <v>1513</v>
      </c>
      <c r="F311" s="7" t="s">
        <v>158</v>
      </c>
      <c r="G311" s="7" t="s">
        <v>723</v>
      </c>
      <c r="H311" s="7" t="s">
        <v>129</v>
      </c>
      <c r="I311" s="7" t="s">
        <v>212</v>
      </c>
      <c r="J311" s="7" t="s">
        <v>67</v>
      </c>
      <c r="K311" s="7" t="s">
        <v>1524</v>
      </c>
      <c r="L311" s="7" t="s">
        <v>42</v>
      </c>
      <c r="M311" s="7" t="s">
        <v>62</v>
      </c>
      <c r="N311" s="7" t="s">
        <v>1525</v>
      </c>
      <c r="O311" s="7">
        <v>382.14</v>
      </c>
      <c r="P311" s="7">
        <v>2</v>
      </c>
      <c r="Q311" s="7">
        <v>145.19999999999999</v>
      </c>
      <c r="R311" s="8">
        <f>Table1[[#This Row],[Profit]]/Table1[[#This Row],[Sales]]</f>
        <v>0.37996545768566498</v>
      </c>
      <c r="S311" s="7">
        <v>45.47</v>
      </c>
      <c r="T311" s="7" t="s">
        <v>165</v>
      </c>
      <c r="U311" s="7">
        <v>216</v>
      </c>
      <c r="V311" s="7" t="s">
        <v>172</v>
      </c>
      <c r="W311" s="7" t="s">
        <v>76</v>
      </c>
      <c r="X311" s="10" t="s">
        <v>28</v>
      </c>
      <c r="Y311" s="14">
        <v>45613</v>
      </c>
      <c r="Z311" s="14">
        <v>45618</v>
      </c>
      <c r="AA311" s="11">
        <f t="shared" si="20"/>
        <v>2024</v>
      </c>
      <c r="AB311" s="11" t="str">
        <f t="shared" si="21"/>
        <v>November</v>
      </c>
      <c r="AC311" s="11">
        <f t="shared" si="24"/>
        <v>5</v>
      </c>
      <c r="AD311" s="13" t="str" cm="1">
        <f t="array" ref="AD311">_xlfn.IFS(Table1[[#This Row],[Diff order-ship date]]&gt;10,"late time",Table1[[#This Row],[Diff order-ship date]]&gt;=0,"on time",Table1[[#This Row],[Diff order-ship date]]&lt;0,"not appropriate")</f>
        <v>on time</v>
      </c>
      <c r="AE311" s="11" t="str">
        <f t="shared" si="22"/>
        <v>Positive</v>
      </c>
      <c r="AF311" s="11" t="str">
        <f>_xlfn.CONCAT(Table1[[#This Row],[Month]],Table1[[#This Row],[year]])</f>
        <v>November2024</v>
      </c>
      <c r="AG311" s="11">
        <f t="shared" si="23"/>
        <v>0.37996545768566498</v>
      </c>
    </row>
    <row r="312" spans="1:33">
      <c r="A312" s="4">
        <v>311</v>
      </c>
      <c r="B312" s="5" t="s">
        <v>1526</v>
      </c>
      <c r="C312" s="5" t="s">
        <v>153</v>
      </c>
      <c r="D312" s="5" t="s">
        <v>1527</v>
      </c>
      <c r="E312" s="5" t="s">
        <v>1528</v>
      </c>
      <c r="F312" s="5" t="s">
        <v>158</v>
      </c>
      <c r="G312" s="5" t="s">
        <v>830</v>
      </c>
      <c r="H312" s="5" t="s">
        <v>104</v>
      </c>
      <c r="I312" s="5" t="s">
        <v>212</v>
      </c>
      <c r="J312" s="5" t="s">
        <v>67</v>
      </c>
      <c r="K312" s="5" t="s">
        <v>1529</v>
      </c>
      <c r="L312" s="5" t="s">
        <v>42</v>
      </c>
      <c r="M312" s="5" t="s">
        <v>62</v>
      </c>
      <c r="N312" s="5" t="s">
        <v>1530</v>
      </c>
      <c r="O312" s="5">
        <v>140.94</v>
      </c>
      <c r="P312" s="5">
        <v>1</v>
      </c>
      <c r="Q312" s="5">
        <v>4.2</v>
      </c>
      <c r="R312" s="8">
        <f>Table1[[#This Row],[Profit]]/Table1[[#This Row],[Sales]]</f>
        <v>2.97999148573861E-2</v>
      </c>
      <c r="S312" s="5">
        <v>29.06</v>
      </c>
      <c r="T312" s="5" t="s">
        <v>165</v>
      </c>
      <c r="U312" s="5">
        <v>376</v>
      </c>
      <c r="V312" s="5" t="s">
        <v>172</v>
      </c>
      <c r="W312" s="5" t="s">
        <v>63</v>
      </c>
      <c r="X312" s="9" t="s">
        <v>21</v>
      </c>
      <c r="Y312" s="12">
        <v>45255</v>
      </c>
      <c r="Z312" s="12">
        <v>45257</v>
      </c>
      <c r="AA312" s="11">
        <f t="shared" si="20"/>
        <v>2023</v>
      </c>
      <c r="AB312" s="11" t="str">
        <f t="shared" si="21"/>
        <v>November</v>
      </c>
      <c r="AC312" s="11">
        <f t="shared" si="24"/>
        <v>2</v>
      </c>
      <c r="AD312" s="13" t="str" cm="1">
        <f t="array" ref="AD312">_xlfn.IFS(Table1[[#This Row],[Diff order-ship date]]&gt;10,"late time",Table1[[#This Row],[Diff order-ship date]]&gt;=0,"on time",Table1[[#This Row],[Diff order-ship date]]&lt;0,"not appropriate")</f>
        <v>on time</v>
      </c>
      <c r="AE312" s="11" t="str">
        <f t="shared" si="22"/>
        <v>Positive</v>
      </c>
      <c r="AF312" s="11" t="str">
        <f>_xlfn.CONCAT(Table1[[#This Row],[Month]],Table1[[#This Row],[year]])</f>
        <v>November2023</v>
      </c>
      <c r="AG312" s="11">
        <f t="shared" si="23"/>
        <v>2.97999148573861E-2</v>
      </c>
    </row>
    <row r="313" spans="1:33">
      <c r="A313" s="6">
        <v>312</v>
      </c>
      <c r="B313" s="7" t="s">
        <v>1531</v>
      </c>
      <c r="C313" s="7" t="s">
        <v>153</v>
      </c>
      <c r="D313" s="7" t="s">
        <v>683</v>
      </c>
      <c r="E313" s="7" t="s">
        <v>684</v>
      </c>
      <c r="F313" s="7" t="s">
        <v>158</v>
      </c>
      <c r="G313" s="7" t="s">
        <v>861</v>
      </c>
      <c r="H313" s="7" t="s">
        <v>25</v>
      </c>
      <c r="I313" s="7" t="s">
        <v>212</v>
      </c>
      <c r="J313" s="7" t="s">
        <v>66</v>
      </c>
      <c r="K313" s="7" t="s">
        <v>1532</v>
      </c>
      <c r="L313" s="7" t="s">
        <v>42</v>
      </c>
      <c r="M313" s="7" t="s">
        <v>105</v>
      </c>
      <c r="N313" s="7" t="s">
        <v>1533</v>
      </c>
      <c r="O313" s="7">
        <v>1302.96</v>
      </c>
      <c r="P313" s="7">
        <v>2</v>
      </c>
      <c r="Q313" s="7">
        <v>182.4</v>
      </c>
      <c r="R313" s="8">
        <f>Table1[[#This Row],[Profit]]/Table1[[#This Row],[Sales]]</f>
        <v>0.139988948240928</v>
      </c>
      <c r="S313" s="7">
        <v>234.15</v>
      </c>
      <c r="T313" s="7" t="s">
        <v>165</v>
      </c>
      <c r="U313" s="7">
        <v>736</v>
      </c>
      <c r="V313" s="7" t="s">
        <v>172</v>
      </c>
      <c r="W313" s="7" t="s">
        <v>72</v>
      </c>
      <c r="X313" s="10" t="s">
        <v>28</v>
      </c>
      <c r="Y313" s="14">
        <v>45581</v>
      </c>
      <c r="Z313" s="14">
        <v>45584</v>
      </c>
      <c r="AA313" s="11">
        <f t="shared" si="20"/>
        <v>2024</v>
      </c>
      <c r="AB313" s="11" t="str">
        <f t="shared" si="21"/>
        <v>October</v>
      </c>
      <c r="AC313" s="11">
        <f t="shared" si="24"/>
        <v>3</v>
      </c>
      <c r="AD313" s="13" t="str" cm="1">
        <f t="array" ref="AD313">_xlfn.IFS(Table1[[#This Row],[Diff order-ship date]]&gt;10,"late time",Table1[[#This Row],[Diff order-ship date]]&gt;=0,"on time",Table1[[#This Row],[Diff order-ship date]]&lt;0,"not appropriate")</f>
        <v>on time</v>
      </c>
      <c r="AE313" s="11" t="str">
        <f t="shared" si="22"/>
        <v>Positive</v>
      </c>
      <c r="AF313" s="11" t="str">
        <f>_xlfn.CONCAT(Table1[[#This Row],[Month]],Table1[[#This Row],[year]])</f>
        <v>October2024</v>
      </c>
      <c r="AG313" s="11">
        <f t="shared" si="23"/>
        <v>0.139988948240928</v>
      </c>
    </row>
    <row r="314" spans="1:33">
      <c r="A314" s="4">
        <v>313</v>
      </c>
      <c r="B314" s="5" t="s">
        <v>1508</v>
      </c>
      <c r="C314" s="5" t="s">
        <v>153</v>
      </c>
      <c r="D314" s="5" t="s">
        <v>1310</v>
      </c>
      <c r="E314" s="5" t="s">
        <v>1311</v>
      </c>
      <c r="F314" s="5" t="s">
        <v>158</v>
      </c>
      <c r="G314" s="5" t="s">
        <v>156</v>
      </c>
      <c r="H314" s="5" t="s">
        <v>104</v>
      </c>
      <c r="I314" s="5" t="s">
        <v>212</v>
      </c>
      <c r="J314" s="5" t="s">
        <v>67</v>
      </c>
      <c r="K314" s="5" t="s">
        <v>1534</v>
      </c>
      <c r="L314" s="5" t="s">
        <v>42</v>
      </c>
      <c r="M314" s="5" t="s">
        <v>105</v>
      </c>
      <c r="N314" s="5" t="s">
        <v>1535</v>
      </c>
      <c r="O314" s="5">
        <v>965.58</v>
      </c>
      <c r="P314" s="5">
        <v>7</v>
      </c>
      <c r="Q314" s="5">
        <v>376.53</v>
      </c>
      <c r="R314" s="8">
        <f>Table1[[#This Row],[Profit]]/Table1[[#This Row],[Sales]]</f>
        <v>0.38995215311004799</v>
      </c>
      <c r="S314" s="5">
        <v>107.06</v>
      </c>
      <c r="T314" s="5" t="s">
        <v>165</v>
      </c>
      <c r="U314" s="5">
        <v>46</v>
      </c>
      <c r="V314" s="5" t="s">
        <v>172</v>
      </c>
      <c r="W314" s="5" t="s">
        <v>27</v>
      </c>
      <c r="X314" s="9" t="s">
        <v>28</v>
      </c>
      <c r="Y314" s="12">
        <v>45633</v>
      </c>
      <c r="Z314" s="12">
        <v>45486</v>
      </c>
      <c r="AA314" s="11">
        <f t="shared" si="20"/>
        <v>2024</v>
      </c>
      <c r="AB314" s="11" t="str">
        <f t="shared" si="21"/>
        <v>July</v>
      </c>
      <c r="AC314" s="11">
        <f t="shared" si="24"/>
        <v>-147</v>
      </c>
      <c r="AD314" s="13" t="str" cm="1">
        <f t="array" ref="AD314">_xlfn.IFS(Table1[[#This Row],[Diff order-ship date]]&gt;10,"late time",Table1[[#This Row],[Diff order-ship date]]&gt;=0,"on time",Table1[[#This Row],[Diff order-ship date]]&lt;0,"not appropriate")</f>
        <v>not appropriate</v>
      </c>
      <c r="AE314" s="11" t="str">
        <f t="shared" si="22"/>
        <v>Positive</v>
      </c>
      <c r="AF314" s="11" t="str">
        <f>_xlfn.CONCAT(Table1[[#This Row],[Month]],Table1[[#This Row],[year]])</f>
        <v>July2024</v>
      </c>
      <c r="AG314" s="11">
        <f t="shared" si="23"/>
        <v>0.38995215311004799</v>
      </c>
    </row>
    <row r="315" spans="1:33">
      <c r="A315" s="6">
        <v>314</v>
      </c>
      <c r="B315" s="7" t="s">
        <v>1508</v>
      </c>
      <c r="C315" s="7" t="s">
        <v>153</v>
      </c>
      <c r="D315" s="7" t="s">
        <v>1310</v>
      </c>
      <c r="E315" s="7" t="s">
        <v>1311</v>
      </c>
      <c r="F315" s="7" t="s">
        <v>158</v>
      </c>
      <c r="G315" s="7" t="s">
        <v>156</v>
      </c>
      <c r="H315" s="7" t="s">
        <v>104</v>
      </c>
      <c r="I315" s="7" t="s">
        <v>212</v>
      </c>
      <c r="J315" s="7" t="s">
        <v>67</v>
      </c>
      <c r="K315" s="7" t="s">
        <v>1536</v>
      </c>
      <c r="L315" s="7" t="s">
        <v>42</v>
      </c>
      <c r="M315" s="7" t="s">
        <v>105</v>
      </c>
      <c r="N315" s="7" t="s">
        <v>1537</v>
      </c>
      <c r="O315" s="7">
        <v>667.92</v>
      </c>
      <c r="P315" s="7">
        <v>4</v>
      </c>
      <c r="Q315" s="7">
        <v>153.6</v>
      </c>
      <c r="R315" s="8">
        <f>Table1[[#This Row],[Profit]]/Table1[[#This Row],[Sales]]</f>
        <v>0.22996766079770001</v>
      </c>
      <c r="S315" s="7">
        <v>88.22</v>
      </c>
      <c r="T315" s="7" t="s">
        <v>165</v>
      </c>
      <c r="U315" s="7">
        <v>147</v>
      </c>
      <c r="V315" s="7" t="s">
        <v>172</v>
      </c>
      <c r="W315" s="7" t="s">
        <v>76</v>
      </c>
      <c r="X315" s="10" t="s">
        <v>28</v>
      </c>
      <c r="Y315" s="14">
        <v>45552</v>
      </c>
      <c r="Z315" s="14">
        <v>45554</v>
      </c>
      <c r="AA315" s="11">
        <f t="shared" si="20"/>
        <v>2024</v>
      </c>
      <c r="AB315" s="11" t="str">
        <f t="shared" si="21"/>
        <v>September</v>
      </c>
      <c r="AC315" s="11">
        <f t="shared" si="24"/>
        <v>2</v>
      </c>
      <c r="AD315" s="13" t="str" cm="1">
        <f t="array" ref="AD315">_xlfn.IFS(Table1[[#This Row],[Diff order-ship date]]&gt;10,"late time",Table1[[#This Row],[Diff order-ship date]]&gt;=0,"on time",Table1[[#This Row],[Diff order-ship date]]&lt;0,"not appropriate")</f>
        <v>on time</v>
      </c>
      <c r="AE315" s="11" t="str">
        <f t="shared" si="22"/>
        <v>Positive</v>
      </c>
      <c r="AF315" s="11" t="str">
        <f>_xlfn.CONCAT(Table1[[#This Row],[Month]],Table1[[#This Row],[year]])</f>
        <v>September2024</v>
      </c>
      <c r="AG315" s="11">
        <f t="shared" si="23"/>
        <v>0.22996766079770001</v>
      </c>
    </row>
    <row r="316" spans="1:33">
      <c r="A316" s="4">
        <v>315</v>
      </c>
      <c r="B316" s="5" t="s">
        <v>1538</v>
      </c>
      <c r="C316" s="5" t="s">
        <v>153</v>
      </c>
      <c r="D316" s="5" t="s">
        <v>1539</v>
      </c>
      <c r="E316" s="5" t="s">
        <v>1540</v>
      </c>
      <c r="F316" s="5" t="s">
        <v>160</v>
      </c>
      <c r="G316" s="5" t="s">
        <v>156</v>
      </c>
      <c r="H316" s="5" t="s">
        <v>104</v>
      </c>
      <c r="I316" s="5" t="s">
        <v>212</v>
      </c>
      <c r="J316" s="5" t="s">
        <v>67</v>
      </c>
      <c r="K316" s="5" t="s">
        <v>1541</v>
      </c>
      <c r="L316" s="5" t="s">
        <v>29</v>
      </c>
      <c r="M316" s="5" t="s">
        <v>56</v>
      </c>
      <c r="N316" s="5" t="s">
        <v>1542</v>
      </c>
      <c r="O316" s="5">
        <v>417.42</v>
      </c>
      <c r="P316" s="5">
        <v>6</v>
      </c>
      <c r="Q316" s="5">
        <v>45.9</v>
      </c>
      <c r="R316" s="8">
        <f>Table1[[#This Row],[Profit]]/Table1[[#This Row],[Sales]]</f>
        <v>0.109961190168176</v>
      </c>
      <c r="S316" s="5">
        <v>40.409999999999997</v>
      </c>
      <c r="T316" s="5" t="s">
        <v>170</v>
      </c>
      <c r="U316" s="5">
        <v>560</v>
      </c>
      <c r="V316" s="5" t="s">
        <v>172</v>
      </c>
      <c r="W316" s="5" t="s">
        <v>27</v>
      </c>
      <c r="X316" s="9" t="s">
        <v>28</v>
      </c>
      <c r="Y316" s="12">
        <v>45182</v>
      </c>
      <c r="Z316" s="12">
        <v>45182</v>
      </c>
      <c r="AA316" s="11">
        <f t="shared" si="20"/>
        <v>2023</v>
      </c>
      <c r="AB316" s="11" t="str">
        <f t="shared" si="21"/>
        <v>September</v>
      </c>
      <c r="AC316" s="11">
        <f t="shared" si="24"/>
        <v>0</v>
      </c>
      <c r="AD316" s="13" t="str" cm="1">
        <f t="array" ref="AD316">_xlfn.IFS(Table1[[#This Row],[Diff order-ship date]]&gt;10,"late time",Table1[[#This Row],[Diff order-ship date]]&gt;=0,"on time",Table1[[#This Row],[Diff order-ship date]]&lt;0,"not appropriate")</f>
        <v>on time</v>
      </c>
      <c r="AE316" s="11" t="str">
        <f t="shared" si="22"/>
        <v>Positive</v>
      </c>
      <c r="AF316" s="11" t="str">
        <f>_xlfn.CONCAT(Table1[[#This Row],[Month]],Table1[[#This Row],[year]])</f>
        <v>September2023</v>
      </c>
      <c r="AG316" s="11">
        <f t="shared" si="23"/>
        <v>0.109961190168176</v>
      </c>
    </row>
    <row r="317" spans="1:33">
      <c r="A317" s="6">
        <v>316</v>
      </c>
      <c r="B317" s="7" t="s">
        <v>1543</v>
      </c>
      <c r="C317" s="7" t="s">
        <v>153</v>
      </c>
      <c r="D317" s="7" t="s">
        <v>1544</v>
      </c>
      <c r="E317" s="7" t="s">
        <v>1545</v>
      </c>
      <c r="F317" s="7" t="s">
        <v>160</v>
      </c>
      <c r="G317" s="7" t="s">
        <v>849</v>
      </c>
      <c r="H317" s="7" t="s">
        <v>138</v>
      </c>
      <c r="I317" s="7" t="s">
        <v>212</v>
      </c>
      <c r="J317" s="7" t="s">
        <v>65</v>
      </c>
      <c r="K317" s="7" t="s">
        <v>1546</v>
      </c>
      <c r="L317" s="7" t="s">
        <v>29</v>
      </c>
      <c r="M317" s="7" t="s">
        <v>56</v>
      </c>
      <c r="N317" s="7" t="s">
        <v>1547</v>
      </c>
      <c r="O317" s="7">
        <v>235.32</v>
      </c>
      <c r="P317" s="7">
        <v>4</v>
      </c>
      <c r="Q317" s="7">
        <v>0</v>
      </c>
      <c r="R317" s="8">
        <f>Table1[[#This Row],[Profit]]/Table1[[#This Row],[Sales]]</f>
        <v>0</v>
      </c>
      <c r="S317" s="7">
        <v>10.61</v>
      </c>
      <c r="T317" s="7" t="s">
        <v>170</v>
      </c>
      <c r="U317" s="7">
        <v>126</v>
      </c>
      <c r="V317" s="7" t="s">
        <v>172</v>
      </c>
      <c r="W317" s="7" t="s">
        <v>76</v>
      </c>
      <c r="X317" s="10" t="s">
        <v>21</v>
      </c>
      <c r="Y317" s="14">
        <v>45010</v>
      </c>
      <c r="Z317" s="14">
        <v>45014</v>
      </c>
      <c r="AA317" s="11">
        <f t="shared" si="20"/>
        <v>2023</v>
      </c>
      <c r="AB317" s="11" t="str">
        <f t="shared" si="21"/>
        <v>March</v>
      </c>
      <c r="AC317" s="11">
        <f t="shared" si="24"/>
        <v>4</v>
      </c>
      <c r="AD317" s="13" t="str" cm="1">
        <f t="array" ref="AD317">_xlfn.IFS(Table1[[#This Row],[Diff order-ship date]]&gt;10,"late time",Table1[[#This Row],[Diff order-ship date]]&gt;=0,"on time",Table1[[#This Row],[Diff order-ship date]]&lt;0,"not appropriate")</f>
        <v>on time</v>
      </c>
      <c r="AE317" s="11" t="str">
        <f t="shared" si="22"/>
        <v>Positive</v>
      </c>
      <c r="AF317" s="11" t="str">
        <f>_xlfn.CONCAT(Table1[[#This Row],[Month]],Table1[[#This Row],[year]])</f>
        <v>March2023</v>
      </c>
      <c r="AG317" s="11">
        <f t="shared" si="23"/>
        <v>0</v>
      </c>
    </row>
    <row r="318" spans="1:33">
      <c r="A318" s="4">
        <v>317</v>
      </c>
      <c r="B318" s="5" t="s">
        <v>1548</v>
      </c>
      <c r="C318" s="5" t="s">
        <v>153</v>
      </c>
      <c r="D318" s="5" t="s">
        <v>1331</v>
      </c>
      <c r="E318" s="5" t="s">
        <v>1332</v>
      </c>
      <c r="F318" s="5" t="s">
        <v>160</v>
      </c>
      <c r="G318" s="5" t="s">
        <v>1549</v>
      </c>
      <c r="H318" s="5" t="s">
        <v>104</v>
      </c>
      <c r="I318" s="5" t="s">
        <v>212</v>
      </c>
      <c r="J318" s="5" t="s">
        <v>67</v>
      </c>
      <c r="K318" s="5" t="s">
        <v>1298</v>
      </c>
      <c r="L318" s="5" t="s">
        <v>29</v>
      </c>
      <c r="M318" s="5" t="s">
        <v>56</v>
      </c>
      <c r="N318" s="5" t="s">
        <v>1299</v>
      </c>
      <c r="O318" s="5">
        <v>137.88</v>
      </c>
      <c r="P318" s="5">
        <v>3</v>
      </c>
      <c r="Q318" s="5">
        <v>10.98</v>
      </c>
      <c r="R318" s="8">
        <f>Table1[[#This Row],[Profit]]/Table1[[#This Row],[Sales]]</f>
        <v>7.9634464751958206E-2</v>
      </c>
      <c r="S318" s="5">
        <v>6.59</v>
      </c>
      <c r="T318" s="5" t="s">
        <v>170</v>
      </c>
      <c r="U318" s="5">
        <v>745</v>
      </c>
      <c r="V318" s="5" t="s">
        <v>172</v>
      </c>
      <c r="W318" s="5" t="s">
        <v>63</v>
      </c>
      <c r="X318" s="9" t="s">
        <v>28</v>
      </c>
      <c r="Y318" s="12">
        <v>45592</v>
      </c>
      <c r="Z318" s="12">
        <v>45595</v>
      </c>
      <c r="AA318" s="11">
        <f t="shared" si="20"/>
        <v>2024</v>
      </c>
      <c r="AB318" s="11" t="str">
        <f t="shared" si="21"/>
        <v>October</v>
      </c>
      <c r="AC318" s="11">
        <f t="shared" si="24"/>
        <v>3</v>
      </c>
      <c r="AD318" s="13" t="str" cm="1">
        <f t="array" ref="AD318">_xlfn.IFS(Table1[[#This Row],[Diff order-ship date]]&gt;10,"late time",Table1[[#This Row],[Diff order-ship date]]&gt;=0,"on time",Table1[[#This Row],[Diff order-ship date]]&lt;0,"not appropriate")</f>
        <v>on time</v>
      </c>
      <c r="AE318" s="11" t="str">
        <f t="shared" si="22"/>
        <v>Positive</v>
      </c>
      <c r="AF318" s="11" t="str">
        <f>_xlfn.CONCAT(Table1[[#This Row],[Month]],Table1[[#This Row],[year]])</f>
        <v>October2024</v>
      </c>
      <c r="AG318" s="11">
        <f t="shared" si="23"/>
        <v>7.9634464751958206E-2</v>
      </c>
    </row>
    <row r="319" spans="1:33">
      <c r="A319" s="6">
        <v>318</v>
      </c>
      <c r="B319" s="7" t="s">
        <v>576</v>
      </c>
      <c r="C319" s="7" t="s">
        <v>153</v>
      </c>
      <c r="D319" s="7" t="s">
        <v>577</v>
      </c>
      <c r="E319" s="7" t="s">
        <v>578</v>
      </c>
      <c r="F319" s="7" t="s">
        <v>160</v>
      </c>
      <c r="G319" s="7" t="s">
        <v>259</v>
      </c>
      <c r="H319" s="7" t="s">
        <v>138</v>
      </c>
      <c r="I319" s="7" t="s">
        <v>212</v>
      </c>
      <c r="J319" s="7" t="s">
        <v>65</v>
      </c>
      <c r="K319" s="7" t="s">
        <v>1550</v>
      </c>
      <c r="L319" s="7" t="s">
        <v>29</v>
      </c>
      <c r="M319" s="7" t="s">
        <v>83</v>
      </c>
      <c r="N319" s="7" t="s">
        <v>1551</v>
      </c>
      <c r="O319" s="7">
        <v>150.03</v>
      </c>
      <c r="P319" s="7">
        <v>3</v>
      </c>
      <c r="Q319" s="7">
        <v>58.5</v>
      </c>
      <c r="R319" s="8">
        <f>Table1[[#This Row],[Profit]]/Table1[[#This Row],[Sales]]</f>
        <v>0.389922015596881</v>
      </c>
      <c r="S319" s="7">
        <v>8.48</v>
      </c>
      <c r="T319" s="7" t="s">
        <v>170</v>
      </c>
      <c r="U319" s="7">
        <v>418</v>
      </c>
      <c r="V319" s="7" t="s">
        <v>172</v>
      </c>
      <c r="W319" s="7" t="s">
        <v>72</v>
      </c>
      <c r="X319" s="10" t="s">
        <v>28</v>
      </c>
      <c r="Y319" s="14">
        <v>44990</v>
      </c>
      <c r="Z319" s="14">
        <v>45112</v>
      </c>
      <c r="AA319" s="11">
        <f t="shared" si="20"/>
        <v>2023</v>
      </c>
      <c r="AB319" s="11" t="str">
        <f t="shared" si="21"/>
        <v>July</v>
      </c>
      <c r="AC319" s="11">
        <f t="shared" si="24"/>
        <v>122</v>
      </c>
      <c r="AD319" s="13" t="str" cm="1">
        <f t="array" ref="AD319">_xlfn.IFS(Table1[[#This Row],[Diff order-ship date]]&gt;10,"late time",Table1[[#This Row],[Diff order-ship date]]&gt;=0,"on time",Table1[[#This Row],[Diff order-ship date]]&lt;0,"not appropriate")</f>
        <v>late time</v>
      </c>
      <c r="AE319" s="11" t="str">
        <f t="shared" si="22"/>
        <v>Positive</v>
      </c>
      <c r="AF319" s="11" t="str">
        <f>_xlfn.CONCAT(Table1[[#This Row],[Month]],Table1[[#This Row],[year]])</f>
        <v>July2023</v>
      </c>
      <c r="AG319" s="11">
        <f t="shared" si="23"/>
        <v>0.389922015596881</v>
      </c>
    </row>
    <row r="320" spans="1:33">
      <c r="A320" s="4">
        <v>319</v>
      </c>
      <c r="B320" s="5" t="s">
        <v>1552</v>
      </c>
      <c r="C320" s="5" t="s">
        <v>153</v>
      </c>
      <c r="D320" s="5" t="s">
        <v>1553</v>
      </c>
      <c r="E320" s="5" t="s">
        <v>1554</v>
      </c>
      <c r="F320" s="5" t="s">
        <v>160</v>
      </c>
      <c r="G320" s="5" t="s">
        <v>725</v>
      </c>
      <c r="H320" s="5" t="s">
        <v>132</v>
      </c>
      <c r="I320" s="5" t="s">
        <v>212</v>
      </c>
      <c r="J320" s="5" t="s">
        <v>66</v>
      </c>
      <c r="K320" s="5" t="s">
        <v>1555</v>
      </c>
      <c r="L320" s="5" t="s">
        <v>29</v>
      </c>
      <c r="M320" s="5" t="s">
        <v>50</v>
      </c>
      <c r="N320" s="5" t="s">
        <v>1556</v>
      </c>
      <c r="O320" s="5">
        <v>860.79</v>
      </c>
      <c r="P320" s="5">
        <v>7</v>
      </c>
      <c r="Q320" s="5">
        <v>68.67</v>
      </c>
      <c r="R320" s="8">
        <f>Table1[[#This Row],[Profit]]/Table1[[#This Row],[Sales]]</f>
        <v>7.9775555013417904E-2</v>
      </c>
      <c r="S320" s="5">
        <v>35.01</v>
      </c>
      <c r="T320" s="5" t="s">
        <v>170</v>
      </c>
      <c r="U320" s="5">
        <v>686</v>
      </c>
      <c r="V320" s="5" t="s">
        <v>172</v>
      </c>
      <c r="W320" s="5" t="s">
        <v>27</v>
      </c>
      <c r="X320" s="9" t="s">
        <v>21</v>
      </c>
      <c r="Y320" s="12">
        <v>45394</v>
      </c>
      <c r="Z320" s="12">
        <v>45455</v>
      </c>
      <c r="AA320" s="11">
        <f t="shared" si="20"/>
        <v>2024</v>
      </c>
      <c r="AB320" s="11" t="str">
        <f t="shared" si="21"/>
        <v>June</v>
      </c>
      <c r="AC320" s="11">
        <f t="shared" si="24"/>
        <v>61</v>
      </c>
      <c r="AD320" s="13" t="str" cm="1">
        <f t="array" ref="AD320">_xlfn.IFS(Table1[[#This Row],[Diff order-ship date]]&gt;10,"late time",Table1[[#This Row],[Diff order-ship date]]&gt;=0,"on time",Table1[[#This Row],[Diff order-ship date]]&lt;0,"not appropriate")</f>
        <v>late time</v>
      </c>
      <c r="AE320" s="11" t="str">
        <f t="shared" si="22"/>
        <v>Positive</v>
      </c>
      <c r="AF320" s="11" t="str">
        <f>_xlfn.CONCAT(Table1[[#This Row],[Month]],Table1[[#This Row],[year]])</f>
        <v>June2024</v>
      </c>
      <c r="AG320" s="11">
        <f t="shared" si="23"/>
        <v>7.9775555013417904E-2</v>
      </c>
    </row>
    <row r="321" spans="1:33">
      <c r="A321" s="6">
        <v>320</v>
      </c>
      <c r="B321" s="7" t="s">
        <v>576</v>
      </c>
      <c r="C321" s="7" t="s">
        <v>153</v>
      </c>
      <c r="D321" s="7" t="s">
        <v>577</v>
      </c>
      <c r="E321" s="7" t="s">
        <v>578</v>
      </c>
      <c r="F321" s="7" t="s">
        <v>160</v>
      </c>
      <c r="G321" s="7" t="s">
        <v>259</v>
      </c>
      <c r="H321" s="7" t="s">
        <v>138</v>
      </c>
      <c r="I321" s="7" t="s">
        <v>212</v>
      </c>
      <c r="J321" s="7" t="s">
        <v>65</v>
      </c>
      <c r="K321" s="7" t="s">
        <v>1557</v>
      </c>
      <c r="L321" s="7" t="s">
        <v>29</v>
      </c>
      <c r="M321" s="7" t="s">
        <v>50</v>
      </c>
      <c r="N321" s="7" t="s">
        <v>1558</v>
      </c>
      <c r="O321" s="7">
        <v>123.45</v>
      </c>
      <c r="P321" s="7">
        <v>1</v>
      </c>
      <c r="Q321" s="7">
        <v>50.61</v>
      </c>
      <c r="R321" s="8">
        <f>Table1[[#This Row],[Profit]]/Table1[[#This Row],[Sales]]</f>
        <v>0.40996354799514001</v>
      </c>
      <c r="S321" s="7">
        <v>1.34</v>
      </c>
      <c r="T321" s="7" t="s">
        <v>170</v>
      </c>
      <c r="U321" s="7">
        <v>689</v>
      </c>
      <c r="V321" s="7" t="s">
        <v>172</v>
      </c>
      <c r="W321" s="7" t="s">
        <v>76</v>
      </c>
      <c r="X321" s="10" t="s">
        <v>28</v>
      </c>
      <c r="Y321" s="14">
        <v>45417</v>
      </c>
      <c r="Z321" s="14">
        <v>45478</v>
      </c>
      <c r="AA321" s="11">
        <f t="shared" si="20"/>
        <v>2024</v>
      </c>
      <c r="AB321" s="11" t="str">
        <f t="shared" si="21"/>
        <v>July</v>
      </c>
      <c r="AC321" s="11">
        <f t="shared" si="24"/>
        <v>61</v>
      </c>
      <c r="AD321" s="13" t="str" cm="1">
        <f t="array" ref="AD321">_xlfn.IFS(Table1[[#This Row],[Diff order-ship date]]&gt;10,"late time",Table1[[#This Row],[Diff order-ship date]]&gt;=0,"on time",Table1[[#This Row],[Diff order-ship date]]&lt;0,"not appropriate")</f>
        <v>late time</v>
      </c>
      <c r="AE321" s="11" t="str">
        <f t="shared" si="22"/>
        <v>Positive</v>
      </c>
      <c r="AF321" s="11" t="str">
        <f>_xlfn.CONCAT(Table1[[#This Row],[Month]],Table1[[#This Row],[year]])</f>
        <v>July2024</v>
      </c>
      <c r="AG321" s="11">
        <f t="shared" si="23"/>
        <v>0.40996354799514001</v>
      </c>
    </row>
    <row r="322" spans="1:33">
      <c r="A322" s="4">
        <v>321</v>
      </c>
      <c r="B322" s="5" t="s">
        <v>576</v>
      </c>
      <c r="C322" s="5" t="s">
        <v>153</v>
      </c>
      <c r="D322" s="5" t="s">
        <v>577</v>
      </c>
      <c r="E322" s="5" t="s">
        <v>578</v>
      </c>
      <c r="F322" s="5" t="s">
        <v>160</v>
      </c>
      <c r="G322" s="5" t="s">
        <v>259</v>
      </c>
      <c r="H322" s="5" t="s">
        <v>138</v>
      </c>
      <c r="I322" s="5" t="s">
        <v>212</v>
      </c>
      <c r="J322" s="5" t="s">
        <v>65</v>
      </c>
      <c r="K322" s="5" t="s">
        <v>1559</v>
      </c>
      <c r="L322" s="5" t="s">
        <v>42</v>
      </c>
      <c r="M322" s="5" t="s">
        <v>95</v>
      </c>
      <c r="N322" s="5" t="s">
        <v>1560</v>
      </c>
      <c r="O322" s="5">
        <v>1210.8599999999999</v>
      </c>
      <c r="P322" s="5">
        <v>7</v>
      </c>
      <c r="Q322" s="5">
        <v>423.78</v>
      </c>
      <c r="R322" s="8">
        <f>Table1[[#This Row],[Profit]]/Table1[[#This Row],[Sales]]</f>
        <v>0.34998265695456099</v>
      </c>
      <c r="S322" s="5">
        <v>113.03</v>
      </c>
      <c r="T322" s="5" t="s">
        <v>170</v>
      </c>
      <c r="U322" s="5">
        <v>143</v>
      </c>
      <c r="V322" s="5" t="s">
        <v>172</v>
      </c>
      <c r="W322" s="5" t="s">
        <v>72</v>
      </c>
      <c r="X322" s="9" t="s">
        <v>21</v>
      </c>
      <c r="Y322" s="12">
        <v>45552</v>
      </c>
      <c r="Z322" s="12">
        <v>45554</v>
      </c>
      <c r="AA322" s="11">
        <f t="shared" ref="AA322:AA385" si="25">YEAR(Z322)</f>
        <v>2024</v>
      </c>
      <c r="AB322" s="11" t="str">
        <f t="shared" ref="AB322:AB385" si="26">TEXT(Z322,"mmmm")</f>
        <v>September</v>
      </c>
      <c r="AC322" s="11">
        <f t="shared" si="24"/>
        <v>2</v>
      </c>
      <c r="AD322" s="13" t="str" cm="1">
        <f t="array" ref="AD322">_xlfn.IFS(Table1[[#This Row],[Diff order-ship date]]&gt;10,"late time",Table1[[#This Row],[Diff order-ship date]]&gt;=0,"on time",Table1[[#This Row],[Diff order-ship date]]&lt;0,"not appropriate")</f>
        <v>on time</v>
      </c>
      <c r="AE322" s="11" t="str">
        <f t="shared" ref="AE322:AE385" si="27">IF(Q322&lt;0,"Negative","Positive")</f>
        <v>Positive</v>
      </c>
      <c r="AF322" s="11" t="str">
        <f>_xlfn.CONCAT(Table1[[#This Row],[Month]],Table1[[#This Row],[year]])</f>
        <v>September2024</v>
      </c>
      <c r="AG322" s="11">
        <f t="shared" ref="AG322:AG385" si="28">Q322/O322</f>
        <v>0.34998265695456099</v>
      </c>
    </row>
    <row r="323" spans="1:33">
      <c r="A323" s="6">
        <v>322</v>
      </c>
      <c r="B323" s="7" t="s">
        <v>1543</v>
      </c>
      <c r="C323" s="7" t="s">
        <v>153</v>
      </c>
      <c r="D323" s="7" t="s">
        <v>1544</v>
      </c>
      <c r="E323" s="7" t="s">
        <v>1545</v>
      </c>
      <c r="F323" s="7" t="s">
        <v>160</v>
      </c>
      <c r="G323" s="7" t="s">
        <v>849</v>
      </c>
      <c r="H323" s="7" t="s">
        <v>138</v>
      </c>
      <c r="I323" s="7" t="s">
        <v>212</v>
      </c>
      <c r="J323" s="7" t="s">
        <v>65</v>
      </c>
      <c r="K323" s="7" t="s">
        <v>1561</v>
      </c>
      <c r="L323" s="7" t="s">
        <v>42</v>
      </c>
      <c r="M323" s="7" t="s">
        <v>95</v>
      </c>
      <c r="N323" s="7" t="s">
        <v>1562</v>
      </c>
      <c r="O323" s="7">
        <v>348.48</v>
      </c>
      <c r="P323" s="7">
        <v>2</v>
      </c>
      <c r="Q323" s="7">
        <v>142.86000000000001</v>
      </c>
      <c r="R323" s="8">
        <f>Table1[[#This Row],[Profit]]/Table1[[#This Row],[Sales]]</f>
        <v>0.40995179063360898</v>
      </c>
      <c r="S323" s="7">
        <v>30.85</v>
      </c>
      <c r="T323" s="7" t="s">
        <v>170</v>
      </c>
      <c r="U323" s="7">
        <v>297</v>
      </c>
      <c r="V323" s="7" t="s">
        <v>172</v>
      </c>
      <c r="W323" s="7" t="s">
        <v>27</v>
      </c>
      <c r="X323" s="10" t="s">
        <v>28</v>
      </c>
      <c r="Y323" s="14">
        <v>45117</v>
      </c>
      <c r="Z323" s="14">
        <v>45270</v>
      </c>
      <c r="AA323" s="11">
        <f t="shared" si="25"/>
        <v>2023</v>
      </c>
      <c r="AB323" s="11" t="str">
        <f t="shared" si="26"/>
        <v>December</v>
      </c>
      <c r="AC323" s="11">
        <f t="shared" si="24"/>
        <v>153</v>
      </c>
      <c r="AD323" s="13" t="str" cm="1">
        <f t="array" ref="AD323">_xlfn.IFS(Table1[[#This Row],[Diff order-ship date]]&gt;10,"late time",Table1[[#This Row],[Diff order-ship date]]&gt;=0,"on time",Table1[[#This Row],[Diff order-ship date]]&lt;0,"not appropriate")</f>
        <v>late time</v>
      </c>
      <c r="AE323" s="11" t="str">
        <f t="shared" si="27"/>
        <v>Positive</v>
      </c>
      <c r="AF323" s="11" t="str">
        <f>_xlfn.CONCAT(Table1[[#This Row],[Month]],Table1[[#This Row],[year]])</f>
        <v>December2023</v>
      </c>
      <c r="AG323" s="11">
        <f t="shared" si="28"/>
        <v>0.40995179063360898</v>
      </c>
    </row>
    <row r="324" spans="1:33">
      <c r="A324" s="4">
        <v>323</v>
      </c>
      <c r="B324" s="5" t="s">
        <v>1563</v>
      </c>
      <c r="C324" s="5" t="s">
        <v>153</v>
      </c>
      <c r="D324" s="5" t="s">
        <v>1564</v>
      </c>
      <c r="E324" s="5" t="s">
        <v>1565</v>
      </c>
      <c r="F324" s="5" t="s">
        <v>160</v>
      </c>
      <c r="G324" s="5" t="s">
        <v>1028</v>
      </c>
      <c r="H324" s="5" t="s">
        <v>104</v>
      </c>
      <c r="I324" s="5" t="s">
        <v>212</v>
      </c>
      <c r="J324" s="5" t="s">
        <v>67</v>
      </c>
      <c r="K324" s="5" t="s">
        <v>1566</v>
      </c>
      <c r="L324" s="5" t="s">
        <v>42</v>
      </c>
      <c r="M324" s="5" t="s">
        <v>95</v>
      </c>
      <c r="N324" s="5" t="s">
        <v>1567</v>
      </c>
      <c r="O324" s="5">
        <v>313.56</v>
      </c>
      <c r="P324" s="5">
        <v>1</v>
      </c>
      <c r="Q324" s="5">
        <v>147.36000000000001</v>
      </c>
      <c r="R324" s="8">
        <f>Table1[[#This Row],[Profit]]/Table1[[#This Row],[Sales]]</f>
        <v>0.46995790279372401</v>
      </c>
      <c r="S324" s="5">
        <v>10.75</v>
      </c>
      <c r="T324" s="5" t="s">
        <v>170</v>
      </c>
      <c r="U324" s="5">
        <v>256</v>
      </c>
      <c r="V324" s="5" t="s">
        <v>172</v>
      </c>
      <c r="W324" s="5" t="s">
        <v>76</v>
      </c>
      <c r="X324" s="9" t="s">
        <v>21</v>
      </c>
      <c r="Y324" s="12">
        <v>44773</v>
      </c>
      <c r="Z324" s="12">
        <v>44659</v>
      </c>
      <c r="AA324" s="11">
        <f t="shared" si="25"/>
        <v>2022</v>
      </c>
      <c r="AB324" s="11" t="str">
        <f t="shared" si="26"/>
        <v>April</v>
      </c>
      <c r="AC324" s="11">
        <f t="shared" ref="AC324:AC387" si="29">DATEDIF(Y324,Z324,"d")</f>
        <v>-114</v>
      </c>
      <c r="AD324" s="13" t="str" cm="1">
        <f t="array" ref="AD324">_xlfn.IFS(Table1[[#This Row],[Diff order-ship date]]&gt;10,"late time",Table1[[#This Row],[Diff order-ship date]]&gt;=0,"on time",Table1[[#This Row],[Diff order-ship date]]&lt;0,"not appropriate")</f>
        <v>not appropriate</v>
      </c>
      <c r="AE324" s="11" t="str">
        <f t="shared" si="27"/>
        <v>Positive</v>
      </c>
      <c r="AF324" s="11" t="str">
        <f>_xlfn.CONCAT(Table1[[#This Row],[Month]],Table1[[#This Row],[year]])</f>
        <v>April2022</v>
      </c>
      <c r="AG324" s="11">
        <f t="shared" si="28"/>
        <v>0.46995790279372401</v>
      </c>
    </row>
    <row r="325" spans="1:33">
      <c r="A325" s="6">
        <v>324</v>
      </c>
      <c r="B325" s="7" t="s">
        <v>1568</v>
      </c>
      <c r="C325" s="7" t="s">
        <v>153</v>
      </c>
      <c r="D325" s="7" t="s">
        <v>1569</v>
      </c>
      <c r="E325" s="7" t="s">
        <v>1570</v>
      </c>
      <c r="F325" s="7" t="s">
        <v>160</v>
      </c>
      <c r="G325" s="7" t="s">
        <v>538</v>
      </c>
      <c r="H325" s="7" t="s">
        <v>71</v>
      </c>
      <c r="I325" s="7" t="s">
        <v>212</v>
      </c>
      <c r="J325" s="7" t="s">
        <v>65</v>
      </c>
      <c r="K325" s="7" t="s">
        <v>1571</v>
      </c>
      <c r="L325" s="7" t="s">
        <v>42</v>
      </c>
      <c r="M325" s="7" t="s">
        <v>62</v>
      </c>
      <c r="N325" s="7" t="s">
        <v>1572</v>
      </c>
      <c r="O325" s="7">
        <v>342.18</v>
      </c>
      <c r="P325" s="7">
        <v>2</v>
      </c>
      <c r="Q325" s="7">
        <v>82.08</v>
      </c>
      <c r="R325" s="8">
        <f>Table1[[#This Row],[Profit]]/Table1[[#This Row],[Sales]]</f>
        <v>0.23987375065754901</v>
      </c>
      <c r="S325" s="7">
        <v>29.93</v>
      </c>
      <c r="T325" s="7" t="s">
        <v>170</v>
      </c>
      <c r="U325" s="7">
        <v>706</v>
      </c>
      <c r="V325" s="7" t="s">
        <v>172</v>
      </c>
      <c r="W325" s="7" t="s">
        <v>63</v>
      </c>
      <c r="X325" s="10" t="s">
        <v>28</v>
      </c>
      <c r="Y325" s="14">
        <v>45028</v>
      </c>
      <c r="Z325" s="14">
        <v>45028</v>
      </c>
      <c r="AA325" s="11">
        <f t="shared" si="25"/>
        <v>2023</v>
      </c>
      <c r="AB325" s="11" t="str">
        <f t="shared" si="26"/>
        <v>April</v>
      </c>
      <c r="AC325" s="11">
        <f t="shared" si="29"/>
        <v>0</v>
      </c>
      <c r="AD325" s="13" t="str" cm="1">
        <f t="array" ref="AD325">_xlfn.IFS(Table1[[#This Row],[Diff order-ship date]]&gt;10,"late time",Table1[[#This Row],[Diff order-ship date]]&gt;=0,"on time",Table1[[#This Row],[Diff order-ship date]]&lt;0,"not appropriate")</f>
        <v>on time</v>
      </c>
      <c r="AE325" s="11" t="str">
        <f t="shared" si="27"/>
        <v>Positive</v>
      </c>
      <c r="AF325" s="11" t="str">
        <f>_xlfn.CONCAT(Table1[[#This Row],[Month]],Table1[[#This Row],[year]])</f>
        <v>April2023</v>
      </c>
      <c r="AG325" s="11">
        <f t="shared" si="28"/>
        <v>0.23987375065754901</v>
      </c>
    </row>
    <row r="326" spans="1:33">
      <c r="A326" s="4">
        <v>325</v>
      </c>
      <c r="B326" s="5" t="s">
        <v>1573</v>
      </c>
      <c r="C326" s="5" t="s">
        <v>153</v>
      </c>
      <c r="D326" s="5" t="s">
        <v>1574</v>
      </c>
      <c r="E326" s="5" t="s">
        <v>1575</v>
      </c>
      <c r="F326" s="5" t="s">
        <v>160</v>
      </c>
      <c r="G326" s="5" t="s">
        <v>644</v>
      </c>
      <c r="H326" s="5" t="s">
        <v>104</v>
      </c>
      <c r="I326" s="5" t="s">
        <v>212</v>
      </c>
      <c r="J326" s="5" t="s">
        <v>67</v>
      </c>
      <c r="K326" s="5" t="s">
        <v>1576</v>
      </c>
      <c r="L326" s="5" t="s">
        <v>42</v>
      </c>
      <c r="M326" s="5" t="s">
        <v>62</v>
      </c>
      <c r="N326" s="5" t="s">
        <v>1577</v>
      </c>
      <c r="O326" s="5">
        <v>567.45000000000005</v>
      </c>
      <c r="P326" s="5">
        <v>3</v>
      </c>
      <c r="Q326" s="5">
        <v>-522.09</v>
      </c>
      <c r="R326" s="8">
        <f>Table1[[#This Row],[Profit]]/Table1[[#This Row],[Sales]]</f>
        <v>-0.92006344171292598</v>
      </c>
      <c r="S326" s="5">
        <v>24.98</v>
      </c>
      <c r="T326" s="5" t="s">
        <v>170</v>
      </c>
      <c r="U326" s="5">
        <v>104</v>
      </c>
      <c r="V326" s="5" t="s">
        <v>172</v>
      </c>
      <c r="W326" s="5" t="s">
        <v>72</v>
      </c>
      <c r="X326" s="9" t="s">
        <v>28</v>
      </c>
      <c r="Y326" s="12">
        <v>45596</v>
      </c>
      <c r="Z326" s="12">
        <v>45333</v>
      </c>
      <c r="AA326" s="11">
        <f t="shared" si="25"/>
        <v>2024</v>
      </c>
      <c r="AB326" s="11" t="str">
        <f t="shared" si="26"/>
        <v>February</v>
      </c>
      <c r="AC326" s="11">
        <f t="shared" si="29"/>
        <v>-263</v>
      </c>
      <c r="AD326" s="13" t="str" cm="1">
        <f t="array" ref="AD326">_xlfn.IFS(Table1[[#This Row],[Diff order-ship date]]&gt;10,"late time",Table1[[#This Row],[Diff order-ship date]]&gt;=0,"on time",Table1[[#This Row],[Diff order-ship date]]&lt;0,"not appropriate")</f>
        <v>not appropriate</v>
      </c>
      <c r="AE326" s="11" t="str">
        <f t="shared" si="27"/>
        <v>Negative</v>
      </c>
      <c r="AF326" s="11" t="str">
        <f>_xlfn.CONCAT(Table1[[#This Row],[Month]],Table1[[#This Row],[year]])</f>
        <v>February2024</v>
      </c>
      <c r="AG326" s="11">
        <f t="shared" si="28"/>
        <v>-0.92006344171292598</v>
      </c>
    </row>
    <row r="327" spans="1:33">
      <c r="A327" s="6">
        <v>326</v>
      </c>
      <c r="B327" s="7" t="s">
        <v>571</v>
      </c>
      <c r="C327" s="7" t="s">
        <v>153</v>
      </c>
      <c r="D327" s="7" t="s">
        <v>572</v>
      </c>
      <c r="E327" s="7" t="s">
        <v>118</v>
      </c>
      <c r="F327" s="7" t="s">
        <v>160</v>
      </c>
      <c r="G327" s="7" t="s">
        <v>573</v>
      </c>
      <c r="H327" s="7" t="s">
        <v>142</v>
      </c>
      <c r="I327" s="7" t="s">
        <v>212</v>
      </c>
      <c r="J327" s="7" t="s">
        <v>64</v>
      </c>
      <c r="K327" s="7" t="s">
        <v>1578</v>
      </c>
      <c r="L327" s="7" t="s">
        <v>42</v>
      </c>
      <c r="M327" s="7" t="s">
        <v>26</v>
      </c>
      <c r="N327" s="7" t="s">
        <v>1579</v>
      </c>
      <c r="O327" s="7">
        <v>84.96</v>
      </c>
      <c r="P327" s="7">
        <v>1</v>
      </c>
      <c r="Q327" s="7">
        <v>25.47</v>
      </c>
      <c r="R327" s="8">
        <f>Table1[[#This Row],[Profit]]/Table1[[#This Row],[Sales]]</f>
        <v>0.29978813559321998</v>
      </c>
      <c r="S327" s="7">
        <v>7.69</v>
      </c>
      <c r="T327" s="7" t="s">
        <v>170</v>
      </c>
      <c r="U327" s="7">
        <v>66</v>
      </c>
      <c r="V327" s="7" t="s">
        <v>172</v>
      </c>
      <c r="W327" s="7" t="s">
        <v>27</v>
      </c>
      <c r="X327" s="10" t="s">
        <v>21</v>
      </c>
      <c r="Y327" s="14">
        <v>44906</v>
      </c>
      <c r="Z327" s="14">
        <v>44882</v>
      </c>
      <c r="AA327" s="11">
        <f t="shared" si="25"/>
        <v>2022</v>
      </c>
      <c r="AB327" s="11" t="str">
        <f t="shared" si="26"/>
        <v>November</v>
      </c>
      <c r="AC327" s="11">
        <f t="shared" si="29"/>
        <v>-24</v>
      </c>
      <c r="AD327" s="13" t="str" cm="1">
        <f t="array" ref="AD327">_xlfn.IFS(Table1[[#This Row],[Diff order-ship date]]&gt;10,"late time",Table1[[#This Row],[Diff order-ship date]]&gt;=0,"on time",Table1[[#This Row],[Diff order-ship date]]&lt;0,"not appropriate")</f>
        <v>not appropriate</v>
      </c>
      <c r="AE327" s="11" t="str">
        <f t="shared" si="27"/>
        <v>Positive</v>
      </c>
      <c r="AF327" s="11" t="str">
        <f>_xlfn.CONCAT(Table1[[#This Row],[Month]],Table1[[#This Row],[year]])</f>
        <v>November2022</v>
      </c>
      <c r="AG327" s="11">
        <f t="shared" si="28"/>
        <v>0.29978813559321998</v>
      </c>
    </row>
    <row r="328" spans="1:33">
      <c r="A328" s="4">
        <v>327</v>
      </c>
      <c r="B328" s="5" t="s">
        <v>1580</v>
      </c>
      <c r="C328" s="5" t="s">
        <v>153</v>
      </c>
      <c r="D328" s="5" t="s">
        <v>1581</v>
      </c>
      <c r="E328" s="5" t="s">
        <v>1582</v>
      </c>
      <c r="F328" s="5" t="s">
        <v>160</v>
      </c>
      <c r="G328" s="5" t="s">
        <v>296</v>
      </c>
      <c r="H328" s="5" t="s">
        <v>129</v>
      </c>
      <c r="I328" s="5" t="s">
        <v>212</v>
      </c>
      <c r="J328" s="5" t="s">
        <v>67</v>
      </c>
      <c r="K328" s="5" t="s">
        <v>1583</v>
      </c>
      <c r="L328" s="5" t="s">
        <v>42</v>
      </c>
      <c r="M328" s="5" t="s">
        <v>26</v>
      </c>
      <c r="N328" s="5" t="s">
        <v>1584</v>
      </c>
      <c r="O328" s="5">
        <v>207.18</v>
      </c>
      <c r="P328" s="5">
        <v>2</v>
      </c>
      <c r="Q328" s="5">
        <v>43.5</v>
      </c>
      <c r="R328" s="8">
        <f>Table1[[#This Row],[Profit]]/Table1[[#This Row],[Sales]]</f>
        <v>0.20996235157833801</v>
      </c>
      <c r="S328" s="5">
        <v>5.99</v>
      </c>
      <c r="T328" s="5" t="s">
        <v>170</v>
      </c>
      <c r="U328" s="5">
        <v>253</v>
      </c>
      <c r="V328" s="5" t="s">
        <v>172</v>
      </c>
      <c r="W328" s="5" t="s">
        <v>76</v>
      </c>
      <c r="X328" s="9" t="s">
        <v>21</v>
      </c>
      <c r="Y328" s="12">
        <v>45561</v>
      </c>
      <c r="Z328" s="12">
        <v>45563</v>
      </c>
      <c r="AA328" s="11">
        <f t="shared" si="25"/>
        <v>2024</v>
      </c>
      <c r="AB328" s="11" t="str">
        <f t="shared" si="26"/>
        <v>September</v>
      </c>
      <c r="AC328" s="11">
        <f t="shared" si="29"/>
        <v>2</v>
      </c>
      <c r="AD328" s="13" t="str" cm="1">
        <f t="array" ref="AD328">_xlfn.IFS(Table1[[#This Row],[Diff order-ship date]]&gt;10,"late time",Table1[[#This Row],[Diff order-ship date]]&gt;=0,"on time",Table1[[#This Row],[Diff order-ship date]]&lt;0,"not appropriate")</f>
        <v>on time</v>
      </c>
      <c r="AE328" s="11" t="str">
        <f t="shared" si="27"/>
        <v>Positive</v>
      </c>
      <c r="AF328" s="11" t="str">
        <f>_xlfn.CONCAT(Table1[[#This Row],[Month]],Table1[[#This Row],[year]])</f>
        <v>September2024</v>
      </c>
      <c r="AG328" s="11">
        <f t="shared" si="28"/>
        <v>0.20996235157833801</v>
      </c>
    </row>
    <row r="329" spans="1:33">
      <c r="A329" s="6">
        <v>328</v>
      </c>
      <c r="B329" s="7" t="s">
        <v>603</v>
      </c>
      <c r="C329" s="7" t="s">
        <v>153</v>
      </c>
      <c r="D329" s="7" t="s">
        <v>604</v>
      </c>
      <c r="E329" s="7" t="s">
        <v>605</v>
      </c>
      <c r="F329" s="7" t="s">
        <v>160</v>
      </c>
      <c r="G329" s="7" t="s">
        <v>330</v>
      </c>
      <c r="H329" s="7" t="s">
        <v>129</v>
      </c>
      <c r="I329" s="7" t="s">
        <v>212</v>
      </c>
      <c r="J329" s="7" t="s">
        <v>67</v>
      </c>
      <c r="K329" s="7" t="s">
        <v>1585</v>
      </c>
      <c r="L329" s="7" t="s">
        <v>42</v>
      </c>
      <c r="M329" s="7" t="s">
        <v>26</v>
      </c>
      <c r="N329" s="7" t="s">
        <v>1586</v>
      </c>
      <c r="O329" s="7">
        <v>59.34</v>
      </c>
      <c r="P329" s="7">
        <v>2</v>
      </c>
      <c r="Q329" s="7">
        <v>14.22</v>
      </c>
      <c r="R329" s="8">
        <f>Table1[[#This Row],[Profit]]/Table1[[#This Row],[Sales]]</f>
        <v>0.23963599595551099</v>
      </c>
      <c r="S329" s="7">
        <v>3.92</v>
      </c>
      <c r="T329" s="7" t="s">
        <v>170</v>
      </c>
      <c r="U329" s="7">
        <v>168</v>
      </c>
      <c r="V329" s="7" t="s">
        <v>172</v>
      </c>
      <c r="W329" s="7" t="s">
        <v>63</v>
      </c>
      <c r="X329" s="10" t="s">
        <v>21</v>
      </c>
      <c r="Y329" s="14">
        <v>45561</v>
      </c>
      <c r="Z329" s="14">
        <v>45565</v>
      </c>
      <c r="AA329" s="11">
        <f t="shared" si="25"/>
        <v>2024</v>
      </c>
      <c r="AB329" s="11" t="str">
        <f t="shared" si="26"/>
        <v>September</v>
      </c>
      <c r="AC329" s="11">
        <f t="shared" si="29"/>
        <v>4</v>
      </c>
      <c r="AD329" s="13" t="str" cm="1">
        <f t="array" ref="AD329">_xlfn.IFS(Table1[[#This Row],[Diff order-ship date]]&gt;10,"late time",Table1[[#This Row],[Diff order-ship date]]&gt;=0,"on time",Table1[[#This Row],[Diff order-ship date]]&lt;0,"not appropriate")</f>
        <v>on time</v>
      </c>
      <c r="AE329" s="11" t="str">
        <f t="shared" si="27"/>
        <v>Positive</v>
      </c>
      <c r="AF329" s="11" t="str">
        <f>_xlfn.CONCAT(Table1[[#This Row],[Month]],Table1[[#This Row],[year]])</f>
        <v>September2024</v>
      </c>
      <c r="AG329" s="11">
        <f t="shared" si="28"/>
        <v>0.23963599595551099</v>
      </c>
    </row>
    <row r="330" spans="1:33">
      <c r="A330" s="4">
        <v>329</v>
      </c>
      <c r="B330" s="5" t="s">
        <v>1587</v>
      </c>
      <c r="C330" s="5" t="s">
        <v>153</v>
      </c>
      <c r="D330" s="5" t="s">
        <v>1588</v>
      </c>
      <c r="E330" s="5" t="s">
        <v>1589</v>
      </c>
      <c r="F330" s="5" t="s">
        <v>160</v>
      </c>
      <c r="G330" s="5" t="s">
        <v>681</v>
      </c>
      <c r="H330" s="5" t="s">
        <v>132</v>
      </c>
      <c r="I330" s="5" t="s">
        <v>212</v>
      </c>
      <c r="J330" s="5" t="s">
        <v>66</v>
      </c>
      <c r="K330" s="5" t="s">
        <v>1590</v>
      </c>
      <c r="L330" s="5" t="s">
        <v>42</v>
      </c>
      <c r="M330" s="5" t="s">
        <v>105</v>
      </c>
      <c r="N330" s="5" t="s">
        <v>1591</v>
      </c>
      <c r="O330" s="5">
        <v>1813.5</v>
      </c>
      <c r="P330" s="5">
        <v>13</v>
      </c>
      <c r="Q330" s="5">
        <v>145.08000000000001</v>
      </c>
      <c r="R330" s="8">
        <f>Table1[[#This Row],[Profit]]/Table1[[#This Row],[Sales]]</f>
        <v>0.08</v>
      </c>
      <c r="S330" s="5">
        <v>109.95</v>
      </c>
      <c r="T330" s="5" t="s">
        <v>170</v>
      </c>
      <c r="U330" s="5">
        <v>669</v>
      </c>
      <c r="V330" s="5" t="s">
        <v>172</v>
      </c>
      <c r="W330" s="5" t="s">
        <v>72</v>
      </c>
      <c r="X330" s="9" t="s">
        <v>28</v>
      </c>
      <c r="Y330" s="12">
        <v>45633</v>
      </c>
      <c r="Z330" s="12">
        <v>45486</v>
      </c>
      <c r="AA330" s="11">
        <f t="shared" si="25"/>
        <v>2024</v>
      </c>
      <c r="AB330" s="11" t="str">
        <f t="shared" si="26"/>
        <v>July</v>
      </c>
      <c r="AC330" s="11">
        <f t="shared" si="29"/>
        <v>-147</v>
      </c>
      <c r="AD330" s="13" t="str" cm="1">
        <f t="array" ref="AD330">_xlfn.IFS(Table1[[#This Row],[Diff order-ship date]]&gt;10,"late time",Table1[[#This Row],[Diff order-ship date]]&gt;=0,"on time",Table1[[#This Row],[Diff order-ship date]]&lt;0,"not appropriate")</f>
        <v>not appropriate</v>
      </c>
      <c r="AE330" s="11" t="str">
        <f t="shared" si="27"/>
        <v>Positive</v>
      </c>
      <c r="AF330" s="11" t="str">
        <f>_xlfn.CONCAT(Table1[[#This Row],[Month]],Table1[[#This Row],[year]])</f>
        <v>July2024</v>
      </c>
      <c r="AG330" s="11">
        <f t="shared" si="28"/>
        <v>0.08</v>
      </c>
    </row>
    <row r="331" spans="1:33">
      <c r="A331" s="6">
        <v>330</v>
      </c>
      <c r="B331" s="7" t="s">
        <v>1548</v>
      </c>
      <c r="C331" s="7" t="s">
        <v>153</v>
      </c>
      <c r="D331" s="7" t="s">
        <v>1331</v>
      </c>
      <c r="E331" s="7" t="s">
        <v>1332</v>
      </c>
      <c r="F331" s="7" t="s">
        <v>160</v>
      </c>
      <c r="G331" s="7" t="s">
        <v>1549</v>
      </c>
      <c r="H331" s="7" t="s">
        <v>104</v>
      </c>
      <c r="I331" s="7" t="s">
        <v>212</v>
      </c>
      <c r="J331" s="7" t="s">
        <v>67</v>
      </c>
      <c r="K331" s="7" t="s">
        <v>1592</v>
      </c>
      <c r="L331" s="7" t="s">
        <v>42</v>
      </c>
      <c r="M331" s="7" t="s">
        <v>105</v>
      </c>
      <c r="N331" s="7" t="s">
        <v>1593</v>
      </c>
      <c r="O331" s="7">
        <v>863.31</v>
      </c>
      <c r="P331" s="7">
        <v>7</v>
      </c>
      <c r="Q331" s="7">
        <v>301.98</v>
      </c>
      <c r="R331" s="8">
        <f>Table1[[#This Row],[Profit]]/Table1[[#This Row],[Sales]]</f>
        <v>0.34979323765507198</v>
      </c>
      <c r="S331" s="7">
        <v>95.58</v>
      </c>
      <c r="T331" s="7" t="s">
        <v>170</v>
      </c>
      <c r="U331" s="7">
        <v>43</v>
      </c>
      <c r="V331" s="7" t="s">
        <v>172</v>
      </c>
      <c r="W331" s="7" t="s">
        <v>27</v>
      </c>
      <c r="X331" s="10" t="s">
        <v>21</v>
      </c>
      <c r="Y331" s="14">
        <v>44250</v>
      </c>
      <c r="Z331" s="14">
        <v>44253</v>
      </c>
      <c r="AA331" s="11">
        <f t="shared" si="25"/>
        <v>2021</v>
      </c>
      <c r="AB331" s="11" t="str">
        <f t="shared" si="26"/>
        <v>February</v>
      </c>
      <c r="AC331" s="11">
        <f t="shared" si="29"/>
        <v>3</v>
      </c>
      <c r="AD331" s="13" t="str" cm="1">
        <f t="array" ref="AD331">_xlfn.IFS(Table1[[#This Row],[Diff order-ship date]]&gt;10,"late time",Table1[[#This Row],[Diff order-ship date]]&gt;=0,"on time",Table1[[#This Row],[Diff order-ship date]]&lt;0,"not appropriate")</f>
        <v>on time</v>
      </c>
      <c r="AE331" s="11" t="str">
        <f t="shared" si="27"/>
        <v>Positive</v>
      </c>
      <c r="AF331" s="11" t="str">
        <f>_xlfn.CONCAT(Table1[[#This Row],[Month]],Table1[[#This Row],[year]])</f>
        <v>February2021</v>
      </c>
      <c r="AG331" s="11">
        <f t="shared" si="28"/>
        <v>0.34979323765507198</v>
      </c>
    </row>
    <row r="332" spans="1:33">
      <c r="A332" s="4">
        <v>331</v>
      </c>
      <c r="B332" s="5" t="s">
        <v>1563</v>
      </c>
      <c r="C332" s="5" t="s">
        <v>153</v>
      </c>
      <c r="D332" s="5" t="s">
        <v>1564</v>
      </c>
      <c r="E332" s="5" t="s">
        <v>1565</v>
      </c>
      <c r="F332" s="5" t="s">
        <v>160</v>
      </c>
      <c r="G332" s="5" t="s">
        <v>1028</v>
      </c>
      <c r="H332" s="5" t="s">
        <v>104</v>
      </c>
      <c r="I332" s="5" t="s">
        <v>212</v>
      </c>
      <c r="J332" s="5" t="s">
        <v>67</v>
      </c>
      <c r="K332" s="5" t="s">
        <v>1594</v>
      </c>
      <c r="L332" s="5" t="s">
        <v>42</v>
      </c>
      <c r="M332" s="5" t="s">
        <v>105</v>
      </c>
      <c r="N332" s="5" t="s">
        <v>1595</v>
      </c>
      <c r="O332" s="5">
        <v>504.36</v>
      </c>
      <c r="P332" s="5">
        <v>3</v>
      </c>
      <c r="Q332" s="5">
        <v>191.61</v>
      </c>
      <c r="R332" s="8">
        <f>Table1[[#This Row],[Profit]]/Table1[[#This Row],[Sales]]</f>
        <v>0.37990720913633103</v>
      </c>
      <c r="S332" s="5">
        <v>9.49</v>
      </c>
      <c r="T332" s="5" t="s">
        <v>170</v>
      </c>
      <c r="U332" s="5">
        <v>590</v>
      </c>
      <c r="V332" s="5" t="s">
        <v>172</v>
      </c>
      <c r="W332" s="5" t="s">
        <v>76</v>
      </c>
      <c r="X332" s="9" t="s">
        <v>21</v>
      </c>
      <c r="Y332" s="12">
        <v>45162</v>
      </c>
      <c r="Z332" s="12">
        <v>45163</v>
      </c>
      <c r="AA332" s="11">
        <f t="shared" si="25"/>
        <v>2023</v>
      </c>
      <c r="AB332" s="11" t="str">
        <f t="shared" si="26"/>
        <v>August</v>
      </c>
      <c r="AC332" s="11">
        <f t="shared" si="29"/>
        <v>1</v>
      </c>
      <c r="AD332" s="13" t="str" cm="1">
        <f t="array" ref="AD332">_xlfn.IFS(Table1[[#This Row],[Diff order-ship date]]&gt;10,"late time",Table1[[#This Row],[Diff order-ship date]]&gt;=0,"on time",Table1[[#This Row],[Diff order-ship date]]&lt;0,"not appropriate")</f>
        <v>on time</v>
      </c>
      <c r="AE332" s="11" t="str">
        <f t="shared" si="27"/>
        <v>Positive</v>
      </c>
      <c r="AF332" s="11" t="str">
        <f>_xlfn.CONCAT(Table1[[#This Row],[Month]],Table1[[#This Row],[year]])</f>
        <v>August2023</v>
      </c>
      <c r="AG332" s="11">
        <f t="shared" si="28"/>
        <v>0.37990720913633103</v>
      </c>
    </row>
    <row r="333" spans="1:33">
      <c r="A333" s="6">
        <v>332</v>
      </c>
      <c r="B333" s="7" t="s">
        <v>530</v>
      </c>
      <c r="C333" s="7" t="s">
        <v>153</v>
      </c>
      <c r="D333" s="7" t="s">
        <v>531</v>
      </c>
      <c r="E333" s="7" t="s">
        <v>532</v>
      </c>
      <c r="F333" s="7" t="s">
        <v>159</v>
      </c>
      <c r="G333" s="7" t="s">
        <v>468</v>
      </c>
      <c r="H333" s="7" t="s">
        <v>87</v>
      </c>
      <c r="I333" s="7" t="s">
        <v>212</v>
      </c>
      <c r="J333" s="7" t="s">
        <v>66</v>
      </c>
      <c r="K333" s="7" t="s">
        <v>1596</v>
      </c>
      <c r="L333" s="7" t="s">
        <v>29</v>
      </c>
      <c r="M333" s="7" t="s">
        <v>83</v>
      </c>
      <c r="N333" s="7" t="s">
        <v>1597</v>
      </c>
      <c r="O333" s="7">
        <v>155.69999999999999</v>
      </c>
      <c r="P333" s="7">
        <v>3</v>
      </c>
      <c r="Q333" s="7">
        <v>55.98</v>
      </c>
      <c r="R333" s="8">
        <f>Table1[[#This Row],[Profit]]/Table1[[#This Row],[Sales]]</f>
        <v>0.35953757225433502</v>
      </c>
      <c r="S333" s="7">
        <v>9.98</v>
      </c>
      <c r="T333" s="7" t="s">
        <v>170</v>
      </c>
      <c r="U333" s="7">
        <v>606</v>
      </c>
      <c r="V333" s="7" t="s">
        <v>172</v>
      </c>
      <c r="W333" s="7" t="s">
        <v>63</v>
      </c>
      <c r="X333" s="10" t="s">
        <v>28</v>
      </c>
      <c r="Y333" s="14">
        <v>45642</v>
      </c>
      <c r="Z333" s="14">
        <v>45645</v>
      </c>
      <c r="AA333" s="11">
        <f t="shared" si="25"/>
        <v>2024</v>
      </c>
      <c r="AB333" s="11" t="str">
        <f t="shared" si="26"/>
        <v>December</v>
      </c>
      <c r="AC333" s="11">
        <f t="shared" si="29"/>
        <v>3</v>
      </c>
      <c r="AD333" s="13" t="str" cm="1">
        <f t="array" ref="AD333">_xlfn.IFS(Table1[[#This Row],[Diff order-ship date]]&gt;10,"late time",Table1[[#This Row],[Diff order-ship date]]&gt;=0,"on time",Table1[[#This Row],[Diff order-ship date]]&lt;0,"not appropriate")</f>
        <v>on time</v>
      </c>
      <c r="AE333" s="11" t="str">
        <f t="shared" si="27"/>
        <v>Positive</v>
      </c>
      <c r="AF333" s="11" t="str">
        <f>_xlfn.CONCAT(Table1[[#This Row],[Month]],Table1[[#This Row],[year]])</f>
        <v>December2024</v>
      </c>
      <c r="AG333" s="11">
        <f t="shared" si="28"/>
        <v>0.35953757225433502</v>
      </c>
    </row>
    <row r="334" spans="1:33">
      <c r="A334" s="4">
        <v>333</v>
      </c>
      <c r="B334" s="5" t="s">
        <v>1598</v>
      </c>
      <c r="C334" s="5" t="s">
        <v>153</v>
      </c>
      <c r="D334" s="5" t="s">
        <v>1599</v>
      </c>
      <c r="E334" s="5" t="s">
        <v>1600</v>
      </c>
      <c r="F334" s="5" t="s">
        <v>159</v>
      </c>
      <c r="G334" s="5" t="s">
        <v>861</v>
      </c>
      <c r="H334" s="5" t="s">
        <v>25</v>
      </c>
      <c r="I334" s="5" t="s">
        <v>212</v>
      </c>
      <c r="J334" s="5" t="s">
        <v>66</v>
      </c>
      <c r="K334" s="5" t="s">
        <v>1601</v>
      </c>
      <c r="L334" s="5" t="s">
        <v>29</v>
      </c>
      <c r="M334" s="5" t="s">
        <v>83</v>
      </c>
      <c r="N334" s="5" t="s">
        <v>1602</v>
      </c>
      <c r="O334" s="5">
        <v>56.79</v>
      </c>
      <c r="P334" s="5">
        <v>3</v>
      </c>
      <c r="Q334" s="5">
        <v>8.4600000000000009</v>
      </c>
      <c r="R334" s="8">
        <f>Table1[[#This Row],[Profit]]/Table1[[#This Row],[Sales]]</f>
        <v>0.14896988906497599</v>
      </c>
      <c r="S334" s="5">
        <v>3.15</v>
      </c>
      <c r="T334" s="5" t="s">
        <v>170</v>
      </c>
      <c r="U334" s="5">
        <v>330</v>
      </c>
      <c r="V334" s="5" t="s">
        <v>172</v>
      </c>
      <c r="W334" s="5" t="s">
        <v>72</v>
      </c>
      <c r="X334" s="9" t="s">
        <v>21</v>
      </c>
      <c r="Y334" s="12">
        <v>44948</v>
      </c>
      <c r="Z334" s="12">
        <v>44950</v>
      </c>
      <c r="AA334" s="11">
        <f t="shared" si="25"/>
        <v>2023</v>
      </c>
      <c r="AB334" s="11" t="str">
        <f t="shared" si="26"/>
        <v>January</v>
      </c>
      <c r="AC334" s="11">
        <f t="shared" si="29"/>
        <v>2</v>
      </c>
      <c r="AD334" s="13" t="str" cm="1">
        <f t="array" ref="AD334">_xlfn.IFS(Table1[[#This Row],[Diff order-ship date]]&gt;10,"late time",Table1[[#This Row],[Diff order-ship date]]&gt;=0,"on time",Table1[[#This Row],[Diff order-ship date]]&lt;0,"not appropriate")</f>
        <v>on time</v>
      </c>
      <c r="AE334" s="11" t="str">
        <f t="shared" si="27"/>
        <v>Positive</v>
      </c>
      <c r="AF334" s="11" t="str">
        <f>_xlfn.CONCAT(Table1[[#This Row],[Month]],Table1[[#This Row],[year]])</f>
        <v>January2023</v>
      </c>
      <c r="AG334" s="11">
        <f t="shared" si="28"/>
        <v>0.14896988906497599</v>
      </c>
    </row>
    <row r="335" spans="1:33">
      <c r="A335" s="6">
        <v>334</v>
      </c>
      <c r="B335" s="7" t="s">
        <v>1603</v>
      </c>
      <c r="C335" s="7" t="s">
        <v>153</v>
      </c>
      <c r="D335" s="7" t="s">
        <v>514</v>
      </c>
      <c r="E335" s="7" t="s">
        <v>515</v>
      </c>
      <c r="F335" s="7" t="s">
        <v>159</v>
      </c>
      <c r="G335" s="7" t="s">
        <v>1604</v>
      </c>
      <c r="H335" s="7" t="s">
        <v>104</v>
      </c>
      <c r="I335" s="7" t="s">
        <v>212</v>
      </c>
      <c r="J335" s="7" t="s">
        <v>67</v>
      </c>
      <c r="K335" s="7" t="s">
        <v>1605</v>
      </c>
      <c r="L335" s="7" t="s">
        <v>29</v>
      </c>
      <c r="M335" s="7" t="s">
        <v>50</v>
      </c>
      <c r="N335" s="7" t="s">
        <v>1606</v>
      </c>
      <c r="O335" s="7">
        <v>2186.6999999999998</v>
      </c>
      <c r="P335" s="7">
        <v>5</v>
      </c>
      <c r="Q335" s="7">
        <v>481.05</v>
      </c>
      <c r="R335" s="8">
        <f>Table1[[#This Row],[Profit]]/Table1[[#This Row],[Sales]]</f>
        <v>0.21998902455755301</v>
      </c>
      <c r="S335" s="7">
        <v>178.04</v>
      </c>
      <c r="T335" s="7" t="s">
        <v>170</v>
      </c>
      <c r="U335" s="7">
        <v>145</v>
      </c>
      <c r="V335" s="7" t="s">
        <v>172</v>
      </c>
      <c r="W335" s="7" t="s">
        <v>27</v>
      </c>
      <c r="X335" s="10" t="s">
        <v>28</v>
      </c>
      <c r="Y335" s="14">
        <v>44740</v>
      </c>
      <c r="Z335" s="14">
        <v>44740</v>
      </c>
      <c r="AA335" s="11">
        <f t="shared" si="25"/>
        <v>2022</v>
      </c>
      <c r="AB335" s="11" t="str">
        <f t="shared" si="26"/>
        <v>June</v>
      </c>
      <c r="AC335" s="11">
        <f t="shared" si="29"/>
        <v>0</v>
      </c>
      <c r="AD335" s="13" t="str" cm="1">
        <f t="array" ref="AD335">_xlfn.IFS(Table1[[#This Row],[Diff order-ship date]]&gt;10,"late time",Table1[[#This Row],[Diff order-ship date]]&gt;=0,"on time",Table1[[#This Row],[Diff order-ship date]]&lt;0,"not appropriate")</f>
        <v>on time</v>
      </c>
      <c r="AE335" s="11" t="str">
        <f t="shared" si="27"/>
        <v>Positive</v>
      </c>
      <c r="AF335" s="11" t="str">
        <f>_xlfn.CONCAT(Table1[[#This Row],[Month]],Table1[[#This Row],[year]])</f>
        <v>June2022</v>
      </c>
      <c r="AG335" s="11">
        <f t="shared" si="28"/>
        <v>0.21998902455755301</v>
      </c>
    </row>
    <row r="336" spans="1:33">
      <c r="A336" s="4">
        <v>335</v>
      </c>
      <c r="B336" s="5" t="s">
        <v>1607</v>
      </c>
      <c r="C336" s="5" t="s">
        <v>153</v>
      </c>
      <c r="D336" s="5" t="s">
        <v>1608</v>
      </c>
      <c r="E336" s="5" t="s">
        <v>1609</v>
      </c>
      <c r="F336" s="5" t="s">
        <v>159</v>
      </c>
      <c r="G336" s="5" t="s">
        <v>1549</v>
      </c>
      <c r="H336" s="5" t="s">
        <v>104</v>
      </c>
      <c r="I336" s="5" t="s">
        <v>212</v>
      </c>
      <c r="J336" s="5" t="s">
        <v>67</v>
      </c>
      <c r="K336" s="5" t="s">
        <v>1610</v>
      </c>
      <c r="L336" s="5" t="s">
        <v>29</v>
      </c>
      <c r="M336" s="5" t="s">
        <v>50</v>
      </c>
      <c r="N336" s="5" t="s">
        <v>1611</v>
      </c>
      <c r="O336" s="5">
        <v>1106.46</v>
      </c>
      <c r="P336" s="5">
        <v>9</v>
      </c>
      <c r="Q336" s="5">
        <v>187.92</v>
      </c>
      <c r="R336" s="8">
        <f>Table1[[#This Row],[Profit]]/Table1[[#This Row],[Sales]]</f>
        <v>0.169838945827233</v>
      </c>
      <c r="S336" s="5">
        <v>83.06</v>
      </c>
      <c r="T336" s="5" t="s">
        <v>170</v>
      </c>
      <c r="U336" s="5">
        <v>509</v>
      </c>
      <c r="V336" s="5" t="s">
        <v>172</v>
      </c>
      <c r="W336" s="5" t="s">
        <v>76</v>
      </c>
      <c r="X336" s="9" t="s">
        <v>28</v>
      </c>
      <c r="Y336" s="12">
        <v>44657</v>
      </c>
      <c r="Z336" s="12">
        <v>44718</v>
      </c>
      <c r="AA336" s="11">
        <f t="shared" si="25"/>
        <v>2022</v>
      </c>
      <c r="AB336" s="11" t="str">
        <f t="shared" si="26"/>
        <v>June</v>
      </c>
      <c r="AC336" s="11">
        <f t="shared" si="29"/>
        <v>61</v>
      </c>
      <c r="AD336" s="13" t="str" cm="1">
        <f t="array" ref="AD336">_xlfn.IFS(Table1[[#This Row],[Diff order-ship date]]&gt;10,"late time",Table1[[#This Row],[Diff order-ship date]]&gt;=0,"on time",Table1[[#This Row],[Diff order-ship date]]&lt;0,"not appropriate")</f>
        <v>late time</v>
      </c>
      <c r="AE336" s="11" t="str">
        <f t="shared" si="27"/>
        <v>Positive</v>
      </c>
      <c r="AF336" s="11" t="str">
        <f>_xlfn.CONCAT(Table1[[#This Row],[Month]],Table1[[#This Row],[year]])</f>
        <v>June2022</v>
      </c>
      <c r="AG336" s="11">
        <f t="shared" si="28"/>
        <v>0.169838945827233</v>
      </c>
    </row>
    <row r="337" spans="1:33">
      <c r="A337" s="6">
        <v>336</v>
      </c>
      <c r="B337" s="7" t="s">
        <v>1612</v>
      </c>
      <c r="C337" s="7" t="s">
        <v>153</v>
      </c>
      <c r="D337" s="7" t="s">
        <v>1613</v>
      </c>
      <c r="E337" s="7" t="s">
        <v>1614</v>
      </c>
      <c r="F337" s="7" t="s">
        <v>159</v>
      </c>
      <c r="G337" s="7" t="s">
        <v>1028</v>
      </c>
      <c r="H337" s="7" t="s">
        <v>104</v>
      </c>
      <c r="I337" s="7" t="s">
        <v>212</v>
      </c>
      <c r="J337" s="7" t="s">
        <v>67</v>
      </c>
      <c r="K337" s="7" t="s">
        <v>1615</v>
      </c>
      <c r="L337" s="7" t="s">
        <v>29</v>
      </c>
      <c r="M337" s="7" t="s">
        <v>50</v>
      </c>
      <c r="N337" s="7" t="s">
        <v>1616</v>
      </c>
      <c r="O337" s="7">
        <v>434.16</v>
      </c>
      <c r="P337" s="7">
        <v>3</v>
      </c>
      <c r="Q337" s="7">
        <v>73.8</v>
      </c>
      <c r="R337" s="8">
        <f>Table1[[#This Row],[Profit]]/Table1[[#This Row],[Sales]]</f>
        <v>0.169983416252073</v>
      </c>
      <c r="S337" s="7">
        <v>35.81</v>
      </c>
      <c r="T337" s="7" t="s">
        <v>170</v>
      </c>
      <c r="U337" s="7">
        <v>419</v>
      </c>
      <c r="V337" s="7" t="s">
        <v>172</v>
      </c>
      <c r="W337" s="7" t="s">
        <v>63</v>
      </c>
      <c r="X337" s="10" t="s">
        <v>28</v>
      </c>
      <c r="Y337" s="14">
        <v>45512</v>
      </c>
      <c r="Z337" s="14">
        <v>45512</v>
      </c>
      <c r="AA337" s="11">
        <f t="shared" si="25"/>
        <v>2024</v>
      </c>
      <c r="AB337" s="11" t="str">
        <f t="shared" si="26"/>
        <v>August</v>
      </c>
      <c r="AC337" s="11">
        <f t="shared" si="29"/>
        <v>0</v>
      </c>
      <c r="AD337" s="13" t="str" cm="1">
        <f t="array" ref="AD337">_xlfn.IFS(Table1[[#This Row],[Diff order-ship date]]&gt;10,"late time",Table1[[#This Row],[Diff order-ship date]]&gt;=0,"on time",Table1[[#This Row],[Diff order-ship date]]&lt;0,"not appropriate")</f>
        <v>on time</v>
      </c>
      <c r="AE337" s="11" t="str">
        <f t="shared" si="27"/>
        <v>Positive</v>
      </c>
      <c r="AF337" s="11" t="str">
        <f>_xlfn.CONCAT(Table1[[#This Row],[Month]],Table1[[#This Row],[year]])</f>
        <v>August2024</v>
      </c>
      <c r="AG337" s="11">
        <f t="shared" si="28"/>
        <v>0.169983416252073</v>
      </c>
    </row>
    <row r="338" spans="1:33">
      <c r="A338" s="4">
        <v>337</v>
      </c>
      <c r="B338" s="5" t="s">
        <v>1617</v>
      </c>
      <c r="C338" s="5" t="s">
        <v>153</v>
      </c>
      <c r="D338" s="5" t="s">
        <v>1618</v>
      </c>
      <c r="E338" s="5" t="s">
        <v>1619</v>
      </c>
      <c r="F338" s="5" t="s">
        <v>159</v>
      </c>
      <c r="G338" s="5" t="s">
        <v>644</v>
      </c>
      <c r="H338" s="5" t="s">
        <v>104</v>
      </c>
      <c r="I338" s="5" t="s">
        <v>212</v>
      </c>
      <c r="J338" s="5" t="s">
        <v>67</v>
      </c>
      <c r="K338" s="5" t="s">
        <v>1374</v>
      </c>
      <c r="L338" s="5" t="s">
        <v>29</v>
      </c>
      <c r="M338" s="5" t="s">
        <v>50</v>
      </c>
      <c r="N338" s="5" t="s">
        <v>44</v>
      </c>
      <c r="O338" s="5">
        <v>567.13499999999999</v>
      </c>
      <c r="P338" s="5">
        <v>9</v>
      </c>
      <c r="Q338" s="5">
        <v>-510.435</v>
      </c>
      <c r="R338" s="8">
        <f>Table1[[#This Row],[Profit]]/Table1[[#This Row],[Sales]]</f>
        <v>-0.90002380385622505</v>
      </c>
      <c r="S338" s="5">
        <v>51.6</v>
      </c>
      <c r="T338" s="5" t="s">
        <v>170</v>
      </c>
      <c r="U338" s="5">
        <v>48</v>
      </c>
      <c r="V338" s="5" t="s">
        <v>172</v>
      </c>
      <c r="W338" s="5" t="s">
        <v>72</v>
      </c>
      <c r="X338" s="9" t="s">
        <v>21</v>
      </c>
      <c r="Y338" s="12">
        <v>45514</v>
      </c>
      <c r="Z338" s="12">
        <v>45575</v>
      </c>
      <c r="AA338" s="11">
        <f t="shared" si="25"/>
        <v>2024</v>
      </c>
      <c r="AB338" s="11" t="str">
        <f t="shared" si="26"/>
        <v>October</v>
      </c>
      <c r="AC338" s="11">
        <f t="shared" si="29"/>
        <v>61</v>
      </c>
      <c r="AD338" s="13" t="str" cm="1">
        <f t="array" ref="AD338">_xlfn.IFS(Table1[[#This Row],[Diff order-ship date]]&gt;10,"late time",Table1[[#This Row],[Diff order-ship date]]&gt;=0,"on time",Table1[[#This Row],[Diff order-ship date]]&lt;0,"not appropriate")</f>
        <v>late time</v>
      </c>
      <c r="AE338" s="11" t="str">
        <f t="shared" si="27"/>
        <v>Negative</v>
      </c>
      <c r="AF338" s="11" t="str">
        <f>_xlfn.CONCAT(Table1[[#This Row],[Month]],Table1[[#This Row],[year]])</f>
        <v>October2024</v>
      </c>
      <c r="AG338" s="11">
        <f t="shared" si="28"/>
        <v>-0.90002380385622505</v>
      </c>
    </row>
    <row r="339" spans="1:33">
      <c r="A339" s="6">
        <v>338</v>
      </c>
      <c r="B339" s="7" t="s">
        <v>1620</v>
      </c>
      <c r="C339" s="7" t="s">
        <v>153</v>
      </c>
      <c r="D339" s="7" t="s">
        <v>1621</v>
      </c>
      <c r="E339" s="7" t="s">
        <v>1622</v>
      </c>
      <c r="F339" s="7" t="s">
        <v>159</v>
      </c>
      <c r="G339" s="7" t="s">
        <v>313</v>
      </c>
      <c r="H339" s="7" t="s">
        <v>61</v>
      </c>
      <c r="I339" s="7" t="s">
        <v>212</v>
      </c>
      <c r="J339" s="7" t="s">
        <v>67</v>
      </c>
      <c r="K339" s="7" t="s">
        <v>1623</v>
      </c>
      <c r="L339" s="7" t="s">
        <v>29</v>
      </c>
      <c r="M339" s="7" t="s">
        <v>56</v>
      </c>
      <c r="N339" s="7" t="s">
        <v>1624</v>
      </c>
      <c r="O339" s="7">
        <v>732.78</v>
      </c>
      <c r="P339" s="7">
        <v>9</v>
      </c>
      <c r="Q339" s="7">
        <v>278.37</v>
      </c>
      <c r="R339" s="8">
        <f>Table1[[#This Row],[Profit]]/Table1[[#This Row],[Sales]]</f>
        <v>0.37988209285187902</v>
      </c>
      <c r="S339" s="7">
        <v>53.53</v>
      </c>
      <c r="T339" s="7" t="s">
        <v>170</v>
      </c>
      <c r="U339" s="7">
        <v>230</v>
      </c>
      <c r="V339" s="7" t="s">
        <v>172</v>
      </c>
      <c r="W339" s="7" t="s">
        <v>63</v>
      </c>
      <c r="X339" s="10" t="s">
        <v>28</v>
      </c>
      <c r="Y339" s="14">
        <v>45077</v>
      </c>
      <c r="Z339" s="14">
        <v>45077</v>
      </c>
      <c r="AA339" s="11">
        <f t="shared" si="25"/>
        <v>2023</v>
      </c>
      <c r="AB339" s="11" t="str">
        <f t="shared" si="26"/>
        <v>May</v>
      </c>
      <c r="AC339" s="11">
        <f t="shared" si="29"/>
        <v>0</v>
      </c>
      <c r="AD339" s="13" t="str" cm="1">
        <f t="array" ref="AD339">_xlfn.IFS(Table1[[#This Row],[Diff order-ship date]]&gt;10,"late time",Table1[[#This Row],[Diff order-ship date]]&gt;=0,"on time",Table1[[#This Row],[Diff order-ship date]]&lt;0,"not appropriate")</f>
        <v>on time</v>
      </c>
      <c r="AE339" s="11" t="str">
        <f t="shared" si="27"/>
        <v>Positive</v>
      </c>
      <c r="AF339" s="11" t="str">
        <f>_xlfn.CONCAT(Table1[[#This Row],[Month]],Table1[[#This Row],[year]])</f>
        <v>May2023</v>
      </c>
      <c r="AG339" s="11">
        <f t="shared" si="28"/>
        <v>0.37988209285187902</v>
      </c>
    </row>
    <row r="340" spans="1:33">
      <c r="A340" s="4">
        <v>339</v>
      </c>
      <c r="B340" s="5" t="s">
        <v>1625</v>
      </c>
      <c r="C340" s="5" t="s">
        <v>153</v>
      </c>
      <c r="D340" s="5" t="s">
        <v>1626</v>
      </c>
      <c r="E340" s="5" t="s">
        <v>1627</v>
      </c>
      <c r="F340" s="5" t="s">
        <v>159</v>
      </c>
      <c r="G340" s="5" t="s">
        <v>861</v>
      </c>
      <c r="H340" s="5" t="s">
        <v>25</v>
      </c>
      <c r="I340" s="5" t="s">
        <v>212</v>
      </c>
      <c r="J340" s="5" t="s">
        <v>66</v>
      </c>
      <c r="K340" s="5" t="s">
        <v>1628</v>
      </c>
      <c r="L340" s="5" t="s">
        <v>29</v>
      </c>
      <c r="M340" s="5" t="s">
        <v>56</v>
      </c>
      <c r="N340" s="5" t="s">
        <v>1629</v>
      </c>
      <c r="O340" s="5">
        <v>869.7</v>
      </c>
      <c r="P340" s="5">
        <v>5</v>
      </c>
      <c r="Q340" s="5">
        <v>191.25</v>
      </c>
      <c r="R340" s="8">
        <f>Table1[[#This Row],[Profit]]/Table1[[#This Row],[Sales]]</f>
        <v>0.21990341497068</v>
      </c>
      <c r="S340" s="5">
        <v>43.04</v>
      </c>
      <c r="T340" s="5" t="s">
        <v>170</v>
      </c>
      <c r="U340" s="5">
        <v>141</v>
      </c>
      <c r="V340" s="5" t="s">
        <v>172</v>
      </c>
      <c r="W340" s="5" t="s">
        <v>27</v>
      </c>
      <c r="X340" s="9" t="s">
        <v>28</v>
      </c>
      <c r="Y340" s="12">
        <v>45403</v>
      </c>
      <c r="Z340" s="12">
        <v>45403</v>
      </c>
      <c r="AA340" s="11">
        <f t="shared" si="25"/>
        <v>2024</v>
      </c>
      <c r="AB340" s="11" t="str">
        <f t="shared" si="26"/>
        <v>April</v>
      </c>
      <c r="AC340" s="11">
        <f t="shared" si="29"/>
        <v>0</v>
      </c>
      <c r="AD340" s="13" t="str" cm="1">
        <f t="array" ref="AD340">_xlfn.IFS(Table1[[#This Row],[Diff order-ship date]]&gt;10,"late time",Table1[[#This Row],[Diff order-ship date]]&gt;=0,"on time",Table1[[#This Row],[Diff order-ship date]]&lt;0,"not appropriate")</f>
        <v>on time</v>
      </c>
      <c r="AE340" s="11" t="str">
        <f t="shared" si="27"/>
        <v>Positive</v>
      </c>
      <c r="AF340" s="11" t="str">
        <f>_xlfn.CONCAT(Table1[[#This Row],[Month]],Table1[[#This Row],[year]])</f>
        <v>April2024</v>
      </c>
      <c r="AG340" s="11">
        <f t="shared" si="28"/>
        <v>0.21990341497068</v>
      </c>
    </row>
    <row r="341" spans="1:33">
      <c r="A341" s="6">
        <v>340</v>
      </c>
      <c r="B341" s="7" t="s">
        <v>1630</v>
      </c>
      <c r="C341" s="7" t="s">
        <v>153</v>
      </c>
      <c r="D341" s="7" t="s">
        <v>1137</v>
      </c>
      <c r="E341" s="7" t="s">
        <v>1138</v>
      </c>
      <c r="F341" s="7" t="s">
        <v>159</v>
      </c>
      <c r="G341" s="7" t="s">
        <v>751</v>
      </c>
      <c r="H341" s="7" t="s">
        <v>138</v>
      </c>
      <c r="I341" s="7" t="s">
        <v>212</v>
      </c>
      <c r="J341" s="7" t="s">
        <v>65</v>
      </c>
      <c r="K341" s="7" t="s">
        <v>1328</v>
      </c>
      <c r="L341" s="7" t="s">
        <v>29</v>
      </c>
      <c r="M341" s="7" t="s">
        <v>56</v>
      </c>
      <c r="N341" s="7" t="s">
        <v>1329</v>
      </c>
      <c r="O341" s="7">
        <v>180.12</v>
      </c>
      <c r="P341" s="7">
        <v>1</v>
      </c>
      <c r="Q341" s="7">
        <v>5.4</v>
      </c>
      <c r="R341" s="8">
        <f>Table1[[#This Row],[Profit]]/Table1[[#This Row],[Sales]]</f>
        <v>2.99800133244504E-2</v>
      </c>
      <c r="S341" s="7">
        <v>15.88</v>
      </c>
      <c r="T341" s="7" t="s">
        <v>170</v>
      </c>
      <c r="U341" s="7">
        <v>492</v>
      </c>
      <c r="V341" s="7" t="s">
        <v>172</v>
      </c>
      <c r="W341" s="7" t="s">
        <v>76</v>
      </c>
      <c r="X341" s="10" t="s">
        <v>21</v>
      </c>
      <c r="Y341" s="14">
        <v>45280</v>
      </c>
      <c r="Z341" s="14">
        <v>45280</v>
      </c>
      <c r="AA341" s="11">
        <f t="shared" si="25"/>
        <v>2023</v>
      </c>
      <c r="AB341" s="11" t="str">
        <f t="shared" si="26"/>
        <v>December</v>
      </c>
      <c r="AC341" s="11">
        <f t="shared" si="29"/>
        <v>0</v>
      </c>
      <c r="AD341" s="13" t="str" cm="1">
        <f t="array" ref="AD341">_xlfn.IFS(Table1[[#This Row],[Diff order-ship date]]&gt;10,"late time",Table1[[#This Row],[Diff order-ship date]]&gt;=0,"on time",Table1[[#This Row],[Diff order-ship date]]&lt;0,"not appropriate")</f>
        <v>on time</v>
      </c>
      <c r="AE341" s="11" t="str">
        <f t="shared" si="27"/>
        <v>Positive</v>
      </c>
      <c r="AF341" s="11" t="str">
        <f>_xlfn.CONCAT(Table1[[#This Row],[Month]],Table1[[#This Row],[year]])</f>
        <v>December2023</v>
      </c>
      <c r="AG341" s="11">
        <f t="shared" si="28"/>
        <v>2.99800133244504E-2</v>
      </c>
    </row>
    <row r="342" spans="1:33">
      <c r="A342" s="4">
        <v>341</v>
      </c>
      <c r="B342" s="5" t="s">
        <v>1631</v>
      </c>
      <c r="C342" s="5" t="s">
        <v>153</v>
      </c>
      <c r="D342" s="5" t="s">
        <v>1632</v>
      </c>
      <c r="E342" s="5" t="s">
        <v>1633</v>
      </c>
      <c r="F342" s="5" t="s">
        <v>159</v>
      </c>
      <c r="G342" s="5" t="s">
        <v>150</v>
      </c>
      <c r="H342" s="5" t="s">
        <v>87</v>
      </c>
      <c r="I342" s="5" t="s">
        <v>212</v>
      </c>
      <c r="J342" s="5" t="s">
        <v>66</v>
      </c>
      <c r="K342" s="5" t="s">
        <v>1634</v>
      </c>
      <c r="L342" s="5" t="s">
        <v>29</v>
      </c>
      <c r="M342" s="5" t="s">
        <v>56</v>
      </c>
      <c r="N342" s="5" t="s">
        <v>1635</v>
      </c>
      <c r="O342" s="5">
        <v>163.65</v>
      </c>
      <c r="P342" s="5">
        <v>1</v>
      </c>
      <c r="Q342" s="5">
        <v>75.27</v>
      </c>
      <c r="R342" s="8">
        <f>Table1[[#This Row],[Profit]]/Table1[[#This Row],[Sales]]</f>
        <v>0.45994500458295101</v>
      </c>
      <c r="S342" s="5">
        <v>12.05</v>
      </c>
      <c r="T342" s="5" t="s">
        <v>170</v>
      </c>
      <c r="U342" s="5">
        <v>128</v>
      </c>
      <c r="V342" s="5" t="s">
        <v>172</v>
      </c>
      <c r="W342" s="5" t="s">
        <v>63</v>
      </c>
      <c r="X342" s="9" t="s">
        <v>28</v>
      </c>
      <c r="Y342" s="12">
        <v>44551</v>
      </c>
      <c r="Z342" s="12">
        <v>44553</v>
      </c>
      <c r="AA342" s="11">
        <f t="shared" si="25"/>
        <v>2021</v>
      </c>
      <c r="AB342" s="11" t="str">
        <f t="shared" si="26"/>
        <v>December</v>
      </c>
      <c r="AC342" s="11">
        <f t="shared" si="29"/>
        <v>2</v>
      </c>
      <c r="AD342" s="13" t="str" cm="1">
        <f t="array" ref="AD342">_xlfn.IFS(Table1[[#This Row],[Diff order-ship date]]&gt;10,"late time",Table1[[#This Row],[Diff order-ship date]]&gt;=0,"on time",Table1[[#This Row],[Diff order-ship date]]&lt;0,"not appropriate")</f>
        <v>on time</v>
      </c>
      <c r="AE342" s="11" t="str">
        <f t="shared" si="27"/>
        <v>Positive</v>
      </c>
      <c r="AF342" s="11" t="str">
        <f>_xlfn.CONCAT(Table1[[#This Row],[Month]],Table1[[#This Row],[year]])</f>
        <v>December2021</v>
      </c>
      <c r="AG342" s="11">
        <f t="shared" si="28"/>
        <v>0.45994500458295101</v>
      </c>
    </row>
    <row r="343" spans="1:33">
      <c r="A343" s="6">
        <v>342</v>
      </c>
      <c r="B343" s="7" t="s">
        <v>1636</v>
      </c>
      <c r="C343" s="7" t="s">
        <v>153</v>
      </c>
      <c r="D343" s="7" t="s">
        <v>1637</v>
      </c>
      <c r="E343" s="7" t="s">
        <v>1638</v>
      </c>
      <c r="F343" s="7" t="s">
        <v>159</v>
      </c>
      <c r="G343" s="7" t="s">
        <v>224</v>
      </c>
      <c r="H343" s="7" t="s">
        <v>87</v>
      </c>
      <c r="I343" s="7" t="s">
        <v>212</v>
      </c>
      <c r="J343" s="7" t="s">
        <v>66</v>
      </c>
      <c r="K343" s="7" t="s">
        <v>1639</v>
      </c>
      <c r="L343" s="7" t="s">
        <v>29</v>
      </c>
      <c r="M343" s="7" t="s">
        <v>56</v>
      </c>
      <c r="N343" s="7" t="s">
        <v>1640</v>
      </c>
      <c r="O343" s="7">
        <v>129</v>
      </c>
      <c r="P343" s="7">
        <v>1</v>
      </c>
      <c r="Q343" s="7">
        <v>20.64</v>
      </c>
      <c r="R343" s="8">
        <f>Table1[[#This Row],[Profit]]/Table1[[#This Row],[Sales]]</f>
        <v>0.16</v>
      </c>
      <c r="S343" s="7">
        <v>7.77</v>
      </c>
      <c r="T343" s="7" t="s">
        <v>170</v>
      </c>
      <c r="U343" s="7">
        <v>100</v>
      </c>
      <c r="V343" s="7" t="s">
        <v>172</v>
      </c>
      <c r="W343" s="7" t="s">
        <v>72</v>
      </c>
      <c r="X343" s="10" t="s">
        <v>28</v>
      </c>
      <c r="Y343" s="14">
        <v>45613</v>
      </c>
      <c r="Z343" s="14">
        <v>45616</v>
      </c>
      <c r="AA343" s="11">
        <f t="shared" si="25"/>
        <v>2024</v>
      </c>
      <c r="AB343" s="11" t="str">
        <f t="shared" si="26"/>
        <v>November</v>
      </c>
      <c r="AC343" s="11">
        <f t="shared" si="29"/>
        <v>3</v>
      </c>
      <c r="AD343" s="13" t="str" cm="1">
        <f t="array" ref="AD343">_xlfn.IFS(Table1[[#This Row],[Diff order-ship date]]&gt;10,"late time",Table1[[#This Row],[Diff order-ship date]]&gt;=0,"on time",Table1[[#This Row],[Diff order-ship date]]&lt;0,"not appropriate")</f>
        <v>on time</v>
      </c>
      <c r="AE343" s="11" t="str">
        <f t="shared" si="27"/>
        <v>Positive</v>
      </c>
      <c r="AF343" s="11" t="str">
        <f>_xlfn.CONCAT(Table1[[#This Row],[Month]],Table1[[#This Row],[year]])</f>
        <v>November2024</v>
      </c>
      <c r="AG343" s="11">
        <f t="shared" si="28"/>
        <v>0.16</v>
      </c>
    </row>
    <row r="344" spans="1:33">
      <c r="A344" s="4">
        <v>343</v>
      </c>
      <c r="B344" s="5" t="s">
        <v>1641</v>
      </c>
      <c r="C344" s="5" t="s">
        <v>153</v>
      </c>
      <c r="D344" s="5" t="s">
        <v>1642</v>
      </c>
      <c r="E344" s="5" t="s">
        <v>1643</v>
      </c>
      <c r="F344" s="5" t="s">
        <v>159</v>
      </c>
      <c r="G344" s="5" t="s">
        <v>326</v>
      </c>
      <c r="H344" s="5" t="s">
        <v>132</v>
      </c>
      <c r="I344" s="5" t="s">
        <v>212</v>
      </c>
      <c r="J344" s="5" t="s">
        <v>66</v>
      </c>
      <c r="K344" s="5" t="s">
        <v>1644</v>
      </c>
      <c r="L344" s="5" t="s">
        <v>29</v>
      </c>
      <c r="M344" s="5" t="s">
        <v>56</v>
      </c>
      <c r="N344" s="5" t="s">
        <v>1645</v>
      </c>
      <c r="O344" s="5">
        <v>58.02</v>
      </c>
      <c r="P344" s="5">
        <v>1</v>
      </c>
      <c r="Q344" s="5">
        <v>29.01</v>
      </c>
      <c r="R344" s="8">
        <f>Table1[[#This Row],[Profit]]/Table1[[#This Row],[Sales]]</f>
        <v>0.5</v>
      </c>
      <c r="S344" s="5">
        <v>1.93</v>
      </c>
      <c r="T344" s="5" t="s">
        <v>170</v>
      </c>
      <c r="U344" s="5">
        <v>210</v>
      </c>
      <c r="V344" s="5" t="s">
        <v>172</v>
      </c>
      <c r="W344" s="5" t="s">
        <v>27</v>
      </c>
      <c r="X344" s="9" t="s">
        <v>21</v>
      </c>
      <c r="Y344" s="12">
        <v>44756</v>
      </c>
      <c r="Z344" s="12">
        <v>44758</v>
      </c>
      <c r="AA344" s="11">
        <f t="shared" si="25"/>
        <v>2022</v>
      </c>
      <c r="AB344" s="11" t="str">
        <f t="shared" si="26"/>
        <v>July</v>
      </c>
      <c r="AC344" s="11">
        <f t="shared" si="29"/>
        <v>2</v>
      </c>
      <c r="AD344" s="13" t="str" cm="1">
        <f t="array" ref="AD344">_xlfn.IFS(Table1[[#This Row],[Diff order-ship date]]&gt;10,"late time",Table1[[#This Row],[Diff order-ship date]]&gt;=0,"on time",Table1[[#This Row],[Diff order-ship date]]&lt;0,"not appropriate")</f>
        <v>on time</v>
      </c>
      <c r="AE344" s="11" t="str">
        <f t="shared" si="27"/>
        <v>Positive</v>
      </c>
      <c r="AF344" s="11" t="str">
        <f>_xlfn.CONCAT(Table1[[#This Row],[Month]],Table1[[#This Row],[year]])</f>
        <v>July2022</v>
      </c>
      <c r="AG344" s="11">
        <f t="shared" si="28"/>
        <v>0.5</v>
      </c>
    </row>
    <row r="345" spans="1:33">
      <c r="A345" s="6">
        <v>344</v>
      </c>
      <c r="B345" s="7" t="s">
        <v>513</v>
      </c>
      <c r="C345" s="7" t="s">
        <v>153</v>
      </c>
      <c r="D345" s="7" t="s">
        <v>514</v>
      </c>
      <c r="E345" s="7" t="s">
        <v>515</v>
      </c>
      <c r="F345" s="7" t="s">
        <v>159</v>
      </c>
      <c r="G345" s="7" t="s">
        <v>516</v>
      </c>
      <c r="H345" s="7" t="s">
        <v>132</v>
      </c>
      <c r="I345" s="7" t="s">
        <v>212</v>
      </c>
      <c r="J345" s="7" t="s">
        <v>66</v>
      </c>
      <c r="K345" s="7" t="s">
        <v>1646</v>
      </c>
      <c r="L345" s="7" t="s">
        <v>42</v>
      </c>
      <c r="M345" s="7" t="s">
        <v>26</v>
      </c>
      <c r="N345" s="7" t="s">
        <v>1647</v>
      </c>
      <c r="O345" s="7">
        <v>769.68</v>
      </c>
      <c r="P345" s="7">
        <v>3</v>
      </c>
      <c r="Q345" s="7">
        <v>130.77000000000001</v>
      </c>
      <c r="R345" s="8">
        <f>Table1[[#This Row],[Profit]]/Table1[[#This Row],[Sales]]</f>
        <v>0.169901777362021</v>
      </c>
      <c r="S345" s="7">
        <v>27.67</v>
      </c>
      <c r="T345" s="7" t="s">
        <v>170</v>
      </c>
      <c r="U345" s="7">
        <v>664</v>
      </c>
      <c r="V345" s="7" t="s">
        <v>172</v>
      </c>
      <c r="W345" s="7" t="s">
        <v>76</v>
      </c>
      <c r="X345" s="10" t="s">
        <v>28</v>
      </c>
      <c r="Y345" s="14">
        <v>45189</v>
      </c>
      <c r="Z345" s="14">
        <v>45191</v>
      </c>
      <c r="AA345" s="11">
        <f t="shared" si="25"/>
        <v>2023</v>
      </c>
      <c r="AB345" s="11" t="str">
        <f t="shared" si="26"/>
        <v>September</v>
      </c>
      <c r="AC345" s="11">
        <f t="shared" si="29"/>
        <v>2</v>
      </c>
      <c r="AD345" s="13" t="str" cm="1">
        <f t="array" ref="AD345">_xlfn.IFS(Table1[[#This Row],[Diff order-ship date]]&gt;10,"late time",Table1[[#This Row],[Diff order-ship date]]&gt;=0,"on time",Table1[[#This Row],[Diff order-ship date]]&lt;0,"not appropriate")</f>
        <v>on time</v>
      </c>
      <c r="AE345" s="11" t="str">
        <f t="shared" si="27"/>
        <v>Positive</v>
      </c>
      <c r="AF345" s="11" t="str">
        <f>_xlfn.CONCAT(Table1[[#This Row],[Month]],Table1[[#This Row],[year]])</f>
        <v>September2023</v>
      </c>
      <c r="AG345" s="11">
        <f t="shared" si="28"/>
        <v>0.169901777362021</v>
      </c>
    </row>
    <row r="346" spans="1:33">
      <c r="A346" s="4">
        <v>345</v>
      </c>
      <c r="B346" s="5" t="s">
        <v>449</v>
      </c>
      <c r="C346" s="5" t="s">
        <v>153</v>
      </c>
      <c r="D346" s="5" t="s">
        <v>450</v>
      </c>
      <c r="E346" s="5" t="s">
        <v>451</v>
      </c>
      <c r="F346" s="5" t="s">
        <v>159</v>
      </c>
      <c r="G346" s="5" t="s">
        <v>55</v>
      </c>
      <c r="H346" s="5" t="s">
        <v>55</v>
      </c>
      <c r="I346" s="5" t="s">
        <v>212</v>
      </c>
      <c r="J346" s="5" t="s">
        <v>65</v>
      </c>
      <c r="K346" s="5" t="s">
        <v>1648</v>
      </c>
      <c r="L346" s="5" t="s">
        <v>42</v>
      </c>
      <c r="M346" s="5" t="s">
        <v>62</v>
      </c>
      <c r="N346" s="5" t="s">
        <v>1649</v>
      </c>
      <c r="O346" s="5">
        <v>192.78</v>
      </c>
      <c r="P346" s="5">
        <v>1</v>
      </c>
      <c r="Q346" s="5">
        <v>92.52</v>
      </c>
      <c r="R346" s="8">
        <f>Table1[[#This Row],[Profit]]/Table1[[#This Row],[Sales]]</f>
        <v>0.47992530345471501</v>
      </c>
      <c r="S346" s="5">
        <v>13.49</v>
      </c>
      <c r="T346" s="5" t="s">
        <v>170</v>
      </c>
      <c r="U346" s="5">
        <v>61</v>
      </c>
      <c r="V346" s="5" t="s">
        <v>172</v>
      </c>
      <c r="W346" s="5" t="s">
        <v>72</v>
      </c>
      <c r="X346" s="9" t="s">
        <v>21</v>
      </c>
      <c r="Y346" s="12">
        <v>44688</v>
      </c>
      <c r="Z346" s="12">
        <v>44749</v>
      </c>
      <c r="AA346" s="11">
        <f t="shared" si="25"/>
        <v>2022</v>
      </c>
      <c r="AB346" s="11" t="str">
        <f t="shared" si="26"/>
        <v>July</v>
      </c>
      <c r="AC346" s="11">
        <f t="shared" si="29"/>
        <v>61</v>
      </c>
      <c r="AD346" s="13" t="str" cm="1">
        <f t="array" ref="AD346">_xlfn.IFS(Table1[[#This Row],[Diff order-ship date]]&gt;10,"late time",Table1[[#This Row],[Diff order-ship date]]&gt;=0,"on time",Table1[[#This Row],[Diff order-ship date]]&lt;0,"not appropriate")</f>
        <v>late time</v>
      </c>
      <c r="AE346" s="11" t="str">
        <f t="shared" si="27"/>
        <v>Positive</v>
      </c>
      <c r="AF346" s="11" t="str">
        <f>_xlfn.CONCAT(Table1[[#This Row],[Month]],Table1[[#This Row],[year]])</f>
        <v>July2022</v>
      </c>
      <c r="AG346" s="11">
        <f t="shared" si="28"/>
        <v>0.47992530345471501</v>
      </c>
    </row>
    <row r="347" spans="1:33">
      <c r="A347" s="6">
        <v>346</v>
      </c>
      <c r="B347" s="7" t="s">
        <v>1650</v>
      </c>
      <c r="C347" s="7" t="s">
        <v>153</v>
      </c>
      <c r="D347" s="7" t="s">
        <v>460</v>
      </c>
      <c r="E347" s="7" t="s">
        <v>461</v>
      </c>
      <c r="F347" s="7" t="s">
        <v>159</v>
      </c>
      <c r="G347" s="7" t="s">
        <v>330</v>
      </c>
      <c r="H347" s="7" t="s">
        <v>129</v>
      </c>
      <c r="I347" s="7" t="s">
        <v>212</v>
      </c>
      <c r="J347" s="7" t="s">
        <v>67</v>
      </c>
      <c r="K347" s="7" t="s">
        <v>1592</v>
      </c>
      <c r="L347" s="7" t="s">
        <v>42</v>
      </c>
      <c r="M347" s="7" t="s">
        <v>105</v>
      </c>
      <c r="N347" s="7" t="s">
        <v>1593</v>
      </c>
      <c r="O347" s="7">
        <v>493.32</v>
      </c>
      <c r="P347" s="7">
        <v>4</v>
      </c>
      <c r="Q347" s="7">
        <v>172.56</v>
      </c>
      <c r="R347" s="8">
        <f>Table1[[#This Row],[Profit]]/Table1[[#This Row],[Sales]]</f>
        <v>0.34979323765507198</v>
      </c>
      <c r="S347" s="7">
        <v>46.01</v>
      </c>
      <c r="T347" s="7" t="s">
        <v>170</v>
      </c>
      <c r="U347" s="7">
        <v>338</v>
      </c>
      <c r="V347" s="7" t="s">
        <v>172</v>
      </c>
      <c r="W347" s="7" t="s">
        <v>72</v>
      </c>
      <c r="X347" s="10" t="s">
        <v>28</v>
      </c>
      <c r="Y347" s="14">
        <v>45320</v>
      </c>
      <c r="Z347" s="14">
        <v>45293</v>
      </c>
      <c r="AA347" s="11">
        <f t="shared" si="25"/>
        <v>2024</v>
      </c>
      <c r="AB347" s="11" t="str">
        <f t="shared" si="26"/>
        <v>January</v>
      </c>
      <c r="AC347" s="11">
        <f t="shared" si="29"/>
        <v>-27</v>
      </c>
      <c r="AD347" s="13" t="str" cm="1">
        <f t="array" ref="AD347">_xlfn.IFS(Table1[[#This Row],[Diff order-ship date]]&gt;10,"late time",Table1[[#This Row],[Diff order-ship date]]&gt;=0,"on time",Table1[[#This Row],[Diff order-ship date]]&lt;0,"not appropriate")</f>
        <v>not appropriate</v>
      </c>
      <c r="AE347" s="11" t="str">
        <f t="shared" si="27"/>
        <v>Positive</v>
      </c>
      <c r="AF347" s="11" t="str">
        <f>_xlfn.CONCAT(Table1[[#This Row],[Month]],Table1[[#This Row],[year]])</f>
        <v>January2024</v>
      </c>
      <c r="AG347" s="11">
        <f t="shared" si="28"/>
        <v>0.34979323765507198</v>
      </c>
    </row>
    <row r="348" spans="1:33">
      <c r="A348" s="4">
        <v>347</v>
      </c>
      <c r="B348" s="5" t="s">
        <v>449</v>
      </c>
      <c r="C348" s="5" t="s">
        <v>153</v>
      </c>
      <c r="D348" s="5" t="s">
        <v>450</v>
      </c>
      <c r="E348" s="5" t="s">
        <v>451</v>
      </c>
      <c r="F348" s="5" t="s">
        <v>159</v>
      </c>
      <c r="G348" s="5" t="s">
        <v>55</v>
      </c>
      <c r="H348" s="5" t="s">
        <v>55</v>
      </c>
      <c r="I348" s="5" t="s">
        <v>212</v>
      </c>
      <c r="J348" s="5" t="s">
        <v>65</v>
      </c>
      <c r="K348" s="5" t="s">
        <v>1651</v>
      </c>
      <c r="L348" s="5" t="s">
        <v>42</v>
      </c>
      <c r="M348" s="5" t="s">
        <v>105</v>
      </c>
      <c r="N348" s="5" t="s">
        <v>1652</v>
      </c>
      <c r="O348" s="5">
        <v>637.44000000000005</v>
      </c>
      <c r="P348" s="5">
        <v>1</v>
      </c>
      <c r="Q348" s="5">
        <v>108.36</v>
      </c>
      <c r="R348" s="8">
        <f>Table1[[#This Row],[Profit]]/Table1[[#This Row],[Sales]]</f>
        <v>0.16999246987951799</v>
      </c>
      <c r="S348" s="5">
        <v>3.32</v>
      </c>
      <c r="T348" s="5" t="s">
        <v>170</v>
      </c>
      <c r="U348" s="5">
        <v>311</v>
      </c>
      <c r="V348" s="5" t="s">
        <v>172</v>
      </c>
      <c r="W348" s="5" t="s">
        <v>27</v>
      </c>
      <c r="X348" s="9" t="s">
        <v>28</v>
      </c>
      <c r="Y348" s="12">
        <v>45243</v>
      </c>
      <c r="Z348" s="12">
        <v>45245</v>
      </c>
      <c r="AA348" s="11">
        <f t="shared" si="25"/>
        <v>2023</v>
      </c>
      <c r="AB348" s="11" t="str">
        <f t="shared" si="26"/>
        <v>November</v>
      </c>
      <c r="AC348" s="11">
        <f t="shared" si="29"/>
        <v>2</v>
      </c>
      <c r="AD348" s="13" t="str" cm="1">
        <f t="array" ref="AD348">_xlfn.IFS(Table1[[#This Row],[Diff order-ship date]]&gt;10,"late time",Table1[[#This Row],[Diff order-ship date]]&gt;=0,"on time",Table1[[#This Row],[Diff order-ship date]]&lt;0,"not appropriate")</f>
        <v>on time</v>
      </c>
      <c r="AE348" s="11" t="str">
        <f t="shared" si="27"/>
        <v>Positive</v>
      </c>
      <c r="AF348" s="11" t="str">
        <f>_xlfn.CONCAT(Table1[[#This Row],[Month]],Table1[[#This Row],[year]])</f>
        <v>November2023</v>
      </c>
      <c r="AG348" s="11">
        <f t="shared" si="28"/>
        <v>0.16999246987951799</v>
      </c>
    </row>
    <row r="349" spans="1:33">
      <c r="A349" s="6">
        <v>348</v>
      </c>
      <c r="B349" s="7" t="s">
        <v>1653</v>
      </c>
      <c r="C349" s="7" t="s">
        <v>153</v>
      </c>
      <c r="D349" s="7" t="s">
        <v>1654</v>
      </c>
      <c r="E349" s="7" t="s">
        <v>1655</v>
      </c>
      <c r="F349" s="7" t="s">
        <v>159</v>
      </c>
      <c r="G349" s="7" t="s">
        <v>1656</v>
      </c>
      <c r="H349" s="7" t="s">
        <v>87</v>
      </c>
      <c r="I349" s="7" t="s">
        <v>212</v>
      </c>
      <c r="J349" s="7" t="s">
        <v>66</v>
      </c>
      <c r="K349" s="7" t="s">
        <v>1657</v>
      </c>
      <c r="L349" s="7" t="s">
        <v>42</v>
      </c>
      <c r="M349" s="7" t="s">
        <v>26</v>
      </c>
      <c r="N349" s="7" t="s">
        <v>1658</v>
      </c>
      <c r="O349" s="7">
        <v>145.32</v>
      </c>
      <c r="P349" s="7">
        <v>2</v>
      </c>
      <c r="Q349" s="7">
        <v>45</v>
      </c>
      <c r="R349" s="8">
        <f>Table1[[#This Row],[Profit]]/Table1[[#This Row],[Sales]]</f>
        <v>0.30966143682906699</v>
      </c>
      <c r="S349" s="7">
        <v>11</v>
      </c>
      <c r="T349" s="7" t="s">
        <v>170</v>
      </c>
      <c r="U349" s="7">
        <v>195</v>
      </c>
      <c r="V349" s="7" t="s">
        <v>172</v>
      </c>
      <c r="W349" s="7" t="s">
        <v>76</v>
      </c>
      <c r="X349" s="10" t="s">
        <v>21</v>
      </c>
      <c r="Y349" s="14">
        <v>44433</v>
      </c>
      <c r="Z349" s="14">
        <v>44435</v>
      </c>
      <c r="AA349" s="11">
        <f t="shared" si="25"/>
        <v>2021</v>
      </c>
      <c r="AB349" s="11" t="str">
        <f t="shared" si="26"/>
        <v>August</v>
      </c>
      <c r="AC349" s="11">
        <f t="shared" si="29"/>
        <v>2</v>
      </c>
      <c r="AD349" s="13" t="str" cm="1">
        <f t="array" ref="AD349">_xlfn.IFS(Table1[[#This Row],[Diff order-ship date]]&gt;10,"late time",Table1[[#This Row],[Diff order-ship date]]&gt;=0,"on time",Table1[[#This Row],[Diff order-ship date]]&lt;0,"not appropriate")</f>
        <v>on time</v>
      </c>
      <c r="AE349" s="11" t="str">
        <f t="shared" si="27"/>
        <v>Positive</v>
      </c>
      <c r="AF349" s="11" t="str">
        <f>_xlfn.CONCAT(Table1[[#This Row],[Month]],Table1[[#This Row],[year]])</f>
        <v>August2021</v>
      </c>
      <c r="AG349" s="11">
        <f t="shared" si="28"/>
        <v>0.30966143682906699</v>
      </c>
    </row>
    <row r="350" spans="1:33">
      <c r="A350" s="4">
        <v>349</v>
      </c>
      <c r="B350" s="5" t="s">
        <v>1659</v>
      </c>
      <c r="C350" s="5" t="s">
        <v>153</v>
      </c>
      <c r="D350" s="5" t="s">
        <v>1660</v>
      </c>
      <c r="E350" s="5" t="s">
        <v>1661</v>
      </c>
      <c r="F350" s="5" t="s">
        <v>159</v>
      </c>
      <c r="G350" s="5" t="s">
        <v>869</v>
      </c>
      <c r="H350" s="5" t="s">
        <v>138</v>
      </c>
      <c r="I350" s="5" t="s">
        <v>212</v>
      </c>
      <c r="J350" s="5" t="s">
        <v>65</v>
      </c>
      <c r="K350" s="5" t="s">
        <v>1662</v>
      </c>
      <c r="L350" s="5" t="s">
        <v>42</v>
      </c>
      <c r="M350" s="5" t="s">
        <v>26</v>
      </c>
      <c r="N350" s="5" t="s">
        <v>1663</v>
      </c>
      <c r="O350" s="5">
        <v>81.42</v>
      </c>
      <c r="P350" s="5">
        <v>2</v>
      </c>
      <c r="Q350" s="5">
        <v>11.34</v>
      </c>
      <c r="R350" s="8">
        <f>Table1[[#This Row],[Profit]]/Table1[[#This Row],[Sales]]</f>
        <v>0.13927781871775999</v>
      </c>
      <c r="S350" s="5">
        <v>4.78</v>
      </c>
      <c r="T350" s="5" t="s">
        <v>170</v>
      </c>
      <c r="U350" s="5">
        <v>5</v>
      </c>
      <c r="V350" s="5" t="s">
        <v>172</v>
      </c>
      <c r="W350" s="5" t="s">
        <v>72</v>
      </c>
      <c r="X350" s="9" t="s">
        <v>28</v>
      </c>
      <c r="Y350" s="12">
        <v>44912</v>
      </c>
      <c r="Z350" s="12">
        <v>44915</v>
      </c>
      <c r="AA350" s="11">
        <f t="shared" si="25"/>
        <v>2022</v>
      </c>
      <c r="AB350" s="11" t="str">
        <f t="shared" si="26"/>
        <v>December</v>
      </c>
      <c r="AC350" s="11">
        <f t="shared" si="29"/>
        <v>3</v>
      </c>
      <c r="AD350" s="13" t="str" cm="1">
        <f t="array" ref="AD350">_xlfn.IFS(Table1[[#This Row],[Diff order-ship date]]&gt;10,"late time",Table1[[#This Row],[Diff order-ship date]]&gt;=0,"on time",Table1[[#This Row],[Diff order-ship date]]&lt;0,"not appropriate")</f>
        <v>on time</v>
      </c>
      <c r="AE350" s="11" t="str">
        <f t="shared" si="27"/>
        <v>Positive</v>
      </c>
      <c r="AF350" s="11" t="str">
        <f>_xlfn.CONCAT(Table1[[#This Row],[Month]],Table1[[#This Row],[year]])</f>
        <v>December2022</v>
      </c>
      <c r="AG350" s="11">
        <f t="shared" si="28"/>
        <v>0.13927781871775999</v>
      </c>
    </row>
    <row r="351" spans="1:33">
      <c r="A351" s="6">
        <v>350</v>
      </c>
      <c r="B351" s="7" t="s">
        <v>1641</v>
      </c>
      <c r="C351" s="7" t="s">
        <v>153</v>
      </c>
      <c r="D351" s="7" t="s">
        <v>1642</v>
      </c>
      <c r="E351" s="7" t="s">
        <v>1643</v>
      </c>
      <c r="F351" s="7" t="s">
        <v>159</v>
      </c>
      <c r="G351" s="7" t="s">
        <v>326</v>
      </c>
      <c r="H351" s="7" t="s">
        <v>132</v>
      </c>
      <c r="I351" s="7" t="s">
        <v>212</v>
      </c>
      <c r="J351" s="7" t="s">
        <v>66</v>
      </c>
      <c r="K351" s="7" t="s">
        <v>1664</v>
      </c>
      <c r="L351" s="7" t="s">
        <v>42</v>
      </c>
      <c r="M351" s="7" t="s">
        <v>105</v>
      </c>
      <c r="N351" s="7" t="s">
        <v>1665</v>
      </c>
      <c r="O351" s="7">
        <v>279.54000000000002</v>
      </c>
      <c r="P351" s="7">
        <v>2</v>
      </c>
      <c r="Q351" s="7">
        <v>58.68</v>
      </c>
      <c r="R351" s="8">
        <f>Table1[[#This Row],[Profit]]/Table1[[#This Row],[Sales]]</f>
        <v>0.20991629104958101</v>
      </c>
      <c r="S351" s="7">
        <v>22.04</v>
      </c>
      <c r="T351" s="7" t="s">
        <v>170</v>
      </c>
      <c r="U351" s="7">
        <v>426</v>
      </c>
      <c r="V351" s="7" t="s">
        <v>172</v>
      </c>
      <c r="W351" s="7" t="s">
        <v>27</v>
      </c>
      <c r="X351" s="10" t="s">
        <v>21</v>
      </c>
      <c r="Y351" s="14">
        <v>45255</v>
      </c>
      <c r="Z351" s="14">
        <v>45259</v>
      </c>
      <c r="AA351" s="11">
        <f t="shared" si="25"/>
        <v>2023</v>
      </c>
      <c r="AB351" s="11" t="str">
        <f t="shared" si="26"/>
        <v>November</v>
      </c>
      <c r="AC351" s="11">
        <f t="shared" si="29"/>
        <v>4</v>
      </c>
      <c r="AD351" s="13" t="str" cm="1">
        <f t="array" ref="AD351">_xlfn.IFS(Table1[[#This Row],[Diff order-ship date]]&gt;10,"late time",Table1[[#This Row],[Diff order-ship date]]&gt;=0,"on time",Table1[[#This Row],[Diff order-ship date]]&lt;0,"not appropriate")</f>
        <v>on time</v>
      </c>
      <c r="AE351" s="11" t="str">
        <f t="shared" si="27"/>
        <v>Positive</v>
      </c>
      <c r="AF351" s="11" t="str">
        <f>_xlfn.CONCAT(Table1[[#This Row],[Month]],Table1[[#This Row],[year]])</f>
        <v>November2023</v>
      </c>
      <c r="AG351" s="11">
        <f t="shared" si="28"/>
        <v>0.20991629104958101</v>
      </c>
    </row>
    <row r="352" spans="1:33">
      <c r="A352" s="4">
        <v>351</v>
      </c>
      <c r="B352" s="5" t="s">
        <v>1666</v>
      </c>
      <c r="C352" s="5" t="s">
        <v>153</v>
      </c>
      <c r="D352" s="5" t="s">
        <v>1482</v>
      </c>
      <c r="E352" s="5" t="s">
        <v>1483</v>
      </c>
      <c r="F352" s="5" t="s">
        <v>159</v>
      </c>
      <c r="G352" s="5" t="s">
        <v>313</v>
      </c>
      <c r="H352" s="5" t="s">
        <v>61</v>
      </c>
      <c r="I352" s="5" t="s">
        <v>212</v>
      </c>
      <c r="J352" s="5" t="s">
        <v>67</v>
      </c>
      <c r="K352" s="5" t="s">
        <v>1667</v>
      </c>
      <c r="L352" s="5" t="s">
        <v>42</v>
      </c>
      <c r="M352" s="5" t="s">
        <v>105</v>
      </c>
      <c r="N352" s="5" t="s">
        <v>1668</v>
      </c>
      <c r="O352" s="5">
        <v>161.1</v>
      </c>
      <c r="P352" s="5">
        <v>2</v>
      </c>
      <c r="Q352" s="5">
        <v>14.46</v>
      </c>
      <c r="R352" s="8">
        <f>Table1[[#This Row],[Profit]]/Table1[[#This Row],[Sales]]</f>
        <v>8.97579143389199E-2</v>
      </c>
      <c r="S352" s="5">
        <v>4.26</v>
      </c>
      <c r="T352" s="5" t="s">
        <v>170</v>
      </c>
      <c r="U352" s="5">
        <v>373</v>
      </c>
      <c r="V352" s="5" t="s">
        <v>172</v>
      </c>
      <c r="W352" s="5" t="s">
        <v>63</v>
      </c>
      <c r="X352" s="9" t="s">
        <v>21</v>
      </c>
      <c r="Y352" s="12">
        <v>45642</v>
      </c>
      <c r="Z352" s="12">
        <v>45645</v>
      </c>
      <c r="AA352" s="11">
        <f t="shared" si="25"/>
        <v>2024</v>
      </c>
      <c r="AB352" s="11" t="str">
        <f t="shared" si="26"/>
        <v>December</v>
      </c>
      <c r="AC352" s="11">
        <f t="shared" si="29"/>
        <v>3</v>
      </c>
      <c r="AD352" s="13" t="str" cm="1">
        <f t="array" ref="AD352">_xlfn.IFS(Table1[[#This Row],[Diff order-ship date]]&gt;10,"late time",Table1[[#This Row],[Diff order-ship date]]&gt;=0,"on time",Table1[[#This Row],[Diff order-ship date]]&lt;0,"not appropriate")</f>
        <v>on time</v>
      </c>
      <c r="AE352" s="11" t="str">
        <f t="shared" si="27"/>
        <v>Positive</v>
      </c>
      <c r="AF352" s="11" t="str">
        <f>_xlfn.CONCAT(Table1[[#This Row],[Month]],Table1[[#This Row],[year]])</f>
        <v>December2024</v>
      </c>
      <c r="AG352" s="11">
        <f t="shared" si="28"/>
        <v>8.97579143389199E-2</v>
      </c>
    </row>
    <row r="353" spans="1:33">
      <c r="A353" s="6">
        <v>352</v>
      </c>
      <c r="B353" s="7" t="s">
        <v>1669</v>
      </c>
      <c r="C353" s="7" t="s">
        <v>153</v>
      </c>
      <c r="D353" s="7" t="s">
        <v>1670</v>
      </c>
      <c r="E353" s="7" t="s">
        <v>1671</v>
      </c>
      <c r="F353" s="7" t="s">
        <v>159</v>
      </c>
      <c r="G353" s="7" t="s">
        <v>296</v>
      </c>
      <c r="H353" s="7" t="s">
        <v>51</v>
      </c>
      <c r="I353" s="7" t="s">
        <v>212</v>
      </c>
      <c r="J353" s="7" t="s">
        <v>64</v>
      </c>
      <c r="K353" s="7" t="s">
        <v>1672</v>
      </c>
      <c r="L353" s="7" t="s">
        <v>42</v>
      </c>
      <c r="M353" s="7" t="s">
        <v>95</v>
      </c>
      <c r="N353" s="7" t="s">
        <v>1673</v>
      </c>
      <c r="O353" s="7">
        <v>628.44000000000005</v>
      </c>
      <c r="P353" s="7">
        <v>2</v>
      </c>
      <c r="Q353" s="7">
        <v>276.48</v>
      </c>
      <c r="R353" s="8">
        <f>Table1[[#This Row],[Profit]]/Table1[[#This Row],[Sales]]</f>
        <v>0.43994653427534802</v>
      </c>
      <c r="S353" s="7">
        <v>81.27</v>
      </c>
      <c r="T353" s="7" t="s">
        <v>170</v>
      </c>
      <c r="U353" s="7">
        <v>739</v>
      </c>
      <c r="V353" s="7" t="s">
        <v>172</v>
      </c>
      <c r="W353" s="7" t="s">
        <v>72</v>
      </c>
      <c r="X353" s="10" t="s">
        <v>21</v>
      </c>
      <c r="Y353" s="14">
        <v>45258</v>
      </c>
      <c r="Z353" s="14">
        <v>45260</v>
      </c>
      <c r="AA353" s="11">
        <f t="shared" si="25"/>
        <v>2023</v>
      </c>
      <c r="AB353" s="11" t="str">
        <f t="shared" si="26"/>
        <v>November</v>
      </c>
      <c r="AC353" s="11">
        <f t="shared" si="29"/>
        <v>2</v>
      </c>
      <c r="AD353" s="13" t="str" cm="1">
        <f t="array" ref="AD353">_xlfn.IFS(Table1[[#This Row],[Diff order-ship date]]&gt;10,"late time",Table1[[#This Row],[Diff order-ship date]]&gt;=0,"on time",Table1[[#This Row],[Diff order-ship date]]&lt;0,"not appropriate")</f>
        <v>on time</v>
      </c>
      <c r="AE353" s="11" t="str">
        <f t="shared" si="27"/>
        <v>Positive</v>
      </c>
      <c r="AF353" s="11" t="str">
        <f>_xlfn.CONCAT(Table1[[#This Row],[Month]],Table1[[#This Row],[year]])</f>
        <v>November2023</v>
      </c>
      <c r="AG353" s="11">
        <f t="shared" si="28"/>
        <v>0.43994653427534802</v>
      </c>
    </row>
    <row r="354" spans="1:33">
      <c r="A354" s="4">
        <v>353</v>
      </c>
      <c r="B354" s="5" t="s">
        <v>1650</v>
      </c>
      <c r="C354" s="5" t="s">
        <v>153</v>
      </c>
      <c r="D354" s="5" t="s">
        <v>460</v>
      </c>
      <c r="E354" s="5" t="s">
        <v>461</v>
      </c>
      <c r="F354" s="5" t="s">
        <v>159</v>
      </c>
      <c r="G354" s="5" t="s">
        <v>330</v>
      </c>
      <c r="H354" s="5" t="s">
        <v>129</v>
      </c>
      <c r="I354" s="5" t="s">
        <v>212</v>
      </c>
      <c r="J354" s="5" t="s">
        <v>67</v>
      </c>
      <c r="K354" s="5" t="s">
        <v>1674</v>
      </c>
      <c r="L354" s="5" t="s">
        <v>42</v>
      </c>
      <c r="M354" s="5" t="s">
        <v>95</v>
      </c>
      <c r="N354" s="5" t="s">
        <v>1675</v>
      </c>
      <c r="O354" s="5">
        <v>347.16</v>
      </c>
      <c r="P354" s="5">
        <v>2</v>
      </c>
      <c r="Q354" s="5">
        <v>138.84</v>
      </c>
      <c r="R354" s="8">
        <f>Table1[[#This Row],[Profit]]/Table1[[#This Row],[Sales]]</f>
        <v>0.399930867611476</v>
      </c>
      <c r="S354" s="5">
        <v>28.68</v>
      </c>
      <c r="T354" s="5" t="s">
        <v>170</v>
      </c>
      <c r="U354" s="5">
        <v>162</v>
      </c>
      <c r="V354" s="5" t="s">
        <v>172</v>
      </c>
      <c r="W354" s="5" t="s">
        <v>27</v>
      </c>
      <c r="X354" s="9" t="s">
        <v>28</v>
      </c>
      <c r="Y354" s="12">
        <v>44595</v>
      </c>
      <c r="Z354" s="12">
        <v>44654</v>
      </c>
      <c r="AA354" s="11">
        <f t="shared" si="25"/>
        <v>2022</v>
      </c>
      <c r="AB354" s="11" t="str">
        <f t="shared" si="26"/>
        <v>April</v>
      </c>
      <c r="AC354" s="11">
        <f t="shared" si="29"/>
        <v>59</v>
      </c>
      <c r="AD354" s="13" t="str" cm="1">
        <f t="array" ref="AD354">_xlfn.IFS(Table1[[#This Row],[Diff order-ship date]]&gt;10,"late time",Table1[[#This Row],[Diff order-ship date]]&gt;=0,"on time",Table1[[#This Row],[Diff order-ship date]]&lt;0,"not appropriate")</f>
        <v>late time</v>
      </c>
      <c r="AE354" s="11" t="str">
        <f t="shared" si="27"/>
        <v>Positive</v>
      </c>
      <c r="AF354" s="11" t="str">
        <f>_xlfn.CONCAT(Table1[[#This Row],[Month]],Table1[[#This Row],[year]])</f>
        <v>April2022</v>
      </c>
      <c r="AG354" s="11">
        <f t="shared" si="28"/>
        <v>0.399930867611476</v>
      </c>
    </row>
    <row r="355" spans="1:33">
      <c r="A355" s="6">
        <v>354</v>
      </c>
      <c r="B355" s="7" t="s">
        <v>525</v>
      </c>
      <c r="C355" s="7" t="s">
        <v>153</v>
      </c>
      <c r="D355" s="7" t="s">
        <v>526</v>
      </c>
      <c r="E355" s="7" t="s">
        <v>527</v>
      </c>
      <c r="F355" s="7" t="s">
        <v>159</v>
      </c>
      <c r="G355" s="7" t="s">
        <v>150</v>
      </c>
      <c r="H355" s="7" t="s">
        <v>87</v>
      </c>
      <c r="I355" s="7" t="s">
        <v>212</v>
      </c>
      <c r="J355" s="7" t="s">
        <v>66</v>
      </c>
      <c r="K355" s="7" t="s">
        <v>1676</v>
      </c>
      <c r="L355" s="7" t="s">
        <v>42</v>
      </c>
      <c r="M355" s="7" t="s">
        <v>95</v>
      </c>
      <c r="N355" s="7" t="s">
        <v>1677</v>
      </c>
      <c r="O355" s="7">
        <v>347.88</v>
      </c>
      <c r="P355" s="7">
        <v>2</v>
      </c>
      <c r="Q355" s="7">
        <v>163.5</v>
      </c>
      <c r="R355" s="8">
        <f>Table1[[#This Row],[Profit]]/Table1[[#This Row],[Sales]]</f>
        <v>0.46998965160400102</v>
      </c>
      <c r="S355" s="7">
        <v>16.53</v>
      </c>
      <c r="T355" s="7" t="s">
        <v>170</v>
      </c>
      <c r="U355" s="7">
        <v>542</v>
      </c>
      <c r="V355" s="7" t="s">
        <v>172</v>
      </c>
      <c r="W355" s="7" t="s">
        <v>76</v>
      </c>
      <c r="X355" s="10" t="s">
        <v>21</v>
      </c>
      <c r="Y355" s="14">
        <v>45541</v>
      </c>
      <c r="Z355" s="14">
        <v>45459</v>
      </c>
      <c r="AA355" s="11">
        <f t="shared" si="25"/>
        <v>2024</v>
      </c>
      <c r="AB355" s="11" t="str">
        <f t="shared" si="26"/>
        <v>June</v>
      </c>
      <c r="AC355" s="11">
        <f t="shared" si="29"/>
        <v>-82</v>
      </c>
      <c r="AD355" s="13" t="str" cm="1">
        <f t="array" ref="AD355">_xlfn.IFS(Table1[[#This Row],[Diff order-ship date]]&gt;10,"late time",Table1[[#This Row],[Diff order-ship date]]&gt;=0,"on time",Table1[[#This Row],[Diff order-ship date]]&lt;0,"not appropriate")</f>
        <v>not appropriate</v>
      </c>
      <c r="AE355" s="11" t="str">
        <f t="shared" si="27"/>
        <v>Positive</v>
      </c>
      <c r="AF355" s="11" t="str">
        <f>_xlfn.CONCAT(Table1[[#This Row],[Month]],Table1[[#This Row],[year]])</f>
        <v>June2024</v>
      </c>
      <c r="AG355" s="11">
        <f t="shared" si="28"/>
        <v>0.46998965160400102</v>
      </c>
    </row>
    <row r="356" spans="1:33">
      <c r="A356" s="4">
        <v>355</v>
      </c>
      <c r="B356" s="5" t="s">
        <v>1598</v>
      </c>
      <c r="C356" s="5" t="s">
        <v>153</v>
      </c>
      <c r="D356" s="5" t="s">
        <v>1599</v>
      </c>
      <c r="E356" s="5" t="s">
        <v>1600</v>
      </c>
      <c r="F356" s="5" t="s">
        <v>159</v>
      </c>
      <c r="G356" s="5" t="s">
        <v>861</v>
      </c>
      <c r="H356" s="5" t="s">
        <v>25</v>
      </c>
      <c r="I356" s="5" t="s">
        <v>212</v>
      </c>
      <c r="J356" s="5" t="s">
        <v>66</v>
      </c>
      <c r="K356" s="5" t="s">
        <v>1678</v>
      </c>
      <c r="L356" s="5" t="s">
        <v>29</v>
      </c>
      <c r="M356" s="5" t="s">
        <v>121</v>
      </c>
      <c r="N356" s="5" t="s">
        <v>1679</v>
      </c>
      <c r="O356" s="5">
        <v>665.1</v>
      </c>
      <c r="P356" s="5">
        <v>2</v>
      </c>
      <c r="Q356" s="5">
        <v>212.82</v>
      </c>
      <c r="R356" s="8">
        <f>Table1[[#This Row],[Profit]]/Table1[[#This Row],[Sales]]</f>
        <v>0.31998195760036102</v>
      </c>
      <c r="S356" s="5">
        <v>31.56</v>
      </c>
      <c r="T356" s="5" t="s">
        <v>170</v>
      </c>
      <c r="U356" s="5">
        <v>156</v>
      </c>
      <c r="V356" s="5" t="s">
        <v>172</v>
      </c>
      <c r="W356" s="5" t="s">
        <v>72</v>
      </c>
      <c r="X356" s="9" t="s">
        <v>21</v>
      </c>
      <c r="Y356" s="12">
        <v>45540</v>
      </c>
      <c r="Z356" s="12">
        <v>45427</v>
      </c>
      <c r="AA356" s="11">
        <f t="shared" si="25"/>
        <v>2024</v>
      </c>
      <c r="AB356" s="11" t="str">
        <f t="shared" si="26"/>
        <v>May</v>
      </c>
      <c r="AC356" s="11">
        <f t="shared" si="29"/>
        <v>-113</v>
      </c>
      <c r="AD356" s="13" t="str" cm="1">
        <f t="array" ref="AD356">_xlfn.IFS(Table1[[#This Row],[Diff order-ship date]]&gt;10,"late time",Table1[[#This Row],[Diff order-ship date]]&gt;=0,"on time",Table1[[#This Row],[Diff order-ship date]]&lt;0,"not appropriate")</f>
        <v>not appropriate</v>
      </c>
      <c r="AE356" s="11" t="str">
        <f t="shared" si="27"/>
        <v>Positive</v>
      </c>
      <c r="AF356" s="11" t="str">
        <f>_xlfn.CONCAT(Table1[[#This Row],[Month]],Table1[[#This Row],[year]])</f>
        <v>May2024</v>
      </c>
      <c r="AG356" s="11">
        <f t="shared" si="28"/>
        <v>0.31998195760036102</v>
      </c>
    </row>
    <row r="357" spans="1:33">
      <c r="A357" s="6">
        <v>356</v>
      </c>
      <c r="B357" s="7" t="s">
        <v>1680</v>
      </c>
      <c r="C357" s="7" t="s">
        <v>153</v>
      </c>
      <c r="D357" s="7" t="s">
        <v>1681</v>
      </c>
      <c r="E357" s="7" t="s">
        <v>1682</v>
      </c>
      <c r="F357" s="7" t="s">
        <v>159</v>
      </c>
      <c r="G357" s="7" t="s">
        <v>265</v>
      </c>
      <c r="H357" s="7" t="s">
        <v>138</v>
      </c>
      <c r="I357" s="7" t="s">
        <v>212</v>
      </c>
      <c r="J357" s="7" t="s">
        <v>65</v>
      </c>
      <c r="K357" s="7" t="s">
        <v>1404</v>
      </c>
      <c r="L357" s="7" t="s">
        <v>29</v>
      </c>
      <c r="M357" s="7" t="s">
        <v>83</v>
      </c>
      <c r="N357" s="7" t="s">
        <v>1405</v>
      </c>
      <c r="O357" s="7">
        <v>87.3</v>
      </c>
      <c r="P357" s="7">
        <v>2</v>
      </c>
      <c r="Q357" s="7">
        <v>7.8</v>
      </c>
      <c r="R357" s="8">
        <f>Table1[[#This Row],[Profit]]/Table1[[#This Row],[Sales]]</f>
        <v>8.9347079037800703E-2</v>
      </c>
      <c r="S357" s="7">
        <v>7.62</v>
      </c>
      <c r="T357" s="7" t="s">
        <v>170</v>
      </c>
      <c r="U357" s="7">
        <v>303</v>
      </c>
      <c r="V357" s="7" t="s">
        <v>172</v>
      </c>
      <c r="W357" s="7" t="s">
        <v>76</v>
      </c>
      <c r="X357" s="10" t="s">
        <v>21</v>
      </c>
      <c r="Y357" s="14">
        <v>44796</v>
      </c>
      <c r="Z357" s="14">
        <v>44802</v>
      </c>
      <c r="AA357" s="11">
        <f t="shared" si="25"/>
        <v>2022</v>
      </c>
      <c r="AB357" s="11" t="str">
        <f t="shared" si="26"/>
        <v>August</v>
      </c>
      <c r="AC357" s="11">
        <f t="shared" si="29"/>
        <v>6</v>
      </c>
      <c r="AD357" s="13" t="str" cm="1">
        <f t="array" ref="AD357">_xlfn.IFS(Table1[[#This Row],[Diff order-ship date]]&gt;10,"late time",Table1[[#This Row],[Diff order-ship date]]&gt;=0,"on time",Table1[[#This Row],[Diff order-ship date]]&lt;0,"not appropriate")</f>
        <v>on time</v>
      </c>
      <c r="AE357" s="11" t="str">
        <f t="shared" si="27"/>
        <v>Positive</v>
      </c>
      <c r="AF357" s="11" t="str">
        <f>_xlfn.CONCAT(Table1[[#This Row],[Month]],Table1[[#This Row],[year]])</f>
        <v>August2022</v>
      </c>
      <c r="AG357" s="11">
        <f t="shared" si="28"/>
        <v>8.9347079037800703E-2</v>
      </c>
    </row>
    <row r="358" spans="1:33">
      <c r="A358" s="4">
        <v>357</v>
      </c>
      <c r="B358" s="5" t="s">
        <v>268</v>
      </c>
      <c r="C358" s="5" t="s">
        <v>153</v>
      </c>
      <c r="D358" s="5" t="s">
        <v>269</v>
      </c>
      <c r="E358" s="5" t="s">
        <v>270</v>
      </c>
      <c r="F358" s="5" t="s">
        <v>158</v>
      </c>
      <c r="G358" s="5" t="s">
        <v>224</v>
      </c>
      <c r="H358" s="5" t="s">
        <v>87</v>
      </c>
      <c r="I358" s="5" t="s">
        <v>212</v>
      </c>
      <c r="J358" s="5" t="s">
        <v>66</v>
      </c>
      <c r="K358" s="5" t="s">
        <v>1683</v>
      </c>
      <c r="L358" s="5" t="s">
        <v>29</v>
      </c>
      <c r="M358" s="5" t="s">
        <v>50</v>
      </c>
      <c r="N358" s="5" t="s">
        <v>1684</v>
      </c>
      <c r="O358" s="5">
        <v>1162.8900000000001</v>
      </c>
      <c r="P358" s="5">
        <v>3</v>
      </c>
      <c r="Q358" s="5">
        <v>81.36</v>
      </c>
      <c r="R358" s="8">
        <f>Table1[[#This Row],[Profit]]/Table1[[#This Row],[Sales]]</f>
        <v>6.9963625106415905E-2</v>
      </c>
      <c r="S358" s="5">
        <v>83.9</v>
      </c>
      <c r="T358" s="5" t="s">
        <v>170</v>
      </c>
      <c r="U358" s="5">
        <v>753</v>
      </c>
      <c r="V358" s="5" t="s">
        <v>172</v>
      </c>
      <c r="W358" s="5" t="s">
        <v>63</v>
      </c>
      <c r="X358" s="9" t="s">
        <v>21</v>
      </c>
      <c r="Y358" s="12">
        <v>45115</v>
      </c>
      <c r="Z358" s="12">
        <v>45152</v>
      </c>
      <c r="AA358" s="11">
        <f t="shared" si="25"/>
        <v>2023</v>
      </c>
      <c r="AB358" s="11" t="str">
        <f t="shared" si="26"/>
        <v>August</v>
      </c>
      <c r="AC358" s="11">
        <f t="shared" si="29"/>
        <v>37</v>
      </c>
      <c r="AD358" s="13" t="str" cm="1">
        <f t="array" ref="AD358">_xlfn.IFS(Table1[[#This Row],[Diff order-ship date]]&gt;10,"late time",Table1[[#This Row],[Diff order-ship date]]&gt;=0,"on time",Table1[[#This Row],[Diff order-ship date]]&lt;0,"not appropriate")</f>
        <v>late time</v>
      </c>
      <c r="AE358" s="11" t="str">
        <f t="shared" si="27"/>
        <v>Positive</v>
      </c>
      <c r="AF358" s="11" t="str">
        <f>_xlfn.CONCAT(Table1[[#This Row],[Month]],Table1[[#This Row],[year]])</f>
        <v>August2023</v>
      </c>
      <c r="AG358" s="11">
        <f t="shared" si="28"/>
        <v>6.9963625106415905E-2</v>
      </c>
    </row>
    <row r="359" spans="1:33">
      <c r="A359" s="6">
        <v>358</v>
      </c>
      <c r="B359" s="7" t="s">
        <v>1685</v>
      </c>
      <c r="C359" s="7" t="s">
        <v>153</v>
      </c>
      <c r="D359" s="7" t="s">
        <v>368</v>
      </c>
      <c r="E359" s="7" t="s">
        <v>133</v>
      </c>
      <c r="F359" s="7" t="s">
        <v>158</v>
      </c>
      <c r="G359" s="7" t="s">
        <v>330</v>
      </c>
      <c r="H359" s="7" t="s">
        <v>129</v>
      </c>
      <c r="I359" s="7" t="s">
        <v>212</v>
      </c>
      <c r="J359" s="7" t="s">
        <v>67</v>
      </c>
      <c r="K359" s="7" t="s">
        <v>1686</v>
      </c>
      <c r="L359" s="7" t="s">
        <v>29</v>
      </c>
      <c r="M359" s="7" t="s">
        <v>121</v>
      </c>
      <c r="N359" s="7" t="s">
        <v>1687</v>
      </c>
      <c r="O359" s="7">
        <v>1402.29</v>
      </c>
      <c r="P359" s="7">
        <v>3</v>
      </c>
      <c r="Q359" s="7">
        <v>0</v>
      </c>
      <c r="R359" s="8">
        <f>Table1[[#This Row],[Profit]]/Table1[[#This Row],[Sales]]</f>
        <v>0</v>
      </c>
      <c r="S359" s="7">
        <v>96.6</v>
      </c>
      <c r="T359" s="7" t="s">
        <v>170</v>
      </c>
      <c r="U359" s="7">
        <v>795</v>
      </c>
      <c r="V359" s="7" t="s">
        <v>172</v>
      </c>
      <c r="W359" s="7" t="s">
        <v>76</v>
      </c>
      <c r="X359" s="10" t="s">
        <v>28</v>
      </c>
      <c r="Y359" s="14">
        <v>44537</v>
      </c>
      <c r="Z359" s="14">
        <v>44396</v>
      </c>
      <c r="AA359" s="11">
        <f t="shared" si="25"/>
        <v>2021</v>
      </c>
      <c r="AB359" s="11" t="str">
        <f t="shared" si="26"/>
        <v>July</v>
      </c>
      <c r="AC359" s="11">
        <f t="shared" si="29"/>
        <v>-141</v>
      </c>
      <c r="AD359" s="13" t="str" cm="1">
        <f t="array" ref="AD359">_xlfn.IFS(Table1[[#This Row],[Diff order-ship date]]&gt;10,"late time",Table1[[#This Row],[Diff order-ship date]]&gt;=0,"on time",Table1[[#This Row],[Diff order-ship date]]&lt;0,"not appropriate")</f>
        <v>not appropriate</v>
      </c>
      <c r="AE359" s="11" t="str">
        <f t="shared" si="27"/>
        <v>Positive</v>
      </c>
      <c r="AF359" s="11" t="str">
        <f>_xlfn.CONCAT(Table1[[#This Row],[Month]],Table1[[#This Row],[year]])</f>
        <v>July2021</v>
      </c>
      <c r="AG359" s="11">
        <f t="shared" si="28"/>
        <v>0</v>
      </c>
    </row>
    <row r="360" spans="1:33">
      <c r="A360" s="4">
        <v>359</v>
      </c>
      <c r="B360" s="5" t="s">
        <v>390</v>
      </c>
      <c r="C360" s="5" t="s">
        <v>153</v>
      </c>
      <c r="D360" s="5" t="s">
        <v>391</v>
      </c>
      <c r="E360" s="5" t="s">
        <v>392</v>
      </c>
      <c r="F360" s="5" t="s">
        <v>158</v>
      </c>
      <c r="G360" s="5" t="s">
        <v>393</v>
      </c>
      <c r="H360" s="5" t="s">
        <v>33</v>
      </c>
      <c r="I360" s="5" t="s">
        <v>212</v>
      </c>
      <c r="J360" s="5" t="s">
        <v>64</v>
      </c>
      <c r="K360" s="5" t="s">
        <v>1688</v>
      </c>
      <c r="L360" s="5" t="s">
        <v>29</v>
      </c>
      <c r="M360" s="5" t="s">
        <v>121</v>
      </c>
      <c r="N360" s="5" t="s">
        <v>1689</v>
      </c>
      <c r="O360" s="5">
        <v>807.84</v>
      </c>
      <c r="P360" s="5">
        <v>3</v>
      </c>
      <c r="Q360" s="5">
        <v>250.38</v>
      </c>
      <c r="R360" s="8">
        <f>Table1[[#This Row],[Profit]]/Table1[[#This Row],[Sales]]</f>
        <v>0.30993761140819998</v>
      </c>
      <c r="S360" s="5">
        <v>31.63</v>
      </c>
      <c r="T360" s="5" t="s">
        <v>170</v>
      </c>
      <c r="U360" s="5">
        <v>538</v>
      </c>
      <c r="V360" s="5" t="s">
        <v>172</v>
      </c>
      <c r="W360" s="5" t="s">
        <v>63</v>
      </c>
      <c r="X360" s="9" t="s">
        <v>28</v>
      </c>
      <c r="Y360" s="12">
        <v>45315</v>
      </c>
      <c r="Z360" s="12">
        <v>45322</v>
      </c>
      <c r="AA360" s="11">
        <f t="shared" si="25"/>
        <v>2024</v>
      </c>
      <c r="AB360" s="11" t="str">
        <f t="shared" si="26"/>
        <v>January</v>
      </c>
      <c r="AC360" s="11">
        <f t="shared" si="29"/>
        <v>7</v>
      </c>
      <c r="AD360" s="13" t="str" cm="1">
        <f t="array" ref="AD360">_xlfn.IFS(Table1[[#This Row],[Diff order-ship date]]&gt;10,"late time",Table1[[#This Row],[Diff order-ship date]]&gt;=0,"on time",Table1[[#This Row],[Diff order-ship date]]&lt;0,"not appropriate")</f>
        <v>on time</v>
      </c>
      <c r="AE360" s="11" t="str">
        <f t="shared" si="27"/>
        <v>Positive</v>
      </c>
      <c r="AF360" s="11" t="str">
        <f>_xlfn.CONCAT(Table1[[#This Row],[Month]],Table1[[#This Row],[year]])</f>
        <v>January2024</v>
      </c>
      <c r="AG360" s="11">
        <f t="shared" si="28"/>
        <v>0.30993761140819998</v>
      </c>
    </row>
    <row r="361" spans="1:33">
      <c r="A361" s="6">
        <v>360</v>
      </c>
      <c r="B361" s="7" t="s">
        <v>390</v>
      </c>
      <c r="C361" s="7" t="s">
        <v>153</v>
      </c>
      <c r="D361" s="7" t="s">
        <v>391</v>
      </c>
      <c r="E361" s="7" t="s">
        <v>392</v>
      </c>
      <c r="F361" s="7" t="s">
        <v>158</v>
      </c>
      <c r="G361" s="7" t="s">
        <v>393</v>
      </c>
      <c r="H361" s="7" t="s">
        <v>33</v>
      </c>
      <c r="I361" s="7" t="s">
        <v>212</v>
      </c>
      <c r="J361" s="7" t="s">
        <v>64</v>
      </c>
      <c r="K361" s="7" t="s">
        <v>1690</v>
      </c>
      <c r="L361" s="7" t="s">
        <v>29</v>
      </c>
      <c r="M361" s="7" t="s">
        <v>56</v>
      </c>
      <c r="N361" s="7" t="s">
        <v>1691</v>
      </c>
      <c r="O361" s="7">
        <v>448.74</v>
      </c>
      <c r="P361" s="7">
        <v>3</v>
      </c>
      <c r="Q361" s="7">
        <v>44.82</v>
      </c>
      <c r="R361" s="8">
        <f>Table1[[#This Row],[Profit]]/Table1[[#This Row],[Sales]]</f>
        <v>9.9879663056558404E-2</v>
      </c>
      <c r="S361" s="7">
        <v>56.78</v>
      </c>
      <c r="T361" s="7" t="s">
        <v>170</v>
      </c>
      <c r="U361" s="7">
        <v>382</v>
      </c>
      <c r="V361" s="7" t="s">
        <v>172</v>
      </c>
      <c r="W361" s="7" t="s">
        <v>72</v>
      </c>
      <c r="X361" s="10" t="s">
        <v>28</v>
      </c>
      <c r="Y361" s="14">
        <v>45461</v>
      </c>
      <c r="Z361" s="14">
        <v>45465</v>
      </c>
      <c r="AA361" s="11">
        <f t="shared" si="25"/>
        <v>2024</v>
      </c>
      <c r="AB361" s="11" t="str">
        <f t="shared" si="26"/>
        <v>June</v>
      </c>
      <c r="AC361" s="11">
        <f t="shared" si="29"/>
        <v>4</v>
      </c>
      <c r="AD361" s="13" t="str" cm="1">
        <f t="array" ref="AD361">_xlfn.IFS(Table1[[#This Row],[Diff order-ship date]]&gt;10,"late time",Table1[[#This Row],[Diff order-ship date]]&gt;=0,"on time",Table1[[#This Row],[Diff order-ship date]]&lt;0,"not appropriate")</f>
        <v>on time</v>
      </c>
      <c r="AE361" s="11" t="str">
        <f t="shared" si="27"/>
        <v>Positive</v>
      </c>
      <c r="AF361" s="11" t="str">
        <f>_xlfn.CONCAT(Table1[[#This Row],[Month]],Table1[[#This Row],[year]])</f>
        <v>June2024</v>
      </c>
      <c r="AG361" s="11">
        <f t="shared" si="28"/>
        <v>9.9879663056558404E-2</v>
      </c>
    </row>
    <row r="362" spans="1:33">
      <c r="A362" s="4">
        <v>361</v>
      </c>
      <c r="B362" s="5" t="s">
        <v>1692</v>
      </c>
      <c r="C362" s="5" t="s">
        <v>153</v>
      </c>
      <c r="D362" s="5" t="s">
        <v>1693</v>
      </c>
      <c r="E362" s="5" t="s">
        <v>1694</v>
      </c>
      <c r="F362" s="5" t="s">
        <v>158</v>
      </c>
      <c r="G362" s="5" t="s">
        <v>1695</v>
      </c>
      <c r="H362" s="5" t="s">
        <v>40</v>
      </c>
      <c r="I362" s="5" t="s">
        <v>212</v>
      </c>
      <c r="J362" s="5" t="s">
        <v>64</v>
      </c>
      <c r="K362" s="5" t="s">
        <v>1696</v>
      </c>
      <c r="L362" s="5" t="s">
        <v>29</v>
      </c>
      <c r="M362" s="5" t="s">
        <v>56</v>
      </c>
      <c r="N362" s="5" t="s">
        <v>1697</v>
      </c>
      <c r="O362" s="5">
        <v>514.53</v>
      </c>
      <c r="P362" s="5">
        <v>3</v>
      </c>
      <c r="Q362" s="5">
        <v>210.87</v>
      </c>
      <c r="R362" s="8">
        <f>Table1[[#This Row],[Profit]]/Table1[[#This Row],[Sales]]</f>
        <v>0.40983033059296797</v>
      </c>
      <c r="S362" s="5">
        <v>27.87</v>
      </c>
      <c r="T362" s="5" t="s">
        <v>170</v>
      </c>
      <c r="U362" s="5">
        <v>519</v>
      </c>
      <c r="V362" s="5" t="s">
        <v>172</v>
      </c>
      <c r="W362" s="5" t="s">
        <v>27</v>
      </c>
      <c r="X362" s="9" t="s">
        <v>28</v>
      </c>
      <c r="Y362" s="12">
        <v>45276</v>
      </c>
      <c r="Z362" s="12">
        <v>45280</v>
      </c>
      <c r="AA362" s="11">
        <f t="shared" si="25"/>
        <v>2023</v>
      </c>
      <c r="AB362" s="11" t="str">
        <f t="shared" si="26"/>
        <v>December</v>
      </c>
      <c r="AC362" s="11">
        <f t="shared" si="29"/>
        <v>4</v>
      </c>
      <c r="AD362" s="13" t="str" cm="1">
        <f t="array" ref="AD362">_xlfn.IFS(Table1[[#This Row],[Diff order-ship date]]&gt;10,"late time",Table1[[#This Row],[Diff order-ship date]]&gt;=0,"on time",Table1[[#This Row],[Diff order-ship date]]&lt;0,"not appropriate")</f>
        <v>on time</v>
      </c>
      <c r="AE362" s="11" t="str">
        <f t="shared" si="27"/>
        <v>Positive</v>
      </c>
      <c r="AF362" s="11" t="str">
        <f>_xlfn.CONCAT(Table1[[#This Row],[Month]],Table1[[#This Row],[year]])</f>
        <v>December2023</v>
      </c>
      <c r="AG362" s="11">
        <f t="shared" si="28"/>
        <v>0.40983033059296797</v>
      </c>
    </row>
    <row r="363" spans="1:33">
      <c r="A363" s="6">
        <v>362</v>
      </c>
      <c r="B363" s="7" t="s">
        <v>208</v>
      </c>
      <c r="C363" s="7" t="s">
        <v>153</v>
      </c>
      <c r="D363" s="7" t="s">
        <v>209</v>
      </c>
      <c r="E363" s="7" t="s">
        <v>210</v>
      </c>
      <c r="F363" s="7" t="s">
        <v>158</v>
      </c>
      <c r="G363" s="7" t="s">
        <v>211</v>
      </c>
      <c r="H363" s="7" t="s">
        <v>61</v>
      </c>
      <c r="I363" s="7" t="s">
        <v>212</v>
      </c>
      <c r="J363" s="7" t="s">
        <v>67</v>
      </c>
      <c r="K363" s="7" t="s">
        <v>1248</v>
      </c>
      <c r="L363" s="7" t="s">
        <v>42</v>
      </c>
      <c r="M363" s="7" t="s">
        <v>105</v>
      </c>
      <c r="N363" s="7" t="s">
        <v>1249</v>
      </c>
      <c r="O363" s="7">
        <v>500.22</v>
      </c>
      <c r="P363" s="7">
        <v>3</v>
      </c>
      <c r="Q363" s="7">
        <v>190.08</v>
      </c>
      <c r="R363" s="8">
        <f>Table1[[#This Row],[Profit]]/Table1[[#This Row],[Sales]]</f>
        <v>0.379992803166607</v>
      </c>
      <c r="S363" s="7">
        <v>19.28</v>
      </c>
      <c r="T363" s="7" t="s">
        <v>170</v>
      </c>
      <c r="U363" s="7">
        <v>707</v>
      </c>
      <c r="V363" s="7" t="s">
        <v>172</v>
      </c>
      <c r="W363" s="7" t="s">
        <v>27</v>
      </c>
      <c r="X363" s="10" t="s">
        <v>28</v>
      </c>
      <c r="Y363" s="14">
        <v>45483</v>
      </c>
      <c r="Z363" s="14">
        <v>45606</v>
      </c>
      <c r="AA363" s="11">
        <f t="shared" si="25"/>
        <v>2024</v>
      </c>
      <c r="AB363" s="11" t="str">
        <f t="shared" si="26"/>
        <v>November</v>
      </c>
      <c r="AC363" s="11">
        <f t="shared" si="29"/>
        <v>123</v>
      </c>
      <c r="AD363" s="13" t="str" cm="1">
        <f t="array" ref="AD363">_xlfn.IFS(Table1[[#This Row],[Diff order-ship date]]&gt;10,"late time",Table1[[#This Row],[Diff order-ship date]]&gt;=0,"on time",Table1[[#This Row],[Diff order-ship date]]&lt;0,"not appropriate")</f>
        <v>late time</v>
      </c>
      <c r="AE363" s="11" t="str">
        <f t="shared" si="27"/>
        <v>Positive</v>
      </c>
      <c r="AF363" s="11" t="str">
        <f>_xlfn.CONCAT(Table1[[#This Row],[Month]],Table1[[#This Row],[year]])</f>
        <v>November2024</v>
      </c>
      <c r="AG363" s="11">
        <f t="shared" si="28"/>
        <v>0.379992803166607</v>
      </c>
    </row>
    <row r="364" spans="1:33">
      <c r="A364" s="4">
        <v>363</v>
      </c>
      <c r="B364" s="5" t="s">
        <v>342</v>
      </c>
      <c r="C364" s="5" t="s">
        <v>153</v>
      </c>
      <c r="D364" s="5" t="s">
        <v>343</v>
      </c>
      <c r="E364" s="5" t="s">
        <v>344</v>
      </c>
      <c r="F364" s="5" t="s">
        <v>158</v>
      </c>
      <c r="G364" s="5" t="s">
        <v>345</v>
      </c>
      <c r="H364" s="5" t="s">
        <v>104</v>
      </c>
      <c r="I364" s="5" t="s">
        <v>212</v>
      </c>
      <c r="J364" s="5" t="s">
        <v>67</v>
      </c>
      <c r="K364" s="5" t="s">
        <v>1698</v>
      </c>
      <c r="L364" s="5" t="s">
        <v>42</v>
      </c>
      <c r="M364" s="5" t="s">
        <v>26</v>
      </c>
      <c r="N364" s="5" t="s">
        <v>1699</v>
      </c>
      <c r="O364" s="5">
        <v>171.99</v>
      </c>
      <c r="P364" s="5">
        <v>3</v>
      </c>
      <c r="Q364" s="5">
        <v>6.84</v>
      </c>
      <c r="R364" s="8">
        <f>Table1[[#This Row],[Profit]]/Table1[[#This Row],[Sales]]</f>
        <v>3.9769754055468301E-2</v>
      </c>
      <c r="S364" s="5">
        <v>7.3</v>
      </c>
      <c r="T364" s="5" t="s">
        <v>170</v>
      </c>
      <c r="U364" s="5">
        <v>405</v>
      </c>
      <c r="V364" s="5" t="s">
        <v>172</v>
      </c>
      <c r="W364" s="5" t="s">
        <v>63</v>
      </c>
      <c r="X364" s="9" t="s">
        <v>21</v>
      </c>
      <c r="Y364" s="12">
        <v>45451</v>
      </c>
      <c r="Z364" s="12">
        <v>45573</v>
      </c>
      <c r="AA364" s="11">
        <f t="shared" si="25"/>
        <v>2024</v>
      </c>
      <c r="AB364" s="11" t="str">
        <f t="shared" si="26"/>
        <v>October</v>
      </c>
      <c r="AC364" s="11">
        <f t="shared" si="29"/>
        <v>122</v>
      </c>
      <c r="AD364" s="13" t="str" cm="1">
        <f t="array" ref="AD364">_xlfn.IFS(Table1[[#This Row],[Diff order-ship date]]&gt;10,"late time",Table1[[#This Row],[Diff order-ship date]]&gt;=0,"on time",Table1[[#This Row],[Diff order-ship date]]&lt;0,"not appropriate")</f>
        <v>late time</v>
      </c>
      <c r="AE364" s="11" t="str">
        <f t="shared" si="27"/>
        <v>Positive</v>
      </c>
      <c r="AF364" s="11" t="str">
        <f>_xlfn.CONCAT(Table1[[#This Row],[Month]],Table1[[#This Row],[year]])</f>
        <v>October2024</v>
      </c>
      <c r="AG364" s="11">
        <f t="shared" si="28"/>
        <v>3.9769754055468301E-2</v>
      </c>
    </row>
    <row r="365" spans="1:33">
      <c r="A365" s="6">
        <v>364</v>
      </c>
      <c r="B365" s="7" t="s">
        <v>1700</v>
      </c>
      <c r="C365" s="7" t="s">
        <v>153</v>
      </c>
      <c r="D365" s="7" t="s">
        <v>1701</v>
      </c>
      <c r="E365" s="7" t="s">
        <v>1702</v>
      </c>
      <c r="F365" s="7" t="s">
        <v>158</v>
      </c>
      <c r="G365" s="7" t="s">
        <v>1703</v>
      </c>
      <c r="H365" s="7" t="s">
        <v>132</v>
      </c>
      <c r="I365" s="7" t="s">
        <v>212</v>
      </c>
      <c r="J365" s="7" t="s">
        <v>66</v>
      </c>
      <c r="K365" s="7" t="s">
        <v>1704</v>
      </c>
      <c r="L365" s="7" t="s">
        <v>29</v>
      </c>
      <c r="M365" s="7" t="s">
        <v>50</v>
      </c>
      <c r="N365" s="7" t="s">
        <v>1705</v>
      </c>
      <c r="O365" s="7">
        <v>1455.12</v>
      </c>
      <c r="P365" s="7">
        <v>4</v>
      </c>
      <c r="Q365" s="7">
        <v>116.4</v>
      </c>
      <c r="R365" s="8">
        <f>Table1[[#This Row],[Profit]]/Table1[[#This Row],[Sales]]</f>
        <v>7.9993402605970695E-2</v>
      </c>
      <c r="S365" s="7">
        <v>179.62</v>
      </c>
      <c r="T365" s="7" t="s">
        <v>170</v>
      </c>
      <c r="U365" s="7">
        <v>229</v>
      </c>
      <c r="V365" s="7" t="s">
        <v>172</v>
      </c>
      <c r="W365" s="7" t="s">
        <v>72</v>
      </c>
      <c r="X365" s="10" t="s">
        <v>28</v>
      </c>
      <c r="Y365" s="14">
        <v>44731</v>
      </c>
      <c r="Z365" s="14">
        <v>44735</v>
      </c>
      <c r="AA365" s="11">
        <f t="shared" si="25"/>
        <v>2022</v>
      </c>
      <c r="AB365" s="11" t="str">
        <f t="shared" si="26"/>
        <v>June</v>
      </c>
      <c r="AC365" s="11">
        <f t="shared" si="29"/>
        <v>4</v>
      </c>
      <c r="AD365" s="13" t="str" cm="1">
        <f t="array" ref="AD365">_xlfn.IFS(Table1[[#This Row],[Diff order-ship date]]&gt;10,"late time",Table1[[#This Row],[Diff order-ship date]]&gt;=0,"on time",Table1[[#This Row],[Diff order-ship date]]&lt;0,"not appropriate")</f>
        <v>on time</v>
      </c>
      <c r="AE365" s="11" t="str">
        <f t="shared" si="27"/>
        <v>Positive</v>
      </c>
      <c r="AF365" s="11" t="str">
        <f>_xlfn.CONCAT(Table1[[#This Row],[Month]],Table1[[#This Row],[year]])</f>
        <v>June2022</v>
      </c>
      <c r="AG365" s="11">
        <f t="shared" si="28"/>
        <v>7.9993402605970695E-2</v>
      </c>
    </row>
    <row r="366" spans="1:33">
      <c r="A366" s="4">
        <v>365</v>
      </c>
      <c r="B366" s="5" t="s">
        <v>262</v>
      </c>
      <c r="C366" s="5" t="s">
        <v>153</v>
      </c>
      <c r="D366" s="5" t="s">
        <v>263</v>
      </c>
      <c r="E366" s="5" t="s">
        <v>264</v>
      </c>
      <c r="F366" s="5" t="s">
        <v>158</v>
      </c>
      <c r="G366" s="5" t="s">
        <v>265</v>
      </c>
      <c r="H366" s="5" t="s">
        <v>138</v>
      </c>
      <c r="I366" s="5" t="s">
        <v>212</v>
      </c>
      <c r="J366" s="5" t="s">
        <v>65</v>
      </c>
      <c r="K366" s="5" t="s">
        <v>1706</v>
      </c>
      <c r="L366" s="5" t="s">
        <v>29</v>
      </c>
      <c r="M366" s="5" t="s">
        <v>50</v>
      </c>
      <c r="N366" s="5" t="s">
        <v>1707</v>
      </c>
      <c r="O366" s="5">
        <v>595.67999999999995</v>
      </c>
      <c r="P366" s="5">
        <v>4</v>
      </c>
      <c r="Q366" s="5">
        <v>0</v>
      </c>
      <c r="R366" s="8">
        <f>Table1[[#This Row],[Profit]]/Table1[[#This Row],[Sales]]</f>
        <v>0</v>
      </c>
      <c r="S366" s="5">
        <v>29.23</v>
      </c>
      <c r="T366" s="5" t="s">
        <v>170</v>
      </c>
      <c r="U366" s="5">
        <v>167</v>
      </c>
      <c r="V366" s="5" t="s">
        <v>172</v>
      </c>
      <c r="W366" s="5" t="s">
        <v>27</v>
      </c>
      <c r="X366" s="9" t="s">
        <v>28</v>
      </c>
      <c r="Y366" s="12">
        <v>45373</v>
      </c>
      <c r="Z366" s="12">
        <v>45377</v>
      </c>
      <c r="AA366" s="11">
        <f t="shared" si="25"/>
        <v>2024</v>
      </c>
      <c r="AB366" s="11" t="str">
        <f t="shared" si="26"/>
        <v>March</v>
      </c>
      <c r="AC366" s="11">
        <f t="shared" si="29"/>
        <v>4</v>
      </c>
      <c r="AD366" s="13" t="str" cm="1">
        <f t="array" ref="AD366">_xlfn.IFS(Table1[[#This Row],[Diff order-ship date]]&gt;10,"late time",Table1[[#This Row],[Diff order-ship date]]&gt;=0,"on time",Table1[[#This Row],[Diff order-ship date]]&lt;0,"not appropriate")</f>
        <v>on time</v>
      </c>
      <c r="AE366" s="11" t="str">
        <f t="shared" si="27"/>
        <v>Positive</v>
      </c>
      <c r="AF366" s="11" t="str">
        <f>_xlfn.CONCAT(Table1[[#This Row],[Month]],Table1[[#This Row],[year]])</f>
        <v>March2024</v>
      </c>
      <c r="AG366" s="11">
        <f t="shared" si="28"/>
        <v>0</v>
      </c>
    </row>
    <row r="367" spans="1:33">
      <c r="A367" s="6">
        <v>366</v>
      </c>
      <c r="B367" s="7" t="s">
        <v>1708</v>
      </c>
      <c r="C367" s="7" t="s">
        <v>153</v>
      </c>
      <c r="D367" s="7" t="s">
        <v>1709</v>
      </c>
      <c r="E367" s="7" t="s">
        <v>1710</v>
      </c>
      <c r="F367" s="7" t="s">
        <v>158</v>
      </c>
      <c r="G367" s="7" t="s">
        <v>566</v>
      </c>
      <c r="H367" s="7" t="s">
        <v>129</v>
      </c>
      <c r="I367" s="7" t="s">
        <v>212</v>
      </c>
      <c r="J367" s="7" t="s">
        <v>67</v>
      </c>
      <c r="K367" s="7" t="s">
        <v>1711</v>
      </c>
      <c r="L367" s="7" t="s">
        <v>29</v>
      </c>
      <c r="M367" s="7" t="s">
        <v>56</v>
      </c>
      <c r="N367" s="7" t="s">
        <v>1712</v>
      </c>
      <c r="O367" s="7">
        <v>1845.72</v>
      </c>
      <c r="P367" s="7">
        <v>4</v>
      </c>
      <c r="Q367" s="7">
        <v>535.20000000000005</v>
      </c>
      <c r="R367" s="8">
        <f>Table1[[#This Row],[Profit]]/Table1[[#This Row],[Sales]]</f>
        <v>0.28996814251349101</v>
      </c>
      <c r="S367" s="7">
        <v>109.52</v>
      </c>
      <c r="T367" s="7" t="s">
        <v>170</v>
      </c>
      <c r="U367" s="7">
        <v>32</v>
      </c>
      <c r="V367" s="7" t="s">
        <v>172</v>
      </c>
      <c r="W367" s="7" t="s">
        <v>76</v>
      </c>
      <c r="X367" s="10" t="s">
        <v>28</v>
      </c>
      <c r="Y367" s="14">
        <v>45483</v>
      </c>
      <c r="Z367" s="14">
        <v>45606</v>
      </c>
      <c r="AA367" s="11">
        <f t="shared" si="25"/>
        <v>2024</v>
      </c>
      <c r="AB367" s="11" t="str">
        <f t="shared" si="26"/>
        <v>November</v>
      </c>
      <c r="AC367" s="11">
        <f t="shared" si="29"/>
        <v>123</v>
      </c>
      <c r="AD367" s="13" t="str" cm="1">
        <f t="array" ref="AD367">_xlfn.IFS(Table1[[#This Row],[Diff order-ship date]]&gt;10,"late time",Table1[[#This Row],[Diff order-ship date]]&gt;=0,"on time",Table1[[#This Row],[Diff order-ship date]]&lt;0,"not appropriate")</f>
        <v>late time</v>
      </c>
      <c r="AE367" s="11" t="str">
        <f t="shared" si="27"/>
        <v>Positive</v>
      </c>
      <c r="AF367" s="11" t="str">
        <f>_xlfn.CONCAT(Table1[[#This Row],[Month]],Table1[[#This Row],[year]])</f>
        <v>November2024</v>
      </c>
      <c r="AG367" s="11">
        <f t="shared" si="28"/>
        <v>0.28996814251349101</v>
      </c>
    </row>
    <row r="368" spans="1:33">
      <c r="A368" s="4">
        <v>367</v>
      </c>
      <c r="B368" s="5" t="s">
        <v>1713</v>
      </c>
      <c r="C368" s="5" t="s">
        <v>153</v>
      </c>
      <c r="D368" s="5" t="s">
        <v>939</v>
      </c>
      <c r="E368" s="5" t="s">
        <v>940</v>
      </c>
      <c r="F368" s="5" t="s">
        <v>158</v>
      </c>
      <c r="G368" s="5" t="s">
        <v>926</v>
      </c>
      <c r="H368" s="5" t="s">
        <v>104</v>
      </c>
      <c r="I368" s="5" t="s">
        <v>212</v>
      </c>
      <c r="J368" s="5" t="s">
        <v>67</v>
      </c>
      <c r="K368" s="5" t="s">
        <v>1307</v>
      </c>
      <c r="L368" s="5" t="s">
        <v>29</v>
      </c>
      <c r="M368" s="5" t="s">
        <v>56</v>
      </c>
      <c r="N368" s="5" t="s">
        <v>1308</v>
      </c>
      <c r="O368" s="5">
        <v>531.48</v>
      </c>
      <c r="P368" s="5">
        <v>4</v>
      </c>
      <c r="Q368" s="5">
        <v>21.24</v>
      </c>
      <c r="R368" s="8">
        <f>Table1[[#This Row],[Profit]]/Table1[[#This Row],[Sales]]</f>
        <v>3.9963874463761602E-2</v>
      </c>
      <c r="S368" s="5">
        <v>53.55</v>
      </c>
      <c r="T368" s="5" t="s">
        <v>170</v>
      </c>
      <c r="U368" s="5">
        <v>693</v>
      </c>
      <c r="V368" s="5" t="s">
        <v>172</v>
      </c>
      <c r="W368" s="5" t="s">
        <v>63</v>
      </c>
      <c r="X368" s="9" t="s">
        <v>21</v>
      </c>
      <c r="Y368" s="12">
        <v>45373</v>
      </c>
      <c r="Z368" s="12">
        <v>45377</v>
      </c>
      <c r="AA368" s="11">
        <f t="shared" si="25"/>
        <v>2024</v>
      </c>
      <c r="AB368" s="11" t="str">
        <f t="shared" si="26"/>
        <v>March</v>
      </c>
      <c r="AC368" s="11">
        <f t="shared" si="29"/>
        <v>4</v>
      </c>
      <c r="AD368" s="13" t="str" cm="1">
        <f t="array" ref="AD368">_xlfn.IFS(Table1[[#This Row],[Diff order-ship date]]&gt;10,"late time",Table1[[#This Row],[Diff order-ship date]]&gt;=0,"on time",Table1[[#This Row],[Diff order-ship date]]&lt;0,"not appropriate")</f>
        <v>on time</v>
      </c>
      <c r="AE368" s="11" t="str">
        <f t="shared" si="27"/>
        <v>Positive</v>
      </c>
      <c r="AF368" s="11" t="str">
        <f>_xlfn.CONCAT(Table1[[#This Row],[Month]],Table1[[#This Row],[year]])</f>
        <v>March2024</v>
      </c>
      <c r="AG368" s="11">
        <f t="shared" si="28"/>
        <v>3.9963874463761602E-2</v>
      </c>
    </row>
    <row r="369" spans="1:33">
      <c r="A369" s="6">
        <v>368</v>
      </c>
      <c r="B369" s="7" t="s">
        <v>1714</v>
      </c>
      <c r="C369" s="7" t="s">
        <v>153</v>
      </c>
      <c r="D369" s="7" t="s">
        <v>1085</v>
      </c>
      <c r="E369" s="7" t="s">
        <v>86</v>
      </c>
      <c r="F369" s="7" t="s">
        <v>158</v>
      </c>
      <c r="G369" s="7" t="s">
        <v>751</v>
      </c>
      <c r="H369" s="7" t="s">
        <v>138</v>
      </c>
      <c r="I369" s="7" t="s">
        <v>212</v>
      </c>
      <c r="J369" s="7" t="s">
        <v>65</v>
      </c>
      <c r="K369" s="7" t="s">
        <v>1715</v>
      </c>
      <c r="L369" s="7" t="s">
        <v>42</v>
      </c>
      <c r="M369" s="7" t="s">
        <v>26</v>
      </c>
      <c r="N369" s="7" t="s">
        <v>1716</v>
      </c>
      <c r="O369" s="7">
        <v>460.08</v>
      </c>
      <c r="P369" s="7">
        <v>4</v>
      </c>
      <c r="Q369" s="7">
        <v>13.8</v>
      </c>
      <c r="R369" s="8">
        <f>Table1[[#This Row],[Profit]]/Table1[[#This Row],[Sales]]</f>
        <v>2.9994783515910301E-2</v>
      </c>
      <c r="S369" s="7">
        <v>19.05</v>
      </c>
      <c r="T369" s="7" t="s">
        <v>170</v>
      </c>
      <c r="U369" s="7">
        <v>199</v>
      </c>
      <c r="V369" s="7" t="s">
        <v>172</v>
      </c>
      <c r="W369" s="7" t="s">
        <v>72</v>
      </c>
      <c r="X369" s="10" t="s">
        <v>21</v>
      </c>
      <c r="Y369" s="14">
        <v>45634</v>
      </c>
      <c r="Z369" s="14">
        <v>45521</v>
      </c>
      <c r="AA369" s="11">
        <f t="shared" si="25"/>
        <v>2024</v>
      </c>
      <c r="AB369" s="11" t="str">
        <f t="shared" si="26"/>
        <v>August</v>
      </c>
      <c r="AC369" s="11">
        <f t="shared" si="29"/>
        <v>-113</v>
      </c>
      <c r="AD369" s="13" t="str" cm="1">
        <f t="array" ref="AD369">_xlfn.IFS(Table1[[#This Row],[Diff order-ship date]]&gt;10,"late time",Table1[[#This Row],[Diff order-ship date]]&gt;=0,"on time",Table1[[#This Row],[Diff order-ship date]]&lt;0,"not appropriate")</f>
        <v>not appropriate</v>
      </c>
      <c r="AE369" s="11" t="str">
        <f t="shared" si="27"/>
        <v>Positive</v>
      </c>
      <c r="AF369" s="11" t="str">
        <f>_xlfn.CONCAT(Table1[[#This Row],[Month]],Table1[[#This Row],[year]])</f>
        <v>August2024</v>
      </c>
      <c r="AG369" s="11">
        <f t="shared" si="28"/>
        <v>2.9994783515910301E-2</v>
      </c>
    </row>
    <row r="370" spans="1:33">
      <c r="A370" s="4">
        <v>369</v>
      </c>
      <c r="B370" s="5" t="s">
        <v>1717</v>
      </c>
      <c r="C370" s="5" t="s">
        <v>153</v>
      </c>
      <c r="D370" s="5" t="s">
        <v>1388</v>
      </c>
      <c r="E370" s="5" t="s">
        <v>1389</v>
      </c>
      <c r="F370" s="5" t="s">
        <v>158</v>
      </c>
      <c r="G370" s="5" t="s">
        <v>1718</v>
      </c>
      <c r="H370" s="5" t="s">
        <v>134</v>
      </c>
      <c r="I370" s="5" t="s">
        <v>212</v>
      </c>
      <c r="J370" s="5" t="s">
        <v>66</v>
      </c>
      <c r="K370" s="5" t="s">
        <v>1162</v>
      </c>
      <c r="L370" s="5" t="s">
        <v>42</v>
      </c>
      <c r="M370" s="5" t="s">
        <v>26</v>
      </c>
      <c r="N370" s="5" t="s">
        <v>1163</v>
      </c>
      <c r="O370" s="5">
        <v>154.08000000000001</v>
      </c>
      <c r="P370" s="5">
        <v>4</v>
      </c>
      <c r="Q370" s="5">
        <v>0</v>
      </c>
      <c r="R370" s="8">
        <f>Table1[[#This Row],[Profit]]/Table1[[#This Row],[Sales]]</f>
        <v>0</v>
      </c>
      <c r="S370" s="5">
        <v>5.86</v>
      </c>
      <c r="T370" s="5" t="s">
        <v>170</v>
      </c>
      <c r="U370" s="5">
        <v>134</v>
      </c>
      <c r="V370" s="5" t="s">
        <v>172</v>
      </c>
      <c r="W370" s="5" t="s">
        <v>27</v>
      </c>
      <c r="X370" s="9" t="s">
        <v>28</v>
      </c>
      <c r="Y370" s="12">
        <v>45261</v>
      </c>
      <c r="Z370" s="12">
        <v>44942</v>
      </c>
      <c r="AA370" s="11">
        <f t="shared" si="25"/>
        <v>2023</v>
      </c>
      <c r="AB370" s="11" t="str">
        <f t="shared" si="26"/>
        <v>January</v>
      </c>
      <c r="AC370" s="11">
        <f t="shared" si="29"/>
        <v>-319</v>
      </c>
      <c r="AD370" s="13" t="str" cm="1">
        <f t="array" ref="AD370">_xlfn.IFS(Table1[[#This Row],[Diff order-ship date]]&gt;10,"late time",Table1[[#This Row],[Diff order-ship date]]&gt;=0,"on time",Table1[[#This Row],[Diff order-ship date]]&lt;0,"not appropriate")</f>
        <v>not appropriate</v>
      </c>
      <c r="AE370" s="11" t="str">
        <f t="shared" si="27"/>
        <v>Positive</v>
      </c>
      <c r="AF370" s="11" t="str">
        <f>_xlfn.CONCAT(Table1[[#This Row],[Month]],Table1[[#This Row],[year]])</f>
        <v>January2023</v>
      </c>
      <c r="AG370" s="11">
        <f t="shared" si="28"/>
        <v>0</v>
      </c>
    </row>
    <row r="371" spans="1:33">
      <c r="A371" s="6">
        <v>370</v>
      </c>
      <c r="B371" s="7" t="s">
        <v>299</v>
      </c>
      <c r="C371" s="7" t="s">
        <v>153</v>
      </c>
      <c r="D371" s="7" t="s">
        <v>300</v>
      </c>
      <c r="E371" s="7" t="s">
        <v>301</v>
      </c>
      <c r="F371" s="7" t="s">
        <v>158</v>
      </c>
      <c r="G371" s="7" t="s">
        <v>302</v>
      </c>
      <c r="H371" s="7" t="s">
        <v>104</v>
      </c>
      <c r="I371" s="7" t="s">
        <v>212</v>
      </c>
      <c r="J371" s="7" t="s">
        <v>67</v>
      </c>
      <c r="K371" s="7" t="s">
        <v>1719</v>
      </c>
      <c r="L371" s="7" t="s">
        <v>42</v>
      </c>
      <c r="M371" s="7" t="s">
        <v>105</v>
      </c>
      <c r="N371" s="7" t="s">
        <v>1720</v>
      </c>
      <c r="O371" s="7">
        <v>333.24</v>
      </c>
      <c r="P371" s="7">
        <v>4</v>
      </c>
      <c r="Q371" s="7">
        <v>79.92</v>
      </c>
      <c r="R371" s="8">
        <f>Table1[[#This Row],[Profit]]/Table1[[#This Row],[Sales]]</f>
        <v>0.239827151602449</v>
      </c>
      <c r="S371" s="7">
        <v>35.700000000000003</v>
      </c>
      <c r="T371" s="7" t="s">
        <v>170</v>
      </c>
      <c r="U371" s="7">
        <v>591</v>
      </c>
      <c r="V371" s="7" t="s">
        <v>172</v>
      </c>
      <c r="W371" s="7" t="s">
        <v>76</v>
      </c>
      <c r="X371" s="10" t="s">
        <v>21</v>
      </c>
      <c r="Y371" s="14">
        <v>44593</v>
      </c>
      <c r="Z371" s="14">
        <v>44743</v>
      </c>
      <c r="AA371" s="11">
        <f t="shared" si="25"/>
        <v>2022</v>
      </c>
      <c r="AB371" s="11" t="str">
        <f t="shared" si="26"/>
        <v>July</v>
      </c>
      <c r="AC371" s="11">
        <f t="shared" si="29"/>
        <v>150</v>
      </c>
      <c r="AD371" s="13" t="str" cm="1">
        <f t="array" ref="AD371">_xlfn.IFS(Table1[[#This Row],[Diff order-ship date]]&gt;10,"late time",Table1[[#This Row],[Diff order-ship date]]&gt;=0,"on time",Table1[[#This Row],[Diff order-ship date]]&lt;0,"not appropriate")</f>
        <v>late time</v>
      </c>
      <c r="AE371" s="11" t="str">
        <f t="shared" si="27"/>
        <v>Positive</v>
      </c>
      <c r="AF371" s="11" t="str">
        <f>_xlfn.CONCAT(Table1[[#This Row],[Month]],Table1[[#This Row],[year]])</f>
        <v>July2022</v>
      </c>
      <c r="AG371" s="11">
        <f t="shared" si="28"/>
        <v>0.239827151602449</v>
      </c>
    </row>
    <row r="372" spans="1:33">
      <c r="A372" s="4">
        <v>371</v>
      </c>
      <c r="B372" s="5" t="s">
        <v>1721</v>
      </c>
      <c r="C372" s="5" t="s">
        <v>153</v>
      </c>
      <c r="D372" s="5" t="s">
        <v>1722</v>
      </c>
      <c r="E372" s="5" t="s">
        <v>1723</v>
      </c>
      <c r="F372" s="5" t="s">
        <v>158</v>
      </c>
      <c r="G372" s="5" t="s">
        <v>725</v>
      </c>
      <c r="H372" s="5" t="s">
        <v>132</v>
      </c>
      <c r="I372" s="5" t="s">
        <v>212</v>
      </c>
      <c r="J372" s="5" t="s">
        <v>66</v>
      </c>
      <c r="K372" s="5" t="s">
        <v>1724</v>
      </c>
      <c r="L372" s="5" t="s">
        <v>29</v>
      </c>
      <c r="M372" s="5" t="s">
        <v>56</v>
      </c>
      <c r="N372" s="5" t="s">
        <v>1725</v>
      </c>
      <c r="O372" s="5">
        <v>288.89999999999998</v>
      </c>
      <c r="P372" s="5">
        <v>5</v>
      </c>
      <c r="Q372" s="5">
        <v>127.05</v>
      </c>
      <c r="R372" s="8">
        <f>Table1[[#This Row],[Profit]]/Table1[[#This Row],[Sales]]</f>
        <v>0.43977154724818301</v>
      </c>
      <c r="S372" s="5">
        <v>30.69</v>
      </c>
      <c r="T372" s="5" t="s">
        <v>170</v>
      </c>
      <c r="U372" s="5">
        <v>512</v>
      </c>
      <c r="V372" s="5" t="s">
        <v>172</v>
      </c>
      <c r="W372" s="5" t="s">
        <v>63</v>
      </c>
      <c r="X372" s="9" t="s">
        <v>21</v>
      </c>
      <c r="Y372" s="12">
        <v>44894</v>
      </c>
      <c r="Z372" s="12">
        <v>44632</v>
      </c>
      <c r="AA372" s="11">
        <f t="shared" si="25"/>
        <v>2022</v>
      </c>
      <c r="AB372" s="11" t="str">
        <f t="shared" si="26"/>
        <v>March</v>
      </c>
      <c r="AC372" s="11">
        <f t="shared" si="29"/>
        <v>-262</v>
      </c>
      <c r="AD372" s="13" t="str" cm="1">
        <f t="array" ref="AD372">_xlfn.IFS(Table1[[#This Row],[Diff order-ship date]]&gt;10,"late time",Table1[[#This Row],[Diff order-ship date]]&gt;=0,"on time",Table1[[#This Row],[Diff order-ship date]]&lt;0,"not appropriate")</f>
        <v>not appropriate</v>
      </c>
      <c r="AE372" s="11" t="str">
        <f t="shared" si="27"/>
        <v>Positive</v>
      </c>
      <c r="AF372" s="11" t="str">
        <f>_xlfn.CONCAT(Table1[[#This Row],[Month]],Table1[[#This Row],[year]])</f>
        <v>March2022</v>
      </c>
      <c r="AG372" s="11">
        <f t="shared" si="28"/>
        <v>0.43977154724818301</v>
      </c>
    </row>
    <row r="373" spans="1:33">
      <c r="A373" s="6">
        <v>372</v>
      </c>
      <c r="B373" s="7" t="s">
        <v>1726</v>
      </c>
      <c r="C373" s="7" t="s">
        <v>153</v>
      </c>
      <c r="D373" s="7" t="s">
        <v>1727</v>
      </c>
      <c r="E373" s="7" t="s">
        <v>1728</v>
      </c>
      <c r="F373" s="7" t="s">
        <v>158</v>
      </c>
      <c r="G373" s="7" t="s">
        <v>615</v>
      </c>
      <c r="H373" s="7" t="s">
        <v>104</v>
      </c>
      <c r="I373" s="7" t="s">
        <v>212</v>
      </c>
      <c r="J373" s="7" t="s">
        <v>67</v>
      </c>
      <c r="K373" s="7" t="s">
        <v>1651</v>
      </c>
      <c r="L373" s="7" t="s">
        <v>42</v>
      </c>
      <c r="M373" s="7" t="s">
        <v>105</v>
      </c>
      <c r="N373" s="7" t="s">
        <v>1652</v>
      </c>
      <c r="O373" s="7">
        <v>3187.2</v>
      </c>
      <c r="P373" s="7">
        <v>5</v>
      </c>
      <c r="Q373" s="7">
        <v>541.79999999999995</v>
      </c>
      <c r="R373" s="8">
        <f>Table1[[#This Row],[Profit]]/Table1[[#This Row],[Sales]]</f>
        <v>0.16999246987951799</v>
      </c>
      <c r="S373" s="7">
        <v>289.17</v>
      </c>
      <c r="T373" s="7" t="s">
        <v>170</v>
      </c>
      <c r="U373" s="7">
        <v>115</v>
      </c>
      <c r="V373" s="7" t="s">
        <v>172</v>
      </c>
      <c r="W373" s="7" t="s">
        <v>72</v>
      </c>
      <c r="X373" s="10" t="s">
        <v>21</v>
      </c>
      <c r="Y373" s="14">
        <v>44437</v>
      </c>
      <c r="Z373" s="14">
        <v>44236</v>
      </c>
      <c r="AA373" s="11">
        <f t="shared" si="25"/>
        <v>2021</v>
      </c>
      <c r="AB373" s="11" t="str">
        <f t="shared" si="26"/>
        <v>February</v>
      </c>
      <c r="AC373" s="11">
        <f t="shared" si="29"/>
        <v>-201</v>
      </c>
      <c r="AD373" s="13" t="str" cm="1">
        <f t="array" ref="AD373">_xlfn.IFS(Table1[[#This Row],[Diff order-ship date]]&gt;10,"late time",Table1[[#This Row],[Diff order-ship date]]&gt;=0,"on time",Table1[[#This Row],[Diff order-ship date]]&lt;0,"not appropriate")</f>
        <v>not appropriate</v>
      </c>
      <c r="AE373" s="11" t="str">
        <f t="shared" si="27"/>
        <v>Positive</v>
      </c>
      <c r="AF373" s="11" t="str">
        <f>_xlfn.CONCAT(Table1[[#This Row],[Month]],Table1[[#This Row],[year]])</f>
        <v>February2021</v>
      </c>
      <c r="AG373" s="11">
        <f t="shared" si="28"/>
        <v>0.16999246987951799</v>
      </c>
    </row>
    <row r="374" spans="1:33">
      <c r="A374" s="4">
        <v>373</v>
      </c>
      <c r="B374" s="5" t="s">
        <v>1729</v>
      </c>
      <c r="C374" s="5" t="s">
        <v>153</v>
      </c>
      <c r="D374" s="5" t="s">
        <v>1730</v>
      </c>
      <c r="E374" s="5" t="s">
        <v>1731</v>
      </c>
      <c r="F374" s="5" t="s">
        <v>158</v>
      </c>
      <c r="G374" s="5" t="s">
        <v>830</v>
      </c>
      <c r="H374" s="5" t="s">
        <v>104</v>
      </c>
      <c r="I374" s="5" t="s">
        <v>212</v>
      </c>
      <c r="J374" s="5" t="s">
        <v>67</v>
      </c>
      <c r="K374" s="5" t="s">
        <v>1667</v>
      </c>
      <c r="L374" s="5" t="s">
        <v>42</v>
      </c>
      <c r="M374" s="5" t="s">
        <v>105</v>
      </c>
      <c r="N374" s="5" t="s">
        <v>1668</v>
      </c>
      <c r="O374" s="5">
        <v>402.75</v>
      </c>
      <c r="P374" s="5">
        <v>5</v>
      </c>
      <c r="Q374" s="5">
        <v>36.15</v>
      </c>
      <c r="R374" s="8">
        <f>Table1[[#This Row],[Profit]]/Table1[[#This Row],[Sales]]</f>
        <v>8.97579143389199E-2</v>
      </c>
      <c r="S374" s="5">
        <v>30.2</v>
      </c>
      <c r="T374" s="5" t="s">
        <v>170</v>
      </c>
      <c r="U374" s="5">
        <v>399</v>
      </c>
      <c r="V374" s="5" t="s">
        <v>172</v>
      </c>
      <c r="W374" s="5" t="s">
        <v>76</v>
      </c>
      <c r="X374" s="9" t="s">
        <v>28</v>
      </c>
      <c r="Y374" s="12">
        <v>44819</v>
      </c>
      <c r="Z374" s="12">
        <v>44823</v>
      </c>
      <c r="AA374" s="11">
        <f t="shared" si="25"/>
        <v>2022</v>
      </c>
      <c r="AB374" s="11" t="str">
        <f t="shared" si="26"/>
        <v>September</v>
      </c>
      <c r="AC374" s="11">
        <f t="shared" si="29"/>
        <v>4</v>
      </c>
      <c r="AD374" s="13" t="str" cm="1">
        <f t="array" ref="AD374">_xlfn.IFS(Table1[[#This Row],[Diff order-ship date]]&gt;10,"late time",Table1[[#This Row],[Diff order-ship date]]&gt;=0,"on time",Table1[[#This Row],[Diff order-ship date]]&lt;0,"not appropriate")</f>
        <v>on time</v>
      </c>
      <c r="AE374" s="11" t="str">
        <f t="shared" si="27"/>
        <v>Positive</v>
      </c>
      <c r="AF374" s="11" t="str">
        <f>_xlfn.CONCAT(Table1[[#This Row],[Month]],Table1[[#This Row],[year]])</f>
        <v>September2022</v>
      </c>
      <c r="AG374" s="11">
        <f t="shared" si="28"/>
        <v>8.97579143389199E-2</v>
      </c>
    </row>
    <row r="375" spans="1:33">
      <c r="A375" s="6">
        <v>374</v>
      </c>
      <c r="B375" s="7" t="s">
        <v>268</v>
      </c>
      <c r="C375" s="7" t="s">
        <v>153</v>
      </c>
      <c r="D375" s="7" t="s">
        <v>269</v>
      </c>
      <c r="E375" s="7" t="s">
        <v>270</v>
      </c>
      <c r="F375" s="7" t="s">
        <v>158</v>
      </c>
      <c r="G375" s="7" t="s">
        <v>224</v>
      </c>
      <c r="H375" s="7" t="s">
        <v>87</v>
      </c>
      <c r="I375" s="7" t="s">
        <v>212</v>
      </c>
      <c r="J375" s="7" t="s">
        <v>66</v>
      </c>
      <c r="K375" s="7" t="s">
        <v>1732</v>
      </c>
      <c r="L375" s="7" t="s">
        <v>42</v>
      </c>
      <c r="M375" s="7" t="s">
        <v>62</v>
      </c>
      <c r="N375" s="7" t="s">
        <v>1733</v>
      </c>
      <c r="O375" s="7">
        <v>1892.25</v>
      </c>
      <c r="P375" s="7">
        <v>5</v>
      </c>
      <c r="Q375" s="7">
        <v>927.15</v>
      </c>
      <c r="R375" s="8">
        <f>Table1[[#This Row],[Profit]]/Table1[[#This Row],[Sales]]</f>
        <v>0.48997225525168397</v>
      </c>
      <c r="S375" s="7">
        <v>66.3</v>
      </c>
      <c r="T375" s="7" t="s">
        <v>170</v>
      </c>
      <c r="U375" s="7">
        <v>730</v>
      </c>
      <c r="V375" s="7" t="s">
        <v>172</v>
      </c>
      <c r="W375" s="7" t="s">
        <v>63</v>
      </c>
      <c r="X375" s="10" t="s">
        <v>28</v>
      </c>
      <c r="Y375" s="14">
        <v>44714</v>
      </c>
      <c r="Z375" s="14">
        <v>44867</v>
      </c>
      <c r="AA375" s="11">
        <f t="shared" si="25"/>
        <v>2022</v>
      </c>
      <c r="AB375" s="11" t="str">
        <f t="shared" si="26"/>
        <v>November</v>
      </c>
      <c r="AC375" s="11">
        <f t="shared" si="29"/>
        <v>153</v>
      </c>
      <c r="AD375" s="13" t="str" cm="1">
        <f t="array" ref="AD375">_xlfn.IFS(Table1[[#This Row],[Diff order-ship date]]&gt;10,"late time",Table1[[#This Row],[Diff order-ship date]]&gt;=0,"on time",Table1[[#This Row],[Diff order-ship date]]&lt;0,"not appropriate")</f>
        <v>late time</v>
      </c>
      <c r="AE375" s="11" t="str">
        <f t="shared" si="27"/>
        <v>Positive</v>
      </c>
      <c r="AF375" s="11" t="str">
        <f>_xlfn.CONCAT(Table1[[#This Row],[Month]],Table1[[#This Row],[year]])</f>
        <v>November2022</v>
      </c>
      <c r="AG375" s="11">
        <f t="shared" si="28"/>
        <v>0.48997225525168397</v>
      </c>
    </row>
    <row r="376" spans="1:33">
      <c r="A376" s="4">
        <v>375</v>
      </c>
      <c r="B376" s="5" t="s">
        <v>1734</v>
      </c>
      <c r="C376" s="5" t="s">
        <v>153</v>
      </c>
      <c r="D376" s="5" t="s">
        <v>1735</v>
      </c>
      <c r="E376" s="5" t="s">
        <v>1736</v>
      </c>
      <c r="F376" s="5" t="s">
        <v>158</v>
      </c>
      <c r="G376" s="5" t="s">
        <v>302</v>
      </c>
      <c r="H376" s="5" t="s">
        <v>104</v>
      </c>
      <c r="I376" s="5" t="s">
        <v>212</v>
      </c>
      <c r="J376" s="5" t="s">
        <v>67</v>
      </c>
      <c r="K376" s="5" t="s">
        <v>1737</v>
      </c>
      <c r="L376" s="5" t="s">
        <v>42</v>
      </c>
      <c r="M376" s="5" t="s">
        <v>95</v>
      </c>
      <c r="N376" s="5" t="s">
        <v>1738</v>
      </c>
      <c r="O376" s="5">
        <v>879.15</v>
      </c>
      <c r="P376" s="5">
        <v>5</v>
      </c>
      <c r="Q376" s="5">
        <v>35.1</v>
      </c>
      <c r="R376" s="8">
        <f>Table1[[#This Row],[Profit]]/Table1[[#This Row],[Sales]]</f>
        <v>3.9924927486777E-2</v>
      </c>
      <c r="S376" s="5">
        <v>38.01</v>
      </c>
      <c r="T376" s="5" t="s">
        <v>170</v>
      </c>
      <c r="U376" s="5">
        <v>748</v>
      </c>
      <c r="V376" s="5" t="s">
        <v>172</v>
      </c>
      <c r="W376" s="5" t="s">
        <v>72</v>
      </c>
      <c r="X376" s="9" t="s">
        <v>28</v>
      </c>
      <c r="Y376" s="12">
        <v>44748</v>
      </c>
      <c r="Z376" s="12">
        <v>44871</v>
      </c>
      <c r="AA376" s="11">
        <f t="shared" si="25"/>
        <v>2022</v>
      </c>
      <c r="AB376" s="11" t="str">
        <f t="shared" si="26"/>
        <v>November</v>
      </c>
      <c r="AC376" s="11">
        <f t="shared" si="29"/>
        <v>123</v>
      </c>
      <c r="AD376" s="13" t="str" cm="1">
        <f t="array" ref="AD376">_xlfn.IFS(Table1[[#This Row],[Diff order-ship date]]&gt;10,"late time",Table1[[#This Row],[Diff order-ship date]]&gt;=0,"on time",Table1[[#This Row],[Diff order-ship date]]&lt;0,"not appropriate")</f>
        <v>late time</v>
      </c>
      <c r="AE376" s="11" t="str">
        <f t="shared" si="27"/>
        <v>Positive</v>
      </c>
      <c r="AF376" s="11" t="str">
        <f>_xlfn.CONCAT(Table1[[#This Row],[Month]],Table1[[#This Row],[year]])</f>
        <v>November2022</v>
      </c>
      <c r="AG376" s="11">
        <f t="shared" si="28"/>
        <v>3.9924927486777E-2</v>
      </c>
    </row>
    <row r="377" spans="1:33">
      <c r="A377" s="6">
        <v>376</v>
      </c>
      <c r="B377" s="7" t="s">
        <v>1739</v>
      </c>
      <c r="C377" s="7" t="s">
        <v>153</v>
      </c>
      <c r="D377" s="7" t="s">
        <v>1740</v>
      </c>
      <c r="E377" s="7" t="s">
        <v>1741</v>
      </c>
      <c r="F377" s="7" t="s">
        <v>158</v>
      </c>
      <c r="G377" s="7" t="s">
        <v>1742</v>
      </c>
      <c r="H377" s="7" t="s">
        <v>138</v>
      </c>
      <c r="I377" s="7" t="s">
        <v>212</v>
      </c>
      <c r="J377" s="7" t="s">
        <v>65</v>
      </c>
      <c r="K377" s="7" t="s">
        <v>1743</v>
      </c>
      <c r="L377" s="7" t="s">
        <v>42</v>
      </c>
      <c r="M377" s="7" t="s">
        <v>26</v>
      </c>
      <c r="N377" s="7" t="s">
        <v>1744</v>
      </c>
      <c r="O377" s="7">
        <v>1232.0999999999999</v>
      </c>
      <c r="P377" s="7">
        <v>5</v>
      </c>
      <c r="Q377" s="7">
        <v>431.1</v>
      </c>
      <c r="R377" s="8">
        <f>Table1[[#This Row],[Profit]]/Table1[[#This Row],[Sales]]</f>
        <v>0.34989043097151201</v>
      </c>
      <c r="S377" s="7">
        <v>108.16</v>
      </c>
      <c r="T377" s="7" t="s">
        <v>170</v>
      </c>
      <c r="U377" s="7">
        <v>593</v>
      </c>
      <c r="V377" s="7" t="s">
        <v>172</v>
      </c>
      <c r="W377" s="7" t="s">
        <v>27</v>
      </c>
      <c r="X377" s="10" t="s">
        <v>28</v>
      </c>
      <c r="Y377" s="14">
        <v>44739</v>
      </c>
      <c r="Z377" s="14">
        <v>44599</v>
      </c>
      <c r="AA377" s="11">
        <f t="shared" si="25"/>
        <v>2022</v>
      </c>
      <c r="AB377" s="11" t="str">
        <f t="shared" si="26"/>
        <v>February</v>
      </c>
      <c r="AC377" s="11">
        <f t="shared" si="29"/>
        <v>-140</v>
      </c>
      <c r="AD377" s="13" t="str" cm="1">
        <f t="array" ref="AD377">_xlfn.IFS(Table1[[#This Row],[Diff order-ship date]]&gt;10,"late time",Table1[[#This Row],[Diff order-ship date]]&gt;=0,"on time",Table1[[#This Row],[Diff order-ship date]]&lt;0,"not appropriate")</f>
        <v>not appropriate</v>
      </c>
      <c r="AE377" s="11" t="str">
        <f t="shared" si="27"/>
        <v>Positive</v>
      </c>
      <c r="AF377" s="11" t="str">
        <f>_xlfn.CONCAT(Table1[[#This Row],[Month]],Table1[[#This Row],[year]])</f>
        <v>February2022</v>
      </c>
      <c r="AG377" s="11">
        <f t="shared" si="28"/>
        <v>0.34989043097151201</v>
      </c>
    </row>
    <row r="378" spans="1:33">
      <c r="A378" s="4">
        <v>377</v>
      </c>
      <c r="B378" s="5" t="s">
        <v>1700</v>
      </c>
      <c r="C378" s="5" t="s">
        <v>153</v>
      </c>
      <c r="D378" s="5" t="s">
        <v>1701</v>
      </c>
      <c r="E378" s="5" t="s">
        <v>1702</v>
      </c>
      <c r="F378" s="5" t="s">
        <v>158</v>
      </c>
      <c r="G378" s="5" t="s">
        <v>1703</v>
      </c>
      <c r="H378" s="5" t="s">
        <v>132</v>
      </c>
      <c r="I378" s="5" t="s">
        <v>212</v>
      </c>
      <c r="J378" s="5" t="s">
        <v>66</v>
      </c>
      <c r="K378" s="5" t="s">
        <v>1745</v>
      </c>
      <c r="L378" s="5" t="s">
        <v>42</v>
      </c>
      <c r="M378" s="5" t="s">
        <v>26</v>
      </c>
      <c r="N378" s="5" t="s">
        <v>1746</v>
      </c>
      <c r="O378" s="5">
        <v>351.3</v>
      </c>
      <c r="P378" s="5">
        <v>5</v>
      </c>
      <c r="Q378" s="5">
        <v>144</v>
      </c>
      <c r="R378" s="8">
        <f>Table1[[#This Row],[Profit]]/Table1[[#This Row],[Sales]]</f>
        <v>0.40990606319385098</v>
      </c>
      <c r="S378" s="5">
        <v>31.2</v>
      </c>
      <c r="T378" s="5" t="s">
        <v>170</v>
      </c>
      <c r="U378" s="5">
        <v>428</v>
      </c>
      <c r="V378" s="5" t="s">
        <v>172</v>
      </c>
      <c r="W378" s="5" t="s">
        <v>76</v>
      </c>
      <c r="X378" s="9" t="s">
        <v>28</v>
      </c>
      <c r="Y378" s="12">
        <v>44661</v>
      </c>
      <c r="Z378" s="12">
        <v>44814</v>
      </c>
      <c r="AA378" s="11">
        <f t="shared" si="25"/>
        <v>2022</v>
      </c>
      <c r="AB378" s="11" t="str">
        <f t="shared" si="26"/>
        <v>September</v>
      </c>
      <c r="AC378" s="11">
        <f t="shared" si="29"/>
        <v>153</v>
      </c>
      <c r="AD378" s="13" t="str" cm="1">
        <f t="array" ref="AD378">_xlfn.IFS(Table1[[#This Row],[Diff order-ship date]]&gt;10,"late time",Table1[[#This Row],[Diff order-ship date]]&gt;=0,"on time",Table1[[#This Row],[Diff order-ship date]]&lt;0,"not appropriate")</f>
        <v>late time</v>
      </c>
      <c r="AE378" s="11" t="str">
        <f t="shared" si="27"/>
        <v>Positive</v>
      </c>
      <c r="AF378" s="11" t="str">
        <f>_xlfn.CONCAT(Table1[[#This Row],[Month]],Table1[[#This Row],[year]])</f>
        <v>September2022</v>
      </c>
      <c r="AG378" s="11">
        <f t="shared" si="28"/>
        <v>0.40990606319385098</v>
      </c>
    </row>
    <row r="379" spans="1:33">
      <c r="A379" s="6">
        <v>378</v>
      </c>
      <c r="B379" s="7" t="s">
        <v>409</v>
      </c>
      <c r="C379" s="7" t="s">
        <v>153</v>
      </c>
      <c r="D379" s="7" t="s">
        <v>410</v>
      </c>
      <c r="E379" s="7" t="s">
        <v>411</v>
      </c>
      <c r="F379" s="7" t="s">
        <v>158</v>
      </c>
      <c r="G379" s="7" t="s">
        <v>150</v>
      </c>
      <c r="H379" s="7" t="s">
        <v>87</v>
      </c>
      <c r="I379" s="7" t="s">
        <v>212</v>
      </c>
      <c r="J379" s="7" t="s">
        <v>66</v>
      </c>
      <c r="K379" s="7" t="s">
        <v>1747</v>
      </c>
      <c r="L379" s="7" t="s">
        <v>42</v>
      </c>
      <c r="M379" s="7" t="s">
        <v>26</v>
      </c>
      <c r="N379" s="7" t="s">
        <v>1748</v>
      </c>
      <c r="O379" s="7">
        <v>196.65</v>
      </c>
      <c r="P379" s="7">
        <v>5</v>
      </c>
      <c r="Q379" s="7">
        <v>82.5</v>
      </c>
      <c r="R379" s="8">
        <f>Table1[[#This Row],[Profit]]/Table1[[#This Row],[Sales]]</f>
        <v>0.41952707856597998</v>
      </c>
      <c r="S379" s="7">
        <v>16.11</v>
      </c>
      <c r="T379" s="7" t="s">
        <v>170</v>
      </c>
      <c r="U379" s="7">
        <v>155</v>
      </c>
      <c r="V379" s="7" t="s">
        <v>172</v>
      </c>
      <c r="W379" s="7" t="s">
        <v>63</v>
      </c>
      <c r="X379" s="10" t="s">
        <v>21</v>
      </c>
      <c r="Y379" s="14">
        <v>44207</v>
      </c>
      <c r="Z379" s="14">
        <v>44358</v>
      </c>
      <c r="AA379" s="11">
        <f t="shared" si="25"/>
        <v>2021</v>
      </c>
      <c r="AB379" s="11" t="str">
        <f t="shared" si="26"/>
        <v>June</v>
      </c>
      <c r="AC379" s="11">
        <f t="shared" si="29"/>
        <v>151</v>
      </c>
      <c r="AD379" s="13" t="str" cm="1">
        <f t="array" ref="AD379">_xlfn.IFS(Table1[[#This Row],[Diff order-ship date]]&gt;10,"late time",Table1[[#This Row],[Diff order-ship date]]&gt;=0,"on time",Table1[[#This Row],[Diff order-ship date]]&lt;0,"not appropriate")</f>
        <v>late time</v>
      </c>
      <c r="AE379" s="11" t="str">
        <f t="shared" si="27"/>
        <v>Positive</v>
      </c>
      <c r="AF379" s="11" t="str">
        <f>_xlfn.CONCAT(Table1[[#This Row],[Month]],Table1[[#This Row],[year]])</f>
        <v>June2021</v>
      </c>
      <c r="AG379" s="11">
        <f t="shared" si="28"/>
        <v>0.41952707856597998</v>
      </c>
    </row>
    <row r="380" spans="1:33">
      <c r="A380" s="4">
        <v>379</v>
      </c>
      <c r="B380" s="5" t="s">
        <v>1749</v>
      </c>
      <c r="C380" s="5" t="s">
        <v>153</v>
      </c>
      <c r="D380" s="5" t="s">
        <v>1750</v>
      </c>
      <c r="E380" s="5" t="s">
        <v>1751</v>
      </c>
      <c r="F380" s="5" t="s">
        <v>158</v>
      </c>
      <c r="G380" s="5" t="s">
        <v>290</v>
      </c>
      <c r="H380" s="5" t="s">
        <v>132</v>
      </c>
      <c r="I380" s="5" t="s">
        <v>212</v>
      </c>
      <c r="J380" s="5" t="s">
        <v>66</v>
      </c>
      <c r="K380" s="5" t="s">
        <v>1752</v>
      </c>
      <c r="L380" s="5" t="s">
        <v>42</v>
      </c>
      <c r="M380" s="5" t="s">
        <v>105</v>
      </c>
      <c r="N380" s="5" t="s">
        <v>1753</v>
      </c>
      <c r="O380" s="5">
        <v>911.52</v>
      </c>
      <c r="P380" s="5">
        <v>6</v>
      </c>
      <c r="Q380" s="5">
        <v>309.77999999999997</v>
      </c>
      <c r="R380" s="8">
        <f>Table1[[#This Row],[Profit]]/Table1[[#This Row],[Sales]]</f>
        <v>0.33984992101105799</v>
      </c>
      <c r="S380" s="5">
        <v>70.92</v>
      </c>
      <c r="T380" s="5" t="s">
        <v>170</v>
      </c>
      <c r="U380" s="5">
        <v>171</v>
      </c>
      <c r="V380" s="5" t="s">
        <v>172</v>
      </c>
      <c r="W380" s="5" t="s">
        <v>72</v>
      </c>
      <c r="X380" s="9" t="s">
        <v>28</v>
      </c>
      <c r="Y380" s="12">
        <v>44878</v>
      </c>
      <c r="Z380" s="12">
        <v>44883</v>
      </c>
      <c r="AA380" s="11">
        <f t="shared" si="25"/>
        <v>2022</v>
      </c>
      <c r="AB380" s="11" t="str">
        <f t="shared" si="26"/>
        <v>November</v>
      </c>
      <c r="AC380" s="11">
        <f t="shared" si="29"/>
        <v>5</v>
      </c>
      <c r="AD380" s="13" t="str" cm="1">
        <f t="array" ref="AD380">_xlfn.IFS(Table1[[#This Row],[Diff order-ship date]]&gt;10,"late time",Table1[[#This Row],[Diff order-ship date]]&gt;=0,"on time",Table1[[#This Row],[Diff order-ship date]]&lt;0,"not appropriate")</f>
        <v>on time</v>
      </c>
      <c r="AE380" s="11" t="str">
        <f t="shared" si="27"/>
        <v>Positive</v>
      </c>
      <c r="AF380" s="11" t="str">
        <f>_xlfn.CONCAT(Table1[[#This Row],[Month]],Table1[[#This Row],[year]])</f>
        <v>November2022</v>
      </c>
      <c r="AG380" s="11">
        <f t="shared" si="28"/>
        <v>0.33984992101105799</v>
      </c>
    </row>
    <row r="381" spans="1:33">
      <c r="A381" s="6">
        <v>380</v>
      </c>
      <c r="B381" s="7" t="s">
        <v>1754</v>
      </c>
      <c r="C381" s="7" t="s">
        <v>153</v>
      </c>
      <c r="D381" s="7" t="s">
        <v>1755</v>
      </c>
      <c r="E381" s="7" t="s">
        <v>1756</v>
      </c>
      <c r="F381" s="7" t="s">
        <v>158</v>
      </c>
      <c r="G381" s="7" t="s">
        <v>1757</v>
      </c>
      <c r="H381" s="7" t="s">
        <v>25</v>
      </c>
      <c r="I381" s="7" t="s">
        <v>212</v>
      </c>
      <c r="J381" s="7" t="s">
        <v>66</v>
      </c>
      <c r="K381" s="7" t="s">
        <v>1758</v>
      </c>
      <c r="L381" s="7" t="s">
        <v>29</v>
      </c>
      <c r="M381" s="7" t="s">
        <v>83</v>
      </c>
      <c r="N381" s="7" t="s">
        <v>1759</v>
      </c>
      <c r="O381" s="7">
        <v>311.76</v>
      </c>
      <c r="P381" s="7">
        <v>6</v>
      </c>
      <c r="Q381" s="7">
        <v>105.84</v>
      </c>
      <c r="R381" s="8">
        <f>Table1[[#This Row],[Profit]]/Table1[[#This Row],[Sales]]</f>
        <v>0.339491916859122</v>
      </c>
      <c r="S381" s="7">
        <v>20.14</v>
      </c>
      <c r="T381" s="7" t="s">
        <v>170</v>
      </c>
      <c r="U381" s="7">
        <v>749</v>
      </c>
      <c r="V381" s="7" t="s">
        <v>172</v>
      </c>
      <c r="W381" s="7" t="s">
        <v>27</v>
      </c>
      <c r="X381" s="10" t="s">
        <v>28</v>
      </c>
      <c r="Y381" s="14">
        <v>44357</v>
      </c>
      <c r="Z381" s="14">
        <v>44479</v>
      </c>
      <c r="AA381" s="11">
        <f t="shared" si="25"/>
        <v>2021</v>
      </c>
      <c r="AB381" s="11" t="str">
        <f t="shared" si="26"/>
        <v>October</v>
      </c>
      <c r="AC381" s="11">
        <f t="shared" si="29"/>
        <v>122</v>
      </c>
      <c r="AD381" s="13" t="str" cm="1">
        <f t="array" ref="AD381">_xlfn.IFS(Table1[[#This Row],[Diff order-ship date]]&gt;10,"late time",Table1[[#This Row],[Diff order-ship date]]&gt;=0,"on time",Table1[[#This Row],[Diff order-ship date]]&lt;0,"not appropriate")</f>
        <v>late time</v>
      </c>
      <c r="AE381" s="11" t="str">
        <f t="shared" si="27"/>
        <v>Positive</v>
      </c>
      <c r="AF381" s="11" t="str">
        <f>_xlfn.CONCAT(Table1[[#This Row],[Month]],Table1[[#This Row],[year]])</f>
        <v>October2021</v>
      </c>
      <c r="AG381" s="11">
        <f t="shared" si="28"/>
        <v>0.339491916859122</v>
      </c>
    </row>
    <row r="382" spans="1:33">
      <c r="A382" s="4">
        <v>381</v>
      </c>
      <c r="B382" s="5" t="s">
        <v>1760</v>
      </c>
      <c r="C382" s="5" t="s">
        <v>153</v>
      </c>
      <c r="D382" s="5" t="s">
        <v>1761</v>
      </c>
      <c r="E382" s="5" t="s">
        <v>1762</v>
      </c>
      <c r="F382" s="5" t="s">
        <v>158</v>
      </c>
      <c r="G382" s="5" t="s">
        <v>55</v>
      </c>
      <c r="H382" s="5" t="s">
        <v>55</v>
      </c>
      <c r="I382" s="5" t="s">
        <v>212</v>
      </c>
      <c r="J382" s="5" t="s">
        <v>65</v>
      </c>
      <c r="K382" s="5" t="s">
        <v>1763</v>
      </c>
      <c r="L382" s="5" t="s">
        <v>29</v>
      </c>
      <c r="M382" s="5" t="s">
        <v>83</v>
      </c>
      <c r="N382" s="5" t="s">
        <v>1764</v>
      </c>
      <c r="O382" s="5">
        <v>151.19999999999999</v>
      </c>
      <c r="P382" s="5">
        <v>6</v>
      </c>
      <c r="Q382" s="5">
        <v>33.119999999999997</v>
      </c>
      <c r="R382" s="8">
        <f>Table1[[#This Row],[Profit]]/Table1[[#This Row],[Sales]]</f>
        <v>0.21904761904761899</v>
      </c>
      <c r="S382" s="5">
        <v>8.4700000000000006</v>
      </c>
      <c r="T382" s="5" t="s">
        <v>170</v>
      </c>
      <c r="U382" s="5">
        <v>696</v>
      </c>
      <c r="V382" s="5" t="s">
        <v>172</v>
      </c>
      <c r="W382" s="5" t="s">
        <v>76</v>
      </c>
      <c r="X382" s="9" t="s">
        <v>21</v>
      </c>
      <c r="Y382" s="12">
        <v>45382</v>
      </c>
      <c r="Z382" s="12">
        <v>45386</v>
      </c>
      <c r="AA382" s="11">
        <f t="shared" si="25"/>
        <v>2024</v>
      </c>
      <c r="AB382" s="11" t="str">
        <f t="shared" si="26"/>
        <v>April</v>
      </c>
      <c r="AC382" s="11">
        <f t="shared" si="29"/>
        <v>4</v>
      </c>
      <c r="AD382" s="13" t="str" cm="1">
        <f t="array" ref="AD382">_xlfn.IFS(Table1[[#This Row],[Diff order-ship date]]&gt;10,"late time",Table1[[#This Row],[Diff order-ship date]]&gt;=0,"on time",Table1[[#This Row],[Diff order-ship date]]&lt;0,"not appropriate")</f>
        <v>on time</v>
      </c>
      <c r="AE382" s="11" t="str">
        <f t="shared" si="27"/>
        <v>Positive</v>
      </c>
      <c r="AF382" s="11" t="str">
        <f>_xlfn.CONCAT(Table1[[#This Row],[Month]],Table1[[#This Row],[year]])</f>
        <v>April2024</v>
      </c>
      <c r="AG382" s="11">
        <f t="shared" si="28"/>
        <v>0.21904761904761899</v>
      </c>
    </row>
    <row r="383" spans="1:33">
      <c r="A383" s="6">
        <v>382</v>
      </c>
      <c r="B383" s="7" t="s">
        <v>287</v>
      </c>
      <c r="C383" s="7" t="s">
        <v>153</v>
      </c>
      <c r="D383" s="7" t="s">
        <v>288</v>
      </c>
      <c r="E383" s="7" t="s">
        <v>289</v>
      </c>
      <c r="F383" s="7" t="s">
        <v>158</v>
      </c>
      <c r="G383" s="7" t="s">
        <v>290</v>
      </c>
      <c r="H383" s="7" t="s">
        <v>132</v>
      </c>
      <c r="I383" s="7" t="s">
        <v>212</v>
      </c>
      <c r="J383" s="7" t="s">
        <v>66</v>
      </c>
      <c r="K383" s="7" t="s">
        <v>1765</v>
      </c>
      <c r="L383" s="7" t="s">
        <v>42</v>
      </c>
      <c r="M383" s="7" t="s">
        <v>62</v>
      </c>
      <c r="N383" s="7" t="s">
        <v>1766</v>
      </c>
      <c r="O383" s="7">
        <v>3040.8</v>
      </c>
      <c r="P383" s="7">
        <v>8</v>
      </c>
      <c r="Q383" s="7">
        <v>1155.3599999999999</v>
      </c>
      <c r="R383" s="8">
        <f>Table1[[#This Row],[Profit]]/Table1[[#This Row],[Sales]]</f>
        <v>0.37995264404104201</v>
      </c>
      <c r="S383" s="7">
        <v>219.74</v>
      </c>
      <c r="T383" s="7" t="s">
        <v>170</v>
      </c>
      <c r="U383" s="7">
        <v>120</v>
      </c>
      <c r="V383" s="7" t="s">
        <v>172</v>
      </c>
      <c r="W383" s="7" t="s">
        <v>76</v>
      </c>
      <c r="X383" s="10" t="s">
        <v>28</v>
      </c>
      <c r="Y383" s="14">
        <v>44804</v>
      </c>
      <c r="Z383" s="14">
        <v>44660</v>
      </c>
      <c r="AA383" s="11">
        <f t="shared" si="25"/>
        <v>2022</v>
      </c>
      <c r="AB383" s="11" t="str">
        <f t="shared" si="26"/>
        <v>April</v>
      </c>
      <c r="AC383" s="11">
        <f t="shared" si="29"/>
        <v>-144</v>
      </c>
      <c r="AD383" s="13" t="str" cm="1">
        <f t="array" ref="AD383">_xlfn.IFS(Table1[[#This Row],[Diff order-ship date]]&gt;10,"late time",Table1[[#This Row],[Diff order-ship date]]&gt;=0,"on time",Table1[[#This Row],[Diff order-ship date]]&lt;0,"not appropriate")</f>
        <v>not appropriate</v>
      </c>
      <c r="AE383" s="11" t="str">
        <f t="shared" si="27"/>
        <v>Positive</v>
      </c>
      <c r="AF383" s="11" t="str">
        <f>_xlfn.CONCAT(Table1[[#This Row],[Month]],Table1[[#This Row],[year]])</f>
        <v>April2022</v>
      </c>
      <c r="AG383" s="11">
        <f t="shared" si="28"/>
        <v>0.37995264404104201</v>
      </c>
    </row>
    <row r="384" spans="1:33">
      <c r="A384" s="4">
        <v>383</v>
      </c>
      <c r="B384" s="5" t="s">
        <v>1767</v>
      </c>
      <c r="C384" s="5" t="s">
        <v>153</v>
      </c>
      <c r="D384" s="5" t="s">
        <v>1768</v>
      </c>
      <c r="E384" s="5" t="s">
        <v>1769</v>
      </c>
      <c r="F384" s="5" t="s">
        <v>158</v>
      </c>
      <c r="G384" s="5" t="s">
        <v>638</v>
      </c>
      <c r="H384" s="5" t="s">
        <v>40</v>
      </c>
      <c r="I384" s="5" t="s">
        <v>212</v>
      </c>
      <c r="J384" s="5" t="s">
        <v>64</v>
      </c>
      <c r="K384" s="5" t="s">
        <v>1194</v>
      </c>
      <c r="L384" s="5" t="s">
        <v>42</v>
      </c>
      <c r="M384" s="5" t="s">
        <v>26</v>
      </c>
      <c r="N384" s="5" t="s">
        <v>1195</v>
      </c>
      <c r="O384" s="5">
        <v>344.16</v>
      </c>
      <c r="P384" s="5">
        <v>8</v>
      </c>
      <c r="Q384" s="5">
        <v>13.68</v>
      </c>
      <c r="R384" s="8">
        <f>Table1[[#This Row],[Profit]]/Table1[[#This Row],[Sales]]</f>
        <v>3.9748953974895397E-2</v>
      </c>
      <c r="S384" s="5">
        <v>20.41</v>
      </c>
      <c r="T384" s="5" t="s">
        <v>170</v>
      </c>
      <c r="U384" s="5">
        <v>261</v>
      </c>
      <c r="V384" s="5" t="s">
        <v>172</v>
      </c>
      <c r="W384" s="5" t="s">
        <v>63</v>
      </c>
      <c r="X384" s="9" t="s">
        <v>28</v>
      </c>
      <c r="Y384" s="12">
        <v>45268</v>
      </c>
      <c r="Z384" s="12">
        <v>45154</v>
      </c>
      <c r="AA384" s="11">
        <f t="shared" si="25"/>
        <v>2023</v>
      </c>
      <c r="AB384" s="11" t="str">
        <f t="shared" si="26"/>
        <v>August</v>
      </c>
      <c r="AC384" s="11">
        <f t="shared" si="29"/>
        <v>-114</v>
      </c>
      <c r="AD384" s="13" t="str" cm="1">
        <f t="array" ref="AD384">_xlfn.IFS(Table1[[#This Row],[Diff order-ship date]]&gt;10,"late time",Table1[[#This Row],[Diff order-ship date]]&gt;=0,"on time",Table1[[#This Row],[Diff order-ship date]]&lt;0,"not appropriate")</f>
        <v>not appropriate</v>
      </c>
      <c r="AE384" s="11" t="str">
        <f t="shared" si="27"/>
        <v>Positive</v>
      </c>
      <c r="AF384" s="11" t="str">
        <f>_xlfn.CONCAT(Table1[[#This Row],[Month]],Table1[[#This Row],[year]])</f>
        <v>August2023</v>
      </c>
      <c r="AG384" s="11">
        <f t="shared" si="28"/>
        <v>3.9748953974895397E-2</v>
      </c>
    </row>
    <row r="385" spans="1:33">
      <c r="A385" s="6">
        <v>384</v>
      </c>
      <c r="B385" s="7" t="s">
        <v>1770</v>
      </c>
      <c r="C385" s="7" t="s">
        <v>153</v>
      </c>
      <c r="D385" s="7" t="s">
        <v>1069</v>
      </c>
      <c r="E385" s="7" t="s">
        <v>1070</v>
      </c>
      <c r="F385" s="7" t="s">
        <v>158</v>
      </c>
      <c r="G385" s="7" t="s">
        <v>644</v>
      </c>
      <c r="H385" s="7" t="s">
        <v>104</v>
      </c>
      <c r="I385" s="7" t="s">
        <v>212</v>
      </c>
      <c r="J385" s="7" t="s">
        <v>67</v>
      </c>
      <c r="K385" s="7" t="s">
        <v>1771</v>
      </c>
      <c r="L385" s="7" t="s">
        <v>29</v>
      </c>
      <c r="M385" s="7" t="s">
        <v>50</v>
      </c>
      <c r="N385" s="7" t="s">
        <v>69</v>
      </c>
      <c r="O385" s="7">
        <v>486.12</v>
      </c>
      <c r="P385" s="7">
        <v>8</v>
      </c>
      <c r="Q385" s="7">
        <v>-77.88</v>
      </c>
      <c r="R385" s="8">
        <f>Table1[[#This Row],[Profit]]/Table1[[#This Row],[Sales]]</f>
        <v>-0.160207356208344</v>
      </c>
      <c r="S385" s="7">
        <v>36.46</v>
      </c>
      <c r="T385" s="7" t="s">
        <v>170</v>
      </c>
      <c r="U385" s="7">
        <v>28</v>
      </c>
      <c r="V385" s="7" t="s">
        <v>172</v>
      </c>
      <c r="W385" s="7" t="s">
        <v>72</v>
      </c>
      <c r="X385" s="10" t="s">
        <v>28</v>
      </c>
      <c r="Y385" s="14">
        <v>45066</v>
      </c>
      <c r="Z385" s="14">
        <v>45070</v>
      </c>
      <c r="AA385" s="11">
        <f t="shared" si="25"/>
        <v>2023</v>
      </c>
      <c r="AB385" s="11" t="str">
        <f t="shared" si="26"/>
        <v>May</v>
      </c>
      <c r="AC385" s="11">
        <f t="shared" si="29"/>
        <v>4</v>
      </c>
      <c r="AD385" s="13" t="str" cm="1">
        <f t="array" ref="AD385">_xlfn.IFS(Table1[[#This Row],[Diff order-ship date]]&gt;10,"late time",Table1[[#This Row],[Diff order-ship date]]&gt;=0,"on time",Table1[[#This Row],[Diff order-ship date]]&lt;0,"not appropriate")</f>
        <v>on time</v>
      </c>
      <c r="AE385" s="11" t="str">
        <f t="shared" si="27"/>
        <v>Negative</v>
      </c>
      <c r="AF385" s="11" t="str">
        <f>_xlfn.CONCAT(Table1[[#This Row],[Month]],Table1[[#This Row],[year]])</f>
        <v>May2023</v>
      </c>
      <c r="AG385" s="11">
        <f t="shared" si="28"/>
        <v>-0.160207356208344</v>
      </c>
    </row>
    <row r="386" spans="1:33">
      <c r="A386" s="4">
        <v>385</v>
      </c>
      <c r="B386" s="5" t="s">
        <v>1772</v>
      </c>
      <c r="C386" s="5" t="s">
        <v>153</v>
      </c>
      <c r="D386" s="5" t="s">
        <v>1773</v>
      </c>
      <c r="E386" s="5" t="s">
        <v>1774</v>
      </c>
      <c r="F386" s="5" t="s">
        <v>158</v>
      </c>
      <c r="G386" s="5" t="s">
        <v>148</v>
      </c>
      <c r="H386" s="5" t="s">
        <v>71</v>
      </c>
      <c r="I386" s="5" t="s">
        <v>212</v>
      </c>
      <c r="J386" s="5" t="s">
        <v>65</v>
      </c>
      <c r="K386" s="5" t="s">
        <v>1775</v>
      </c>
      <c r="L386" s="5" t="s">
        <v>29</v>
      </c>
      <c r="M386" s="5" t="s">
        <v>50</v>
      </c>
      <c r="N386" s="5" t="s">
        <v>1776</v>
      </c>
      <c r="O386" s="5">
        <v>1285.47</v>
      </c>
      <c r="P386" s="5">
        <v>9</v>
      </c>
      <c r="Q386" s="5">
        <v>565.38</v>
      </c>
      <c r="R386" s="8">
        <f>Table1[[#This Row],[Profit]]/Table1[[#This Row],[Sales]]</f>
        <v>0.43982356647763099</v>
      </c>
      <c r="S386" s="5">
        <v>71.790000000000006</v>
      </c>
      <c r="T386" s="5" t="s">
        <v>170</v>
      </c>
      <c r="U386" s="5">
        <v>450</v>
      </c>
      <c r="V386" s="5" t="s">
        <v>172</v>
      </c>
      <c r="W386" s="5" t="s">
        <v>27</v>
      </c>
      <c r="X386" s="9" t="s">
        <v>28</v>
      </c>
      <c r="Y386" s="12">
        <v>45188</v>
      </c>
      <c r="Z386" s="12">
        <v>45192</v>
      </c>
      <c r="AA386" s="11">
        <f t="shared" ref="AA386:AA449" si="30">YEAR(Z386)</f>
        <v>2023</v>
      </c>
      <c r="AB386" s="11" t="str">
        <f t="shared" ref="AB386:AB449" si="31">TEXT(Z386,"mmmm")</f>
        <v>September</v>
      </c>
      <c r="AC386" s="11">
        <f t="shared" si="29"/>
        <v>4</v>
      </c>
      <c r="AD386" s="13" t="str" cm="1">
        <f t="array" ref="AD386">_xlfn.IFS(Table1[[#This Row],[Diff order-ship date]]&gt;10,"late time",Table1[[#This Row],[Diff order-ship date]]&gt;=0,"on time",Table1[[#This Row],[Diff order-ship date]]&lt;0,"not appropriate")</f>
        <v>on time</v>
      </c>
      <c r="AE386" s="11" t="str">
        <f t="shared" ref="AE386:AE449" si="32">IF(Q386&lt;0,"Negative","Positive")</f>
        <v>Positive</v>
      </c>
      <c r="AF386" s="11" t="str">
        <f>_xlfn.CONCAT(Table1[[#This Row],[Month]],Table1[[#This Row],[year]])</f>
        <v>September2023</v>
      </c>
      <c r="AG386" s="11">
        <f t="shared" ref="AG386:AG449" si="33">Q386/O386</f>
        <v>0.43982356647763099</v>
      </c>
    </row>
    <row r="387" spans="1:33">
      <c r="A387" s="6">
        <v>386</v>
      </c>
      <c r="B387" s="7" t="s">
        <v>1777</v>
      </c>
      <c r="C387" s="7" t="s">
        <v>153</v>
      </c>
      <c r="D387" s="7" t="s">
        <v>1755</v>
      </c>
      <c r="E387" s="7" t="s">
        <v>1756</v>
      </c>
      <c r="F387" s="7" t="s">
        <v>158</v>
      </c>
      <c r="G387" s="7" t="s">
        <v>1778</v>
      </c>
      <c r="H387" s="7" t="s">
        <v>51</v>
      </c>
      <c r="I387" s="7" t="s">
        <v>212</v>
      </c>
      <c r="J387" s="7" t="s">
        <v>64</v>
      </c>
      <c r="K387" s="7" t="s">
        <v>1779</v>
      </c>
      <c r="L387" s="7" t="s">
        <v>29</v>
      </c>
      <c r="M387" s="7" t="s">
        <v>56</v>
      </c>
      <c r="N387" s="7" t="s">
        <v>1780</v>
      </c>
      <c r="O387" s="7">
        <v>45.15</v>
      </c>
      <c r="P387" s="7">
        <v>1</v>
      </c>
      <c r="Q387" s="7">
        <v>19.41</v>
      </c>
      <c r="R387" s="8">
        <f>Table1[[#This Row],[Profit]]/Table1[[#This Row],[Sales]]</f>
        <v>0.42990033222591401</v>
      </c>
      <c r="S387" s="7">
        <v>2.06</v>
      </c>
      <c r="T387" s="7" t="s">
        <v>170</v>
      </c>
      <c r="U387" s="7">
        <v>11</v>
      </c>
      <c r="V387" s="7" t="s">
        <v>172</v>
      </c>
      <c r="W387" s="7" t="s">
        <v>63</v>
      </c>
      <c r="X387" s="10" t="s">
        <v>28</v>
      </c>
      <c r="Y387" s="14">
        <v>45382</v>
      </c>
      <c r="Z387" s="14">
        <v>45386</v>
      </c>
      <c r="AA387" s="11">
        <f t="shared" si="30"/>
        <v>2024</v>
      </c>
      <c r="AB387" s="11" t="str">
        <f t="shared" si="31"/>
        <v>April</v>
      </c>
      <c r="AC387" s="11">
        <f t="shared" si="29"/>
        <v>4</v>
      </c>
      <c r="AD387" s="13" t="str" cm="1">
        <f t="array" ref="AD387">_xlfn.IFS(Table1[[#This Row],[Diff order-ship date]]&gt;10,"late time",Table1[[#This Row],[Diff order-ship date]]&gt;=0,"on time",Table1[[#This Row],[Diff order-ship date]]&lt;0,"not appropriate")</f>
        <v>on time</v>
      </c>
      <c r="AE387" s="11" t="str">
        <f t="shared" si="32"/>
        <v>Positive</v>
      </c>
      <c r="AF387" s="11" t="str">
        <f>_xlfn.CONCAT(Table1[[#This Row],[Month]],Table1[[#This Row],[year]])</f>
        <v>April2024</v>
      </c>
      <c r="AG387" s="11">
        <f t="shared" si="33"/>
        <v>0.42990033222591401</v>
      </c>
    </row>
    <row r="388" spans="1:33">
      <c r="A388" s="4">
        <v>387</v>
      </c>
      <c r="B388" s="5" t="s">
        <v>208</v>
      </c>
      <c r="C388" s="5" t="s">
        <v>153</v>
      </c>
      <c r="D388" s="5" t="s">
        <v>209</v>
      </c>
      <c r="E388" s="5" t="s">
        <v>210</v>
      </c>
      <c r="F388" s="5" t="s">
        <v>158</v>
      </c>
      <c r="G388" s="5" t="s">
        <v>211</v>
      </c>
      <c r="H388" s="5" t="s">
        <v>61</v>
      </c>
      <c r="I388" s="5" t="s">
        <v>212</v>
      </c>
      <c r="J388" s="5" t="s">
        <v>67</v>
      </c>
      <c r="K388" s="5" t="s">
        <v>1781</v>
      </c>
      <c r="L388" s="5" t="s">
        <v>29</v>
      </c>
      <c r="M388" s="5" t="s">
        <v>83</v>
      </c>
      <c r="N388" s="5" t="s">
        <v>1782</v>
      </c>
      <c r="O388" s="5">
        <v>43.95</v>
      </c>
      <c r="P388" s="5">
        <v>1</v>
      </c>
      <c r="Q388" s="5">
        <v>10.98</v>
      </c>
      <c r="R388" s="8">
        <f>Table1[[#This Row],[Profit]]/Table1[[#This Row],[Sales]]</f>
        <v>0.24982935153583599</v>
      </c>
      <c r="S388" s="5">
        <v>3.63</v>
      </c>
      <c r="T388" s="5" t="s">
        <v>170</v>
      </c>
      <c r="U388" s="5">
        <v>429</v>
      </c>
      <c r="V388" s="5" t="s">
        <v>172</v>
      </c>
      <c r="W388" s="5" t="s">
        <v>72</v>
      </c>
      <c r="X388" s="9" t="s">
        <v>21</v>
      </c>
      <c r="Y388" s="12">
        <v>45589</v>
      </c>
      <c r="Z388" s="12">
        <v>45593</v>
      </c>
      <c r="AA388" s="11">
        <f t="shared" si="30"/>
        <v>2024</v>
      </c>
      <c r="AB388" s="11" t="str">
        <f t="shared" si="31"/>
        <v>October</v>
      </c>
      <c r="AC388" s="11">
        <f t="shared" ref="AC388:AC451" si="34">DATEDIF(Y388,Z388,"d")</f>
        <v>4</v>
      </c>
      <c r="AD388" s="13" t="str" cm="1">
        <f t="array" ref="AD388">_xlfn.IFS(Table1[[#This Row],[Diff order-ship date]]&gt;10,"late time",Table1[[#This Row],[Diff order-ship date]]&gt;=0,"on time",Table1[[#This Row],[Diff order-ship date]]&lt;0,"not appropriate")</f>
        <v>on time</v>
      </c>
      <c r="AE388" s="11" t="str">
        <f t="shared" si="32"/>
        <v>Positive</v>
      </c>
      <c r="AF388" s="11" t="str">
        <f>_xlfn.CONCAT(Table1[[#This Row],[Month]],Table1[[#This Row],[year]])</f>
        <v>October2024</v>
      </c>
      <c r="AG388" s="11">
        <f t="shared" si="33"/>
        <v>0.24982935153583599</v>
      </c>
    </row>
    <row r="389" spans="1:33">
      <c r="A389" s="6">
        <v>388</v>
      </c>
      <c r="B389" s="7" t="s">
        <v>431</v>
      </c>
      <c r="C389" s="7" t="s">
        <v>153</v>
      </c>
      <c r="D389" s="7" t="s">
        <v>400</v>
      </c>
      <c r="E389" s="7" t="s">
        <v>401</v>
      </c>
      <c r="F389" s="7" t="s">
        <v>158</v>
      </c>
      <c r="G389" s="7" t="s">
        <v>326</v>
      </c>
      <c r="H389" s="7" t="s">
        <v>132</v>
      </c>
      <c r="I389" s="7" t="s">
        <v>212</v>
      </c>
      <c r="J389" s="7" t="s">
        <v>66</v>
      </c>
      <c r="K389" s="7" t="s">
        <v>1758</v>
      </c>
      <c r="L389" s="7" t="s">
        <v>29</v>
      </c>
      <c r="M389" s="7" t="s">
        <v>83</v>
      </c>
      <c r="N389" s="7" t="s">
        <v>1759</v>
      </c>
      <c r="O389" s="7">
        <v>51.96</v>
      </c>
      <c r="P389" s="7">
        <v>1</v>
      </c>
      <c r="Q389" s="7">
        <v>17.64</v>
      </c>
      <c r="R389" s="8">
        <f>Table1[[#This Row],[Profit]]/Table1[[#This Row],[Sales]]</f>
        <v>0.339491916859122</v>
      </c>
      <c r="S389" s="7">
        <v>2.3199999999999998</v>
      </c>
      <c r="T389" s="7" t="s">
        <v>170</v>
      </c>
      <c r="U389" s="7">
        <v>154</v>
      </c>
      <c r="V389" s="7" t="s">
        <v>172</v>
      </c>
      <c r="W389" s="7" t="s">
        <v>27</v>
      </c>
      <c r="X389" s="10" t="s">
        <v>21</v>
      </c>
      <c r="Y389" s="14">
        <v>44877</v>
      </c>
      <c r="Z389" s="14">
        <v>44910</v>
      </c>
      <c r="AA389" s="11">
        <f t="shared" si="30"/>
        <v>2022</v>
      </c>
      <c r="AB389" s="11" t="str">
        <f t="shared" si="31"/>
        <v>December</v>
      </c>
      <c r="AC389" s="11">
        <f t="shared" si="34"/>
        <v>33</v>
      </c>
      <c r="AD389" s="13" t="str" cm="1">
        <f t="array" ref="AD389">_xlfn.IFS(Table1[[#This Row],[Diff order-ship date]]&gt;10,"late time",Table1[[#This Row],[Diff order-ship date]]&gt;=0,"on time",Table1[[#This Row],[Diff order-ship date]]&lt;0,"not appropriate")</f>
        <v>late time</v>
      </c>
      <c r="AE389" s="11" t="str">
        <f t="shared" si="32"/>
        <v>Positive</v>
      </c>
      <c r="AF389" s="11" t="str">
        <f>_xlfn.CONCAT(Table1[[#This Row],[Month]],Table1[[#This Row],[year]])</f>
        <v>December2022</v>
      </c>
      <c r="AG389" s="11">
        <f t="shared" si="33"/>
        <v>0.339491916859122</v>
      </c>
    </row>
    <row r="390" spans="1:33">
      <c r="A390" s="4">
        <v>389</v>
      </c>
      <c r="B390" s="5" t="s">
        <v>409</v>
      </c>
      <c r="C390" s="5" t="s">
        <v>153</v>
      </c>
      <c r="D390" s="5" t="s">
        <v>410</v>
      </c>
      <c r="E390" s="5" t="s">
        <v>411</v>
      </c>
      <c r="F390" s="5" t="s">
        <v>158</v>
      </c>
      <c r="G390" s="5" t="s">
        <v>150</v>
      </c>
      <c r="H390" s="5" t="s">
        <v>87</v>
      </c>
      <c r="I390" s="5" t="s">
        <v>212</v>
      </c>
      <c r="J390" s="5" t="s">
        <v>66</v>
      </c>
      <c r="K390" s="5" t="s">
        <v>1783</v>
      </c>
      <c r="L390" s="5" t="s">
        <v>42</v>
      </c>
      <c r="M390" s="5" t="s">
        <v>105</v>
      </c>
      <c r="N390" s="5" t="s">
        <v>1784</v>
      </c>
      <c r="O390" s="5">
        <v>654.24</v>
      </c>
      <c r="P390" s="5">
        <v>1</v>
      </c>
      <c r="Q390" s="5">
        <v>268.23</v>
      </c>
      <c r="R390" s="8">
        <f>Table1[[#This Row],[Profit]]/Table1[[#This Row],[Sales]]</f>
        <v>0.40998716067498198</v>
      </c>
      <c r="S390" s="5">
        <v>60.28</v>
      </c>
      <c r="T390" s="5" t="s">
        <v>170</v>
      </c>
      <c r="U390" s="5">
        <v>303</v>
      </c>
      <c r="V390" s="5" t="s">
        <v>172</v>
      </c>
      <c r="W390" s="5" t="s">
        <v>76</v>
      </c>
      <c r="X390" s="9" t="s">
        <v>21</v>
      </c>
      <c r="Y390" s="12">
        <v>44357</v>
      </c>
      <c r="Z390" s="12">
        <v>44479</v>
      </c>
      <c r="AA390" s="11">
        <f t="shared" si="30"/>
        <v>2021</v>
      </c>
      <c r="AB390" s="11" t="str">
        <f t="shared" si="31"/>
        <v>October</v>
      </c>
      <c r="AC390" s="11">
        <f t="shared" si="34"/>
        <v>122</v>
      </c>
      <c r="AD390" s="13" t="str" cm="1">
        <f t="array" ref="AD390">_xlfn.IFS(Table1[[#This Row],[Diff order-ship date]]&gt;10,"late time",Table1[[#This Row],[Diff order-ship date]]&gt;=0,"on time",Table1[[#This Row],[Diff order-ship date]]&lt;0,"not appropriate")</f>
        <v>late time</v>
      </c>
      <c r="AE390" s="11" t="str">
        <f t="shared" si="32"/>
        <v>Positive</v>
      </c>
      <c r="AF390" s="11" t="str">
        <f>_xlfn.CONCAT(Table1[[#This Row],[Month]],Table1[[#This Row],[year]])</f>
        <v>October2021</v>
      </c>
      <c r="AG390" s="11">
        <f t="shared" si="33"/>
        <v>0.40998716067498198</v>
      </c>
    </row>
    <row r="391" spans="1:33">
      <c r="A391" s="6">
        <v>390</v>
      </c>
      <c r="B391" s="7" t="s">
        <v>1785</v>
      </c>
      <c r="C391" s="7" t="s">
        <v>153</v>
      </c>
      <c r="D391" s="7" t="s">
        <v>1786</v>
      </c>
      <c r="E391" s="7" t="s">
        <v>1787</v>
      </c>
      <c r="F391" s="7" t="s">
        <v>158</v>
      </c>
      <c r="G391" s="7" t="s">
        <v>148</v>
      </c>
      <c r="H391" s="7" t="s">
        <v>138</v>
      </c>
      <c r="I391" s="7" t="s">
        <v>212</v>
      </c>
      <c r="J391" s="7" t="s">
        <v>65</v>
      </c>
      <c r="K391" s="7" t="s">
        <v>1788</v>
      </c>
      <c r="L391" s="7" t="s">
        <v>42</v>
      </c>
      <c r="M391" s="7" t="s">
        <v>95</v>
      </c>
      <c r="N391" s="7" t="s">
        <v>1789</v>
      </c>
      <c r="O391" s="7">
        <v>301.89</v>
      </c>
      <c r="P391" s="7">
        <v>1</v>
      </c>
      <c r="Q391" s="7">
        <v>3</v>
      </c>
      <c r="R391" s="8">
        <f>Table1[[#This Row],[Profit]]/Table1[[#This Row],[Sales]]</f>
        <v>9.9373944151843405E-3</v>
      </c>
      <c r="S391" s="7">
        <v>20.149999999999999</v>
      </c>
      <c r="T391" s="7" t="s">
        <v>170</v>
      </c>
      <c r="U391" s="7">
        <v>430</v>
      </c>
      <c r="V391" s="7" t="s">
        <v>172</v>
      </c>
      <c r="W391" s="7" t="s">
        <v>63</v>
      </c>
      <c r="X391" s="10" t="s">
        <v>21</v>
      </c>
      <c r="Y391" s="14">
        <v>44357</v>
      </c>
      <c r="Z391" s="14">
        <v>44479</v>
      </c>
      <c r="AA391" s="11">
        <f t="shared" si="30"/>
        <v>2021</v>
      </c>
      <c r="AB391" s="11" t="str">
        <f t="shared" si="31"/>
        <v>October</v>
      </c>
      <c r="AC391" s="11">
        <f t="shared" si="34"/>
        <v>122</v>
      </c>
      <c r="AD391" s="13" t="str" cm="1">
        <f t="array" ref="AD391">_xlfn.IFS(Table1[[#This Row],[Diff order-ship date]]&gt;10,"late time",Table1[[#This Row],[Diff order-ship date]]&gt;=0,"on time",Table1[[#This Row],[Diff order-ship date]]&lt;0,"not appropriate")</f>
        <v>late time</v>
      </c>
      <c r="AE391" s="11" t="str">
        <f t="shared" si="32"/>
        <v>Positive</v>
      </c>
      <c r="AF391" s="11" t="str">
        <f>_xlfn.CONCAT(Table1[[#This Row],[Month]],Table1[[#This Row],[year]])</f>
        <v>October2021</v>
      </c>
      <c r="AG391" s="11">
        <f t="shared" si="33"/>
        <v>9.9373944151843405E-3</v>
      </c>
    </row>
    <row r="392" spans="1:33">
      <c r="A392" s="4">
        <v>391</v>
      </c>
      <c r="B392" s="5" t="s">
        <v>227</v>
      </c>
      <c r="C392" s="5" t="s">
        <v>153</v>
      </c>
      <c r="D392" s="5" t="s">
        <v>228</v>
      </c>
      <c r="E392" s="5" t="s">
        <v>229</v>
      </c>
      <c r="F392" s="5" t="s">
        <v>158</v>
      </c>
      <c r="G392" s="5" t="s">
        <v>230</v>
      </c>
      <c r="H392" s="5" t="s">
        <v>87</v>
      </c>
      <c r="I392" s="5" t="s">
        <v>212</v>
      </c>
      <c r="J392" s="5" t="s">
        <v>66</v>
      </c>
      <c r="K392" s="5" t="s">
        <v>1790</v>
      </c>
      <c r="L392" s="5" t="s">
        <v>29</v>
      </c>
      <c r="M392" s="5" t="s">
        <v>50</v>
      </c>
      <c r="N392" s="5" t="s">
        <v>1791</v>
      </c>
      <c r="O392" s="5">
        <v>281.82</v>
      </c>
      <c r="P392" s="5">
        <v>2</v>
      </c>
      <c r="Q392" s="5">
        <v>98.58</v>
      </c>
      <c r="R392" s="8">
        <f>Table1[[#This Row],[Profit]]/Table1[[#This Row],[Sales]]</f>
        <v>0.349797743240366</v>
      </c>
      <c r="S392" s="5">
        <v>28.54</v>
      </c>
      <c r="T392" s="5" t="s">
        <v>170</v>
      </c>
      <c r="U392" s="5">
        <v>127</v>
      </c>
      <c r="V392" s="5" t="s">
        <v>172</v>
      </c>
      <c r="W392" s="5" t="s">
        <v>27</v>
      </c>
      <c r="X392" s="9" t="s">
        <v>28</v>
      </c>
      <c r="Y392" s="12">
        <v>45637</v>
      </c>
      <c r="Z392" s="12">
        <v>45612</v>
      </c>
      <c r="AA392" s="11">
        <f t="shared" si="30"/>
        <v>2024</v>
      </c>
      <c r="AB392" s="11" t="str">
        <f t="shared" si="31"/>
        <v>November</v>
      </c>
      <c r="AC392" s="11">
        <f t="shared" si="34"/>
        <v>-25</v>
      </c>
      <c r="AD392" s="13" t="str" cm="1">
        <f t="array" ref="AD392">_xlfn.IFS(Table1[[#This Row],[Diff order-ship date]]&gt;10,"late time",Table1[[#This Row],[Diff order-ship date]]&gt;=0,"on time",Table1[[#This Row],[Diff order-ship date]]&lt;0,"not appropriate")</f>
        <v>not appropriate</v>
      </c>
      <c r="AE392" s="11" t="str">
        <f t="shared" si="32"/>
        <v>Positive</v>
      </c>
      <c r="AF392" s="11" t="str">
        <f>_xlfn.CONCAT(Table1[[#This Row],[Month]],Table1[[#This Row],[year]])</f>
        <v>November2024</v>
      </c>
      <c r="AG392" s="11">
        <f t="shared" si="33"/>
        <v>0.349797743240366</v>
      </c>
    </row>
    <row r="393" spans="1:33">
      <c r="A393" s="6">
        <v>392</v>
      </c>
      <c r="B393" s="7" t="s">
        <v>1792</v>
      </c>
      <c r="C393" s="7" t="s">
        <v>153</v>
      </c>
      <c r="D393" s="7" t="s">
        <v>1773</v>
      </c>
      <c r="E393" s="7" t="s">
        <v>1774</v>
      </c>
      <c r="F393" s="7" t="s">
        <v>158</v>
      </c>
      <c r="G393" s="7" t="s">
        <v>681</v>
      </c>
      <c r="H393" s="7" t="s">
        <v>132</v>
      </c>
      <c r="I393" s="7" t="s">
        <v>212</v>
      </c>
      <c r="J393" s="7" t="s">
        <v>66</v>
      </c>
      <c r="K393" s="7" t="s">
        <v>1793</v>
      </c>
      <c r="L393" s="7" t="s">
        <v>29</v>
      </c>
      <c r="M393" s="7" t="s">
        <v>50</v>
      </c>
      <c r="N393" s="7" t="s">
        <v>1794</v>
      </c>
      <c r="O393" s="7">
        <v>340.68</v>
      </c>
      <c r="P393" s="7">
        <v>2</v>
      </c>
      <c r="Q393" s="7">
        <v>13.62</v>
      </c>
      <c r="R393" s="8">
        <f>Table1[[#This Row],[Profit]]/Table1[[#This Row],[Sales]]</f>
        <v>3.99788657978161E-2</v>
      </c>
      <c r="S393" s="7">
        <v>28.18</v>
      </c>
      <c r="T393" s="7" t="s">
        <v>170</v>
      </c>
      <c r="U393" s="7">
        <v>536</v>
      </c>
      <c r="V393" s="7" t="s">
        <v>172</v>
      </c>
      <c r="W393" s="7" t="s">
        <v>76</v>
      </c>
      <c r="X393" s="10" t="s">
        <v>28</v>
      </c>
      <c r="Y393" s="14">
        <v>44478</v>
      </c>
      <c r="Z393" s="14">
        <v>44453</v>
      </c>
      <c r="AA393" s="11">
        <f t="shared" si="30"/>
        <v>2021</v>
      </c>
      <c r="AB393" s="11" t="str">
        <f t="shared" si="31"/>
        <v>September</v>
      </c>
      <c r="AC393" s="11">
        <f t="shared" si="34"/>
        <v>-25</v>
      </c>
      <c r="AD393" s="13" t="str" cm="1">
        <f t="array" ref="AD393">_xlfn.IFS(Table1[[#This Row],[Diff order-ship date]]&gt;10,"late time",Table1[[#This Row],[Diff order-ship date]]&gt;=0,"on time",Table1[[#This Row],[Diff order-ship date]]&lt;0,"not appropriate")</f>
        <v>not appropriate</v>
      </c>
      <c r="AE393" s="11" t="str">
        <f t="shared" si="32"/>
        <v>Positive</v>
      </c>
      <c r="AF393" s="11" t="str">
        <f>_xlfn.CONCAT(Table1[[#This Row],[Month]],Table1[[#This Row],[year]])</f>
        <v>September2021</v>
      </c>
      <c r="AG393" s="11">
        <f t="shared" si="33"/>
        <v>3.99788657978161E-2</v>
      </c>
    </row>
    <row r="394" spans="1:33">
      <c r="A394" s="4">
        <v>393</v>
      </c>
      <c r="B394" s="5" t="s">
        <v>1708</v>
      </c>
      <c r="C394" s="5" t="s">
        <v>153</v>
      </c>
      <c r="D394" s="5" t="s">
        <v>1709</v>
      </c>
      <c r="E394" s="5" t="s">
        <v>1710</v>
      </c>
      <c r="F394" s="5" t="s">
        <v>158</v>
      </c>
      <c r="G394" s="5" t="s">
        <v>566</v>
      </c>
      <c r="H394" s="5" t="s">
        <v>129</v>
      </c>
      <c r="I394" s="5" t="s">
        <v>212</v>
      </c>
      <c r="J394" s="5" t="s">
        <v>67</v>
      </c>
      <c r="K394" s="5" t="s">
        <v>1795</v>
      </c>
      <c r="L394" s="5" t="s">
        <v>29</v>
      </c>
      <c r="M394" s="5" t="s">
        <v>50</v>
      </c>
      <c r="N394" s="5" t="s">
        <v>1796</v>
      </c>
      <c r="O394" s="5">
        <v>291.77999999999997</v>
      </c>
      <c r="P394" s="5">
        <v>2</v>
      </c>
      <c r="Q394" s="5">
        <v>37.92</v>
      </c>
      <c r="R394" s="8">
        <f>Table1[[#This Row],[Profit]]/Table1[[#This Row],[Sales]]</f>
        <v>0.129960929467407</v>
      </c>
      <c r="S394" s="5">
        <v>10.82</v>
      </c>
      <c r="T394" s="5" t="s">
        <v>170</v>
      </c>
      <c r="U394" s="5">
        <v>794</v>
      </c>
      <c r="V394" s="5" t="s">
        <v>172</v>
      </c>
      <c r="W394" s="5" t="s">
        <v>63</v>
      </c>
      <c r="X394" s="9" t="s">
        <v>21</v>
      </c>
      <c r="Y394" s="12">
        <v>45094</v>
      </c>
      <c r="Z394" s="12">
        <v>45101</v>
      </c>
      <c r="AA394" s="11">
        <f t="shared" si="30"/>
        <v>2023</v>
      </c>
      <c r="AB394" s="11" t="str">
        <f t="shared" si="31"/>
        <v>June</v>
      </c>
      <c r="AC394" s="11">
        <f t="shared" si="34"/>
        <v>7</v>
      </c>
      <c r="AD394" s="13" t="str" cm="1">
        <f t="array" ref="AD394">_xlfn.IFS(Table1[[#This Row],[Diff order-ship date]]&gt;10,"late time",Table1[[#This Row],[Diff order-ship date]]&gt;=0,"on time",Table1[[#This Row],[Diff order-ship date]]&lt;0,"not appropriate")</f>
        <v>on time</v>
      </c>
      <c r="AE394" s="11" t="str">
        <f t="shared" si="32"/>
        <v>Positive</v>
      </c>
      <c r="AF394" s="11" t="str">
        <f>_xlfn.CONCAT(Table1[[#This Row],[Month]],Table1[[#This Row],[year]])</f>
        <v>June2023</v>
      </c>
      <c r="AG394" s="11">
        <f t="shared" si="33"/>
        <v>0.129960929467407</v>
      </c>
    </row>
    <row r="395" spans="1:33">
      <c r="A395" s="6">
        <v>394</v>
      </c>
      <c r="B395" s="7" t="s">
        <v>1797</v>
      </c>
      <c r="C395" s="7" t="s">
        <v>153</v>
      </c>
      <c r="D395" s="7" t="s">
        <v>1798</v>
      </c>
      <c r="E395" s="7" t="s">
        <v>1799</v>
      </c>
      <c r="F395" s="7" t="s">
        <v>158</v>
      </c>
      <c r="G395" s="7" t="s">
        <v>148</v>
      </c>
      <c r="H395" s="7" t="s">
        <v>71</v>
      </c>
      <c r="I395" s="7" t="s">
        <v>212</v>
      </c>
      <c r="J395" s="7" t="s">
        <v>65</v>
      </c>
      <c r="K395" s="7" t="s">
        <v>1800</v>
      </c>
      <c r="L395" s="7" t="s">
        <v>29</v>
      </c>
      <c r="M395" s="7" t="s">
        <v>83</v>
      </c>
      <c r="N395" s="7" t="s">
        <v>1801</v>
      </c>
      <c r="O395" s="7">
        <v>103.2</v>
      </c>
      <c r="P395" s="7">
        <v>2</v>
      </c>
      <c r="Q395" s="7">
        <v>44.34</v>
      </c>
      <c r="R395" s="8">
        <f>Table1[[#This Row],[Profit]]/Table1[[#This Row],[Sales]]</f>
        <v>0.42965116279069798</v>
      </c>
      <c r="S395" s="7">
        <v>8.3000000000000007</v>
      </c>
      <c r="T395" s="7" t="s">
        <v>170</v>
      </c>
      <c r="U395" s="7">
        <v>532</v>
      </c>
      <c r="V395" s="7" t="s">
        <v>172</v>
      </c>
      <c r="W395" s="7" t="s">
        <v>72</v>
      </c>
      <c r="X395" s="10" t="s">
        <v>28</v>
      </c>
      <c r="Y395" s="14">
        <v>45454</v>
      </c>
      <c r="Z395" s="14">
        <v>45607</v>
      </c>
      <c r="AA395" s="11">
        <f t="shared" si="30"/>
        <v>2024</v>
      </c>
      <c r="AB395" s="11" t="str">
        <f t="shared" si="31"/>
        <v>November</v>
      </c>
      <c r="AC395" s="11">
        <f t="shared" si="34"/>
        <v>153</v>
      </c>
      <c r="AD395" s="13" t="str" cm="1">
        <f t="array" ref="AD395">_xlfn.IFS(Table1[[#This Row],[Diff order-ship date]]&gt;10,"late time",Table1[[#This Row],[Diff order-ship date]]&gt;=0,"on time",Table1[[#This Row],[Diff order-ship date]]&lt;0,"not appropriate")</f>
        <v>late time</v>
      </c>
      <c r="AE395" s="11" t="str">
        <f t="shared" si="32"/>
        <v>Positive</v>
      </c>
      <c r="AF395" s="11" t="str">
        <f>_xlfn.CONCAT(Table1[[#This Row],[Month]],Table1[[#This Row],[year]])</f>
        <v>November2024</v>
      </c>
      <c r="AG395" s="11">
        <f t="shared" si="33"/>
        <v>0.42965116279069798</v>
      </c>
    </row>
    <row r="396" spans="1:33">
      <c r="A396" s="4">
        <v>395</v>
      </c>
      <c r="B396" s="5" t="s">
        <v>287</v>
      </c>
      <c r="C396" s="5" t="s">
        <v>153</v>
      </c>
      <c r="D396" s="5" t="s">
        <v>288</v>
      </c>
      <c r="E396" s="5" t="s">
        <v>289</v>
      </c>
      <c r="F396" s="5" t="s">
        <v>158</v>
      </c>
      <c r="G396" s="5" t="s">
        <v>290</v>
      </c>
      <c r="H396" s="5" t="s">
        <v>132</v>
      </c>
      <c r="I396" s="5" t="s">
        <v>212</v>
      </c>
      <c r="J396" s="5" t="s">
        <v>66</v>
      </c>
      <c r="K396" s="5" t="s">
        <v>1802</v>
      </c>
      <c r="L396" s="5" t="s">
        <v>29</v>
      </c>
      <c r="M396" s="5" t="s">
        <v>83</v>
      </c>
      <c r="N396" s="5" t="s">
        <v>1803</v>
      </c>
      <c r="O396" s="5">
        <v>87.72</v>
      </c>
      <c r="P396" s="5">
        <v>2</v>
      </c>
      <c r="Q396" s="5">
        <v>10.5</v>
      </c>
      <c r="R396" s="8">
        <f>Table1[[#This Row],[Profit]]/Table1[[#This Row],[Sales]]</f>
        <v>0.11969904240766099</v>
      </c>
      <c r="S396" s="5">
        <v>5.26</v>
      </c>
      <c r="T396" s="5" t="s">
        <v>170</v>
      </c>
      <c r="U396" s="5">
        <v>237</v>
      </c>
      <c r="V396" s="5" t="s">
        <v>172</v>
      </c>
      <c r="W396" s="5" t="s">
        <v>27</v>
      </c>
      <c r="X396" s="9" t="s">
        <v>21</v>
      </c>
      <c r="Y396" s="12">
        <v>44934</v>
      </c>
      <c r="Z396" s="12">
        <v>45054</v>
      </c>
      <c r="AA396" s="11">
        <f t="shared" si="30"/>
        <v>2023</v>
      </c>
      <c r="AB396" s="11" t="str">
        <f t="shared" si="31"/>
        <v>May</v>
      </c>
      <c r="AC396" s="11">
        <f t="shared" si="34"/>
        <v>120</v>
      </c>
      <c r="AD396" s="13" t="str" cm="1">
        <f t="array" ref="AD396">_xlfn.IFS(Table1[[#This Row],[Diff order-ship date]]&gt;10,"late time",Table1[[#This Row],[Diff order-ship date]]&gt;=0,"on time",Table1[[#This Row],[Diff order-ship date]]&lt;0,"not appropriate")</f>
        <v>late time</v>
      </c>
      <c r="AE396" s="11" t="str">
        <f t="shared" si="32"/>
        <v>Positive</v>
      </c>
      <c r="AF396" s="11" t="str">
        <f>_xlfn.CONCAT(Table1[[#This Row],[Month]],Table1[[#This Row],[year]])</f>
        <v>May2023</v>
      </c>
      <c r="AG396" s="11">
        <f t="shared" si="33"/>
        <v>0.11969904240766099</v>
      </c>
    </row>
    <row r="397" spans="1:33">
      <c r="A397" s="6">
        <v>396</v>
      </c>
      <c r="B397" s="7" t="s">
        <v>1804</v>
      </c>
      <c r="C397" s="7" t="s">
        <v>153</v>
      </c>
      <c r="D397" s="7" t="s">
        <v>1805</v>
      </c>
      <c r="E397" s="7" t="s">
        <v>1806</v>
      </c>
      <c r="F397" s="7" t="s">
        <v>158</v>
      </c>
      <c r="G397" s="7" t="s">
        <v>967</v>
      </c>
      <c r="H397" s="7" t="s">
        <v>61</v>
      </c>
      <c r="I397" s="7" t="s">
        <v>212</v>
      </c>
      <c r="J397" s="7" t="s">
        <v>67</v>
      </c>
      <c r="K397" s="7" t="s">
        <v>1807</v>
      </c>
      <c r="L397" s="7" t="s">
        <v>29</v>
      </c>
      <c r="M397" s="7" t="s">
        <v>56</v>
      </c>
      <c r="N397" s="7" t="s">
        <v>1808</v>
      </c>
      <c r="O397" s="7">
        <v>934.86</v>
      </c>
      <c r="P397" s="7">
        <v>2</v>
      </c>
      <c r="Q397" s="7">
        <v>439.38</v>
      </c>
      <c r="R397" s="8">
        <f>Table1[[#This Row],[Profit]]/Table1[[#This Row],[Sales]]</f>
        <v>0.469995507348694</v>
      </c>
      <c r="S397" s="7">
        <v>67.17</v>
      </c>
      <c r="T397" s="7" t="s">
        <v>170</v>
      </c>
      <c r="U397" s="7">
        <v>446</v>
      </c>
      <c r="V397" s="7" t="s">
        <v>172</v>
      </c>
      <c r="W397" s="7" t="s">
        <v>76</v>
      </c>
      <c r="X397" s="10" t="s">
        <v>28</v>
      </c>
      <c r="Y397" s="14">
        <v>44243</v>
      </c>
      <c r="Z397" s="14">
        <v>44248</v>
      </c>
      <c r="AA397" s="11">
        <f t="shared" si="30"/>
        <v>2021</v>
      </c>
      <c r="AB397" s="11" t="str">
        <f t="shared" si="31"/>
        <v>February</v>
      </c>
      <c r="AC397" s="11">
        <f t="shared" si="34"/>
        <v>5</v>
      </c>
      <c r="AD397" s="13" t="str" cm="1">
        <f t="array" ref="AD397">_xlfn.IFS(Table1[[#This Row],[Diff order-ship date]]&gt;10,"late time",Table1[[#This Row],[Diff order-ship date]]&gt;=0,"on time",Table1[[#This Row],[Diff order-ship date]]&lt;0,"not appropriate")</f>
        <v>on time</v>
      </c>
      <c r="AE397" s="11" t="str">
        <f t="shared" si="32"/>
        <v>Positive</v>
      </c>
      <c r="AF397" s="11" t="str">
        <f>_xlfn.CONCAT(Table1[[#This Row],[Month]],Table1[[#This Row],[year]])</f>
        <v>February2021</v>
      </c>
      <c r="AG397" s="11">
        <f t="shared" si="33"/>
        <v>0.469995507348694</v>
      </c>
    </row>
    <row r="398" spans="1:33">
      <c r="A398" s="4">
        <v>397</v>
      </c>
      <c r="B398" s="5" t="s">
        <v>1809</v>
      </c>
      <c r="C398" s="5" t="s">
        <v>153</v>
      </c>
      <c r="D398" s="5" t="s">
        <v>1810</v>
      </c>
      <c r="E398" s="5" t="s">
        <v>1811</v>
      </c>
      <c r="F398" s="5" t="s">
        <v>158</v>
      </c>
      <c r="G398" s="5" t="s">
        <v>330</v>
      </c>
      <c r="H398" s="5" t="s">
        <v>129</v>
      </c>
      <c r="I398" s="5" t="s">
        <v>212</v>
      </c>
      <c r="J398" s="5" t="s">
        <v>67</v>
      </c>
      <c r="K398" s="5" t="s">
        <v>1812</v>
      </c>
      <c r="L398" s="5" t="s">
        <v>29</v>
      </c>
      <c r="M398" s="5" t="s">
        <v>56</v>
      </c>
      <c r="N398" s="5" t="s">
        <v>1813</v>
      </c>
      <c r="O398" s="5">
        <v>128.22</v>
      </c>
      <c r="P398" s="5">
        <v>2</v>
      </c>
      <c r="Q398" s="5">
        <v>48.72</v>
      </c>
      <c r="R398" s="8">
        <f>Table1[[#This Row],[Profit]]/Table1[[#This Row],[Sales]]</f>
        <v>0.37997192325690199</v>
      </c>
      <c r="S398" s="5">
        <v>11.49</v>
      </c>
      <c r="T398" s="5" t="s">
        <v>170</v>
      </c>
      <c r="U398" s="5">
        <v>635</v>
      </c>
      <c r="V398" s="5" t="s">
        <v>172</v>
      </c>
      <c r="W398" s="5" t="s">
        <v>63</v>
      </c>
      <c r="X398" s="9" t="s">
        <v>28</v>
      </c>
      <c r="Y398" s="12">
        <v>45406</v>
      </c>
      <c r="Z398" s="12">
        <v>45410</v>
      </c>
      <c r="AA398" s="11">
        <f t="shared" si="30"/>
        <v>2024</v>
      </c>
      <c r="AB398" s="11" t="str">
        <f t="shared" si="31"/>
        <v>April</v>
      </c>
      <c r="AC398" s="11">
        <f t="shared" si="34"/>
        <v>4</v>
      </c>
      <c r="AD398" s="13" t="str" cm="1">
        <f t="array" ref="AD398">_xlfn.IFS(Table1[[#This Row],[Diff order-ship date]]&gt;10,"late time",Table1[[#This Row],[Diff order-ship date]]&gt;=0,"on time",Table1[[#This Row],[Diff order-ship date]]&lt;0,"not appropriate")</f>
        <v>on time</v>
      </c>
      <c r="AE398" s="11" t="str">
        <f t="shared" si="32"/>
        <v>Positive</v>
      </c>
      <c r="AF398" s="11" t="str">
        <f>_xlfn.CONCAT(Table1[[#This Row],[Month]],Table1[[#This Row],[year]])</f>
        <v>April2024</v>
      </c>
      <c r="AG398" s="11">
        <f t="shared" si="33"/>
        <v>0.37997192325690199</v>
      </c>
    </row>
    <row r="399" spans="1:33">
      <c r="A399" s="6">
        <v>398</v>
      </c>
      <c r="B399" s="7" t="s">
        <v>1814</v>
      </c>
      <c r="C399" s="7" t="s">
        <v>153</v>
      </c>
      <c r="D399" s="7" t="s">
        <v>1107</v>
      </c>
      <c r="E399" s="7" t="s">
        <v>1108</v>
      </c>
      <c r="F399" s="7" t="s">
        <v>158</v>
      </c>
      <c r="G399" s="7" t="s">
        <v>55</v>
      </c>
      <c r="H399" s="7" t="s">
        <v>55</v>
      </c>
      <c r="I399" s="7" t="s">
        <v>212</v>
      </c>
      <c r="J399" s="7" t="s">
        <v>65</v>
      </c>
      <c r="K399" s="7" t="s">
        <v>1815</v>
      </c>
      <c r="L399" s="7" t="s">
        <v>42</v>
      </c>
      <c r="M399" s="7" t="s">
        <v>26</v>
      </c>
      <c r="N399" s="7" t="s">
        <v>1816</v>
      </c>
      <c r="O399" s="7">
        <v>113.7</v>
      </c>
      <c r="P399" s="7">
        <v>2</v>
      </c>
      <c r="Q399" s="7">
        <v>11.34</v>
      </c>
      <c r="R399" s="8">
        <f>Table1[[#This Row],[Profit]]/Table1[[#This Row],[Sales]]</f>
        <v>9.9736147757255894E-2</v>
      </c>
      <c r="S399" s="7">
        <v>8.42</v>
      </c>
      <c r="T399" s="7" t="s">
        <v>170</v>
      </c>
      <c r="U399" s="7">
        <v>386</v>
      </c>
      <c r="V399" s="7" t="s">
        <v>172</v>
      </c>
      <c r="W399" s="7" t="s">
        <v>76</v>
      </c>
      <c r="X399" s="10" t="s">
        <v>28</v>
      </c>
      <c r="Y399" s="14">
        <v>44243</v>
      </c>
      <c r="Z399" s="14">
        <v>44248</v>
      </c>
      <c r="AA399" s="11">
        <f t="shared" si="30"/>
        <v>2021</v>
      </c>
      <c r="AB399" s="11" t="str">
        <f t="shared" si="31"/>
        <v>February</v>
      </c>
      <c r="AC399" s="11">
        <f t="shared" si="34"/>
        <v>5</v>
      </c>
      <c r="AD399" s="13" t="str" cm="1">
        <f t="array" ref="AD399">_xlfn.IFS(Table1[[#This Row],[Diff order-ship date]]&gt;10,"late time",Table1[[#This Row],[Diff order-ship date]]&gt;=0,"on time",Table1[[#This Row],[Diff order-ship date]]&lt;0,"not appropriate")</f>
        <v>on time</v>
      </c>
      <c r="AE399" s="11" t="str">
        <f t="shared" si="32"/>
        <v>Positive</v>
      </c>
      <c r="AF399" s="11" t="str">
        <f>_xlfn.CONCAT(Table1[[#This Row],[Month]],Table1[[#This Row],[year]])</f>
        <v>February2021</v>
      </c>
      <c r="AG399" s="11">
        <f t="shared" si="33"/>
        <v>9.9736147757255894E-2</v>
      </c>
    </row>
    <row r="400" spans="1:33">
      <c r="A400" s="4">
        <v>399</v>
      </c>
      <c r="B400" s="5" t="s">
        <v>1817</v>
      </c>
      <c r="C400" s="5" t="s">
        <v>153</v>
      </c>
      <c r="D400" s="5" t="s">
        <v>1197</v>
      </c>
      <c r="E400" s="5" t="s">
        <v>1198</v>
      </c>
      <c r="F400" s="5" t="s">
        <v>158</v>
      </c>
      <c r="G400" s="5" t="s">
        <v>885</v>
      </c>
      <c r="H400" s="5" t="s">
        <v>138</v>
      </c>
      <c r="I400" s="5" t="s">
        <v>212</v>
      </c>
      <c r="J400" s="5" t="s">
        <v>65</v>
      </c>
      <c r="K400" s="5" t="s">
        <v>1818</v>
      </c>
      <c r="L400" s="5" t="s">
        <v>42</v>
      </c>
      <c r="M400" s="5" t="s">
        <v>26</v>
      </c>
      <c r="N400" s="5" t="s">
        <v>1819</v>
      </c>
      <c r="O400" s="5">
        <v>61.8</v>
      </c>
      <c r="P400" s="5">
        <v>2</v>
      </c>
      <c r="Q400" s="5">
        <v>14.82</v>
      </c>
      <c r="R400" s="8">
        <f>Table1[[#This Row],[Profit]]/Table1[[#This Row],[Sales]]</f>
        <v>0.23980582524271801</v>
      </c>
      <c r="S400" s="5">
        <v>5.53</v>
      </c>
      <c r="T400" s="5" t="s">
        <v>170</v>
      </c>
      <c r="U400" s="5">
        <v>191</v>
      </c>
      <c r="V400" s="5" t="s">
        <v>172</v>
      </c>
      <c r="W400" s="5" t="s">
        <v>63</v>
      </c>
      <c r="X400" s="9" t="s">
        <v>28</v>
      </c>
      <c r="Y400" s="12">
        <v>45104</v>
      </c>
      <c r="Z400" s="12">
        <v>44992</v>
      </c>
      <c r="AA400" s="11">
        <f t="shared" si="30"/>
        <v>2023</v>
      </c>
      <c r="AB400" s="11" t="str">
        <f t="shared" si="31"/>
        <v>March</v>
      </c>
      <c r="AC400" s="11">
        <f t="shared" si="34"/>
        <v>-112</v>
      </c>
      <c r="AD400" s="13" t="str" cm="1">
        <f t="array" ref="AD400">_xlfn.IFS(Table1[[#This Row],[Diff order-ship date]]&gt;10,"late time",Table1[[#This Row],[Diff order-ship date]]&gt;=0,"on time",Table1[[#This Row],[Diff order-ship date]]&lt;0,"not appropriate")</f>
        <v>not appropriate</v>
      </c>
      <c r="AE400" s="11" t="str">
        <f t="shared" si="32"/>
        <v>Positive</v>
      </c>
      <c r="AF400" s="11" t="str">
        <f>_xlfn.CONCAT(Table1[[#This Row],[Month]],Table1[[#This Row],[year]])</f>
        <v>March2023</v>
      </c>
      <c r="AG400" s="11">
        <f t="shared" si="33"/>
        <v>0.23980582524271801</v>
      </c>
    </row>
    <row r="401" spans="1:33">
      <c r="A401" s="6">
        <v>400</v>
      </c>
      <c r="B401" s="7" t="s">
        <v>371</v>
      </c>
      <c r="C401" s="7" t="s">
        <v>153</v>
      </c>
      <c r="D401" s="7" t="s">
        <v>372</v>
      </c>
      <c r="E401" s="7" t="s">
        <v>373</v>
      </c>
      <c r="F401" s="7" t="s">
        <v>158</v>
      </c>
      <c r="G401" s="7" t="s">
        <v>374</v>
      </c>
      <c r="H401" s="7" t="s">
        <v>125</v>
      </c>
      <c r="I401" s="7" t="s">
        <v>212</v>
      </c>
      <c r="J401" s="7" t="s">
        <v>65</v>
      </c>
      <c r="K401" s="7" t="s">
        <v>1172</v>
      </c>
      <c r="L401" s="7" t="s">
        <v>42</v>
      </c>
      <c r="M401" s="7" t="s">
        <v>26</v>
      </c>
      <c r="N401" s="7" t="s">
        <v>1173</v>
      </c>
      <c r="O401" s="7">
        <v>93.42</v>
      </c>
      <c r="P401" s="7">
        <v>2</v>
      </c>
      <c r="Q401" s="7">
        <v>42.96</v>
      </c>
      <c r="R401" s="8">
        <f>Table1[[#This Row],[Profit]]/Table1[[#This Row],[Sales]]</f>
        <v>0.459858702633269</v>
      </c>
      <c r="S401" s="7">
        <v>2.1800000000000002</v>
      </c>
      <c r="T401" s="7" t="s">
        <v>170</v>
      </c>
      <c r="U401" s="7">
        <v>381</v>
      </c>
      <c r="V401" s="7" t="s">
        <v>172</v>
      </c>
      <c r="W401" s="7" t="s">
        <v>72</v>
      </c>
      <c r="X401" s="10" t="s">
        <v>28</v>
      </c>
      <c r="Y401" s="14">
        <v>44243</v>
      </c>
      <c r="Z401" s="14">
        <v>44248</v>
      </c>
      <c r="AA401" s="11">
        <f t="shared" si="30"/>
        <v>2021</v>
      </c>
      <c r="AB401" s="11" t="str">
        <f t="shared" si="31"/>
        <v>February</v>
      </c>
      <c r="AC401" s="11">
        <f t="shared" si="34"/>
        <v>5</v>
      </c>
      <c r="AD401" s="13" t="str" cm="1">
        <f t="array" ref="AD401">_xlfn.IFS(Table1[[#This Row],[Diff order-ship date]]&gt;10,"late time",Table1[[#This Row],[Diff order-ship date]]&gt;=0,"on time",Table1[[#This Row],[Diff order-ship date]]&lt;0,"not appropriate")</f>
        <v>on time</v>
      </c>
      <c r="AE401" s="11" t="str">
        <f t="shared" si="32"/>
        <v>Positive</v>
      </c>
      <c r="AF401" s="11" t="str">
        <f>_xlfn.CONCAT(Table1[[#This Row],[Month]],Table1[[#This Row],[year]])</f>
        <v>February2021</v>
      </c>
      <c r="AG401" s="11">
        <f t="shared" si="33"/>
        <v>0.459858702633269</v>
      </c>
    </row>
    <row r="402" spans="1:33">
      <c r="A402" s="4">
        <v>401</v>
      </c>
      <c r="B402" s="5" t="s">
        <v>1726</v>
      </c>
      <c r="C402" s="5" t="s">
        <v>153</v>
      </c>
      <c r="D402" s="5" t="s">
        <v>1727</v>
      </c>
      <c r="E402" s="5" t="s">
        <v>1728</v>
      </c>
      <c r="F402" s="5" t="s">
        <v>158</v>
      </c>
      <c r="G402" s="5" t="s">
        <v>615</v>
      </c>
      <c r="H402" s="5" t="s">
        <v>104</v>
      </c>
      <c r="I402" s="5" t="s">
        <v>212</v>
      </c>
      <c r="J402" s="5" t="s">
        <v>67</v>
      </c>
      <c r="K402" s="5" t="s">
        <v>1820</v>
      </c>
      <c r="L402" s="5" t="s">
        <v>42</v>
      </c>
      <c r="M402" s="5" t="s">
        <v>105</v>
      </c>
      <c r="N402" s="5" t="s">
        <v>1821</v>
      </c>
      <c r="O402" s="5">
        <v>162.06</v>
      </c>
      <c r="P402" s="5">
        <v>2</v>
      </c>
      <c r="Q402" s="5">
        <v>66.42</v>
      </c>
      <c r="R402" s="8">
        <f>Table1[[#This Row],[Profit]]/Table1[[#This Row],[Sales]]</f>
        <v>0.40984820436875202</v>
      </c>
      <c r="S402" s="5">
        <v>7.7</v>
      </c>
      <c r="T402" s="5" t="s">
        <v>170</v>
      </c>
      <c r="U402" s="5">
        <v>90</v>
      </c>
      <c r="V402" s="5" t="s">
        <v>172</v>
      </c>
      <c r="W402" s="5" t="s">
        <v>27</v>
      </c>
      <c r="X402" s="9" t="s">
        <v>21</v>
      </c>
      <c r="Y402" s="12">
        <v>45454</v>
      </c>
      <c r="Z402" s="12">
        <v>45607</v>
      </c>
      <c r="AA402" s="11">
        <f t="shared" si="30"/>
        <v>2024</v>
      </c>
      <c r="AB402" s="11" t="str">
        <f t="shared" si="31"/>
        <v>November</v>
      </c>
      <c r="AC402" s="11">
        <f t="shared" si="34"/>
        <v>153</v>
      </c>
      <c r="AD402" s="13" t="str" cm="1">
        <f t="array" ref="AD402">_xlfn.IFS(Table1[[#This Row],[Diff order-ship date]]&gt;10,"late time",Table1[[#This Row],[Diff order-ship date]]&gt;=0,"on time",Table1[[#This Row],[Diff order-ship date]]&lt;0,"not appropriate")</f>
        <v>late time</v>
      </c>
      <c r="AE402" s="11" t="str">
        <f t="shared" si="32"/>
        <v>Positive</v>
      </c>
      <c r="AF402" s="11" t="str">
        <f>_xlfn.CONCAT(Table1[[#This Row],[Month]],Table1[[#This Row],[year]])</f>
        <v>November2024</v>
      </c>
      <c r="AG402" s="11">
        <f t="shared" si="33"/>
        <v>0.40984820436875202</v>
      </c>
    </row>
    <row r="403" spans="1:33">
      <c r="A403" s="6">
        <v>402</v>
      </c>
      <c r="B403" s="7" t="s">
        <v>1822</v>
      </c>
      <c r="C403" s="7" t="s">
        <v>153</v>
      </c>
      <c r="D403" s="7" t="s">
        <v>234</v>
      </c>
      <c r="E403" s="7" t="s">
        <v>235</v>
      </c>
      <c r="F403" s="7" t="s">
        <v>158</v>
      </c>
      <c r="G403" s="7" t="s">
        <v>725</v>
      </c>
      <c r="H403" s="7" t="s">
        <v>132</v>
      </c>
      <c r="I403" s="7" t="s">
        <v>212</v>
      </c>
      <c r="J403" s="7" t="s">
        <v>66</v>
      </c>
      <c r="K403" s="7" t="s">
        <v>1823</v>
      </c>
      <c r="L403" s="7" t="s">
        <v>42</v>
      </c>
      <c r="M403" s="7" t="s">
        <v>62</v>
      </c>
      <c r="N403" s="7" t="s">
        <v>1824</v>
      </c>
      <c r="O403" s="7">
        <v>340.08</v>
      </c>
      <c r="P403" s="7">
        <v>2</v>
      </c>
      <c r="Q403" s="7">
        <v>33.96</v>
      </c>
      <c r="R403" s="8">
        <f>Table1[[#This Row],[Profit]]/Table1[[#This Row],[Sales]]</f>
        <v>9.9858856739590704E-2</v>
      </c>
      <c r="S403" s="7">
        <v>12.68</v>
      </c>
      <c r="T403" s="7" t="s">
        <v>170</v>
      </c>
      <c r="U403" s="7">
        <v>138</v>
      </c>
      <c r="V403" s="7" t="s">
        <v>172</v>
      </c>
      <c r="W403" s="7" t="s">
        <v>76</v>
      </c>
      <c r="X403" s="10" t="s">
        <v>28</v>
      </c>
      <c r="Y403" s="14">
        <v>44852</v>
      </c>
      <c r="Z403" s="14">
        <v>44858</v>
      </c>
      <c r="AA403" s="11">
        <f t="shared" si="30"/>
        <v>2022</v>
      </c>
      <c r="AB403" s="11" t="str">
        <f t="shared" si="31"/>
        <v>October</v>
      </c>
      <c r="AC403" s="11">
        <f t="shared" si="34"/>
        <v>6</v>
      </c>
      <c r="AD403" s="13" t="str" cm="1">
        <f t="array" ref="AD403">_xlfn.IFS(Table1[[#This Row],[Diff order-ship date]]&gt;10,"late time",Table1[[#This Row],[Diff order-ship date]]&gt;=0,"on time",Table1[[#This Row],[Diff order-ship date]]&lt;0,"not appropriate")</f>
        <v>on time</v>
      </c>
      <c r="AE403" s="11" t="str">
        <f t="shared" si="32"/>
        <v>Positive</v>
      </c>
      <c r="AF403" s="11" t="str">
        <f>_xlfn.CONCAT(Table1[[#This Row],[Month]],Table1[[#This Row],[year]])</f>
        <v>October2022</v>
      </c>
      <c r="AG403" s="11">
        <f t="shared" si="33"/>
        <v>9.9858856739590704E-2</v>
      </c>
    </row>
    <row r="404" spans="1:33">
      <c r="A404" s="4">
        <v>403</v>
      </c>
      <c r="B404" s="5" t="s">
        <v>1717</v>
      </c>
      <c r="C404" s="5" t="s">
        <v>153</v>
      </c>
      <c r="D404" s="5" t="s">
        <v>1388</v>
      </c>
      <c r="E404" s="5" t="s">
        <v>1389</v>
      </c>
      <c r="F404" s="5" t="s">
        <v>158</v>
      </c>
      <c r="G404" s="5" t="s">
        <v>1718</v>
      </c>
      <c r="H404" s="5" t="s">
        <v>134</v>
      </c>
      <c r="I404" s="5" t="s">
        <v>212</v>
      </c>
      <c r="J404" s="5" t="s">
        <v>66</v>
      </c>
      <c r="K404" s="5" t="s">
        <v>1825</v>
      </c>
      <c r="L404" s="5" t="s">
        <v>42</v>
      </c>
      <c r="M404" s="5" t="s">
        <v>62</v>
      </c>
      <c r="N404" s="5" t="s">
        <v>1826</v>
      </c>
      <c r="O404" s="5">
        <v>385.86</v>
      </c>
      <c r="P404" s="5">
        <v>2</v>
      </c>
      <c r="Q404" s="5">
        <v>84.84</v>
      </c>
      <c r="R404" s="8">
        <f>Table1[[#This Row],[Profit]]/Table1[[#This Row],[Sales]]</f>
        <v>0.21987249261390099</v>
      </c>
      <c r="S404" s="5">
        <v>1.77</v>
      </c>
      <c r="T404" s="5" t="s">
        <v>170</v>
      </c>
      <c r="U404" s="5">
        <v>542</v>
      </c>
      <c r="V404" s="5" t="s">
        <v>172</v>
      </c>
      <c r="W404" s="5" t="s">
        <v>63</v>
      </c>
      <c r="X404" s="9" t="s">
        <v>21</v>
      </c>
      <c r="Y404" s="12">
        <v>45517</v>
      </c>
      <c r="Z404" s="12">
        <v>45522</v>
      </c>
      <c r="AA404" s="11">
        <f t="shared" si="30"/>
        <v>2024</v>
      </c>
      <c r="AB404" s="11" t="str">
        <f t="shared" si="31"/>
        <v>August</v>
      </c>
      <c r="AC404" s="11">
        <f t="shared" si="34"/>
        <v>5</v>
      </c>
      <c r="AD404" s="13" t="str" cm="1">
        <f t="array" ref="AD404">_xlfn.IFS(Table1[[#This Row],[Diff order-ship date]]&gt;10,"late time",Table1[[#This Row],[Diff order-ship date]]&gt;=0,"on time",Table1[[#This Row],[Diff order-ship date]]&lt;0,"not appropriate")</f>
        <v>on time</v>
      </c>
      <c r="AE404" s="11" t="str">
        <f t="shared" si="32"/>
        <v>Positive</v>
      </c>
      <c r="AF404" s="11" t="str">
        <f>_xlfn.CONCAT(Table1[[#This Row],[Month]],Table1[[#This Row],[year]])</f>
        <v>August2024</v>
      </c>
      <c r="AG404" s="11">
        <f t="shared" si="33"/>
        <v>0.21987249261390099</v>
      </c>
    </row>
    <row r="405" spans="1:33">
      <c r="A405" s="6">
        <v>404</v>
      </c>
      <c r="B405" s="7" t="s">
        <v>1827</v>
      </c>
      <c r="C405" s="7" t="s">
        <v>153</v>
      </c>
      <c r="D405" s="7" t="s">
        <v>1107</v>
      </c>
      <c r="E405" s="7" t="s">
        <v>1108</v>
      </c>
      <c r="F405" s="7" t="s">
        <v>158</v>
      </c>
      <c r="G405" s="7" t="s">
        <v>1028</v>
      </c>
      <c r="H405" s="7" t="s">
        <v>104</v>
      </c>
      <c r="I405" s="7" t="s">
        <v>212</v>
      </c>
      <c r="J405" s="7" t="s">
        <v>67</v>
      </c>
      <c r="K405" s="7" t="s">
        <v>381</v>
      </c>
      <c r="L405" s="7" t="s">
        <v>36</v>
      </c>
      <c r="M405" s="7" t="s">
        <v>47</v>
      </c>
      <c r="N405" s="7" t="s">
        <v>382</v>
      </c>
      <c r="O405" s="7">
        <v>98.46</v>
      </c>
      <c r="P405" s="7">
        <v>2</v>
      </c>
      <c r="Q405" s="7">
        <v>45.24</v>
      </c>
      <c r="R405" s="8">
        <f>Table1[[#This Row],[Profit]]/Table1[[#This Row],[Sales]]</f>
        <v>0.45947592931139603</v>
      </c>
      <c r="S405" s="7">
        <v>6.02</v>
      </c>
      <c r="T405" s="7" t="s">
        <v>170</v>
      </c>
      <c r="U405" s="7">
        <v>777</v>
      </c>
      <c r="V405" s="7" t="s">
        <v>173</v>
      </c>
      <c r="W405" s="7" t="s">
        <v>89</v>
      </c>
      <c r="X405" s="10" t="s">
        <v>21</v>
      </c>
      <c r="Y405" s="14">
        <v>44853</v>
      </c>
      <c r="Z405" s="14">
        <v>44859</v>
      </c>
      <c r="AA405" s="11">
        <f t="shared" si="30"/>
        <v>2022</v>
      </c>
      <c r="AB405" s="11" t="str">
        <f t="shared" si="31"/>
        <v>October</v>
      </c>
      <c r="AC405" s="11">
        <f t="shared" si="34"/>
        <v>6</v>
      </c>
      <c r="AD405" s="13" t="str" cm="1">
        <f t="array" ref="AD405">_xlfn.IFS(Table1[[#This Row],[Diff order-ship date]]&gt;10,"late time",Table1[[#This Row],[Diff order-ship date]]&gt;=0,"on time",Table1[[#This Row],[Diff order-ship date]]&lt;0,"not appropriate")</f>
        <v>on time</v>
      </c>
      <c r="AE405" s="11" t="str">
        <f t="shared" si="32"/>
        <v>Positive</v>
      </c>
      <c r="AF405" s="11" t="str">
        <f>_xlfn.CONCAT(Table1[[#This Row],[Month]],Table1[[#This Row],[year]])</f>
        <v>October2022</v>
      </c>
      <c r="AG405" s="11">
        <f t="shared" si="33"/>
        <v>0.45947592931139603</v>
      </c>
    </row>
    <row r="406" spans="1:33">
      <c r="A406" s="4">
        <v>405</v>
      </c>
      <c r="B406" s="5" t="s">
        <v>356</v>
      </c>
      <c r="C406" s="5" t="s">
        <v>153</v>
      </c>
      <c r="D406" s="5" t="s">
        <v>357</v>
      </c>
      <c r="E406" s="5" t="s">
        <v>358</v>
      </c>
      <c r="F406" s="5" t="s">
        <v>158</v>
      </c>
      <c r="G406" s="5" t="s">
        <v>259</v>
      </c>
      <c r="H406" s="5" t="s">
        <v>138</v>
      </c>
      <c r="I406" s="5" t="s">
        <v>212</v>
      </c>
      <c r="J406" s="5" t="s">
        <v>65</v>
      </c>
      <c r="K406" s="5" t="s">
        <v>1828</v>
      </c>
      <c r="L406" s="5" t="s">
        <v>36</v>
      </c>
      <c r="M406" s="5" t="s">
        <v>47</v>
      </c>
      <c r="N406" s="5" t="s">
        <v>1829</v>
      </c>
      <c r="O406" s="5">
        <v>60.96</v>
      </c>
      <c r="P406" s="5">
        <v>2</v>
      </c>
      <c r="Q406" s="5">
        <v>17.04</v>
      </c>
      <c r="R406" s="8">
        <f>Table1[[#This Row],[Profit]]/Table1[[#This Row],[Sales]]</f>
        <v>0.279527559055118</v>
      </c>
      <c r="S406" s="5">
        <v>5.5</v>
      </c>
      <c r="T406" s="5" t="s">
        <v>170</v>
      </c>
      <c r="U406" s="5">
        <v>391</v>
      </c>
      <c r="V406" s="5" t="s">
        <v>173</v>
      </c>
      <c r="W406" s="5" t="s">
        <v>101</v>
      </c>
      <c r="X406" s="9" t="s">
        <v>28</v>
      </c>
      <c r="Y406" s="12">
        <v>44514</v>
      </c>
      <c r="Z406" s="12">
        <v>44520</v>
      </c>
      <c r="AA406" s="11">
        <f t="shared" si="30"/>
        <v>2021</v>
      </c>
      <c r="AB406" s="11" t="str">
        <f t="shared" si="31"/>
        <v>November</v>
      </c>
      <c r="AC406" s="11">
        <f t="shared" si="34"/>
        <v>6</v>
      </c>
      <c r="AD406" s="13" t="str" cm="1">
        <f t="array" ref="AD406">_xlfn.IFS(Table1[[#This Row],[Diff order-ship date]]&gt;10,"late time",Table1[[#This Row],[Diff order-ship date]]&gt;=0,"on time",Table1[[#This Row],[Diff order-ship date]]&lt;0,"not appropriate")</f>
        <v>on time</v>
      </c>
      <c r="AE406" s="11" t="str">
        <f t="shared" si="32"/>
        <v>Positive</v>
      </c>
      <c r="AF406" s="11" t="str">
        <f>_xlfn.CONCAT(Table1[[#This Row],[Month]],Table1[[#This Row],[year]])</f>
        <v>November2021</v>
      </c>
      <c r="AG406" s="11">
        <f t="shared" si="33"/>
        <v>0.279527559055118</v>
      </c>
    </row>
    <row r="407" spans="1:33">
      <c r="A407" s="6">
        <v>406</v>
      </c>
      <c r="B407" s="7" t="s">
        <v>1830</v>
      </c>
      <c r="C407" s="7" t="s">
        <v>153</v>
      </c>
      <c r="D407" s="7" t="s">
        <v>1831</v>
      </c>
      <c r="E407" s="7" t="s">
        <v>1832</v>
      </c>
      <c r="F407" s="7" t="s">
        <v>158</v>
      </c>
      <c r="G407" s="7" t="s">
        <v>723</v>
      </c>
      <c r="H407" s="7" t="s">
        <v>129</v>
      </c>
      <c r="I407" s="7" t="s">
        <v>212</v>
      </c>
      <c r="J407" s="7" t="s">
        <v>67</v>
      </c>
      <c r="K407" s="7" t="s">
        <v>1833</v>
      </c>
      <c r="L407" s="7" t="s">
        <v>36</v>
      </c>
      <c r="M407" s="7" t="s">
        <v>47</v>
      </c>
      <c r="N407" s="7" t="s">
        <v>1834</v>
      </c>
      <c r="O407" s="7">
        <v>99.54</v>
      </c>
      <c r="P407" s="7">
        <v>2</v>
      </c>
      <c r="Q407" s="7">
        <v>33.840000000000003</v>
      </c>
      <c r="R407" s="8">
        <f>Table1[[#This Row],[Profit]]/Table1[[#This Row],[Sales]]</f>
        <v>0.33996383363471999</v>
      </c>
      <c r="S407" s="7">
        <v>3.69</v>
      </c>
      <c r="T407" s="7" t="s">
        <v>170</v>
      </c>
      <c r="U407" s="7">
        <v>50</v>
      </c>
      <c r="V407" s="7" t="s">
        <v>173</v>
      </c>
      <c r="W407" s="7" t="s">
        <v>96</v>
      </c>
      <c r="X407" s="10" t="s">
        <v>28</v>
      </c>
      <c r="Y407" s="14">
        <v>44249</v>
      </c>
      <c r="Z407" s="14">
        <v>44253</v>
      </c>
      <c r="AA407" s="11">
        <f t="shared" si="30"/>
        <v>2021</v>
      </c>
      <c r="AB407" s="11" t="str">
        <f t="shared" si="31"/>
        <v>February</v>
      </c>
      <c r="AC407" s="11">
        <f t="shared" si="34"/>
        <v>4</v>
      </c>
      <c r="AD407" s="13" t="str" cm="1">
        <f t="array" ref="AD407">_xlfn.IFS(Table1[[#This Row],[Diff order-ship date]]&gt;10,"late time",Table1[[#This Row],[Diff order-ship date]]&gt;=0,"on time",Table1[[#This Row],[Diff order-ship date]]&lt;0,"not appropriate")</f>
        <v>on time</v>
      </c>
      <c r="AE407" s="11" t="str">
        <f t="shared" si="32"/>
        <v>Positive</v>
      </c>
      <c r="AF407" s="11" t="str">
        <f>_xlfn.CONCAT(Table1[[#This Row],[Month]],Table1[[#This Row],[year]])</f>
        <v>February2021</v>
      </c>
      <c r="AG407" s="11">
        <f t="shared" si="33"/>
        <v>0.33996383363471999</v>
      </c>
    </row>
    <row r="408" spans="1:33">
      <c r="A408" s="4">
        <v>407</v>
      </c>
      <c r="B408" s="5" t="s">
        <v>1835</v>
      </c>
      <c r="C408" s="5" t="s">
        <v>153</v>
      </c>
      <c r="D408" s="5" t="s">
        <v>1187</v>
      </c>
      <c r="E408" s="5" t="s">
        <v>1188</v>
      </c>
      <c r="F408" s="5" t="s">
        <v>158</v>
      </c>
      <c r="G408" s="5" t="s">
        <v>615</v>
      </c>
      <c r="H408" s="5" t="s">
        <v>104</v>
      </c>
      <c r="I408" s="5" t="s">
        <v>212</v>
      </c>
      <c r="J408" s="5" t="s">
        <v>67</v>
      </c>
      <c r="K408" s="5" t="s">
        <v>1836</v>
      </c>
      <c r="L408" s="5" t="s">
        <v>36</v>
      </c>
      <c r="M408" s="5" t="s">
        <v>47</v>
      </c>
      <c r="N408" s="5" t="s">
        <v>1837</v>
      </c>
      <c r="O408" s="5">
        <v>23.1</v>
      </c>
      <c r="P408" s="5">
        <v>2</v>
      </c>
      <c r="Q408" s="5">
        <v>7.14</v>
      </c>
      <c r="R408" s="8">
        <f>Table1[[#This Row],[Profit]]/Table1[[#This Row],[Sales]]</f>
        <v>0.30909090909090903</v>
      </c>
      <c r="S408" s="5">
        <v>2.46</v>
      </c>
      <c r="T408" s="5" t="s">
        <v>170</v>
      </c>
      <c r="U408" s="5">
        <v>86</v>
      </c>
      <c r="V408" s="5" t="s">
        <v>173</v>
      </c>
      <c r="W408" s="5" t="s">
        <v>106</v>
      </c>
      <c r="X408" s="9" t="s">
        <v>28</v>
      </c>
      <c r="Y408" s="12">
        <v>45091</v>
      </c>
      <c r="Z408" s="12">
        <v>45095</v>
      </c>
      <c r="AA408" s="11">
        <f t="shared" si="30"/>
        <v>2023</v>
      </c>
      <c r="AB408" s="11" t="str">
        <f t="shared" si="31"/>
        <v>June</v>
      </c>
      <c r="AC408" s="11">
        <f t="shared" si="34"/>
        <v>4</v>
      </c>
      <c r="AD408" s="13" t="str" cm="1">
        <f t="array" ref="AD408">_xlfn.IFS(Table1[[#This Row],[Diff order-ship date]]&gt;10,"late time",Table1[[#This Row],[Diff order-ship date]]&gt;=0,"on time",Table1[[#This Row],[Diff order-ship date]]&lt;0,"not appropriate")</f>
        <v>on time</v>
      </c>
      <c r="AE408" s="11" t="str">
        <f t="shared" si="32"/>
        <v>Positive</v>
      </c>
      <c r="AF408" s="11" t="str">
        <f>_xlfn.CONCAT(Table1[[#This Row],[Month]],Table1[[#This Row],[year]])</f>
        <v>June2023</v>
      </c>
      <c r="AG408" s="11">
        <f t="shared" si="33"/>
        <v>0.30909090909090903</v>
      </c>
    </row>
    <row r="409" spans="1:33">
      <c r="A409" s="6">
        <v>408</v>
      </c>
      <c r="B409" s="7" t="s">
        <v>1838</v>
      </c>
      <c r="C409" s="7" t="s">
        <v>153</v>
      </c>
      <c r="D409" s="7" t="s">
        <v>1839</v>
      </c>
      <c r="E409" s="7" t="s">
        <v>1840</v>
      </c>
      <c r="F409" s="7" t="s">
        <v>158</v>
      </c>
      <c r="G409" s="7" t="s">
        <v>55</v>
      </c>
      <c r="H409" s="7" t="s">
        <v>55</v>
      </c>
      <c r="I409" s="7" t="s">
        <v>212</v>
      </c>
      <c r="J409" s="7" t="s">
        <v>65</v>
      </c>
      <c r="K409" s="7" t="s">
        <v>1841</v>
      </c>
      <c r="L409" s="7" t="s">
        <v>36</v>
      </c>
      <c r="M409" s="7" t="s">
        <v>47</v>
      </c>
      <c r="N409" s="7" t="s">
        <v>1842</v>
      </c>
      <c r="O409" s="7">
        <v>30.3</v>
      </c>
      <c r="P409" s="7">
        <v>2</v>
      </c>
      <c r="Q409" s="7">
        <v>10.56</v>
      </c>
      <c r="R409" s="8">
        <f>Table1[[#This Row],[Profit]]/Table1[[#This Row],[Sales]]</f>
        <v>0.34851485148514899</v>
      </c>
      <c r="S409" s="7">
        <v>2.27</v>
      </c>
      <c r="T409" s="7" t="s">
        <v>170</v>
      </c>
      <c r="U409" s="7">
        <v>209</v>
      </c>
      <c r="V409" s="7" t="s">
        <v>173</v>
      </c>
      <c r="W409" s="7" t="s">
        <v>89</v>
      </c>
      <c r="X409" s="10" t="s">
        <v>21</v>
      </c>
      <c r="Y409" s="14">
        <v>45643</v>
      </c>
      <c r="Z409" s="14">
        <v>45649</v>
      </c>
      <c r="AA409" s="11">
        <f t="shared" si="30"/>
        <v>2024</v>
      </c>
      <c r="AB409" s="11" t="str">
        <f t="shared" si="31"/>
        <v>December</v>
      </c>
      <c r="AC409" s="11">
        <f t="shared" si="34"/>
        <v>6</v>
      </c>
      <c r="AD409" s="13" t="str" cm="1">
        <f t="array" ref="AD409">_xlfn.IFS(Table1[[#This Row],[Diff order-ship date]]&gt;10,"late time",Table1[[#This Row],[Diff order-ship date]]&gt;=0,"on time",Table1[[#This Row],[Diff order-ship date]]&lt;0,"not appropriate")</f>
        <v>on time</v>
      </c>
      <c r="AE409" s="11" t="str">
        <f t="shared" si="32"/>
        <v>Positive</v>
      </c>
      <c r="AF409" s="11" t="str">
        <f>_xlfn.CONCAT(Table1[[#This Row],[Month]],Table1[[#This Row],[year]])</f>
        <v>December2024</v>
      </c>
      <c r="AG409" s="11">
        <f t="shared" si="33"/>
        <v>0.34851485148514899</v>
      </c>
    </row>
    <row r="410" spans="1:33">
      <c r="A410" s="4">
        <v>409</v>
      </c>
      <c r="B410" s="5" t="s">
        <v>1843</v>
      </c>
      <c r="C410" s="5" t="s">
        <v>153</v>
      </c>
      <c r="D410" s="5" t="s">
        <v>1844</v>
      </c>
      <c r="E410" s="5" t="s">
        <v>1845</v>
      </c>
      <c r="F410" s="5" t="s">
        <v>158</v>
      </c>
      <c r="G410" s="5" t="s">
        <v>155</v>
      </c>
      <c r="H410" s="5" t="s">
        <v>134</v>
      </c>
      <c r="I410" s="5" t="s">
        <v>212</v>
      </c>
      <c r="J410" s="5" t="s">
        <v>66</v>
      </c>
      <c r="K410" s="5" t="s">
        <v>1846</v>
      </c>
      <c r="L410" s="5" t="s">
        <v>36</v>
      </c>
      <c r="M410" s="5" t="s">
        <v>47</v>
      </c>
      <c r="N410" s="5" t="s">
        <v>1847</v>
      </c>
      <c r="O410" s="5">
        <v>9.06</v>
      </c>
      <c r="P410" s="5">
        <v>2</v>
      </c>
      <c r="Q410" s="5">
        <v>3.84</v>
      </c>
      <c r="R410" s="8">
        <f>Table1[[#This Row],[Profit]]/Table1[[#This Row],[Sales]]</f>
        <v>0.42384105960264901</v>
      </c>
      <c r="S410" s="5">
        <v>0.79</v>
      </c>
      <c r="T410" s="5" t="s">
        <v>170</v>
      </c>
      <c r="U410" s="5">
        <v>347</v>
      </c>
      <c r="V410" s="5" t="s">
        <v>173</v>
      </c>
      <c r="W410" s="5" t="s">
        <v>101</v>
      </c>
      <c r="X410" s="9" t="s">
        <v>28</v>
      </c>
      <c r="Y410" s="12">
        <v>44934</v>
      </c>
      <c r="Z410" s="12">
        <v>45054</v>
      </c>
      <c r="AA410" s="11">
        <f t="shared" si="30"/>
        <v>2023</v>
      </c>
      <c r="AB410" s="11" t="str">
        <f t="shared" si="31"/>
        <v>May</v>
      </c>
      <c r="AC410" s="11">
        <f t="shared" si="34"/>
        <v>120</v>
      </c>
      <c r="AD410" s="13" t="str" cm="1">
        <f t="array" ref="AD410">_xlfn.IFS(Table1[[#This Row],[Diff order-ship date]]&gt;10,"late time",Table1[[#This Row],[Diff order-ship date]]&gt;=0,"on time",Table1[[#This Row],[Diff order-ship date]]&lt;0,"not appropriate")</f>
        <v>late time</v>
      </c>
      <c r="AE410" s="11" t="str">
        <f t="shared" si="32"/>
        <v>Positive</v>
      </c>
      <c r="AF410" s="11" t="str">
        <f>_xlfn.CONCAT(Table1[[#This Row],[Month]],Table1[[#This Row],[year]])</f>
        <v>May2023</v>
      </c>
      <c r="AG410" s="11">
        <f t="shared" si="33"/>
        <v>0.42384105960264901</v>
      </c>
    </row>
    <row r="411" spans="1:33">
      <c r="A411" s="6">
        <v>410</v>
      </c>
      <c r="B411" s="7" t="s">
        <v>251</v>
      </c>
      <c r="C411" s="7" t="s">
        <v>153</v>
      </c>
      <c r="D411" s="7" t="s">
        <v>252</v>
      </c>
      <c r="E411" s="7" t="s">
        <v>253</v>
      </c>
      <c r="F411" s="7" t="s">
        <v>158</v>
      </c>
      <c r="G411" s="7" t="s">
        <v>120</v>
      </c>
      <c r="H411" s="7" t="s">
        <v>120</v>
      </c>
      <c r="I411" s="7" t="s">
        <v>212</v>
      </c>
      <c r="J411" s="7" t="s">
        <v>66</v>
      </c>
      <c r="K411" s="7" t="s">
        <v>1848</v>
      </c>
      <c r="L411" s="7" t="s">
        <v>36</v>
      </c>
      <c r="M411" s="7" t="s">
        <v>41</v>
      </c>
      <c r="N411" s="7" t="s">
        <v>1849</v>
      </c>
      <c r="O411" s="7">
        <v>31.08</v>
      </c>
      <c r="P411" s="7">
        <v>2</v>
      </c>
      <c r="Q411" s="7">
        <v>9</v>
      </c>
      <c r="R411" s="8">
        <f>Table1[[#This Row],[Profit]]/Table1[[#This Row],[Sales]]</f>
        <v>0.28957528957529</v>
      </c>
      <c r="S411" s="7">
        <v>1.83</v>
      </c>
      <c r="T411" s="7" t="s">
        <v>170</v>
      </c>
      <c r="U411" s="7">
        <v>590</v>
      </c>
      <c r="V411" s="7" t="s">
        <v>173</v>
      </c>
      <c r="W411" s="7" t="s">
        <v>96</v>
      </c>
      <c r="X411" s="10" t="s">
        <v>21</v>
      </c>
      <c r="Y411" s="14">
        <v>44852</v>
      </c>
      <c r="Z411" s="14">
        <v>44858</v>
      </c>
      <c r="AA411" s="11">
        <f t="shared" si="30"/>
        <v>2022</v>
      </c>
      <c r="AB411" s="11" t="str">
        <f t="shared" si="31"/>
        <v>October</v>
      </c>
      <c r="AC411" s="11">
        <f t="shared" si="34"/>
        <v>6</v>
      </c>
      <c r="AD411" s="13" t="str" cm="1">
        <f t="array" ref="AD411">_xlfn.IFS(Table1[[#This Row],[Diff order-ship date]]&gt;10,"late time",Table1[[#This Row],[Diff order-ship date]]&gt;=0,"on time",Table1[[#This Row],[Diff order-ship date]]&lt;0,"not appropriate")</f>
        <v>on time</v>
      </c>
      <c r="AE411" s="11" t="str">
        <f t="shared" si="32"/>
        <v>Positive</v>
      </c>
      <c r="AF411" s="11" t="str">
        <f>_xlfn.CONCAT(Table1[[#This Row],[Month]],Table1[[#This Row],[year]])</f>
        <v>October2022</v>
      </c>
      <c r="AG411" s="11">
        <f t="shared" si="33"/>
        <v>0.28957528957529</v>
      </c>
    </row>
    <row r="412" spans="1:33">
      <c r="A412" s="4">
        <v>411</v>
      </c>
      <c r="B412" s="5" t="s">
        <v>239</v>
      </c>
      <c r="C412" s="5" t="s">
        <v>153</v>
      </c>
      <c r="D412" s="5" t="s">
        <v>240</v>
      </c>
      <c r="E412" s="5" t="s">
        <v>241</v>
      </c>
      <c r="F412" s="5" t="s">
        <v>158</v>
      </c>
      <c r="G412" s="5" t="s">
        <v>242</v>
      </c>
      <c r="H412" s="5" t="s">
        <v>100</v>
      </c>
      <c r="I412" s="5" t="s">
        <v>212</v>
      </c>
      <c r="J412" s="5" t="s">
        <v>67</v>
      </c>
      <c r="K412" s="5" t="s">
        <v>1850</v>
      </c>
      <c r="L412" s="5" t="s">
        <v>36</v>
      </c>
      <c r="M412" s="5" t="s">
        <v>109</v>
      </c>
      <c r="N412" s="5" t="s">
        <v>1851</v>
      </c>
      <c r="O412" s="5">
        <v>109.38</v>
      </c>
      <c r="P412" s="5">
        <v>2</v>
      </c>
      <c r="Q412" s="5">
        <v>3.24</v>
      </c>
      <c r="R412" s="8">
        <f>Table1[[#This Row],[Profit]]/Table1[[#This Row],[Sales]]</f>
        <v>2.9621503017004901E-2</v>
      </c>
      <c r="S412" s="5">
        <v>4.72</v>
      </c>
      <c r="T412" s="5" t="s">
        <v>170</v>
      </c>
      <c r="U412" s="5">
        <v>756</v>
      </c>
      <c r="V412" s="5" t="s">
        <v>173</v>
      </c>
      <c r="W412" s="5" t="s">
        <v>106</v>
      </c>
      <c r="X412" s="9" t="s">
        <v>28</v>
      </c>
      <c r="Y412" s="12">
        <v>45544</v>
      </c>
      <c r="Z412" s="12">
        <v>45549</v>
      </c>
      <c r="AA412" s="11">
        <f t="shared" si="30"/>
        <v>2024</v>
      </c>
      <c r="AB412" s="11" t="str">
        <f t="shared" si="31"/>
        <v>September</v>
      </c>
      <c r="AC412" s="11">
        <f t="shared" si="34"/>
        <v>5</v>
      </c>
      <c r="AD412" s="13" t="str" cm="1">
        <f t="array" ref="AD412">_xlfn.IFS(Table1[[#This Row],[Diff order-ship date]]&gt;10,"late time",Table1[[#This Row],[Diff order-ship date]]&gt;=0,"on time",Table1[[#This Row],[Diff order-ship date]]&lt;0,"not appropriate")</f>
        <v>on time</v>
      </c>
      <c r="AE412" s="11" t="str">
        <f t="shared" si="32"/>
        <v>Positive</v>
      </c>
      <c r="AF412" s="11" t="str">
        <f>_xlfn.CONCAT(Table1[[#This Row],[Month]],Table1[[#This Row],[year]])</f>
        <v>September2024</v>
      </c>
      <c r="AG412" s="11">
        <f t="shared" si="33"/>
        <v>2.9621503017004901E-2</v>
      </c>
    </row>
    <row r="413" spans="1:33">
      <c r="A413" s="6">
        <v>412</v>
      </c>
      <c r="B413" s="7" t="s">
        <v>377</v>
      </c>
      <c r="C413" s="7" t="s">
        <v>153</v>
      </c>
      <c r="D413" s="7" t="s">
        <v>378</v>
      </c>
      <c r="E413" s="7" t="s">
        <v>379</v>
      </c>
      <c r="F413" s="7" t="s">
        <v>158</v>
      </c>
      <c r="G413" s="7" t="s">
        <v>380</v>
      </c>
      <c r="H413" s="7" t="s">
        <v>51</v>
      </c>
      <c r="I413" s="7" t="s">
        <v>212</v>
      </c>
      <c r="J413" s="7" t="s">
        <v>64</v>
      </c>
      <c r="K413" s="7" t="s">
        <v>1852</v>
      </c>
      <c r="L413" s="7" t="s">
        <v>36</v>
      </c>
      <c r="M413" s="7" t="s">
        <v>38</v>
      </c>
      <c r="N413" s="7" t="s">
        <v>1853</v>
      </c>
      <c r="O413" s="7">
        <v>77.099999999999994</v>
      </c>
      <c r="P413" s="7">
        <v>2</v>
      </c>
      <c r="Q413" s="7">
        <v>33.119999999999997</v>
      </c>
      <c r="R413" s="8">
        <f>Table1[[#This Row],[Profit]]/Table1[[#This Row],[Sales]]</f>
        <v>0.42957198443579803</v>
      </c>
      <c r="S413" s="7">
        <v>6.46</v>
      </c>
      <c r="T413" s="7" t="s">
        <v>170</v>
      </c>
      <c r="U413" s="7">
        <v>389</v>
      </c>
      <c r="V413" s="7" t="s">
        <v>173</v>
      </c>
      <c r="W413" s="7" t="s">
        <v>101</v>
      </c>
      <c r="X413" s="10" t="s">
        <v>28</v>
      </c>
      <c r="Y413" s="14">
        <v>45095</v>
      </c>
      <c r="Z413" s="14">
        <v>45101</v>
      </c>
      <c r="AA413" s="11">
        <f t="shared" si="30"/>
        <v>2023</v>
      </c>
      <c r="AB413" s="11" t="str">
        <f t="shared" si="31"/>
        <v>June</v>
      </c>
      <c r="AC413" s="11">
        <f t="shared" si="34"/>
        <v>6</v>
      </c>
      <c r="AD413" s="13" t="str" cm="1">
        <f t="array" ref="AD413">_xlfn.IFS(Table1[[#This Row],[Diff order-ship date]]&gt;10,"late time",Table1[[#This Row],[Diff order-ship date]]&gt;=0,"on time",Table1[[#This Row],[Diff order-ship date]]&lt;0,"not appropriate")</f>
        <v>on time</v>
      </c>
      <c r="AE413" s="11" t="str">
        <f t="shared" si="32"/>
        <v>Positive</v>
      </c>
      <c r="AF413" s="11" t="str">
        <f>_xlfn.CONCAT(Table1[[#This Row],[Month]],Table1[[#This Row],[year]])</f>
        <v>June2023</v>
      </c>
      <c r="AG413" s="11">
        <f t="shared" si="33"/>
        <v>0.42957198443579803</v>
      </c>
    </row>
    <row r="414" spans="1:33">
      <c r="A414" s="4">
        <v>413</v>
      </c>
      <c r="B414" s="5" t="s">
        <v>1729</v>
      </c>
      <c r="C414" s="5" t="s">
        <v>153</v>
      </c>
      <c r="D414" s="5" t="s">
        <v>1730</v>
      </c>
      <c r="E414" s="5" t="s">
        <v>1731</v>
      </c>
      <c r="F414" s="5" t="s">
        <v>158</v>
      </c>
      <c r="G414" s="5" t="s">
        <v>830</v>
      </c>
      <c r="H414" s="5" t="s">
        <v>104</v>
      </c>
      <c r="I414" s="5" t="s">
        <v>212</v>
      </c>
      <c r="J414" s="5" t="s">
        <v>67</v>
      </c>
      <c r="K414" s="5" t="s">
        <v>1854</v>
      </c>
      <c r="L414" s="5" t="s">
        <v>36</v>
      </c>
      <c r="M414" s="5" t="s">
        <v>38</v>
      </c>
      <c r="N414" s="5" t="s">
        <v>1855</v>
      </c>
      <c r="O414" s="5">
        <v>32.880000000000003</v>
      </c>
      <c r="P414" s="5">
        <v>2</v>
      </c>
      <c r="Q414" s="5">
        <v>4.26</v>
      </c>
      <c r="R414" s="8">
        <f>Table1[[#This Row],[Profit]]/Table1[[#This Row],[Sales]]</f>
        <v>0.12956204379562</v>
      </c>
      <c r="S414" s="5">
        <v>1.71</v>
      </c>
      <c r="T414" s="5" t="s">
        <v>170</v>
      </c>
      <c r="U414" s="5">
        <v>670</v>
      </c>
      <c r="V414" s="5" t="s">
        <v>173</v>
      </c>
      <c r="W414" s="5" t="s">
        <v>96</v>
      </c>
      <c r="X414" s="9" t="s">
        <v>28</v>
      </c>
      <c r="Y414" s="12">
        <v>44859</v>
      </c>
      <c r="Z414" s="12">
        <v>44863</v>
      </c>
      <c r="AA414" s="11">
        <f t="shared" si="30"/>
        <v>2022</v>
      </c>
      <c r="AB414" s="11" t="str">
        <f t="shared" si="31"/>
        <v>October</v>
      </c>
      <c r="AC414" s="11">
        <f t="shared" si="34"/>
        <v>4</v>
      </c>
      <c r="AD414" s="13" t="str" cm="1">
        <f t="array" ref="AD414">_xlfn.IFS(Table1[[#This Row],[Diff order-ship date]]&gt;10,"late time",Table1[[#This Row],[Diff order-ship date]]&gt;=0,"on time",Table1[[#This Row],[Diff order-ship date]]&lt;0,"not appropriate")</f>
        <v>on time</v>
      </c>
      <c r="AE414" s="11" t="str">
        <f t="shared" si="32"/>
        <v>Positive</v>
      </c>
      <c r="AF414" s="11" t="str">
        <f>_xlfn.CONCAT(Table1[[#This Row],[Month]],Table1[[#This Row],[year]])</f>
        <v>October2022</v>
      </c>
      <c r="AG414" s="11">
        <f t="shared" si="33"/>
        <v>0.12956204379562</v>
      </c>
    </row>
    <row r="415" spans="1:33">
      <c r="A415" s="6">
        <v>414</v>
      </c>
      <c r="B415" s="7" t="s">
        <v>1817</v>
      </c>
      <c r="C415" s="7" t="s">
        <v>153</v>
      </c>
      <c r="D415" s="7" t="s">
        <v>1197</v>
      </c>
      <c r="E415" s="7" t="s">
        <v>1198</v>
      </c>
      <c r="F415" s="7" t="s">
        <v>158</v>
      </c>
      <c r="G415" s="7" t="s">
        <v>885</v>
      </c>
      <c r="H415" s="7" t="s">
        <v>138</v>
      </c>
      <c r="I415" s="7" t="s">
        <v>212</v>
      </c>
      <c r="J415" s="7" t="s">
        <v>65</v>
      </c>
      <c r="K415" s="7" t="s">
        <v>1856</v>
      </c>
      <c r="L415" s="7" t="s">
        <v>36</v>
      </c>
      <c r="M415" s="7" t="s">
        <v>88</v>
      </c>
      <c r="N415" s="7" t="s">
        <v>1857</v>
      </c>
      <c r="O415" s="7">
        <v>17.46</v>
      </c>
      <c r="P415" s="7">
        <v>2</v>
      </c>
      <c r="Q415" s="7">
        <v>6.06</v>
      </c>
      <c r="R415" s="8">
        <f>Table1[[#This Row],[Profit]]/Table1[[#This Row],[Sales]]</f>
        <v>0.347079037800687</v>
      </c>
      <c r="S415" s="7">
        <v>1.06</v>
      </c>
      <c r="T415" s="7" t="s">
        <v>170</v>
      </c>
      <c r="U415" s="7">
        <v>507</v>
      </c>
      <c r="V415" s="7" t="s">
        <v>173</v>
      </c>
      <c r="W415" s="7" t="s">
        <v>106</v>
      </c>
      <c r="X415" s="10" t="s">
        <v>28</v>
      </c>
      <c r="Y415" s="14">
        <v>44600</v>
      </c>
      <c r="Z415" s="14">
        <v>44781</v>
      </c>
      <c r="AA415" s="11">
        <f t="shared" si="30"/>
        <v>2022</v>
      </c>
      <c r="AB415" s="11" t="str">
        <f t="shared" si="31"/>
        <v>August</v>
      </c>
      <c r="AC415" s="11">
        <f t="shared" si="34"/>
        <v>181</v>
      </c>
      <c r="AD415" s="13" t="str" cm="1">
        <f t="array" ref="AD415">_xlfn.IFS(Table1[[#This Row],[Diff order-ship date]]&gt;10,"late time",Table1[[#This Row],[Diff order-ship date]]&gt;=0,"on time",Table1[[#This Row],[Diff order-ship date]]&lt;0,"not appropriate")</f>
        <v>late time</v>
      </c>
      <c r="AE415" s="11" t="str">
        <f t="shared" si="32"/>
        <v>Positive</v>
      </c>
      <c r="AF415" s="11" t="str">
        <f>_xlfn.CONCAT(Table1[[#This Row],[Month]],Table1[[#This Row],[year]])</f>
        <v>August2022</v>
      </c>
      <c r="AG415" s="11">
        <f t="shared" si="33"/>
        <v>0.347079037800687</v>
      </c>
    </row>
    <row r="416" spans="1:33">
      <c r="A416" s="4">
        <v>415</v>
      </c>
      <c r="B416" s="5" t="s">
        <v>361</v>
      </c>
      <c r="C416" s="5" t="s">
        <v>153</v>
      </c>
      <c r="D416" s="5" t="s">
        <v>362</v>
      </c>
      <c r="E416" s="5" t="s">
        <v>363</v>
      </c>
      <c r="F416" s="5" t="s">
        <v>158</v>
      </c>
      <c r="G416" s="5" t="s">
        <v>364</v>
      </c>
      <c r="H416" s="5" t="s">
        <v>129</v>
      </c>
      <c r="I416" s="5" t="s">
        <v>212</v>
      </c>
      <c r="J416" s="5" t="s">
        <v>67</v>
      </c>
      <c r="K416" s="5" t="s">
        <v>1858</v>
      </c>
      <c r="L416" s="5" t="s">
        <v>36</v>
      </c>
      <c r="M416" s="5" t="s">
        <v>88</v>
      </c>
      <c r="N416" s="5" t="s">
        <v>1859</v>
      </c>
      <c r="O416" s="5">
        <v>10.08</v>
      </c>
      <c r="P416" s="5">
        <v>2</v>
      </c>
      <c r="Q416" s="5">
        <v>0.48</v>
      </c>
      <c r="R416" s="8">
        <f>Table1[[#This Row],[Profit]]/Table1[[#This Row],[Sales]]</f>
        <v>4.7619047619047603E-2</v>
      </c>
      <c r="S416" s="5">
        <v>0.48</v>
      </c>
      <c r="T416" s="5" t="s">
        <v>170</v>
      </c>
      <c r="U416" s="5">
        <v>203</v>
      </c>
      <c r="V416" s="5" t="s">
        <v>173</v>
      </c>
      <c r="W416" s="5" t="s">
        <v>89</v>
      </c>
      <c r="X416" s="9" t="s">
        <v>28</v>
      </c>
      <c r="Y416" s="12">
        <v>44598</v>
      </c>
      <c r="Z416" s="12">
        <v>44748</v>
      </c>
      <c r="AA416" s="11">
        <f t="shared" si="30"/>
        <v>2022</v>
      </c>
      <c r="AB416" s="11" t="str">
        <f t="shared" si="31"/>
        <v>July</v>
      </c>
      <c r="AC416" s="11">
        <f t="shared" si="34"/>
        <v>150</v>
      </c>
      <c r="AD416" s="13" t="str" cm="1">
        <f t="array" ref="AD416">_xlfn.IFS(Table1[[#This Row],[Diff order-ship date]]&gt;10,"late time",Table1[[#This Row],[Diff order-ship date]]&gt;=0,"on time",Table1[[#This Row],[Diff order-ship date]]&lt;0,"not appropriate")</f>
        <v>late time</v>
      </c>
      <c r="AE416" s="11" t="str">
        <f t="shared" si="32"/>
        <v>Positive</v>
      </c>
      <c r="AF416" s="11" t="str">
        <f>_xlfn.CONCAT(Table1[[#This Row],[Month]],Table1[[#This Row],[year]])</f>
        <v>July2022</v>
      </c>
      <c r="AG416" s="11">
        <f t="shared" si="33"/>
        <v>4.7619047619047603E-2</v>
      </c>
    </row>
    <row r="417" spans="1:33">
      <c r="A417" s="6">
        <v>416</v>
      </c>
      <c r="B417" s="7" t="s">
        <v>1860</v>
      </c>
      <c r="C417" s="7" t="s">
        <v>153</v>
      </c>
      <c r="D417" s="7" t="s">
        <v>1861</v>
      </c>
      <c r="E417" s="7" t="s">
        <v>1862</v>
      </c>
      <c r="F417" s="7" t="s">
        <v>158</v>
      </c>
      <c r="G417" s="7" t="s">
        <v>522</v>
      </c>
      <c r="H417" s="7" t="s">
        <v>94</v>
      </c>
      <c r="I417" s="7" t="s">
        <v>212</v>
      </c>
      <c r="J417" s="7" t="s">
        <v>66</v>
      </c>
      <c r="K417" s="7" t="s">
        <v>1863</v>
      </c>
      <c r="L417" s="7" t="s">
        <v>36</v>
      </c>
      <c r="M417" s="7" t="s">
        <v>99</v>
      </c>
      <c r="N417" s="7" t="s">
        <v>1864</v>
      </c>
      <c r="O417" s="7">
        <v>59.4</v>
      </c>
      <c r="P417" s="7">
        <v>2</v>
      </c>
      <c r="Q417" s="7">
        <v>26.1</v>
      </c>
      <c r="R417" s="8">
        <f>Table1[[#This Row],[Profit]]/Table1[[#This Row],[Sales]]</f>
        <v>0.439393939393939</v>
      </c>
      <c r="S417" s="7">
        <v>5.17</v>
      </c>
      <c r="T417" s="7" t="s">
        <v>170</v>
      </c>
      <c r="U417" s="7">
        <v>240</v>
      </c>
      <c r="V417" s="7" t="s">
        <v>173</v>
      </c>
      <c r="W417" s="7" t="s">
        <v>101</v>
      </c>
      <c r="X417" s="10" t="s">
        <v>21</v>
      </c>
      <c r="Y417" s="14">
        <v>45157</v>
      </c>
      <c r="Z417" s="14">
        <v>45162</v>
      </c>
      <c r="AA417" s="11">
        <f t="shared" si="30"/>
        <v>2023</v>
      </c>
      <c r="AB417" s="11" t="str">
        <f t="shared" si="31"/>
        <v>August</v>
      </c>
      <c r="AC417" s="11">
        <f t="shared" si="34"/>
        <v>5</v>
      </c>
      <c r="AD417" s="13" t="str" cm="1">
        <f t="array" ref="AD417">_xlfn.IFS(Table1[[#This Row],[Diff order-ship date]]&gt;10,"late time",Table1[[#This Row],[Diff order-ship date]]&gt;=0,"on time",Table1[[#This Row],[Diff order-ship date]]&lt;0,"not appropriate")</f>
        <v>on time</v>
      </c>
      <c r="AE417" s="11" t="str">
        <f t="shared" si="32"/>
        <v>Positive</v>
      </c>
      <c r="AF417" s="11" t="str">
        <f>_xlfn.CONCAT(Table1[[#This Row],[Month]],Table1[[#This Row],[year]])</f>
        <v>August2023</v>
      </c>
      <c r="AG417" s="11">
        <f t="shared" si="33"/>
        <v>0.439393939393939</v>
      </c>
    </row>
    <row r="418" spans="1:33">
      <c r="A418" s="4">
        <v>417</v>
      </c>
      <c r="B418" s="5" t="s">
        <v>1865</v>
      </c>
      <c r="C418" s="5" t="s">
        <v>153</v>
      </c>
      <c r="D418" s="5" t="s">
        <v>1866</v>
      </c>
      <c r="E418" s="5" t="s">
        <v>1867</v>
      </c>
      <c r="F418" s="5" t="s">
        <v>158</v>
      </c>
      <c r="G418" s="5" t="s">
        <v>156</v>
      </c>
      <c r="H418" s="5" t="s">
        <v>104</v>
      </c>
      <c r="I418" s="5" t="s">
        <v>212</v>
      </c>
      <c r="J418" s="5" t="s">
        <v>67</v>
      </c>
      <c r="K418" s="5" t="s">
        <v>1868</v>
      </c>
      <c r="L418" s="5" t="s">
        <v>36</v>
      </c>
      <c r="M418" s="5" t="s">
        <v>99</v>
      </c>
      <c r="N418" s="5" t="s">
        <v>1869</v>
      </c>
      <c r="O418" s="5">
        <v>90.36</v>
      </c>
      <c r="P418" s="5">
        <v>2</v>
      </c>
      <c r="Q418" s="5">
        <v>19.86</v>
      </c>
      <c r="R418" s="8">
        <f>Table1[[#This Row],[Profit]]/Table1[[#This Row],[Sales]]</f>
        <v>0.21978751660026599</v>
      </c>
      <c r="S418" s="5">
        <v>4.13</v>
      </c>
      <c r="T418" s="5" t="s">
        <v>170</v>
      </c>
      <c r="U418" s="5">
        <v>537</v>
      </c>
      <c r="V418" s="5" t="s">
        <v>173</v>
      </c>
      <c r="W418" s="5" t="s">
        <v>96</v>
      </c>
      <c r="X418" s="9" t="s">
        <v>28</v>
      </c>
      <c r="Y418" s="12">
        <v>45207</v>
      </c>
      <c r="Z418" s="12">
        <v>45154</v>
      </c>
      <c r="AA418" s="11">
        <f t="shared" si="30"/>
        <v>2023</v>
      </c>
      <c r="AB418" s="11" t="str">
        <f t="shared" si="31"/>
        <v>August</v>
      </c>
      <c r="AC418" s="11">
        <f t="shared" si="34"/>
        <v>-53</v>
      </c>
      <c r="AD418" s="13" t="str" cm="1">
        <f t="array" ref="AD418">_xlfn.IFS(Table1[[#This Row],[Diff order-ship date]]&gt;10,"late time",Table1[[#This Row],[Diff order-ship date]]&gt;=0,"on time",Table1[[#This Row],[Diff order-ship date]]&lt;0,"not appropriate")</f>
        <v>not appropriate</v>
      </c>
      <c r="AE418" s="11" t="str">
        <f t="shared" si="32"/>
        <v>Positive</v>
      </c>
      <c r="AF418" s="11" t="str">
        <f>_xlfn.CONCAT(Table1[[#This Row],[Month]],Table1[[#This Row],[year]])</f>
        <v>August2023</v>
      </c>
      <c r="AG418" s="11">
        <f t="shared" si="33"/>
        <v>0.21978751660026599</v>
      </c>
    </row>
    <row r="419" spans="1:33">
      <c r="A419" s="6">
        <v>418</v>
      </c>
      <c r="B419" s="7" t="s">
        <v>1870</v>
      </c>
      <c r="C419" s="7" t="s">
        <v>153</v>
      </c>
      <c r="D419" s="7" t="s">
        <v>1871</v>
      </c>
      <c r="E419" s="7" t="s">
        <v>1872</v>
      </c>
      <c r="F419" s="7" t="s">
        <v>158</v>
      </c>
      <c r="G419" s="7" t="s">
        <v>1873</v>
      </c>
      <c r="H419" s="7" t="s">
        <v>137</v>
      </c>
      <c r="I419" s="7" t="s">
        <v>212</v>
      </c>
      <c r="J419" s="7" t="s">
        <v>64</v>
      </c>
      <c r="K419" s="7" t="s">
        <v>1874</v>
      </c>
      <c r="L419" s="7" t="s">
        <v>36</v>
      </c>
      <c r="M419" s="7" t="s">
        <v>99</v>
      </c>
      <c r="N419" s="7" t="s">
        <v>1875</v>
      </c>
      <c r="O419" s="7">
        <v>36.18</v>
      </c>
      <c r="P419" s="7">
        <v>2</v>
      </c>
      <c r="Q419" s="7">
        <v>11.52</v>
      </c>
      <c r="R419" s="8">
        <f>Table1[[#This Row],[Profit]]/Table1[[#This Row],[Sales]]</f>
        <v>0.31840796019900502</v>
      </c>
      <c r="S419" s="7">
        <v>3.25</v>
      </c>
      <c r="T419" s="7" t="s">
        <v>170</v>
      </c>
      <c r="U419" s="7">
        <v>534</v>
      </c>
      <c r="V419" s="7" t="s">
        <v>173</v>
      </c>
      <c r="W419" s="7" t="s">
        <v>101</v>
      </c>
      <c r="X419" s="10" t="s">
        <v>21</v>
      </c>
      <c r="Y419" s="14">
        <v>45635</v>
      </c>
      <c r="Z419" s="14">
        <v>45551</v>
      </c>
      <c r="AA419" s="11">
        <f t="shared" si="30"/>
        <v>2024</v>
      </c>
      <c r="AB419" s="11" t="str">
        <f t="shared" si="31"/>
        <v>September</v>
      </c>
      <c r="AC419" s="11">
        <f t="shared" si="34"/>
        <v>-84</v>
      </c>
      <c r="AD419" s="13" t="str" cm="1">
        <f t="array" ref="AD419">_xlfn.IFS(Table1[[#This Row],[Diff order-ship date]]&gt;10,"late time",Table1[[#This Row],[Diff order-ship date]]&gt;=0,"on time",Table1[[#This Row],[Diff order-ship date]]&lt;0,"not appropriate")</f>
        <v>not appropriate</v>
      </c>
      <c r="AE419" s="11" t="str">
        <f t="shared" si="32"/>
        <v>Positive</v>
      </c>
      <c r="AF419" s="11" t="str">
        <f>_xlfn.CONCAT(Table1[[#This Row],[Month]],Table1[[#This Row],[year]])</f>
        <v>September2024</v>
      </c>
      <c r="AG419" s="11">
        <f t="shared" si="33"/>
        <v>0.31840796019900502</v>
      </c>
    </row>
    <row r="420" spans="1:33">
      <c r="A420" s="4">
        <v>419</v>
      </c>
      <c r="B420" s="5" t="s">
        <v>310</v>
      </c>
      <c r="C420" s="5" t="s">
        <v>153</v>
      </c>
      <c r="D420" s="5" t="s">
        <v>311</v>
      </c>
      <c r="E420" s="5" t="s">
        <v>312</v>
      </c>
      <c r="F420" s="5" t="s">
        <v>158</v>
      </c>
      <c r="G420" s="5" t="s">
        <v>313</v>
      </c>
      <c r="H420" s="5" t="s">
        <v>61</v>
      </c>
      <c r="I420" s="5" t="s">
        <v>212</v>
      </c>
      <c r="J420" s="5" t="s">
        <v>67</v>
      </c>
      <c r="K420" s="5" t="s">
        <v>1876</v>
      </c>
      <c r="L420" s="5" t="s">
        <v>36</v>
      </c>
      <c r="M420" s="5" t="s">
        <v>47</v>
      </c>
      <c r="N420" s="5" t="s">
        <v>1877</v>
      </c>
      <c r="O420" s="5">
        <v>28.8</v>
      </c>
      <c r="P420" s="5">
        <v>1</v>
      </c>
      <c r="Q420" s="5">
        <v>4.32</v>
      </c>
      <c r="R420" s="8">
        <f>Table1[[#This Row],[Profit]]/Table1[[#This Row],[Sales]]</f>
        <v>0.15</v>
      </c>
      <c r="S420" s="5">
        <v>2.95</v>
      </c>
      <c r="T420" s="5" t="s">
        <v>170</v>
      </c>
      <c r="U420" s="5">
        <v>536</v>
      </c>
      <c r="V420" s="5" t="s">
        <v>173</v>
      </c>
      <c r="W420" s="5" t="s">
        <v>106</v>
      </c>
      <c r="X420" s="9" t="s">
        <v>21</v>
      </c>
      <c r="Y420" s="12">
        <v>45290</v>
      </c>
      <c r="Z420" s="12">
        <v>45383</v>
      </c>
      <c r="AA420" s="11">
        <f t="shared" si="30"/>
        <v>2024</v>
      </c>
      <c r="AB420" s="11" t="str">
        <f t="shared" si="31"/>
        <v>April</v>
      </c>
      <c r="AC420" s="11">
        <f t="shared" si="34"/>
        <v>93</v>
      </c>
      <c r="AD420" s="13" t="str" cm="1">
        <f t="array" ref="AD420">_xlfn.IFS(Table1[[#This Row],[Diff order-ship date]]&gt;10,"late time",Table1[[#This Row],[Diff order-ship date]]&gt;=0,"on time",Table1[[#This Row],[Diff order-ship date]]&lt;0,"not appropriate")</f>
        <v>late time</v>
      </c>
      <c r="AE420" s="11" t="str">
        <f t="shared" si="32"/>
        <v>Positive</v>
      </c>
      <c r="AF420" s="11" t="str">
        <f>_xlfn.CONCAT(Table1[[#This Row],[Month]],Table1[[#This Row],[year]])</f>
        <v>April2024</v>
      </c>
      <c r="AG420" s="11">
        <f t="shared" si="33"/>
        <v>0.15</v>
      </c>
    </row>
    <row r="421" spans="1:33">
      <c r="A421" s="6">
        <v>420</v>
      </c>
      <c r="B421" s="7" t="s">
        <v>1878</v>
      </c>
      <c r="C421" s="7" t="s">
        <v>153</v>
      </c>
      <c r="D421" s="7" t="s">
        <v>372</v>
      </c>
      <c r="E421" s="7" t="s">
        <v>373</v>
      </c>
      <c r="F421" s="7" t="s">
        <v>158</v>
      </c>
      <c r="G421" s="7" t="s">
        <v>560</v>
      </c>
      <c r="H421" s="7" t="s">
        <v>100</v>
      </c>
      <c r="I421" s="7" t="s">
        <v>212</v>
      </c>
      <c r="J421" s="7" t="s">
        <v>67</v>
      </c>
      <c r="K421" s="7" t="s">
        <v>1848</v>
      </c>
      <c r="L421" s="7" t="s">
        <v>36</v>
      </c>
      <c r="M421" s="7" t="s">
        <v>41</v>
      </c>
      <c r="N421" s="7" t="s">
        <v>1849</v>
      </c>
      <c r="O421" s="7">
        <v>15.54</v>
      </c>
      <c r="P421" s="7">
        <v>1</v>
      </c>
      <c r="Q421" s="7">
        <v>4.5</v>
      </c>
      <c r="R421" s="8">
        <f>Table1[[#This Row],[Profit]]/Table1[[#This Row],[Sales]]</f>
        <v>0.28957528957529</v>
      </c>
      <c r="S421" s="7">
        <v>1.56</v>
      </c>
      <c r="T421" s="7" t="s">
        <v>170</v>
      </c>
      <c r="U421" s="7">
        <v>55</v>
      </c>
      <c r="V421" s="7" t="s">
        <v>173</v>
      </c>
      <c r="W421" s="7" t="s">
        <v>89</v>
      </c>
      <c r="X421" s="10" t="s">
        <v>21</v>
      </c>
      <c r="Y421" s="14">
        <v>45204</v>
      </c>
      <c r="Z421" s="14">
        <v>45062</v>
      </c>
      <c r="AA421" s="11">
        <f t="shared" si="30"/>
        <v>2023</v>
      </c>
      <c r="AB421" s="11" t="str">
        <f t="shared" si="31"/>
        <v>May</v>
      </c>
      <c r="AC421" s="11">
        <f t="shared" si="34"/>
        <v>-142</v>
      </c>
      <c r="AD421" s="13" t="str" cm="1">
        <f t="array" ref="AD421">_xlfn.IFS(Table1[[#This Row],[Diff order-ship date]]&gt;10,"late time",Table1[[#This Row],[Diff order-ship date]]&gt;=0,"on time",Table1[[#This Row],[Diff order-ship date]]&lt;0,"not appropriate")</f>
        <v>not appropriate</v>
      </c>
      <c r="AE421" s="11" t="str">
        <f t="shared" si="32"/>
        <v>Positive</v>
      </c>
      <c r="AF421" s="11" t="str">
        <f>_xlfn.CONCAT(Table1[[#This Row],[Month]],Table1[[#This Row],[year]])</f>
        <v>May2023</v>
      </c>
      <c r="AG421" s="11">
        <f t="shared" si="33"/>
        <v>0.28957528957529</v>
      </c>
    </row>
    <row r="422" spans="1:33">
      <c r="A422" s="4">
        <v>421</v>
      </c>
      <c r="B422" s="5" t="s">
        <v>371</v>
      </c>
      <c r="C422" s="5" t="s">
        <v>153</v>
      </c>
      <c r="D422" s="5" t="s">
        <v>372</v>
      </c>
      <c r="E422" s="5" t="s">
        <v>373</v>
      </c>
      <c r="F422" s="5" t="s">
        <v>158</v>
      </c>
      <c r="G422" s="5" t="s">
        <v>374</v>
      </c>
      <c r="H422" s="5" t="s">
        <v>125</v>
      </c>
      <c r="I422" s="5" t="s">
        <v>212</v>
      </c>
      <c r="J422" s="5" t="s">
        <v>65</v>
      </c>
      <c r="K422" s="5" t="s">
        <v>1879</v>
      </c>
      <c r="L422" s="5" t="s">
        <v>36</v>
      </c>
      <c r="M422" s="5" t="s">
        <v>109</v>
      </c>
      <c r="N422" s="5" t="s">
        <v>1880</v>
      </c>
      <c r="O422" s="5">
        <v>136.38</v>
      </c>
      <c r="P422" s="5">
        <v>1</v>
      </c>
      <c r="Q422" s="5">
        <v>55.89</v>
      </c>
      <c r="R422" s="8">
        <f>Table1[[#This Row],[Profit]]/Table1[[#This Row],[Sales]]</f>
        <v>0.409810822701276</v>
      </c>
      <c r="S422" s="5">
        <v>7.8</v>
      </c>
      <c r="T422" s="5" t="s">
        <v>170</v>
      </c>
      <c r="U422" s="5">
        <v>365</v>
      </c>
      <c r="V422" s="5" t="s">
        <v>173</v>
      </c>
      <c r="W422" s="5" t="s">
        <v>101</v>
      </c>
      <c r="X422" s="9" t="s">
        <v>21</v>
      </c>
      <c r="Y422" s="12">
        <v>44545</v>
      </c>
      <c r="Z422" s="12">
        <v>44550</v>
      </c>
      <c r="AA422" s="11">
        <f t="shared" si="30"/>
        <v>2021</v>
      </c>
      <c r="AB422" s="11" t="str">
        <f t="shared" si="31"/>
        <v>December</v>
      </c>
      <c r="AC422" s="11">
        <f t="shared" si="34"/>
        <v>5</v>
      </c>
      <c r="AD422" s="13" t="str" cm="1">
        <f t="array" ref="AD422">_xlfn.IFS(Table1[[#This Row],[Diff order-ship date]]&gt;10,"late time",Table1[[#This Row],[Diff order-ship date]]&gt;=0,"on time",Table1[[#This Row],[Diff order-ship date]]&lt;0,"not appropriate")</f>
        <v>on time</v>
      </c>
      <c r="AE422" s="11" t="str">
        <f t="shared" si="32"/>
        <v>Positive</v>
      </c>
      <c r="AF422" s="11" t="str">
        <f>_xlfn.CONCAT(Table1[[#This Row],[Month]],Table1[[#This Row],[year]])</f>
        <v>December2021</v>
      </c>
      <c r="AG422" s="11">
        <f t="shared" si="33"/>
        <v>0.409810822701276</v>
      </c>
    </row>
    <row r="423" spans="1:33">
      <c r="A423" s="6">
        <v>422</v>
      </c>
      <c r="B423" s="7" t="s">
        <v>1881</v>
      </c>
      <c r="C423" s="7" t="s">
        <v>153</v>
      </c>
      <c r="D423" s="7" t="s">
        <v>386</v>
      </c>
      <c r="E423" s="7" t="s">
        <v>387</v>
      </c>
      <c r="F423" s="7" t="s">
        <v>158</v>
      </c>
      <c r="G423" s="7" t="s">
        <v>644</v>
      </c>
      <c r="H423" s="7" t="s">
        <v>104</v>
      </c>
      <c r="I423" s="7" t="s">
        <v>212</v>
      </c>
      <c r="J423" s="7" t="s">
        <v>67</v>
      </c>
      <c r="K423" s="7" t="s">
        <v>511</v>
      </c>
      <c r="L423" s="7" t="s">
        <v>36</v>
      </c>
      <c r="M423" s="7" t="s">
        <v>109</v>
      </c>
      <c r="N423" s="7" t="s">
        <v>512</v>
      </c>
      <c r="O423" s="7">
        <v>12.734999999999999</v>
      </c>
      <c r="P423" s="7">
        <v>1</v>
      </c>
      <c r="Q423" s="7">
        <v>-11.744999999999999</v>
      </c>
      <c r="R423" s="8">
        <f>Table1[[#This Row],[Profit]]/Table1[[#This Row],[Sales]]</f>
        <v>-0.92226148409894004</v>
      </c>
      <c r="S423" s="7">
        <v>0.85</v>
      </c>
      <c r="T423" s="7" t="s">
        <v>170</v>
      </c>
      <c r="U423" s="7">
        <v>203</v>
      </c>
      <c r="V423" s="7" t="s">
        <v>173</v>
      </c>
      <c r="W423" s="7" t="s">
        <v>96</v>
      </c>
      <c r="X423" s="10" t="s">
        <v>28</v>
      </c>
      <c r="Y423" s="14">
        <v>44424</v>
      </c>
      <c r="Z423" s="14">
        <v>44428</v>
      </c>
      <c r="AA423" s="11">
        <f t="shared" si="30"/>
        <v>2021</v>
      </c>
      <c r="AB423" s="11" t="str">
        <f t="shared" si="31"/>
        <v>August</v>
      </c>
      <c r="AC423" s="11">
        <f t="shared" si="34"/>
        <v>4</v>
      </c>
      <c r="AD423" s="13" t="str" cm="1">
        <f t="array" ref="AD423">_xlfn.IFS(Table1[[#This Row],[Diff order-ship date]]&gt;10,"late time",Table1[[#This Row],[Diff order-ship date]]&gt;=0,"on time",Table1[[#This Row],[Diff order-ship date]]&lt;0,"not appropriate")</f>
        <v>on time</v>
      </c>
      <c r="AE423" s="11" t="str">
        <f t="shared" si="32"/>
        <v>Negative</v>
      </c>
      <c r="AF423" s="11" t="str">
        <f>_xlfn.CONCAT(Table1[[#This Row],[Month]],Table1[[#This Row],[year]])</f>
        <v>August2021</v>
      </c>
      <c r="AG423" s="11">
        <f t="shared" si="33"/>
        <v>-0.92226148409894004</v>
      </c>
    </row>
    <row r="424" spans="1:33">
      <c r="A424" s="4">
        <v>423</v>
      </c>
      <c r="B424" s="5" t="s">
        <v>1882</v>
      </c>
      <c r="C424" s="5" t="s">
        <v>153</v>
      </c>
      <c r="D424" s="5" t="s">
        <v>1502</v>
      </c>
      <c r="E424" s="5" t="s">
        <v>1503</v>
      </c>
      <c r="F424" s="5" t="s">
        <v>158</v>
      </c>
      <c r="G424" s="5" t="s">
        <v>723</v>
      </c>
      <c r="H424" s="5" t="s">
        <v>129</v>
      </c>
      <c r="I424" s="5" t="s">
        <v>212</v>
      </c>
      <c r="J424" s="5" t="s">
        <v>67</v>
      </c>
      <c r="K424" s="5" t="s">
        <v>1883</v>
      </c>
      <c r="L424" s="5" t="s">
        <v>36</v>
      </c>
      <c r="M424" s="5" t="s">
        <v>47</v>
      </c>
      <c r="N424" s="5" t="s">
        <v>1884</v>
      </c>
      <c r="O424" s="5">
        <v>40.14</v>
      </c>
      <c r="P424" s="5">
        <v>3</v>
      </c>
      <c r="Q424" s="5">
        <v>17.64</v>
      </c>
      <c r="R424" s="8">
        <f>Table1[[#This Row],[Profit]]/Table1[[#This Row],[Sales]]</f>
        <v>0.43946188340807202</v>
      </c>
      <c r="S424" s="5">
        <v>1.82</v>
      </c>
      <c r="T424" s="5" t="s">
        <v>170</v>
      </c>
      <c r="U424" s="5">
        <v>714</v>
      </c>
      <c r="V424" s="5" t="s">
        <v>173</v>
      </c>
      <c r="W424" s="5" t="s">
        <v>106</v>
      </c>
      <c r="X424" s="9" t="s">
        <v>28</v>
      </c>
      <c r="Y424" s="12">
        <v>45583</v>
      </c>
      <c r="Z424" s="12">
        <v>45588</v>
      </c>
      <c r="AA424" s="11">
        <f t="shared" si="30"/>
        <v>2024</v>
      </c>
      <c r="AB424" s="11" t="str">
        <f t="shared" si="31"/>
        <v>October</v>
      </c>
      <c r="AC424" s="11">
        <f t="shared" si="34"/>
        <v>5</v>
      </c>
      <c r="AD424" s="13" t="str" cm="1">
        <f t="array" ref="AD424">_xlfn.IFS(Table1[[#This Row],[Diff order-ship date]]&gt;10,"late time",Table1[[#This Row],[Diff order-ship date]]&gt;=0,"on time",Table1[[#This Row],[Diff order-ship date]]&lt;0,"not appropriate")</f>
        <v>on time</v>
      </c>
      <c r="AE424" s="11" t="str">
        <f t="shared" si="32"/>
        <v>Positive</v>
      </c>
      <c r="AF424" s="11" t="str">
        <f>_xlfn.CONCAT(Table1[[#This Row],[Month]],Table1[[#This Row],[year]])</f>
        <v>October2024</v>
      </c>
      <c r="AG424" s="11">
        <f t="shared" si="33"/>
        <v>0.43946188340807202</v>
      </c>
    </row>
    <row r="425" spans="1:33">
      <c r="A425" s="6">
        <v>424</v>
      </c>
      <c r="B425" s="7" t="s">
        <v>1885</v>
      </c>
      <c r="C425" s="7" t="s">
        <v>153</v>
      </c>
      <c r="D425" s="7" t="s">
        <v>1886</v>
      </c>
      <c r="E425" s="7" t="s">
        <v>1887</v>
      </c>
      <c r="F425" s="7" t="s">
        <v>158</v>
      </c>
      <c r="G425" s="7" t="s">
        <v>265</v>
      </c>
      <c r="H425" s="7" t="s">
        <v>138</v>
      </c>
      <c r="I425" s="7" t="s">
        <v>212</v>
      </c>
      <c r="J425" s="7" t="s">
        <v>65</v>
      </c>
      <c r="K425" s="7" t="s">
        <v>987</v>
      </c>
      <c r="L425" s="7" t="s">
        <v>36</v>
      </c>
      <c r="M425" s="7" t="s">
        <v>47</v>
      </c>
      <c r="N425" s="7" t="s">
        <v>53</v>
      </c>
      <c r="O425" s="7">
        <v>20.16</v>
      </c>
      <c r="P425" s="7">
        <v>3</v>
      </c>
      <c r="Q425" s="7">
        <v>9</v>
      </c>
      <c r="R425" s="8">
        <f>Table1[[#This Row],[Profit]]/Table1[[#This Row],[Sales]]</f>
        <v>0.44642857142857101</v>
      </c>
      <c r="S425" s="7">
        <v>1.81</v>
      </c>
      <c r="T425" s="7" t="s">
        <v>170</v>
      </c>
      <c r="U425" s="7">
        <v>45</v>
      </c>
      <c r="V425" s="7" t="s">
        <v>173</v>
      </c>
      <c r="W425" s="7" t="s">
        <v>89</v>
      </c>
      <c r="X425" s="10" t="s">
        <v>28</v>
      </c>
      <c r="Y425" s="14">
        <v>45418</v>
      </c>
      <c r="Z425" s="14">
        <v>45632</v>
      </c>
      <c r="AA425" s="11">
        <f t="shared" si="30"/>
        <v>2024</v>
      </c>
      <c r="AB425" s="11" t="str">
        <f t="shared" si="31"/>
        <v>December</v>
      </c>
      <c r="AC425" s="11">
        <f t="shared" si="34"/>
        <v>214</v>
      </c>
      <c r="AD425" s="13" t="str" cm="1">
        <f t="array" ref="AD425">_xlfn.IFS(Table1[[#This Row],[Diff order-ship date]]&gt;10,"late time",Table1[[#This Row],[Diff order-ship date]]&gt;=0,"on time",Table1[[#This Row],[Diff order-ship date]]&lt;0,"not appropriate")</f>
        <v>late time</v>
      </c>
      <c r="AE425" s="11" t="str">
        <f t="shared" si="32"/>
        <v>Positive</v>
      </c>
      <c r="AF425" s="11" t="str">
        <f>_xlfn.CONCAT(Table1[[#This Row],[Month]],Table1[[#This Row],[year]])</f>
        <v>December2024</v>
      </c>
      <c r="AG425" s="11">
        <f t="shared" si="33"/>
        <v>0.44642857142857101</v>
      </c>
    </row>
    <row r="426" spans="1:33">
      <c r="A426" s="4">
        <v>425</v>
      </c>
      <c r="B426" s="5" t="s">
        <v>1888</v>
      </c>
      <c r="C426" s="5" t="s">
        <v>153</v>
      </c>
      <c r="D426" s="5" t="s">
        <v>1831</v>
      </c>
      <c r="E426" s="5" t="s">
        <v>1832</v>
      </c>
      <c r="F426" s="5" t="s">
        <v>158</v>
      </c>
      <c r="G426" s="5" t="s">
        <v>224</v>
      </c>
      <c r="H426" s="5" t="s">
        <v>87</v>
      </c>
      <c r="I426" s="5" t="s">
        <v>212</v>
      </c>
      <c r="J426" s="5" t="s">
        <v>66</v>
      </c>
      <c r="K426" s="5" t="s">
        <v>1889</v>
      </c>
      <c r="L426" s="5" t="s">
        <v>36</v>
      </c>
      <c r="M426" s="5" t="s">
        <v>47</v>
      </c>
      <c r="N426" s="5" t="s">
        <v>1890</v>
      </c>
      <c r="O426" s="5">
        <v>20.52</v>
      </c>
      <c r="P426" s="5">
        <v>3</v>
      </c>
      <c r="Q426" s="5">
        <v>6.75</v>
      </c>
      <c r="R426" s="8">
        <f>Table1[[#This Row],[Profit]]/Table1[[#This Row],[Sales]]</f>
        <v>0.32894736842105299</v>
      </c>
      <c r="S426" s="5">
        <v>1.36</v>
      </c>
      <c r="T426" s="5" t="s">
        <v>170</v>
      </c>
      <c r="U426" s="5">
        <v>173</v>
      </c>
      <c r="V426" s="5" t="s">
        <v>173</v>
      </c>
      <c r="W426" s="5" t="s">
        <v>101</v>
      </c>
      <c r="X426" s="9" t="s">
        <v>21</v>
      </c>
      <c r="Y426" s="12">
        <v>45094</v>
      </c>
      <c r="Z426" s="12">
        <v>45098</v>
      </c>
      <c r="AA426" s="11">
        <f t="shared" si="30"/>
        <v>2023</v>
      </c>
      <c r="AB426" s="11" t="str">
        <f t="shared" si="31"/>
        <v>June</v>
      </c>
      <c r="AC426" s="11">
        <f t="shared" si="34"/>
        <v>4</v>
      </c>
      <c r="AD426" s="13" t="str" cm="1">
        <f t="array" ref="AD426">_xlfn.IFS(Table1[[#This Row],[Diff order-ship date]]&gt;10,"late time",Table1[[#This Row],[Diff order-ship date]]&gt;=0,"on time",Table1[[#This Row],[Diff order-ship date]]&lt;0,"not appropriate")</f>
        <v>on time</v>
      </c>
      <c r="AE426" s="11" t="str">
        <f t="shared" si="32"/>
        <v>Positive</v>
      </c>
      <c r="AF426" s="11" t="str">
        <f>_xlfn.CONCAT(Table1[[#This Row],[Month]],Table1[[#This Row],[year]])</f>
        <v>June2023</v>
      </c>
      <c r="AG426" s="11">
        <f t="shared" si="33"/>
        <v>0.32894736842105299</v>
      </c>
    </row>
    <row r="427" spans="1:33">
      <c r="A427" s="6">
        <v>426</v>
      </c>
      <c r="B427" s="7" t="s">
        <v>1891</v>
      </c>
      <c r="C427" s="7" t="s">
        <v>153</v>
      </c>
      <c r="D427" s="7" t="s">
        <v>1069</v>
      </c>
      <c r="E427" s="7" t="s">
        <v>1070</v>
      </c>
      <c r="F427" s="7" t="s">
        <v>158</v>
      </c>
      <c r="G427" s="7" t="s">
        <v>1237</v>
      </c>
      <c r="H427" s="7" t="s">
        <v>129</v>
      </c>
      <c r="I427" s="7" t="s">
        <v>212</v>
      </c>
      <c r="J427" s="7" t="s">
        <v>67</v>
      </c>
      <c r="K427" s="7" t="s">
        <v>1892</v>
      </c>
      <c r="L427" s="7" t="s">
        <v>36</v>
      </c>
      <c r="M427" s="7" t="s">
        <v>47</v>
      </c>
      <c r="N427" s="7" t="s">
        <v>1893</v>
      </c>
      <c r="O427" s="7">
        <v>20.07</v>
      </c>
      <c r="P427" s="7">
        <v>3</v>
      </c>
      <c r="Q427" s="7">
        <v>3.78</v>
      </c>
      <c r="R427" s="8">
        <f>Table1[[#This Row],[Profit]]/Table1[[#This Row],[Sales]]</f>
        <v>0.18834080717488799</v>
      </c>
      <c r="S427" s="7">
        <v>1.0900000000000001</v>
      </c>
      <c r="T427" s="7" t="s">
        <v>170</v>
      </c>
      <c r="U427" s="7">
        <v>391</v>
      </c>
      <c r="V427" s="7" t="s">
        <v>173</v>
      </c>
      <c r="W427" s="7" t="s">
        <v>96</v>
      </c>
      <c r="X427" s="10" t="s">
        <v>28</v>
      </c>
      <c r="Y427" s="14">
        <v>45085</v>
      </c>
      <c r="Z427" s="14">
        <v>45151</v>
      </c>
      <c r="AA427" s="11">
        <f t="shared" si="30"/>
        <v>2023</v>
      </c>
      <c r="AB427" s="11" t="str">
        <f t="shared" si="31"/>
        <v>August</v>
      </c>
      <c r="AC427" s="11">
        <f t="shared" si="34"/>
        <v>66</v>
      </c>
      <c r="AD427" s="13" t="str" cm="1">
        <f t="array" ref="AD427">_xlfn.IFS(Table1[[#This Row],[Diff order-ship date]]&gt;10,"late time",Table1[[#This Row],[Diff order-ship date]]&gt;=0,"on time",Table1[[#This Row],[Diff order-ship date]]&lt;0,"not appropriate")</f>
        <v>late time</v>
      </c>
      <c r="AE427" s="11" t="str">
        <f t="shared" si="32"/>
        <v>Positive</v>
      </c>
      <c r="AF427" s="11" t="str">
        <f>_xlfn.CONCAT(Table1[[#This Row],[Month]],Table1[[#This Row],[year]])</f>
        <v>August2023</v>
      </c>
      <c r="AG427" s="11">
        <f t="shared" si="33"/>
        <v>0.18834080717488799</v>
      </c>
    </row>
    <row r="428" spans="1:33">
      <c r="A428" s="4">
        <v>427</v>
      </c>
      <c r="B428" s="5" t="s">
        <v>342</v>
      </c>
      <c r="C428" s="5" t="s">
        <v>153</v>
      </c>
      <c r="D428" s="5" t="s">
        <v>343</v>
      </c>
      <c r="E428" s="5" t="s">
        <v>344</v>
      </c>
      <c r="F428" s="5" t="s">
        <v>158</v>
      </c>
      <c r="G428" s="5" t="s">
        <v>345</v>
      </c>
      <c r="H428" s="5" t="s">
        <v>104</v>
      </c>
      <c r="I428" s="5" t="s">
        <v>212</v>
      </c>
      <c r="J428" s="5" t="s">
        <v>67</v>
      </c>
      <c r="K428" s="5" t="s">
        <v>1894</v>
      </c>
      <c r="L428" s="5" t="s">
        <v>36</v>
      </c>
      <c r="M428" s="5" t="s">
        <v>41</v>
      </c>
      <c r="N428" s="5" t="s">
        <v>1895</v>
      </c>
      <c r="O428" s="5">
        <v>57.42</v>
      </c>
      <c r="P428" s="5">
        <v>3</v>
      </c>
      <c r="Q428" s="5">
        <v>11.43</v>
      </c>
      <c r="R428" s="8">
        <f>Table1[[#This Row],[Profit]]/Table1[[#This Row],[Sales]]</f>
        <v>0.19905956112852699</v>
      </c>
      <c r="S428" s="5">
        <v>3.84</v>
      </c>
      <c r="T428" s="5" t="s">
        <v>170</v>
      </c>
      <c r="U428" s="5">
        <v>63</v>
      </c>
      <c r="V428" s="5" t="s">
        <v>173</v>
      </c>
      <c r="W428" s="5" t="s">
        <v>89</v>
      </c>
      <c r="X428" s="9" t="s">
        <v>21</v>
      </c>
      <c r="Y428" s="12">
        <v>45605</v>
      </c>
      <c r="Z428" s="12">
        <v>45551</v>
      </c>
      <c r="AA428" s="11">
        <f t="shared" si="30"/>
        <v>2024</v>
      </c>
      <c r="AB428" s="11" t="str">
        <f t="shared" si="31"/>
        <v>September</v>
      </c>
      <c r="AC428" s="11">
        <f t="shared" si="34"/>
        <v>-54</v>
      </c>
      <c r="AD428" s="13" t="str" cm="1">
        <f t="array" ref="AD428">_xlfn.IFS(Table1[[#This Row],[Diff order-ship date]]&gt;10,"late time",Table1[[#This Row],[Diff order-ship date]]&gt;=0,"on time",Table1[[#This Row],[Diff order-ship date]]&lt;0,"not appropriate")</f>
        <v>not appropriate</v>
      </c>
      <c r="AE428" s="11" t="str">
        <f t="shared" si="32"/>
        <v>Positive</v>
      </c>
      <c r="AF428" s="11" t="str">
        <f>_xlfn.CONCAT(Table1[[#This Row],[Month]],Table1[[#This Row],[year]])</f>
        <v>September2024</v>
      </c>
      <c r="AG428" s="11">
        <f t="shared" si="33"/>
        <v>0.19905956112852699</v>
      </c>
    </row>
    <row r="429" spans="1:33">
      <c r="A429" s="6">
        <v>428</v>
      </c>
      <c r="B429" s="7" t="s">
        <v>273</v>
      </c>
      <c r="C429" s="7" t="s">
        <v>153</v>
      </c>
      <c r="D429" s="7" t="s">
        <v>274</v>
      </c>
      <c r="E429" s="7" t="s">
        <v>275</v>
      </c>
      <c r="F429" s="7" t="s">
        <v>158</v>
      </c>
      <c r="G429" s="7" t="s">
        <v>276</v>
      </c>
      <c r="H429" s="7" t="s">
        <v>129</v>
      </c>
      <c r="I429" s="7" t="s">
        <v>212</v>
      </c>
      <c r="J429" s="7" t="s">
        <v>67</v>
      </c>
      <c r="K429" s="7" t="s">
        <v>1896</v>
      </c>
      <c r="L429" s="7" t="s">
        <v>36</v>
      </c>
      <c r="M429" s="7" t="s">
        <v>109</v>
      </c>
      <c r="N429" s="7" t="s">
        <v>1897</v>
      </c>
      <c r="O429" s="7">
        <v>187.83</v>
      </c>
      <c r="P429" s="7">
        <v>3</v>
      </c>
      <c r="Q429" s="7">
        <v>33.75</v>
      </c>
      <c r="R429" s="8">
        <f>Table1[[#This Row],[Profit]]/Table1[[#This Row],[Sales]]</f>
        <v>0.17968375658840399</v>
      </c>
      <c r="S429" s="7">
        <v>12.98</v>
      </c>
      <c r="T429" s="7" t="s">
        <v>170</v>
      </c>
      <c r="U429" s="7">
        <v>513</v>
      </c>
      <c r="V429" s="7" t="s">
        <v>173</v>
      </c>
      <c r="W429" s="7" t="s">
        <v>101</v>
      </c>
      <c r="X429" s="10" t="s">
        <v>28</v>
      </c>
      <c r="Y429" s="14">
        <v>44746</v>
      </c>
      <c r="Z429" s="14">
        <v>44899</v>
      </c>
      <c r="AA429" s="11">
        <f t="shared" si="30"/>
        <v>2022</v>
      </c>
      <c r="AB429" s="11" t="str">
        <f t="shared" si="31"/>
        <v>December</v>
      </c>
      <c r="AC429" s="11">
        <f t="shared" si="34"/>
        <v>153</v>
      </c>
      <c r="AD429" s="13" t="str" cm="1">
        <f t="array" ref="AD429">_xlfn.IFS(Table1[[#This Row],[Diff order-ship date]]&gt;10,"late time",Table1[[#This Row],[Diff order-ship date]]&gt;=0,"on time",Table1[[#This Row],[Diff order-ship date]]&lt;0,"not appropriate")</f>
        <v>late time</v>
      </c>
      <c r="AE429" s="11" t="str">
        <f t="shared" si="32"/>
        <v>Positive</v>
      </c>
      <c r="AF429" s="11" t="str">
        <f>_xlfn.CONCAT(Table1[[#This Row],[Month]],Table1[[#This Row],[year]])</f>
        <v>December2022</v>
      </c>
      <c r="AG429" s="11">
        <f t="shared" si="33"/>
        <v>0.17968375658840399</v>
      </c>
    </row>
    <row r="430" spans="1:33">
      <c r="A430" s="4">
        <v>429</v>
      </c>
      <c r="B430" s="5" t="s">
        <v>1898</v>
      </c>
      <c r="C430" s="5" t="s">
        <v>153</v>
      </c>
      <c r="D430" s="5" t="s">
        <v>1899</v>
      </c>
      <c r="E430" s="5" t="s">
        <v>1900</v>
      </c>
      <c r="F430" s="5" t="s">
        <v>158</v>
      </c>
      <c r="G430" s="5" t="s">
        <v>1177</v>
      </c>
      <c r="H430" s="5" t="s">
        <v>87</v>
      </c>
      <c r="I430" s="5" t="s">
        <v>212</v>
      </c>
      <c r="J430" s="5" t="s">
        <v>66</v>
      </c>
      <c r="K430" s="5" t="s">
        <v>1901</v>
      </c>
      <c r="L430" s="5" t="s">
        <v>36</v>
      </c>
      <c r="M430" s="5" t="s">
        <v>109</v>
      </c>
      <c r="N430" s="5" t="s">
        <v>1902</v>
      </c>
      <c r="O430" s="5">
        <v>412.02</v>
      </c>
      <c r="P430" s="5">
        <v>3</v>
      </c>
      <c r="Q430" s="5">
        <v>206.01</v>
      </c>
      <c r="R430" s="8">
        <f>Table1[[#This Row],[Profit]]/Table1[[#This Row],[Sales]]</f>
        <v>0.5</v>
      </c>
      <c r="S430" s="5">
        <v>11.19</v>
      </c>
      <c r="T430" s="5" t="s">
        <v>170</v>
      </c>
      <c r="U430" s="5">
        <v>421</v>
      </c>
      <c r="V430" s="5" t="s">
        <v>173</v>
      </c>
      <c r="W430" s="5" t="s">
        <v>96</v>
      </c>
      <c r="X430" s="9" t="s">
        <v>28</v>
      </c>
      <c r="Y430" s="12">
        <v>44870</v>
      </c>
      <c r="Z430" s="12">
        <v>44696</v>
      </c>
      <c r="AA430" s="11">
        <f t="shared" si="30"/>
        <v>2022</v>
      </c>
      <c r="AB430" s="11" t="str">
        <f t="shared" si="31"/>
        <v>May</v>
      </c>
      <c r="AC430" s="11">
        <f t="shared" si="34"/>
        <v>-174</v>
      </c>
      <c r="AD430" s="13" t="str" cm="1">
        <f t="array" ref="AD430">_xlfn.IFS(Table1[[#This Row],[Diff order-ship date]]&gt;10,"late time",Table1[[#This Row],[Diff order-ship date]]&gt;=0,"on time",Table1[[#This Row],[Diff order-ship date]]&lt;0,"not appropriate")</f>
        <v>not appropriate</v>
      </c>
      <c r="AE430" s="11" t="str">
        <f t="shared" si="32"/>
        <v>Positive</v>
      </c>
      <c r="AF430" s="11" t="str">
        <f>_xlfn.CONCAT(Table1[[#This Row],[Month]],Table1[[#This Row],[year]])</f>
        <v>May2022</v>
      </c>
      <c r="AG430" s="11">
        <f t="shared" si="33"/>
        <v>0.5</v>
      </c>
    </row>
    <row r="431" spans="1:33">
      <c r="A431" s="6">
        <v>430</v>
      </c>
      <c r="B431" s="7" t="s">
        <v>390</v>
      </c>
      <c r="C431" s="7" t="s">
        <v>153</v>
      </c>
      <c r="D431" s="7" t="s">
        <v>391</v>
      </c>
      <c r="E431" s="7" t="s">
        <v>392</v>
      </c>
      <c r="F431" s="7" t="s">
        <v>158</v>
      </c>
      <c r="G431" s="7" t="s">
        <v>393</v>
      </c>
      <c r="H431" s="7" t="s">
        <v>33</v>
      </c>
      <c r="I431" s="7" t="s">
        <v>212</v>
      </c>
      <c r="J431" s="7" t="s">
        <v>64</v>
      </c>
      <c r="K431" s="7" t="s">
        <v>737</v>
      </c>
      <c r="L431" s="7" t="s">
        <v>36</v>
      </c>
      <c r="M431" s="7" t="s">
        <v>38</v>
      </c>
      <c r="N431" s="7" t="s">
        <v>738</v>
      </c>
      <c r="O431" s="7">
        <v>138.69</v>
      </c>
      <c r="P431" s="7">
        <v>3</v>
      </c>
      <c r="Q431" s="7">
        <v>51.3</v>
      </c>
      <c r="R431" s="8">
        <f>Table1[[#This Row],[Profit]]/Table1[[#This Row],[Sales]]</f>
        <v>0.36988968202465899</v>
      </c>
      <c r="S431" s="7">
        <v>10.55</v>
      </c>
      <c r="T431" s="7" t="s">
        <v>170</v>
      </c>
      <c r="U431" s="7">
        <v>158</v>
      </c>
      <c r="V431" s="7" t="s">
        <v>173</v>
      </c>
      <c r="W431" s="7" t="s">
        <v>106</v>
      </c>
      <c r="X431" s="10" t="s">
        <v>28</v>
      </c>
      <c r="Y431" s="14">
        <v>45236</v>
      </c>
      <c r="Z431" s="14">
        <v>45094</v>
      </c>
      <c r="AA431" s="11">
        <f t="shared" si="30"/>
        <v>2023</v>
      </c>
      <c r="AB431" s="11" t="str">
        <f t="shared" si="31"/>
        <v>June</v>
      </c>
      <c r="AC431" s="11">
        <f t="shared" si="34"/>
        <v>-142</v>
      </c>
      <c r="AD431" s="13" t="str" cm="1">
        <f t="array" ref="AD431">_xlfn.IFS(Table1[[#This Row],[Diff order-ship date]]&gt;10,"late time",Table1[[#This Row],[Diff order-ship date]]&gt;=0,"on time",Table1[[#This Row],[Diff order-ship date]]&lt;0,"not appropriate")</f>
        <v>not appropriate</v>
      </c>
      <c r="AE431" s="11" t="str">
        <f t="shared" si="32"/>
        <v>Positive</v>
      </c>
      <c r="AF431" s="11" t="str">
        <f>_xlfn.CONCAT(Table1[[#This Row],[Month]],Table1[[#This Row],[year]])</f>
        <v>June2023</v>
      </c>
      <c r="AG431" s="11">
        <f t="shared" si="33"/>
        <v>0.36988968202465899</v>
      </c>
    </row>
    <row r="432" spans="1:33">
      <c r="A432" s="4">
        <v>431</v>
      </c>
      <c r="B432" s="5" t="s">
        <v>1888</v>
      </c>
      <c r="C432" s="5" t="s">
        <v>153</v>
      </c>
      <c r="D432" s="5" t="s">
        <v>1831</v>
      </c>
      <c r="E432" s="5" t="s">
        <v>1832</v>
      </c>
      <c r="F432" s="5" t="s">
        <v>158</v>
      </c>
      <c r="G432" s="5" t="s">
        <v>224</v>
      </c>
      <c r="H432" s="5" t="s">
        <v>87</v>
      </c>
      <c r="I432" s="5" t="s">
        <v>212</v>
      </c>
      <c r="J432" s="5" t="s">
        <v>66</v>
      </c>
      <c r="K432" s="5" t="s">
        <v>1903</v>
      </c>
      <c r="L432" s="5" t="s">
        <v>36</v>
      </c>
      <c r="M432" s="5" t="s">
        <v>38</v>
      </c>
      <c r="N432" s="5" t="s">
        <v>1904</v>
      </c>
      <c r="O432" s="5">
        <v>131.76</v>
      </c>
      <c r="P432" s="5">
        <v>3</v>
      </c>
      <c r="Q432" s="5">
        <v>0</v>
      </c>
      <c r="R432" s="8">
        <f>Table1[[#This Row],[Profit]]/Table1[[#This Row],[Sales]]</f>
        <v>0</v>
      </c>
      <c r="S432" s="5">
        <v>8.7200000000000006</v>
      </c>
      <c r="T432" s="5" t="s">
        <v>170</v>
      </c>
      <c r="U432" s="5">
        <v>91</v>
      </c>
      <c r="V432" s="5" t="s">
        <v>173</v>
      </c>
      <c r="W432" s="5" t="s">
        <v>89</v>
      </c>
      <c r="X432" s="9" t="s">
        <v>28</v>
      </c>
      <c r="Y432" s="12">
        <v>44831</v>
      </c>
      <c r="Z432" s="12">
        <v>44630</v>
      </c>
      <c r="AA432" s="11">
        <f t="shared" si="30"/>
        <v>2022</v>
      </c>
      <c r="AB432" s="11" t="str">
        <f t="shared" si="31"/>
        <v>March</v>
      </c>
      <c r="AC432" s="11">
        <f t="shared" si="34"/>
        <v>-201</v>
      </c>
      <c r="AD432" s="13" t="str" cm="1">
        <f t="array" ref="AD432">_xlfn.IFS(Table1[[#This Row],[Diff order-ship date]]&gt;10,"late time",Table1[[#This Row],[Diff order-ship date]]&gt;=0,"on time",Table1[[#This Row],[Diff order-ship date]]&lt;0,"not appropriate")</f>
        <v>not appropriate</v>
      </c>
      <c r="AE432" s="11" t="str">
        <f t="shared" si="32"/>
        <v>Positive</v>
      </c>
      <c r="AF432" s="11" t="str">
        <f>_xlfn.CONCAT(Table1[[#This Row],[Month]],Table1[[#This Row],[year]])</f>
        <v>March2022</v>
      </c>
      <c r="AG432" s="11">
        <f t="shared" si="33"/>
        <v>0</v>
      </c>
    </row>
    <row r="433" spans="1:33">
      <c r="A433" s="6">
        <v>432</v>
      </c>
      <c r="B433" s="7" t="s">
        <v>1717</v>
      </c>
      <c r="C433" s="7" t="s">
        <v>153</v>
      </c>
      <c r="D433" s="7" t="s">
        <v>1388</v>
      </c>
      <c r="E433" s="7" t="s">
        <v>1389</v>
      </c>
      <c r="F433" s="7" t="s">
        <v>158</v>
      </c>
      <c r="G433" s="7" t="s">
        <v>1718</v>
      </c>
      <c r="H433" s="7" t="s">
        <v>134</v>
      </c>
      <c r="I433" s="7" t="s">
        <v>212</v>
      </c>
      <c r="J433" s="7" t="s">
        <v>66</v>
      </c>
      <c r="K433" s="7" t="s">
        <v>1905</v>
      </c>
      <c r="L433" s="7" t="s">
        <v>36</v>
      </c>
      <c r="M433" s="7" t="s">
        <v>88</v>
      </c>
      <c r="N433" s="7" t="s">
        <v>1906</v>
      </c>
      <c r="O433" s="7">
        <v>34.11</v>
      </c>
      <c r="P433" s="7">
        <v>3</v>
      </c>
      <c r="Q433" s="7">
        <v>16.649999999999999</v>
      </c>
      <c r="R433" s="8">
        <f>Table1[[#This Row],[Profit]]/Table1[[#This Row],[Sales]]</f>
        <v>0.48812664907651698</v>
      </c>
      <c r="S433" s="7">
        <v>3.09</v>
      </c>
      <c r="T433" s="7" t="s">
        <v>170</v>
      </c>
      <c r="U433" s="7">
        <v>463</v>
      </c>
      <c r="V433" s="7" t="s">
        <v>173</v>
      </c>
      <c r="W433" s="7" t="s">
        <v>101</v>
      </c>
      <c r="X433" s="10" t="s">
        <v>28</v>
      </c>
      <c r="Y433" s="14">
        <v>45385</v>
      </c>
      <c r="Z433" s="14">
        <v>45538</v>
      </c>
      <c r="AA433" s="11">
        <f t="shared" si="30"/>
        <v>2024</v>
      </c>
      <c r="AB433" s="11" t="str">
        <f t="shared" si="31"/>
        <v>September</v>
      </c>
      <c r="AC433" s="11">
        <f t="shared" si="34"/>
        <v>153</v>
      </c>
      <c r="AD433" s="13" t="str" cm="1">
        <f t="array" ref="AD433">_xlfn.IFS(Table1[[#This Row],[Diff order-ship date]]&gt;10,"late time",Table1[[#This Row],[Diff order-ship date]]&gt;=0,"on time",Table1[[#This Row],[Diff order-ship date]]&lt;0,"not appropriate")</f>
        <v>late time</v>
      </c>
      <c r="AE433" s="11" t="str">
        <f t="shared" si="32"/>
        <v>Positive</v>
      </c>
      <c r="AF433" s="11" t="str">
        <f>_xlfn.CONCAT(Table1[[#This Row],[Month]],Table1[[#This Row],[year]])</f>
        <v>September2024</v>
      </c>
      <c r="AG433" s="11">
        <f t="shared" si="33"/>
        <v>0.48812664907651698</v>
      </c>
    </row>
    <row r="434" spans="1:33">
      <c r="A434" s="4">
        <v>433</v>
      </c>
      <c r="B434" s="5" t="s">
        <v>273</v>
      </c>
      <c r="C434" s="5" t="s">
        <v>153</v>
      </c>
      <c r="D434" s="5" t="s">
        <v>274</v>
      </c>
      <c r="E434" s="5" t="s">
        <v>275</v>
      </c>
      <c r="F434" s="5" t="s">
        <v>158</v>
      </c>
      <c r="G434" s="5" t="s">
        <v>276</v>
      </c>
      <c r="H434" s="5" t="s">
        <v>129</v>
      </c>
      <c r="I434" s="5" t="s">
        <v>212</v>
      </c>
      <c r="J434" s="5" t="s">
        <v>67</v>
      </c>
      <c r="K434" s="5" t="s">
        <v>1907</v>
      </c>
      <c r="L434" s="5" t="s">
        <v>36</v>
      </c>
      <c r="M434" s="5" t="s">
        <v>75</v>
      </c>
      <c r="N434" s="5" t="s">
        <v>1908</v>
      </c>
      <c r="O434" s="5">
        <v>35.64</v>
      </c>
      <c r="P434" s="5">
        <v>3</v>
      </c>
      <c r="Q434" s="5">
        <v>14.58</v>
      </c>
      <c r="R434" s="8">
        <f>Table1[[#This Row],[Profit]]/Table1[[#This Row],[Sales]]</f>
        <v>0.40909090909090901</v>
      </c>
      <c r="S434" s="5">
        <v>2.68</v>
      </c>
      <c r="T434" s="5" t="s">
        <v>170</v>
      </c>
      <c r="U434" s="5">
        <v>236</v>
      </c>
      <c r="V434" s="5" t="s">
        <v>173</v>
      </c>
      <c r="W434" s="5" t="s">
        <v>106</v>
      </c>
      <c r="X434" s="9" t="s">
        <v>21</v>
      </c>
      <c r="Y434" s="12">
        <v>44746</v>
      </c>
      <c r="Z434" s="12">
        <v>44899</v>
      </c>
      <c r="AA434" s="11">
        <f t="shared" si="30"/>
        <v>2022</v>
      </c>
      <c r="AB434" s="11" t="str">
        <f t="shared" si="31"/>
        <v>December</v>
      </c>
      <c r="AC434" s="11">
        <f t="shared" si="34"/>
        <v>153</v>
      </c>
      <c r="AD434" s="13" t="str" cm="1">
        <f t="array" ref="AD434">_xlfn.IFS(Table1[[#This Row],[Diff order-ship date]]&gt;10,"late time",Table1[[#This Row],[Diff order-ship date]]&gt;=0,"on time",Table1[[#This Row],[Diff order-ship date]]&lt;0,"not appropriate")</f>
        <v>late time</v>
      </c>
      <c r="AE434" s="11" t="str">
        <f t="shared" si="32"/>
        <v>Positive</v>
      </c>
      <c r="AF434" s="11" t="str">
        <f>_xlfn.CONCAT(Table1[[#This Row],[Month]],Table1[[#This Row],[year]])</f>
        <v>December2022</v>
      </c>
      <c r="AG434" s="11">
        <f t="shared" si="33"/>
        <v>0.40909090909090901</v>
      </c>
    </row>
    <row r="435" spans="1:33">
      <c r="A435" s="6">
        <v>434</v>
      </c>
      <c r="B435" s="7" t="s">
        <v>1814</v>
      </c>
      <c r="C435" s="7" t="s">
        <v>153</v>
      </c>
      <c r="D435" s="7" t="s">
        <v>1107</v>
      </c>
      <c r="E435" s="7" t="s">
        <v>1108</v>
      </c>
      <c r="F435" s="7" t="s">
        <v>158</v>
      </c>
      <c r="G435" s="7" t="s">
        <v>55</v>
      </c>
      <c r="H435" s="7" t="s">
        <v>55</v>
      </c>
      <c r="I435" s="7" t="s">
        <v>212</v>
      </c>
      <c r="J435" s="7" t="s">
        <v>65</v>
      </c>
      <c r="K435" s="7" t="s">
        <v>910</v>
      </c>
      <c r="L435" s="7" t="s">
        <v>36</v>
      </c>
      <c r="M435" s="7" t="s">
        <v>75</v>
      </c>
      <c r="N435" s="7" t="s">
        <v>911</v>
      </c>
      <c r="O435" s="7">
        <v>34.200000000000003</v>
      </c>
      <c r="P435" s="7">
        <v>3</v>
      </c>
      <c r="Q435" s="7">
        <v>0.27</v>
      </c>
      <c r="R435" s="8">
        <f>Table1[[#This Row],[Profit]]/Table1[[#This Row],[Sales]]</f>
        <v>7.8947368421052599E-3</v>
      </c>
      <c r="S435" s="7">
        <v>0.86</v>
      </c>
      <c r="T435" s="7" t="s">
        <v>170</v>
      </c>
      <c r="U435" s="7">
        <v>481</v>
      </c>
      <c r="V435" s="7" t="s">
        <v>173</v>
      </c>
      <c r="W435" s="7" t="s">
        <v>89</v>
      </c>
      <c r="X435" s="10" t="s">
        <v>28</v>
      </c>
      <c r="Y435" s="14">
        <v>45286</v>
      </c>
      <c r="Z435" s="14">
        <v>45290</v>
      </c>
      <c r="AA435" s="11">
        <f t="shared" si="30"/>
        <v>2023</v>
      </c>
      <c r="AB435" s="11" t="str">
        <f t="shared" si="31"/>
        <v>December</v>
      </c>
      <c r="AC435" s="11">
        <f t="shared" si="34"/>
        <v>4</v>
      </c>
      <c r="AD435" s="13" t="str" cm="1">
        <f t="array" ref="AD435">_xlfn.IFS(Table1[[#This Row],[Diff order-ship date]]&gt;10,"late time",Table1[[#This Row],[Diff order-ship date]]&gt;=0,"on time",Table1[[#This Row],[Diff order-ship date]]&lt;0,"not appropriate")</f>
        <v>on time</v>
      </c>
      <c r="AE435" s="11" t="str">
        <f t="shared" si="32"/>
        <v>Positive</v>
      </c>
      <c r="AF435" s="11" t="str">
        <f>_xlfn.CONCAT(Table1[[#This Row],[Month]],Table1[[#This Row],[year]])</f>
        <v>December2023</v>
      </c>
      <c r="AG435" s="11">
        <f t="shared" si="33"/>
        <v>7.8947368421052599E-3</v>
      </c>
    </row>
    <row r="436" spans="1:33">
      <c r="A436" s="4">
        <v>435</v>
      </c>
      <c r="B436" s="5" t="s">
        <v>356</v>
      </c>
      <c r="C436" s="5" t="s">
        <v>153</v>
      </c>
      <c r="D436" s="5" t="s">
        <v>357</v>
      </c>
      <c r="E436" s="5" t="s">
        <v>358</v>
      </c>
      <c r="F436" s="5" t="s">
        <v>158</v>
      </c>
      <c r="G436" s="5" t="s">
        <v>259</v>
      </c>
      <c r="H436" s="5" t="s">
        <v>138</v>
      </c>
      <c r="I436" s="5" t="s">
        <v>212</v>
      </c>
      <c r="J436" s="5" t="s">
        <v>65</v>
      </c>
      <c r="K436" s="5" t="s">
        <v>1909</v>
      </c>
      <c r="L436" s="5" t="s">
        <v>36</v>
      </c>
      <c r="M436" s="5" t="s">
        <v>114</v>
      </c>
      <c r="N436" s="5" t="s">
        <v>1910</v>
      </c>
      <c r="O436" s="5">
        <v>96.66</v>
      </c>
      <c r="P436" s="5">
        <v>3</v>
      </c>
      <c r="Q436" s="5">
        <v>3.78</v>
      </c>
      <c r="R436" s="8">
        <f>Table1[[#This Row],[Profit]]/Table1[[#This Row],[Sales]]</f>
        <v>3.91061452513966E-2</v>
      </c>
      <c r="S436" s="5">
        <v>9.49</v>
      </c>
      <c r="T436" s="5" t="s">
        <v>170</v>
      </c>
      <c r="U436" s="5">
        <v>483</v>
      </c>
      <c r="V436" s="5" t="s">
        <v>173</v>
      </c>
      <c r="W436" s="5" t="s">
        <v>101</v>
      </c>
      <c r="X436" s="9" t="s">
        <v>28</v>
      </c>
      <c r="Y436" s="12">
        <v>45137</v>
      </c>
      <c r="Z436" s="12">
        <v>44993</v>
      </c>
      <c r="AA436" s="11">
        <f t="shared" si="30"/>
        <v>2023</v>
      </c>
      <c r="AB436" s="11" t="str">
        <f t="shared" si="31"/>
        <v>March</v>
      </c>
      <c r="AC436" s="11">
        <f t="shared" si="34"/>
        <v>-144</v>
      </c>
      <c r="AD436" s="13" t="str" cm="1">
        <f t="array" ref="AD436">_xlfn.IFS(Table1[[#This Row],[Diff order-ship date]]&gt;10,"late time",Table1[[#This Row],[Diff order-ship date]]&gt;=0,"on time",Table1[[#This Row],[Diff order-ship date]]&lt;0,"not appropriate")</f>
        <v>not appropriate</v>
      </c>
      <c r="AE436" s="11" t="str">
        <f t="shared" si="32"/>
        <v>Positive</v>
      </c>
      <c r="AF436" s="11" t="str">
        <f>_xlfn.CONCAT(Table1[[#This Row],[Month]],Table1[[#This Row],[year]])</f>
        <v>March2023</v>
      </c>
      <c r="AG436" s="11">
        <f t="shared" si="33"/>
        <v>3.91061452513966E-2</v>
      </c>
    </row>
    <row r="437" spans="1:33">
      <c r="A437" s="6">
        <v>436</v>
      </c>
      <c r="B437" s="7" t="s">
        <v>409</v>
      </c>
      <c r="C437" s="7" t="s">
        <v>153</v>
      </c>
      <c r="D437" s="7" t="s">
        <v>410</v>
      </c>
      <c r="E437" s="7" t="s">
        <v>411</v>
      </c>
      <c r="F437" s="7" t="s">
        <v>158</v>
      </c>
      <c r="G437" s="7" t="s">
        <v>150</v>
      </c>
      <c r="H437" s="7" t="s">
        <v>87</v>
      </c>
      <c r="I437" s="7" t="s">
        <v>212</v>
      </c>
      <c r="J437" s="7" t="s">
        <v>66</v>
      </c>
      <c r="K437" s="7" t="s">
        <v>1911</v>
      </c>
      <c r="L437" s="7" t="s">
        <v>36</v>
      </c>
      <c r="M437" s="7" t="s">
        <v>114</v>
      </c>
      <c r="N437" s="7" t="s">
        <v>1912</v>
      </c>
      <c r="O437" s="7">
        <v>70.83</v>
      </c>
      <c r="P437" s="7">
        <v>3</v>
      </c>
      <c r="Q437" s="7">
        <v>1.35</v>
      </c>
      <c r="R437" s="8">
        <f>Table1[[#This Row],[Profit]]/Table1[[#This Row],[Sales]]</f>
        <v>1.9059720457433298E-2</v>
      </c>
      <c r="S437" s="7">
        <v>6.54</v>
      </c>
      <c r="T437" s="7" t="s">
        <v>170</v>
      </c>
      <c r="U437" s="7">
        <v>100</v>
      </c>
      <c r="V437" s="7" t="s">
        <v>173</v>
      </c>
      <c r="W437" s="7" t="s">
        <v>106</v>
      </c>
      <c r="X437" s="10" t="s">
        <v>21</v>
      </c>
      <c r="Y437" s="14">
        <v>44233</v>
      </c>
      <c r="Z437" s="14">
        <v>44383</v>
      </c>
      <c r="AA437" s="11">
        <f t="shared" si="30"/>
        <v>2021</v>
      </c>
      <c r="AB437" s="11" t="str">
        <f t="shared" si="31"/>
        <v>July</v>
      </c>
      <c r="AC437" s="11">
        <f t="shared" si="34"/>
        <v>150</v>
      </c>
      <c r="AD437" s="13" t="str" cm="1">
        <f t="array" ref="AD437">_xlfn.IFS(Table1[[#This Row],[Diff order-ship date]]&gt;10,"late time",Table1[[#This Row],[Diff order-ship date]]&gt;=0,"on time",Table1[[#This Row],[Diff order-ship date]]&lt;0,"not appropriate")</f>
        <v>late time</v>
      </c>
      <c r="AE437" s="11" t="str">
        <f t="shared" si="32"/>
        <v>Positive</v>
      </c>
      <c r="AF437" s="11" t="str">
        <f>_xlfn.CONCAT(Table1[[#This Row],[Month]],Table1[[#This Row],[year]])</f>
        <v>July2021</v>
      </c>
      <c r="AG437" s="11">
        <f t="shared" si="33"/>
        <v>1.9059720457433298E-2</v>
      </c>
    </row>
    <row r="438" spans="1:33">
      <c r="A438" s="4">
        <v>437</v>
      </c>
      <c r="B438" s="5" t="s">
        <v>1913</v>
      </c>
      <c r="C438" s="5" t="s">
        <v>153</v>
      </c>
      <c r="D438" s="5" t="s">
        <v>1914</v>
      </c>
      <c r="E438" s="5" t="s">
        <v>1915</v>
      </c>
      <c r="F438" s="5" t="s">
        <v>158</v>
      </c>
      <c r="G438" s="5" t="s">
        <v>1076</v>
      </c>
      <c r="H438" s="5" t="s">
        <v>142</v>
      </c>
      <c r="I438" s="5" t="s">
        <v>212</v>
      </c>
      <c r="J438" s="5" t="s">
        <v>64</v>
      </c>
      <c r="K438" s="5" t="s">
        <v>1916</v>
      </c>
      <c r="L438" s="5" t="s">
        <v>36</v>
      </c>
      <c r="M438" s="5" t="s">
        <v>34</v>
      </c>
      <c r="N438" s="5" t="s">
        <v>1917</v>
      </c>
      <c r="O438" s="5">
        <v>203.22</v>
      </c>
      <c r="P438" s="5">
        <v>3</v>
      </c>
      <c r="Q438" s="5">
        <v>46.71</v>
      </c>
      <c r="R438" s="8">
        <f>Table1[[#This Row],[Profit]]/Table1[[#This Row],[Sales]]</f>
        <v>0.229849424269265</v>
      </c>
      <c r="S438" s="5">
        <v>23.18</v>
      </c>
      <c r="T438" s="5" t="s">
        <v>170</v>
      </c>
      <c r="U438" s="5">
        <v>262</v>
      </c>
      <c r="V438" s="5" t="s">
        <v>173</v>
      </c>
      <c r="W438" s="5" t="s">
        <v>101</v>
      </c>
      <c r="X438" s="9" t="s">
        <v>28</v>
      </c>
      <c r="Y438" s="12">
        <v>45094</v>
      </c>
      <c r="Z438" s="12">
        <v>45098</v>
      </c>
      <c r="AA438" s="11">
        <f t="shared" si="30"/>
        <v>2023</v>
      </c>
      <c r="AB438" s="11" t="str">
        <f t="shared" si="31"/>
        <v>June</v>
      </c>
      <c r="AC438" s="11">
        <f t="shared" si="34"/>
        <v>4</v>
      </c>
      <c r="AD438" s="13" t="str" cm="1">
        <f t="array" ref="AD438">_xlfn.IFS(Table1[[#This Row],[Diff order-ship date]]&gt;10,"late time",Table1[[#This Row],[Diff order-ship date]]&gt;=0,"on time",Table1[[#This Row],[Diff order-ship date]]&lt;0,"not appropriate")</f>
        <v>on time</v>
      </c>
      <c r="AE438" s="11" t="str">
        <f t="shared" si="32"/>
        <v>Positive</v>
      </c>
      <c r="AF438" s="11" t="str">
        <f>_xlfn.CONCAT(Table1[[#This Row],[Month]],Table1[[#This Row],[year]])</f>
        <v>June2023</v>
      </c>
      <c r="AG438" s="11">
        <f t="shared" si="33"/>
        <v>0.229849424269265</v>
      </c>
    </row>
    <row r="439" spans="1:33">
      <c r="A439" s="6">
        <v>438</v>
      </c>
      <c r="B439" s="7" t="s">
        <v>1918</v>
      </c>
      <c r="C439" s="7" t="s">
        <v>153</v>
      </c>
      <c r="D439" s="7" t="s">
        <v>246</v>
      </c>
      <c r="E439" s="7" t="s">
        <v>247</v>
      </c>
      <c r="F439" s="7" t="s">
        <v>158</v>
      </c>
      <c r="G439" s="7" t="s">
        <v>830</v>
      </c>
      <c r="H439" s="7" t="s">
        <v>104</v>
      </c>
      <c r="I439" s="7" t="s">
        <v>212</v>
      </c>
      <c r="J439" s="7" t="s">
        <v>67</v>
      </c>
      <c r="K439" s="7" t="s">
        <v>1919</v>
      </c>
      <c r="L439" s="7" t="s">
        <v>36</v>
      </c>
      <c r="M439" s="7" t="s">
        <v>34</v>
      </c>
      <c r="N439" s="7" t="s">
        <v>1920</v>
      </c>
      <c r="O439" s="7">
        <v>185.58</v>
      </c>
      <c r="P439" s="7">
        <v>3</v>
      </c>
      <c r="Q439" s="7">
        <v>59.31</v>
      </c>
      <c r="R439" s="8">
        <f>Table1[[#This Row],[Profit]]/Table1[[#This Row],[Sales]]</f>
        <v>0.31959262851600401</v>
      </c>
      <c r="S439" s="7">
        <v>12.34</v>
      </c>
      <c r="T439" s="7" t="s">
        <v>170</v>
      </c>
      <c r="U439" s="7">
        <v>295</v>
      </c>
      <c r="V439" s="7" t="s">
        <v>173</v>
      </c>
      <c r="W439" s="7" t="s">
        <v>96</v>
      </c>
      <c r="X439" s="10" t="s">
        <v>28</v>
      </c>
      <c r="Y439" s="14">
        <v>45137</v>
      </c>
      <c r="Z439" s="14">
        <v>44993</v>
      </c>
      <c r="AA439" s="11">
        <f t="shared" si="30"/>
        <v>2023</v>
      </c>
      <c r="AB439" s="11" t="str">
        <f t="shared" si="31"/>
        <v>March</v>
      </c>
      <c r="AC439" s="11">
        <f t="shared" si="34"/>
        <v>-144</v>
      </c>
      <c r="AD439" s="13" t="str" cm="1">
        <f t="array" ref="AD439">_xlfn.IFS(Table1[[#This Row],[Diff order-ship date]]&gt;10,"late time",Table1[[#This Row],[Diff order-ship date]]&gt;=0,"on time",Table1[[#This Row],[Diff order-ship date]]&lt;0,"not appropriate")</f>
        <v>not appropriate</v>
      </c>
      <c r="AE439" s="11" t="str">
        <f t="shared" si="32"/>
        <v>Positive</v>
      </c>
      <c r="AF439" s="11" t="str">
        <f>_xlfn.CONCAT(Table1[[#This Row],[Month]],Table1[[#This Row],[year]])</f>
        <v>March2023</v>
      </c>
      <c r="AG439" s="11">
        <f t="shared" si="33"/>
        <v>0.31959262851600401</v>
      </c>
    </row>
    <row r="440" spans="1:33">
      <c r="A440" s="4">
        <v>439</v>
      </c>
      <c r="B440" s="5" t="s">
        <v>418</v>
      </c>
      <c r="C440" s="5" t="s">
        <v>153</v>
      </c>
      <c r="D440" s="5" t="s">
        <v>405</v>
      </c>
      <c r="E440" s="5" t="s">
        <v>90</v>
      </c>
      <c r="F440" s="5" t="s">
        <v>158</v>
      </c>
      <c r="G440" s="5" t="s">
        <v>55</v>
      </c>
      <c r="H440" s="5" t="s">
        <v>55</v>
      </c>
      <c r="I440" s="5" t="s">
        <v>212</v>
      </c>
      <c r="J440" s="5" t="s">
        <v>65</v>
      </c>
      <c r="K440" s="5" t="s">
        <v>1921</v>
      </c>
      <c r="L440" s="5" t="s">
        <v>36</v>
      </c>
      <c r="M440" s="5" t="s">
        <v>34</v>
      </c>
      <c r="N440" s="5" t="s">
        <v>1922</v>
      </c>
      <c r="O440" s="5">
        <v>211.41</v>
      </c>
      <c r="P440" s="5">
        <v>3</v>
      </c>
      <c r="Q440" s="5">
        <v>82.44</v>
      </c>
      <c r="R440" s="8">
        <f>Table1[[#This Row],[Profit]]/Table1[[#This Row],[Sales]]</f>
        <v>0.38995317156236697</v>
      </c>
      <c r="S440" s="5">
        <v>12.12</v>
      </c>
      <c r="T440" s="5" t="s">
        <v>170</v>
      </c>
      <c r="U440" s="5">
        <v>100</v>
      </c>
      <c r="V440" s="5" t="s">
        <v>173</v>
      </c>
      <c r="W440" s="5" t="s">
        <v>106</v>
      </c>
      <c r="X440" s="9" t="s">
        <v>28</v>
      </c>
      <c r="Y440" s="12">
        <v>45589</v>
      </c>
      <c r="Z440" s="12">
        <v>45593</v>
      </c>
      <c r="AA440" s="11">
        <f t="shared" si="30"/>
        <v>2024</v>
      </c>
      <c r="AB440" s="11" t="str">
        <f t="shared" si="31"/>
        <v>October</v>
      </c>
      <c r="AC440" s="11">
        <f t="shared" si="34"/>
        <v>4</v>
      </c>
      <c r="AD440" s="13" t="str" cm="1">
        <f t="array" ref="AD440">_xlfn.IFS(Table1[[#This Row],[Diff order-ship date]]&gt;10,"late time",Table1[[#This Row],[Diff order-ship date]]&gt;=0,"on time",Table1[[#This Row],[Diff order-ship date]]&lt;0,"not appropriate")</f>
        <v>on time</v>
      </c>
      <c r="AE440" s="11" t="str">
        <f t="shared" si="32"/>
        <v>Positive</v>
      </c>
      <c r="AF440" s="11" t="str">
        <f>_xlfn.CONCAT(Table1[[#This Row],[Month]],Table1[[#This Row],[year]])</f>
        <v>October2024</v>
      </c>
      <c r="AG440" s="11">
        <f t="shared" si="33"/>
        <v>0.38995317156236697</v>
      </c>
    </row>
    <row r="441" spans="1:33">
      <c r="A441" s="6">
        <v>440</v>
      </c>
      <c r="B441" s="7" t="s">
        <v>1923</v>
      </c>
      <c r="C441" s="7" t="s">
        <v>153</v>
      </c>
      <c r="D441" s="7" t="s">
        <v>1227</v>
      </c>
      <c r="E441" s="7" t="s">
        <v>1228</v>
      </c>
      <c r="F441" s="7" t="s">
        <v>158</v>
      </c>
      <c r="G441" s="7" t="s">
        <v>644</v>
      </c>
      <c r="H441" s="7" t="s">
        <v>104</v>
      </c>
      <c r="I441" s="7" t="s">
        <v>212</v>
      </c>
      <c r="J441" s="7" t="s">
        <v>67</v>
      </c>
      <c r="K441" s="7" t="s">
        <v>1924</v>
      </c>
      <c r="L441" s="7" t="s">
        <v>36</v>
      </c>
      <c r="M441" s="7" t="s">
        <v>41</v>
      </c>
      <c r="N441" s="7" t="s">
        <v>1925</v>
      </c>
      <c r="O441" s="7">
        <v>40.905000000000001</v>
      </c>
      <c r="P441" s="7">
        <v>3</v>
      </c>
      <c r="Q441" s="7">
        <v>-6.6150000000000002</v>
      </c>
      <c r="R441" s="8">
        <f>Table1[[#This Row],[Profit]]/Table1[[#This Row],[Sales]]</f>
        <v>-0.16171617161716201</v>
      </c>
      <c r="S441" s="7">
        <v>4.33</v>
      </c>
      <c r="T441" s="7" t="s">
        <v>170</v>
      </c>
      <c r="U441" s="7">
        <v>117</v>
      </c>
      <c r="V441" s="7" t="s">
        <v>173</v>
      </c>
      <c r="W441" s="7" t="s">
        <v>89</v>
      </c>
      <c r="X441" s="10" t="s">
        <v>28</v>
      </c>
      <c r="Y441" s="14">
        <v>44818</v>
      </c>
      <c r="Z441" s="14">
        <v>44822</v>
      </c>
      <c r="AA441" s="11">
        <f t="shared" si="30"/>
        <v>2022</v>
      </c>
      <c r="AB441" s="11" t="str">
        <f t="shared" si="31"/>
        <v>September</v>
      </c>
      <c r="AC441" s="11">
        <f t="shared" si="34"/>
        <v>4</v>
      </c>
      <c r="AD441" s="13" t="str" cm="1">
        <f t="array" ref="AD441">_xlfn.IFS(Table1[[#This Row],[Diff order-ship date]]&gt;10,"late time",Table1[[#This Row],[Diff order-ship date]]&gt;=0,"on time",Table1[[#This Row],[Diff order-ship date]]&lt;0,"not appropriate")</f>
        <v>on time</v>
      </c>
      <c r="AE441" s="11" t="str">
        <f t="shared" si="32"/>
        <v>Negative</v>
      </c>
      <c r="AF441" s="11" t="str">
        <f>_xlfn.CONCAT(Table1[[#This Row],[Month]],Table1[[#This Row],[year]])</f>
        <v>September2022</v>
      </c>
      <c r="AG441" s="11">
        <f t="shared" si="33"/>
        <v>-0.16171617161716201</v>
      </c>
    </row>
    <row r="442" spans="1:33">
      <c r="A442" s="4">
        <v>441</v>
      </c>
      <c r="B442" s="5" t="s">
        <v>1926</v>
      </c>
      <c r="C442" s="5" t="s">
        <v>153</v>
      </c>
      <c r="D442" s="5" t="s">
        <v>1927</v>
      </c>
      <c r="E442" s="5" t="s">
        <v>1928</v>
      </c>
      <c r="F442" s="5" t="s">
        <v>158</v>
      </c>
      <c r="G442" s="5" t="s">
        <v>1929</v>
      </c>
      <c r="H442" s="5" t="s">
        <v>125</v>
      </c>
      <c r="I442" s="5" t="s">
        <v>212</v>
      </c>
      <c r="J442" s="5" t="s">
        <v>65</v>
      </c>
      <c r="K442" s="5" t="s">
        <v>1930</v>
      </c>
      <c r="L442" s="5" t="s">
        <v>36</v>
      </c>
      <c r="M442" s="5" t="s">
        <v>34</v>
      </c>
      <c r="N442" s="5" t="s">
        <v>1931</v>
      </c>
      <c r="O442" s="5">
        <v>1987.32</v>
      </c>
      <c r="P442" s="5">
        <v>4</v>
      </c>
      <c r="Q442" s="5">
        <v>298.08</v>
      </c>
      <c r="R442" s="8">
        <f>Table1[[#This Row],[Profit]]/Table1[[#This Row],[Sales]]</f>
        <v>0.14999094257593101</v>
      </c>
      <c r="S442" s="5">
        <v>191.29</v>
      </c>
      <c r="T442" s="5" t="s">
        <v>170</v>
      </c>
      <c r="U442" s="5">
        <v>536</v>
      </c>
      <c r="V442" s="5" t="s">
        <v>173</v>
      </c>
      <c r="W442" s="5" t="s">
        <v>101</v>
      </c>
      <c r="X442" s="9" t="s">
        <v>21</v>
      </c>
      <c r="Y442" s="12">
        <v>45385</v>
      </c>
      <c r="Z442" s="12">
        <v>45538</v>
      </c>
      <c r="AA442" s="11">
        <f t="shared" si="30"/>
        <v>2024</v>
      </c>
      <c r="AB442" s="11" t="str">
        <f t="shared" si="31"/>
        <v>September</v>
      </c>
      <c r="AC442" s="11">
        <f t="shared" si="34"/>
        <v>153</v>
      </c>
      <c r="AD442" s="13" t="str" cm="1">
        <f t="array" ref="AD442">_xlfn.IFS(Table1[[#This Row],[Diff order-ship date]]&gt;10,"late time",Table1[[#This Row],[Diff order-ship date]]&gt;=0,"on time",Table1[[#This Row],[Diff order-ship date]]&lt;0,"not appropriate")</f>
        <v>late time</v>
      </c>
      <c r="AE442" s="11" t="str">
        <f t="shared" si="32"/>
        <v>Positive</v>
      </c>
      <c r="AF442" s="11" t="str">
        <f>_xlfn.CONCAT(Table1[[#This Row],[Month]],Table1[[#This Row],[year]])</f>
        <v>September2024</v>
      </c>
      <c r="AG442" s="11">
        <f t="shared" si="33"/>
        <v>0.14999094257593101</v>
      </c>
    </row>
    <row r="443" spans="1:33">
      <c r="A443" s="6">
        <v>442</v>
      </c>
      <c r="B443" s="7" t="s">
        <v>1932</v>
      </c>
      <c r="C443" s="7" t="s">
        <v>153</v>
      </c>
      <c r="D443" s="7" t="s">
        <v>1933</v>
      </c>
      <c r="E443" s="7" t="s">
        <v>1934</v>
      </c>
      <c r="F443" s="7" t="s">
        <v>158</v>
      </c>
      <c r="G443" s="7" t="s">
        <v>259</v>
      </c>
      <c r="H443" s="7" t="s">
        <v>138</v>
      </c>
      <c r="I443" s="7" t="s">
        <v>212</v>
      </c>
      <c r="J443" s="7" t="s">
        <v>65</v>
      </c>
      <c r="K443" s="7" t="s">
        <v>1935</v>
      </c>
      <c r="L443" s="7" t="s">
        <v>36</v>
      </c>
      <c r="M443" s="7" t="s">
        <v>34</v>
      </c>
      <c r="N443" s="7" t="s">
        <v>1936</v>
      </c>
      <c r="O443" s="7">
        <v>245.16</v>
      </c>
      <c r="P443" s="7">
        <v>4</v>
      </c>
      <c r="Q443" s="7">
        <v>73.44</v>
      </c>
      <c r="R443" s="8">
        <f>Table1[[#This Row],[Profit]]/Table1[[#This Row],[Sales]]</f>
        <v>0.29955947136563899</v>
      </c>
      <c r="S443" s="7">
        <v>15.13</v>
      </c>
      <c r="T443" s="7" t="s">
        <v>170</v>
      </c>
      <c r="U443" s="7">
        <v>153</v>
      </c>
      <c r="V443" s="7" t="s">
        <v>173</v>
      </c>
      <c r="W443" s="7" t="s">
        <v>96</v>
      </c>
      <c r="X443" s="10" t="s">
        <v>28</v>
      </c>
      <c r="Y443" s="14">
        <v>44923</v>
      </c>
      <c r="Z443" s="14">
        <v>44958</v>
      </c>
      <c r="AA443" s="11">
        <f t="shared" si="30"/>
        <v>2023</v>
      </c>
      <c r="AB443" s="11" t="str">
        <f t="shared" si="31"/>
        <v>February</v>
      </c>
      <c r="AC443" s="11">
        <f t="shared" si="34"/>
        <v>35</v>
      </c>
      <c r="AD443" s="13" t="str" cm="1">
        <f t="array" ref="AD443">_xlfn.IFS(Table1[[#This Row],[Diff order-ship date]]&gt;10,"late time",Table1[[#This Row],[Diff order-ship date]]&gt;=0,"on time",Table1[[#This Row],[Diff order-ship date]]&lt;0,"not appropriate")</f>
        <v>late time</v>
      </c>
      <c r="AE443" s="11" t="str">
        <f t="shared" si="32"/>
        <v>Positive</v>
      </c>
      <c r="AF443" s="11" t="str">
        <f>_xlfn.CONCAT(Table1[[#This Row],[Month]],Table1[[#This Row],[year]])</f>
        <v>February2023</v>
      </c>
      <c r="AG443" s="11">
        <f t="shared" si="33"/>
        <v>0.29955947136563899</v>
      </c>
    </row>
    <row r="444" spans="1:33">
      <c r="A444" s="4">
        <v>443</v>
      </c>
      <c r="B444" s="5" t="s">
        <v>1937</v>
      </c>
      <c r="C444" s="5" t="s">
        <v>153</v>
      </c>
      <c r="D444" s="5" t="s">
        <v>1938</v>
      </c>
      <c r="E444" s="5" t="s">
        <v>1939</v>
      </c>
      <c r="F444" s="5" t="s">
        <v>158</v>
      </c>
      <c r="G444" s="5" t="s">
        <v>485</v>
      </c>
      <c r="H444" s="5" t="s">
        <v>132</v>
      </c>
      <c r="I444" s="5" t="s">
        <v>212</v>
      </c>
      <c r="J444" s="5" t="s">
        <v>66</v>
      </c>
      <c r="K444" s="5" t="s">
        <v>1940</v>
      </c>
      <c r="L444" s="5" t="s">
        <v>36</v>
      </c>
      <c r="M444" s="5" t="s">
        <v>114</v>
      </c>
      <c r="N444" s="5" t="s">
        <v>1941</v>
      </c>
      <c r="O444" s="5">
        <v>64.2</v>
      </c>
      <c r="P444" s="5">
        <v>4</v>
      </c>
      <c r="Q444" s="5">
        <v>5.04</v>
      </c>
      <c r="R444" s="8">
        <f>Table1[[#This Row],[Profit]]/Table1[[#This Row],[Sales]]</f>
        <v>7.8504672897196301E-2</v>
      </c>
      <c r="S444" s="5">
        <v>2.13</v>
      </c>
      <c r="T444" s="5" t="s">
        <v>170</v>
      </c>
      <c r="U444" s="5">
        <v>282</v>
      </c>
      <c r="V444" s="5" t="s">
        <v>173</v>
      </c>
      <c r="W444" s="5" t="s">
        <v>106</v>
      </c>
      <c r="X444" s="9" t="s">
        <v>28</v>
      </c>
      <c r="Y444" s="12">
        <v>45268</v>
      </c>
      <c r="Z444" s="12">
        <v>45156</v>
      </c>
      <c r="AA444" s="11">
        <f t="shared" si="30"/>
        <v>2023</v>
      </c>
      <c r="AB444" s="11" t="str">
        <f t="shared" si="31"/>
        <v>August</v>
      </c>
      <c r="AC444" s="11">
        <f t="shared" si="34"/>
        <v>-112</v>
      </c>
      <c r="AD444" s="13" t="str" cm="1">
        <f t="array" ref="AD444">_xlfn.IFS(Table1[[#This Row],[Diff order-ship date]]&gt;10,"late time",Table1[[#This Row],[Diff order-ship date]]&gt;=0,"on time",Table1[[#This Row],[Diff order-ship date]]&lt;0,"not appropriate")</f>
        <v>not appropriate</v>
      </c>
      <c r="AE444" s="11" t="str">
        <f t="shared" si="32"/>
        <v>Positive</v>
      </c>
      <c r="AF444" s="11" t="str">
        <f>_xlfn.CONCAT(Table1[[#This Row],[Month]],Table1[[#This Row],[year]])</f>
        <v>August2023</v>
      </c>
      <c r="AG444" s="11">
        <f t="shared" si="33"/>
        <v>7.8504672897196301E-2</v>
      </c>
    </row>
    <row r="445" spans="1:33">
      <c r="A445" s="6">
        <v>444</v>
      </c>
      <c r="B445" s="7" t="s">
        <v>409</v>
      </c>
      <c r="C445" s="7" t="s">
        <v>153</v>
      </c>
      <c r="D445" s="7" t="s">
        <v>410</v>
      </c>
      <c r="E445" s="7" t="s">
        <v>411</v>
      </c>
      <c r="F445" s="7" t="s">
        <v>158</v>
      </c>
      <c r="G445" s="7" t="s">
        <v>150</v>
      </c>
      <c r="H445" s="7" t="s">
        <v>87</v>
      </c>
      <c r="I445" s="7" t="s">
        <v>212</v>
      </c>
      <c r="J445" s="7" t="s">
        <v>66</v>
      </c>
      <c r="K445" s="7" t="s">
        <v>1942</v>
      </c>
      <c r="L445" s="7" t="s">
        <v>36</v>
      </c>
      <c r="M445" s="7" t="s">
        <v>47</v>
      </c>
      <c r="N445" s="7" t="s">
        <v>1943</v>
      </c>
      <c r="O445" s="7">
        <v>262.95</v>
      </c>
      <c r="P445" s="7">
        <v>5</v>
      </c>
      <c r="Q445" s="7">
        <v>110.4</v>
      </c>
      <c r="R445" s="8">
        <f>Table1[[#This Row],[Profit]]/Table1[[#This Row],[Sales]]</f>
        <v>0.41985168282943502</v>
      </c>
      <c r="S445" s="7">
        <v>26.24</v>
      </c>
      <c r="T445" s="7" t="s">
        <v>170</v>
      </c>
      <c r="U445" s="7">
        <v>619</v>
      </c>
      <c r="V445" s="7" t="s">
        <v>173</v>
      </c>
      <c r="W445" s="7" t="s">
        <v>89</v>
      </c>
      <c r="X445" s="10" t="s">
        <v>21</v>
      </c>
      <c r="Y445" s="14">
        <v>45095</v>
      </c>
      <c r="Z445" s="14">
        <v>45101</v>
      </c>
      <c r="AA445" s="11">
        <f t="shared" si="30"/>
        <v>2023</v>
      </c>
      <c r="AB445" s="11" t="str">
        <f t="shared" si="31"/>
        <v>June</v>
      </c>
      <c r="AC445" s="11">
        <f t="shared" si="34"/>
        <v>6</v>
      </c>
      <c r="AD445" s="13" t="str" cm="1">
        <f t="array" ref="AD445">_xlfn.IFS(Table1[[#This Row],[Diff order-ship date]]&gt;10,"late time",Table1[[#This Row],[Diff order-ship date]]&gt;=0,"on time",Table1[[#This Row],[Diff order-ship date]]&lt;0,"not appropriate")</f>
        <v>on time</v>
      </c>
      <c r="AE445" s="11" t="str">
        <f t="shared" si="32"/>
        <v>Positive</v>
      </c>
      <c r="AF445" s="11" t="str">
        <f>_xlfn.CONCAT(Table1[[#This Row],[Month]],Table1[[#This Row],[year]])</f>
        <v>June2023</v>
      </c>
      <c r="AG445" s="11">
        <f t="shared" si="33"/>
        <v>0.41985168282943502</v>
      </c>
    </row>
    <row r="446" spans="1:33">
      <c r="A446" s="4">
        <v>445</v>
      </c>
      <c r="B446" s="5" t="s">
        <v>367</v>
      </c>
      <c r="C446" s="5" t="s">
        <v>153</v>
      </c>
      <c r="D446" s="5" t="s">
        <v>368</v>
      </c>
      <c r="E446" s="5" t="s">
        <v>133</v>
      </c>
      <c r="F446" s="5" t="s">
        <v>158</v>
      </c>
      <c r="G446" s="5" t="s">
        <v>148</v>
      </c>
      <c r="H446" s="5" t="s">
        <v>71</v>
      </c>
      <c r="I446" s="5" t="s">
        <v>212</v>
      </c>
      <c r="J446" s="5" t="s">
        <v>65</v>
      </c>
      <c r="K446" s="5" t="s">
        <v>1944</v>
      </c>
      <c r="L446" s="5" t="s">
        <v>36</v>
      </c>
      <c r="M446" s="5" t="s">
        <v>47</v>
      </c>
      <c r="N446" s="5" t="s">
        <v>53</v>
      </c>
      <c r="O446" s="5">
        <v>36.299999999999997</v>
      </c>
      <c r="P446" s="5">
        <v>5</v>
      </c>
      <c r="Q446" s="5">
        <v>6.45</v>
      </c>
      <c r="R446" s="8">
        <f>Table1[[#This Row],[Profit]]/Table1[[#This Row],[Sales]]</f>
        <v>0.17768595041322299</v>
      </c>
      <c r="S446" s="5">
        <v>0.28999999999999998</v>
      </c>
      <c r="T446" s="5" t="s">
        <v>170</v>
      </c>
      <c r="U446" s="5">
        <v>282</v>
      </c>
      <c r="V446" s="5" t="s">
        <v>173</v>
      </c>
      <c r="W446" s="5" t="s">
        <v>101</v>
      </c>
      <c r="X446" s="9" t="s">
        <v>28</v>
      </c>
      <c r="Y446" s="12">
        <v>44649</v>
      </c>
      <c r="Z446" s="12">
        <v>44596</v>
      </c>
      <c r="AA446" s="11">
        <f t="shared" si="30"/>
        <v>2022</v>
      </c>
      <c r="AB446" s="11" t="str">
        <f t="shared" si="31"/>
        <v>February</v>
      </c>
      <c r="AC446" s="11">
        <f t="shared" si="34"/>
        <v>-53</v>
      </c>
      <c r="AD446" s="13" t="str" cm="1">
        <f t="array" ref="AD446">_xlfn.IFS(Table1[[#This Row],[Diff order-ship date]]&gt;10,"late time",Table1[[#This Row],[Diff order-ship date]]&gt;=0,"on time",Table1[[#This Row],[Diff order-ship date]]&lt;0,"not appropriate")</f>
        <v>not appropriate</v>
      </c>
      <c r="AE446" s="11" t="str">
        <f t="shared" si="32"/>
        <v>Positive</v>
      </c>
      <c r="AF446" s="11" t="str">
        <f>_xlfn.CONCAT(Table1[[#This Row],[Month]],Table1[[#This Row],[year]])</f>
        <v>February2022</v>
      </c>
      <c r="AG446" s="11">
        <f t="shared" si="33"/>
        <v>0.17768595041322299</v>
      </c>
    </row>
    <row r="447" spans="1:33">
      <c r="A447" s="6">
        <v>446</v>
      </c>
      <c r="B447" s="7" t="s">
        <v>1717</v>
      </c>
      <c r="C447" s="7" t="s">
        <v>153</v>
      </c>
      <c r="D447" s="7" t="s">
        <v>1388</v>
      </c>
      <c r="E447" s="7" t="s">
        <v>1389</v>
      </c>
      <c r="F447" s="7" t="s">
        <v>158</v>
      </c>
      <c r="G447" s="7" t="s">
        <v>1718</v>
      </c>
      <c r="H447" s="7" t="s">
        <v>134</v>
      </c>
      <c r="I447" s="7" t="s">
        <v>212</v>
      </c>
      <c r="J447" s="7" t="s">
        <v>66</v>
      </c>
      <c r="K447" s="7" t="s">
        <v>1854</v>
      </c>
      <c r="L447" s="7" t="s">
        <v>36</v>
      </c>
      <c r="M447" s="7" t="s">
        <v>38</v>
      </c>
      <c r="N447" s="7" t="s">
        <v>1855</v>
      </c>
      <c r="O447" s="7">
        <v>82.2</v>
      </c>
      <c r="P447" s="7">
        <v>5</v>
      </c>
      <c r="Q447" s="7">
        <v>10.65</v>
      </c>
      <c r="R447" s="8">
        <f>Table1[[#This Row],[Profit]]/Table1[[#This Row],[Sales]]</f>
        <v>0.12956204379562</v>
      </c>
      <c r="S447" s="7">
        <v>7.87</v>
      </c>
      <c r="T447" s="7" t="s">
        <v>170</v>
      </c>
      <c r="U447" s="7">
        <v>459</v>
      </c>
      <c r="V447" s="7" t="s">
        <v>173</v>
      </c>
      <c r="W447" s="7" t="s">
        <v>89</v>
      </c>
      <c r="X447" s="10" t="s">
        <v>21</v>
      </c>
      <c r="Y447" s="14">
        <v>45308</v>
      </c>
      <c r="Z447" s="14">
        <v>45313</v>
      </c>
      <c r="AA447" s="11">
        <f t="shared" si="30"/>
        <v>2024</v>
      </c>
      <c r="AB447" s="11" t="str">
        <f t="shared" si="31"/>
        <v>January</v>
      </c>
      <c r="AC447" s="11">
        <f t="shared" si="34"/>
        <v>5</v>
      </c>
      <c r="AD447" s="13" t="str" cm="1">
        <f t="array" ref="AD447">_xlfn.IFS(Table1[[#This Row],[Diff order-ship date]]&gt;10,"late time",Table1[[#This Row],[Diff order-ship date]]&gt;=0,"on time",Table1[[#This Row],[Diff order-ship date]]&lt;0,"not appropriate")</f>
        <v>on time</v>
      </c>
      <c r="AE447" s="11" t="str">
        <f t="shared" si="32"/>
        <v>Positive</v>
      </c>
      <c r="AF447" s="11" t="str">
        <f>_xlfn.CONCAT(Table1[[#This Row],[Month]],Table1[[#This Row],[year]])</f>
        <v>January2024</v>
      </c>
      <c r="AG447" s="11">
        <f t="shared" si="33"/>
        <v>0.12956204379562</v>
      </c>
    </row>
    <row r="448" spans="1:33">
      <c r="A448" s="4">
        <v>447</v>
      </c>
      <c r="B448" s="5" t="s">
        <v>1918</v>
      </c>
      <c r="C448" s="5" t="s">
        <v>153</v>
      </c>
      <c r="D448" s="5" t="s">
        <v>246</v>
      </c>
      <c r="E448" s="5" t="s">
        <v>247</v>
      </c>
      <c r="F448" s="5" t="s">
        <v>158</v>
      </c>
      <c r="G448" s="5" t="s">
        <v>830</v>
      </c>
      <c r="H448" s="5" t="s">
        <v>104</v>
      </c>
      <c r="I448" s="5" t="s">
        <v>212</v>
      </c>
      <c r="J448" s="5" t="s">
        <v>67</v>
      </c>
      <c r="K448" s="5" t="s">
        <v>1854</v>
      </c>
      <c r="L448" s="5" t="s">
        <v>36</v>
      </c>
      <c r="M448" s="5" t="s">
        <v>38</v>
      </c>
      <c r="N448" s="5" t="s">
        <v>1855</v>
      </c>
      <c r="O448" s="5">
        <v>82.2</v>
      </c>
      <c r="P448" s="5">
        <v>5</v>
      </c>
      <c r="Q448" s="5">
        <v>10.65</v>
      </c>
      <c r="R448" s="8">
        <f>Table1[[#This Row],[Profit]]/Table1[[#This Row],[Sales]]</f>
        <v>0.12956204379562</v>
      </c>
      <c r="S448" s="5">
        <v>5.74</v>
      </c>
      <c r="T448" s="5" t="s">
        <v>170</v>
      </c>
      <c r="U448" s="5">
        <v>714</v>
      </c>
      <c r="V448" s="5" t="s">
        <v>173</v>
      </c>
      <c r="W448" s="5" t="s">
        <v>101</v>
      </c>
      <c r="X448" s="9" t="s">
        <v>21</v>
      </c>
      <c r="Y448" s="12">
        <v>45618</v>
      </c>
      <c r="Z448" s="12">
        <v>45622</v>
      </c>
      <c r="AA448" s="11">
        <f t="shared" si="30"/>
        <v>2024</v>
      </c>
      <c r="AB448" s="11" t="str">
        <f t="shared" si="31"/>
        <v>November</v>
      </c>
      <c r="AC448" s="11">
        <f t="shared" si="34"/>
        <v>4</v>
      </c>
      <c r="AD448" s="13" t="str" cm="1">
        <f t="array" ref="AD448">_xlfn.IFS(Table1[[#This Row],[Diff order-ship date]]&gt;10,"late time",Table1[[#This Row],[Diff order-ship date]]&gt;=0,"on time",Table1[[#This Row],[Diff order-ship date]]&lt;0,"not appropriate")</f>
        <v>on time</v>
      </c>
      <c r="AE448" s="11" t="str">
        <f t="shared" si="32"/>
        <v>Positive</v>
      </c>
      <c r="AF448" s="11" t="str">
        <f>_xlfn.CONCAT(Table1[[#This Row],[Month]],Table1[[#This Row],[year]])</f>
        <v>November2024</v>
      </c>
      <c r="AG448" s="11">
        <f t="shared" si="33"/>
        <v>0.12956204379562</v>
      </c>
    </row>
    <row r="449" spans="1:33">
      <c r="A449" s="6">
        <v>448</v>
      </c>
      <c r="B449" s="7" t="s">
        <v>1945</v>
      </c>
      <c r="C449" s="7" t="s">
        <v>153</v>
      </c>
      <c r="D449" s="7" t="s">
        <v>216</v>
      </c>
      <c r="E449" s="7" t="s">
        <v>217</v>
      </c>
      <c r="F449" s="7" t="s">
        <v>158</v>
      </c>
      <c r="G449" s="7" t="s">
        <v>326</v>
      </c>
      <c r="H449" s="7" t="s">
        <v>132</v>
      </c>
      <c r="I449" s="7" t="s">
        <v>212</v>
      </c>
      <c r="J449" s="7" t="s">
        <v>66</v>
      </c>
      <c r="K449" s="7" t="s">
        <v>1946</v>
      </c>
      <c r="L449" s="7" t="s">
        <v>36</v>
      </c>
      <c r="M449" s="7" t="s">
        <v>38</v>
      </c>
      <c r="N449" s="7" t="s">
        <v>1947</v>
      </c>
      <c r="O449" s="7">
        <v>78.75</v>
      </c>
      <c r="P449" s="7">
        <v>5</v>
      </c>
      <c r="Q449" s="7">
        <v>17.25</v>
      </c>
      <c r="R449" s="8">
        <f>Table1[[#This Row],[Profit]]/Table1[[#This Row],[Sales]]</f>
        <v>0.21904761904761899</v>
      </c>
      <c r="S449" s="7">
        <v>4.49</v>
      </c>
      <c r="T449" s="7" t="s">
        <v>170</v>
      </c>
      <c r="U449" s="7">
        <v>437</v>
      </c>
      <c r="V449" s="7" t="s">
        <v>173</v>
      </c>
      <c r="W449" s="7" t="s">
        <v>96</v>
      </c>
      <c r="X449" s="10" t="s">
        <v>21</v>
      </c>
      <c r="Y449" s="14">
        <v>44466</v>
      </c>
      <c r="Z449" s="14">
        <v>44265</v>
      </c>
      <c r="AA449" s="11">
        <f t="shared" si="30"/>
        <v>2021</v>
      </c>
      <c r="AB449" s="11" t="str">
        <f t="shared" si="31"/>
        <v>March</v>
      </c>
      <c r="AC449" s="11">
        <f t="shared" si="34"/>
        <v>-201</v>
      </c>
      <c r="AD449" s="13" t="str" cm="1">
        <f t="array" ref="AD449">_xlfn.IFS(Table1[[#This Row],[Diff order-ship date]]&gt;10,"late time",Table1[[#This Row],[Diff order-ship date]]&gt;=0,"on time",Table1[[#This Row],[Diff order-ship date]]&lt;0,"not appropriate")</f>
        <v>not appropriate</v>
      </c>
      <c r="AE449" s="11" t="str">
        <f t="shared" si="32"/>
        <v>Positive</v>
      </c>
      <c r="AF449" s="11" t="str">
        <f>_xlfn.CONCAT(Table1[[#This Row],[Month]],Table1[[#This Row],[year]])</f>
        <v>March2021</v>
      </c>
      <c r="AG449" s="11">
        <f t="shared" si="33"/>
        <v>0.21904761904761899</v>
      </c>
    </row>
    <row r="450" spans="1:33">
      <c r="A450" s="4">
        <v>449</v>
      </c>
      <c r="B450" s="5" t="s">
        <v>1714</v>
      </c>
      <c r="C450" s="5" t="s">
        <v>153</v>
      </c>
      <c r="D450" s="5" t="s">
        <v>1085</v>
      </c>
      <c r="E450" s="5" t="s">
        <v>86</v>
      </c>
      <c r="F450" s="5" t="s">
        <v>158</v>
      </c>
      <c r="G450" s="5" t="s">
        <v>751</v>
      </c>
      <c r="H450" s="5" t="s">
        <v>138</v>
      </c>
      <c r="I450" s="5" t="s">
        <v>212</v>
      </c>
      <c r="J450" s="5" t="s">
        <v>65</v>
      </c>
      <c r="K450" s="5" t="s">
        <v>1948</v>
      </c>
      <c r="L450" s="5" t="s">
        <v>36</v>
      </c>
      <c r="M450" s="5" t="s">
        <v>88</v>
      </c>
      <c r="N450" s="5" t="s">
        <v>1949</v>
      </c>
      <c r="O450" s="5">
        <v>61.2</v>
      </c>
      <c r="P450" s="5">
        <v>5</v>
      </c>
      <c r="Q450" s="5">
        <v>10.95</v>
      </c>
      <c r="R450" s="8">
        <f>Table1[[#This Row],[Profit]]/Table1[[#This Row],[Sales]]</f>
        <v>0.17892156862745101</v>
      </c>
      <c r="S450" s="5">
        <v>4.57</v>
      </c>
      <c r="T450" s="5" t="s">
        <v>170</v>
      </c>
      <c r="U450" s="5">
        <v>404</v>
      </c>
      <c r="V450" s="5" t="s">
        <v>173</v>
      </c>
      <c r="W450" s="5" t="s">
        <v>106</v>
      </c>
      <c r="X450" s="9" t="s">
        <v>28</v>
      </c>
      <c r="Y450" s="12">
        <v>45568</v>
      </c>
      <c r="Z450" s="12">
        <v>45365</v>
      </c>
      <c r="AA450" s="11">
        <f t="shared" ref="AA450:AA513" si="35">YEAR(Z450)</f>
        <v>2024</v>
      </c>
      <c r="AB450" s="11" t="str">
        <f t="shared" ref="AB450:AB513" si="36">TEXT(Z450,"mmmm")</f>
        <v>March</v>
      </c>
      <c r="AC450" s="11">
        <f t="shared" si="34"/>
        <v>-203</v>
      </c>
      <c r="AD450" s="13" t="str" cm="1">
        <f t="array" ref="AD450">_xlfn.IFS(Table1[[#This Row],[Diff order-ship date]]&gt;10,"late time",Table1[[#This Row],[Diff order-ship date]]&gt;=0,"on time",Table1[[#This Row],[Diff order-ship date]]&lt;0,"not appropriate")</f>
        <v>not appropriate</v>
      </c>
      <c r="AE450" s="11" t="str">
        <f t="shared" ref="AE450:AE513" si="37">IF(Q450&lt;0,"Negative","Positive")</f>
        <v>Positive</v>
      </c>
      <c r="AF450" s="11" t="str">
        <f>_xlfn.CONCAT(Table1[[#This Row],[Month]],Table1[[#This Row],[year]])</f>
        <v>March2024</v>
      </c>
      <c r="AG450" s="11">
        <f t="shared" ref="AG450:AG513" si="38">Q450/O450</f>
        <v>0.17892156862745101</v>
      </c>
    </row>
    <row r="451" spans="1:33">
      <c r="A451" s="6">
        <v>450</v>
      </c>
      <c r="B451" s="7" t="s">
        <v>1950</v>
      </c>
      <c r="C451" s="7" t="s">
        <v>153</v>
      </c>
      <c r="D451" s="7" t="s">
        <v>1951</v>
      </c>
      <c r="E451" s="7" t="s">
        <v>1952</v>
      </c>
      <c r="F451" s="7" t="s">
        <v>158</v>
      </c>
      <c r="G451" s="7" t="s">
        <v>248</v>
      </c>
      <c r="H451" s="7" t="s">
        <v>104</v>
      </c>
      <c r="I451" s="7" t="s">
        <v>212</v>
      </c>
      <c r="J451" s="7" t="s">
        <v>67</v>
      </c>
      <c r="K451" s="7" t="s">
        <v>1953</v>
      </c>
      <c r="L451" s="7" t="s">
        <v>36</v>
      </c>
      <c r="M451" s="7" t="s">
        <v>114</v>
      </c>
      <c r="N451" s="7" t="s">
        <v>1954</v>
      </c>
      <c r="O451" s="7">
        <v>257.7</v>
      </c>
      <c r="P451" s="7">
        <v>5</v>
      </c>
      <c r="Q451" s="7">
        <v>25.65</v>
      </c>
      <c r="R451" s="8">
        <f>Table1[[#This Row],[Profit]]/Table1[[#This Row],[Sales]]</f>
        <v>9.9534342258440003E-2</v>
      </c>
      <c r="S451" s="7">
        <v>21.89</v>
      </c>
      <c r="T451" s="7" t="s">
        <v>170</v>
      </c>
      <c r="U451" s="7">
        <v>728</v>
      </c>
      <c r="V451" s="7" t="s">
        <v>173</v>
      </c>
      <c r="W451" s="7" t="s">
        <v>89</v>
      </c>
      <c r="X451" s="10" t="s">
        <v>21</v>
      </c>
      <c r="Y451" s="14">
        <v>44743</v>
      </c>
      <c r="Z451" s="14">
        <v>44866</v>
      </c>
      <c r="AA451" s="11">
        <f t="shared" si="35"/>
        <v>2022</v>
      </c>
      <c r="AB451" s="11" t="str">
        <f t="shared" si="36"/>
        <v>November</v>
      </c>
      <c r="AC451" s="11">
        <f t="shared" si="34"/>
        <v>123</v>
      </c>
      <c r="AD451" s="13" t="str" cm="1">
        <f t="array" ref="AD451">_xlfn.IFS(Table1[[#This Row],[Diff order-ship date]]&gt;10,"late time",Table1[[#This Row],[Diff order-ship date]]&gt;=0,"on time",Table1[[#This Row],[Diff order-ship date]]&lt;0,"not appropriate")</f>
        <v>late time</v>
      </c>
      <c r="AE451" s="11" t="str">
        <f t="shared" si="37"/>
        <v>Positive</v>
      </c>
      <c r="AF451" s="11" t="str">
        <f>_xlfn.CONCAT(Table1[[#This Row],[Month]],Table1[[#This Row],[year]])</f>
        <v>November2022</v>
      </c>
      <c r="AG451" s="11">
        <f t="shared" si="38"/>
        <v>9.9534342258440003E-2</v>
      </c>
    </row>
    <row r="452" spans="1:33">
      <c r="A452" s="4">
        <v>451</v>
      </c>
      <c r="B452" s="5" t="s">
        <v>1955</v>
      </c>
      <c r="C452" s="5" t="s">
        <v>153</v>
      </c>
      <c r="D452" s="5" t="s">
        <v>1956</v>
      </c>
      <c r="E452" s="5" t="s">
        <v>1957</v>
      </c>
      <c r="F452" s="5" t="s">
        <v>158</v>
      </c>
      <c r="G452" s="5" t="s">
        <v>1958</v>
      </c>
      <c r="H452" s="5" t="s">
        <v>142</v>
      </c>
      <c r="I452" s="5" t="s">
        <v>212</v>
      </c>
      <c r="J452" s="5" t="s">
        <v>64</v>
      </c>
      <c r="K452" s="5" t="s">
        <v>656</v>
      </c>
      <c r="L452" s="5" t="s">
        <v>36</v>
      </c>
      <c r="M452" s="5" t="s">
        <v>99</v>
      </c>
      <c r="N452" s="5" t="s">
        <v>657</v>
      </c>
      <c r="O452" s="5">
        <v>169.65</v>
      </c>
      <c r="P452" s="5">
        <v>5</v>
      </c>
      <c r="Q452" s="5">
        <v>39</v>
      </c>
      <c r="R452" s="8">
        <f>Table1[[#This Row],[Profit]]/Table1[[#This Row],[Sales]]</f>
        <v>0.229885057471264</v>
      </c>
      <c r="S452" s="5">
        <v>9.15</v>
      </c>
      <c r="T452" s="5" t="s">
        <v>170</v>
      </c>
      <c r="U452" s="5">
        <v>166</v>
      </c>
      <c r="V452" s="5" t="s">
        <v>173</v>
      </c>
      <c r="W452" s="5" t="s">
        <v>101</v>
      </c>
      <c r="X452" s="9" t="s">
        <v>21</v>
      </c>
      <c r="Y452" s="12">
        <v>45517</v>
      </c>
      <c r="Z452" s="12">
        <v>45523</v>
      </c>
      <c r="AA452" s="11">
        <f t="shared" si="35"/>
        <v>2024</v>
      </c>
      <c r="AB452" s="11" t="str">
        <f t="shared" si="36"/>
        <v>August</v>
      </c>
      <c r="AC452" s="11">
        <f t="shared" ref="AC452:AC515" si="39">DATEDIF(Y452,Z452,"d")</f>
        <v>6</v>
      </c>
      <c r="AD452" s="13" t="str" cm="1">
        <f t="array" ref="AD452">_xlfn.IFS(Table1[[#This Row],[Diff order-ship date]]&gt;10,"late time",Table1[[#This Row],[Diff order-ship date]]&gt;=0,"on time",Table1[[#This Row],[Diff order-ship date]]&lt;0,"not appropriate")</f>
        <v>on time</v>
      </c>
      <c r="AE452" s="11" t="str">
        <f t="shared" si="37"/>
        <v>Positive</v>
      </c>
      <c r="AF452" s="11" t="str">
        <f>_xlfn.CONCAT(Table1[[#This Row],[Month]],Table1[[#This Row],[year]])</f>
        <v>August2024</v>
      </c>
      <c r="AG452" s="11">
        <f t="shared" si="38"/>
        <v>0.229885057471264</v>
      </c>
    </row>
    <row r="453" spans="1:33">
      <c r="A453" s="6">
        <v>452</v>
      </c>
      <c r="B453" s="7" t="s">
        <v>1888</v>
      </c>
      <c r="C453" s="7" t="s">
        <v>153</v>
      </c>
      <c r="D453" s="7" t="s">
        <v>1831</v>
      </c>
      <c r="E453" s="7" t="s">
        <v>1832</v>
      </c>
      <c r="F453" s="7" t="s">
        <v>158</v>
      </c>
      <c r="G453" s="7" t="s">
        <v>224</v>
      </c>
      <c r="H453" s="7" t="s">
        <v>87</v>
      </c>
      <c r="I453" s="7" t="s">
        <v>212</v>
      </c>
      <c r="J453" s="7" t="s">
        <v>66</v>
      </c>
      <c r="K453" s="7" t="s">
        <v>1959</v>
      </c>
      <c r="L453" s="7" t="s">
        <v>36</v>
      </c>
      <c r="M453" s="7" t="s">
        <v>99</v>
      </c>
      <c r="N453" s="7" t="s">
        <v>1960</v>
      </c>
      <c r="O453" s="7">
        <v>105.6</v>
      </c>
      <c r="P453" s="7">
        <v>5</v>
      </c>
      <c r="Q453" s="7">
        <v>52.8</v>
      </c>
      <c r="R453" s="8">
        <f>Table1[[#This Row],[Profit]]/Table1[[#This Row],[Sales]]</f>
        <v>0.5</v>
      </c>
      <c r="S453" s="7">
        <v>7.11</v>
      </c>
      <c r="T453" s="7" t="s">
        <v>170</v>
      </c>
      <c r="U453" s="7">
        <v>370</v>
      </c>
      <c r="V453" s="7" t="s">
        <v>173</v>
      </c>
      <c r="W453" s="7" t="s">
        <v>96</v>
      </c>
      <c r="X453" s="10" t="s">
        <v>21</v>
      </c>
      <c r="Y453" s="14">
        <v>45517</v>
      </c>
      <c r="Z453" s="14">
        <v>45523</v>
      </c>
      <c r="AA453" s="11">
        <f t="shared" si="35"/>
        <v>2024</v>
      </c>
      <c r="AB453" s="11" t="str">
        <f t="shared" si="36"/>
        <v>August</v>
      </c>
      <c r="AC453" s="11">
        <f t="shared" si="39"/>
        <v>6</v>
      </c>
      <c r="AD453" s="13" t="str" cm="1">
        <f t="array" ref="AD453">_xlfn.IFS(Table1[[#This Row],[Diff order-ship date]]&gt;10,"late time",Table1[[#This Row],[Diff order-ship date]]&gt;=0,"on time",Table1[[#This Row],[Diff order-ship date]]&lt;0,"not appropriate")</f>
        <v>on time</v>
      </c>
      <c r="AE453" s="11" t="str">
        <f t="shared" si="37"/>
        <v>Positive</v>
      </c>
      <c r="AF453" s="11" t="str">
        <f>_xlfn.CONCAT(Table1[[#This Row],[Month]],Table1[[#This Row],[year]])</f>
        <v>August2024</v>
      </c>
      <c r="AG453" s="11">
        <f t="shared" si="38"/>
        <v>0.5</v>
      </c>
    </row>
    <row r="454" spans="1:33">
      <c r="A454" s="4">
        <v>453</v>
      </c>
      <c r="B454" s="5" t="s">
        <v>1692</v>
      </c>
      <c r="C454" s="5" t="s">
        <v>153</v>
      </c>
      <c r="D454" s="5" t="s">
        <v>1693</v>
      </c>
      <c r="E454" s="5" t="s">
        <v>1694</v>
      </c>
      <c r="F454" s="5" t="s">
        <v>158</v>
      </c>
      <c r="G454" s="5" t="s">
        <v>1695</v>
      </c>
      <c r="H454" s="5" t="s">
        <v>40</v>
      </c>
      <c r="I454" s="5" t="s">
        <v>212</v>
      </c>
      <c r="J454" s="5" t="s">
        <v>64</v>
      </c>
      <c r="K454" s="5" t="s">
        <v>375</v>
      </c>
      <c r="L454" s="5" t="s">
        <v>36</v>
      </c>
      <c r="M454" s="5" t="s">
        <v>109</v>
      </c>
      <c r="N454" s="5" t="s">
        <v>376</v>
      </c>
      <c r="O454" s="5">
        <v>142.19999999999999</v>
      </c>
      <c r="P454" s="5">
        <v>6</v>
      </c>
      <c r="Q454" s="5">
        <v>29.7</v>
      </c>
      <c r="R454" s="8">
        <f>Table1[[#This Row],[Profit]]/Table1[[#This Row],[Sales]]</f>
        <v>0.208860759493671</v>
      </c>
      <c r="S454" s="5">
        <v>10.039999999999999</v>
      </c>
      <c r="T454" s="5" t="s">
        <v>170</v>
      </c>
      <c r="U454" s="5">
        <v>329</v>
      </c>
      <c r="V454" s="5" t="s">
        <v>173</v>
      </c>
      <c r="W454" s="5" t="s">
        <v>106</v>
      </c>
      <c r="X454" s="9" t="s">
        <v>21</v>
      </c>
      <c r="Y454" s="12">
        <v>45109</v>
      </c>
      <c r="Z454" s="12">
        <v>45232</v>
      </c>
      <c r="AA454" s="11">
        <f t="shared" si="35"/>
        <v>2023</v>
      </c>
      <c r="AB454" s="11" t="str">
        <f t="shared" si="36"/>
        <v>November</v>
      </c>
      <c r="AC454" s="11">
        <f t="shared" si="39"/>
        <v>123</v>
      </c>
      <c r="AD454" s="13" t="str" cm="1">
        <f t="array" ref="AD454">_xlfn.IFS(Table1[[#This Row],[Diff order-ship date]]&gt;10,"late time",Table1[[#This Row],[Diff order-ship date]]&gt;=0,"on time",Table1[[#This Row],[Diff order-ship date]]&lt;0,"not appropriate")</f>
        <v>late time</v>
      </c>
      <c r="AE454" s="11" t="str">
        <f t="shared" si="37"/>
        <v>Positive</v>
      </c>
      <c r="AF454" s="11" t="str">
        <f>_xlfn.CONCAT(Table1[[#This Row],[Month]],Table1[[#This Row],[year]])</f>
        <v>November2023</v>
      </c>
      <c r="AG454" s="11">
        <f t="shared" si="38"/>
        <v>0.208860759493671</v>
      </c>
    </row>
    <row r="455" spans="1:33">
      <c r="A455" s="6">
        <v>454</v>
      </c>
      <c r="B455" s="7" t="s">
        <v>356</v>
      </c>
      <c r="C455" s="7" t="s">
        <v>153</v>
      </c>
      <c r="D455" s="7" t="s">
        <v>357</v>
      </c>
      <c r="E455" s="7" t="s">
        <v>358</v>
      </c>
      <c r="F455" s="7" t="s">
        <v>158</v>
      </c>
      <c r="G455" s="7" t="s">
        <v>259</v>
      </c>
      <c r="H455" s="7" t="s">
        <v>138</v>
      </c>
      <c r="I455" s="7" t="s">
        <v>212</v>
      </c>
      <c r="J455" s="7" t="s">
        <v>65</v>
      </c>
      <c r="K455" s="7" t="s">
        <v>1961</v>
      </c>
      <c r="L455" s="7" t="s">
        <v>36</v>
      </c>
      <c r="M455" s="7" t="s">
        <v>88</v>
      </c>
      <c r="N455" s="7" t="s">
        <v>1962</v>
      </c>
      <c r="O455" s="7">
        <v>43.74</v>
      </c>
      <c r="P455" s="7">
        <v>6</v>
      </c>
      <c r="Q455" s="7">
        <v>11.34</v>
      </c>
      <c r="R455" s="8">
        <f>Table1[[#This Row],[Profit]]/Table1[[#This Row],[Sales]]</f>
        <v>0.25925925925925902</v>
      </c>
      <c r="S455" s="7">
        <v>3.84</v>
      </c>
      <c r="T455" s="7" t="s">
        <v>170</v>
      </c>
      <c r="U455" s="7">
        <v>291</v>
      </c>
      <c r="V455" s="7" t="s">
        <v>173</v>
      </c>
      <c r="W455" s="7" t="s">
        <v>89</v>
      </c>
      <c r="X455" s="10" t="s">
        <v>21</v>
      </c>
      <c r="Y455" s="14">
        <v>44466</v>
      </c>
      <c r="Z455" s="14">
        <v>44265</v>
      </c>
      <c r="AA455" s="11">
        <f t="shared" si="35"/>
        <v>2021</v>
      </c>
      <c r="AB455" s="11" t="str">
        <f t="shared" si="36"/>
        <v>March</v>
      </c>
      <c r="AC455" s="11">
        <f t="shared" si="39"/>
        <v>-201</v>
      </c>
      <c r="AD455" s="13" t="str" cm="1">
        <f t="array" ref="AD455">_xlfn.IFS(Table1[[#This Row],[Diff order-ship date]]&gt;10,"late time",Table1[[#This Row],[Diff order-ship date]]&gt;=0,"on time",Table1[[#This Row],[Diff order-ship date]]&lt;0,"not appropriate")</f>
        <v>not appropriate</v>
      </c>
      <c r="AE455" s="11" t="str">
        <f t="shared" si="37"/>
        <v>Positive</v>
      </c>
      <c r="AF455" s="11" t="str">
        <f>_xlfn.CONCAT(Table1[[#This Row],[Month]],Table1[[#This Row],[year]])</f>
        <v>March2021</v>
      </c>
      <c r="AG455" s="11">
        <f t="shared" si="38"/>
        <v>0.25925925925925902</v>
      </c>
    </row>
    <row r="456" spans="1:33">
      <c r="A456" s="4">
        <v>455</v>
      </c>
      <c r="B456" s="5" t="s">
        <v>1963</v>
      </c>
      <c r="C456" s="5" t="s">
        <v>153</v>
      </c>
      <c r="D456" s="5" t="s">
        <v>1964</v>
      </c>
      <c r="E456" s="5" t="s">
        <v>1965</v>
      </c>
      <c r="F456" s="5" t="s">
        <v>158</v>
      </c>
      <c r="G456" s="5" t="s">
        <v>544</v>
      </c>
      <c r="H456" s="5" t="s">
        <v>142</v>
      </c>
      <c r="I456" s="5" t="s">
        <v>212</v>
      </c>
      <c r="J456" s="5" t="s">
        <v>64</v>
      </c>
      <c r="K456" s="5" t="s">
        <v>1966</v>
      </c>
      <c r="L456" s="5" t="s">
        <v>36</v>
      </c>
      <c r="M456" s="5" t="s">
        <v>114</v>
      </c>
      <c r="N456" s="5" t="s">
        <v>1967</v>
      </c>
      <c r="O456" s="5">
        <v>209.34</v>
      </c>
      <c r="P456" s="5">
        <v>6</v>
      </c>
      <c r="Q456" s="5">
        <v>33.479999999999997</v>
      </c>
      <c r="R456" s="8">
        <f>Table1[[#This Row],[Profit]]/Table1[[#This Row],[Sales]]</f>
        <v>0.15993121238177099</v>
      </c>
      <c r="S456" s="5">
        <v>21.15</v>
      </c>
      <c r="T456" s="5" t="s">
        <v>170</v>
      </c>
      <c r="U456" s="5">
        <v>483</v>
      </c>
      <c r="V456" s="5" t="s">
        <v>173</v>
      </c>
      <c r="W456" s="5" t="s">
        <v>101</v>
      </c>
      <c r="X456" s="9" t="s">
        <v>21</v>
      </c>
      <c r="Y456" s="12">
        <v>44873</v>
      </c>
      <c r="Z456" s="12">
        <v>44789</v>
      </c>
      <c r="AA456" s="11">
        <f t="shared" si="35"/>
        <v>2022</v>
      </c>
      <c r="AB456" s="11" t="str">
        <f t="shared" si="36"/>
        <v>August</v>
      </c>
      <c r="AC456" s="11">
        <f t="shared" si="39"/>
        <v>-84</v>
      </c>
      <c r="AD456" s="13" t="str" cm="1">
        <f t="array" ref="AD456">_xlfn.IFS(Table1[[#This Row],[Diff order-ship date]]&gt;10,"late time",Table1[[#This Row],[Diff order-ship date]]&gt;=0,"on time",Table1[[#This Row],[Diff order-ship date]]&lt;0,"not appropriate")</f>
        <v>not appropriate</v>
      </c>
      <c r="AE456" s="11" t="str">
        <f t="shared" si="37"/>
        <v>Positive</v>
      </c>
      <c r="AF456" s="11" t="str">
        <f>_xlfn.CONCAT(Table1[[#This Row],[Month]],Table1[[#This Row],[year]])</f>
        <v>August2022</v>
      </c>
      <c r="AG456" s="11">
        <f t="shared" si="38"/>
        <v>0.15993121238177099</v>
      </c>
    </row>
    <row r="457" spans="1:33">
      <c r="A457" s="6">
        <v>456</v>
      </c>
      <c r="B457" s="7" t="s">
        <v>371</v>
      </c>
      <c r="C457" s="7" t="s">
        <v>153</v>
      </c>
      <c r="D457" s="7" t="s">
        <v>372</v>
      </c>
      <c r="E457" s="7" t="s">
        <v>373</v>
      </c>
      <c r="F457" s="7" t="s">
        <v>158</v>
      </c>
      <c r="G457" s="7" t="s">
        <v>374</v>
      </c>
      <c r="H457" s="7" t="s">
        <v>125</v>
      </c>
      <c r="I457" s="7" t="s">
        <v>212</v>
      </c>
      <c r="J457" s="7" t="s">
        <v>65</v>
      </c>
      <c r="K457" s="7" t="s">
        <v>1968</v>
      </c>
      <c r="L457" s="7" t="s">
        <v>36</v>
      </c>
      <c r="M457" s="7" t="s">
        <v>41</v>
      </c>
      <c r="N457" s="7" t="s">
        <v>1969</v>
      </c>
      <c r="O457" s="7">
        <v>193.41</v>
      </c>
      <c r="P457" s="7">
        <v>7</v>
      </c>
      <c r="Q457" s="7">
        <v>85.05</v>
      </c>
      <c r="R457" s="8">
        <f>Table1[[#This Row],[Profit]]/Table1[[#This Row],[Sales]]</f>
        <v>0.43973941368078201</v>
      </c>
      <c r="S457" s="7">
        <v>12.03</v>
      </c>
      <c r="T457" s="7" t="s">
        <v>170</v>
      </c>
      <c r="U457" s="7">
        <v>202</v>
      </c>
      <c r="V457" s="7" t="s">
        <v>173</v>
      </c>
      <c r="W457" s="7" t="s">
        <v>96</v>
      </c>
      <c r="X457" s="10" t="s">
        <v>21</v>
      </c>
      <c r="Y457" s="14">
        <v>45543</v>
      </c>
      <c r="Z457" s="14">
        <v>45517</v>
      </c>
      <c r="AA457" s="11">
        <f t="shared" si="35"/>
        <v>2024</v>
      </c>
      <c r="AB457" s="11" t="str">
        <f t="shared" si="36"/>
        <v>August</v>
      </c>
      <c r="AC457" s="11">
        <f t="shared" si="39"/>
        <v>-26</v>
      </c>
      <c r="AD457" s="13" t="str" cm="1">
        <f t="array" ref="AD457">_xlfn.IFS(Table1[[#This Row],[Diff order-ship date]]&gt;10,"late time",Table1[[#This Row],[Diff order-ship date]]&gt;=0,"on time",Table1[[#This Row],[Diff order-ship date]]&lt;0,"not appropriate")</f>
        <v>not appropriate</v>
      </c>
      <c r="AE457" s="11" t="str">
        <f t="shared" si="37"/>
        <v>Positive</v>
      </c>
      <c r="AF457" s="11" t="str">
        <f>_xlfn.CONCAT(Table1[[#This Row],[Month]],Table1[[#This Row],[year]])</f>
        <v>August2024</v>
      </c>
      <c r="AG457" s="11">
        <f t="shared" si="38"/>
        <v>0.43973941368078201</v>
      </c>
    </row>
    <row r="458" spans="1:33">
      <c r="A458" s="4">
        <v>457</v>
      </c>
      <c r="B458" s="5" t="s">
        <v>1970</v>
      </c>
      <c r="C458" s="5" t="s">
        <v>153</v>
      </c>
      <c r="D458" s="5" t="s">
        <v>1971</v>
      </c>
      <c r="E458" s="5" t="s">
        <v>1972</v>
      </c>
      <c r="F458" s="5" t="s">
        <v>158</v>
      </c>
      <c r="G458" s="5" t="s">
        <v>909</v>
      </c>
      <c r="H458" s="5" t="s">
        <v>138</v>
      </c>
      <c r="I458" s="5" t="s">
        <v>212</v>
      </c>
      <c r="J458" s="5" t="s">
        <v>65</v>
      </c>
      <c r="K458" s="5" t="s">
        <v>1973</v>
      </c>
      <c r="L458" s="5" t="s">
        <v>36</v>
      </c>
      <c r="M458" s="5" t="s">
        <v>114</v>
      </c>
      <c r="N458" s="5" t="s">
        <v>1974</v>
      </c>
      <c r="O458" s="5">
        <v>336.63</v>
      </c>
      <c r="P458" s="5">
        <v>7</v>
      </c>
      <c r="Q458" s="5">
        <v>127.89</v>
      </c>
      <c r="R458" s="8">
        <f>Table1[[#This Row],[Profit]]/Table1[[#This Row],[Sales]]</f>
        <v>0.37991266375545901</v>
      </c>
      <c r="S458" s="5">
        <v>12.13</v>
      </c>
      <c r="T458" s="5" t="s">
        <v>170</v>
      </c>
      <c r="U458" s="5">
        <v>613</v>
      </c>
      <c r="V458" s="5" t="s">
        <v>173</v>
      </c>
      <c r="W458" s="5" t="s">
        <v>106</v>
      </c>
      <c r="X458" s="9" t="s">
        <v>21</v>
      </c>
      <c r="Y458" s="12">
        <v>45303</v>
      </c>
      <c r="Z458" s="12">
        <v>45424</v>
      </c>
      <c r="AA458" s="11">
        <f t="shared" si="35"/>
        <v>2024</v>
      </c>
      <c r="AB458" s="11" t="str">
        <f t="shared" si="36"/>
        <v>May</v>
      </c>
      <c r="AC458" s="11">
        <f t="shared" si="39"/>
        <v>121</v>
      </c>
      <c r="AD458" s="13" t="str" cm="1">
        <f t="array" ref="AD458">_xlfn.IFS(Table1[[#This Row],[Diff order-ship date]]&gt;10,"late time",Table1[[#This Row],[Diff order-ship date]]&gt;=0,"on time",Table1[[#This Row],[Diff order-ship date]]&lt;0,"not appropriate")</f>
        <v>late time</v>
      </c>
      <c r="AE458" s="11" t="str">
        <f t="shared" si="37"/>
        <v>Positive</v>
      </c>
      <c r="AF458" s="11" t="str">
        <f>_xlfn.CONCAT(Table1[[#This Row],[Month]],Table1[[#This Row],[year]])</f>
        <v>May2024</v>
      </c>
      <c r="AG458" s="11">
        <f t="shared" si="38"/>
        <v>0.37991266375545901</v>
      </c>
    </row>
    <row r="459" spans="1:33">
      <c r="A459" s="6">
        <v>458</v>
      </c>
      <c r="B459" s="7" t="s">
        <v>208</v>
      </c>
      <c r="C459" s="7" t="s">
        <v>153</v>
      </c>
      <c r="D459" s="7" t="s">
        <v>209</v>
      </c>
      <c r="E459" s="7" t="s">
        <v>210</v>
      </c>
      <c r="F459" s="7" t="s">
        <v>158</v>
      </c>
      <c r="G459" s="7" t="s">
        <v>211</v>
      </c>
      <c r="H459" s="7" t="s">
        <v>61</v>
      </c>
      <c r="I459" s="7" t="s">
        <v>212</v>
      </c>
      <c r="J459" s="7" t="s">
        <v>67</v>
      </c>
      <c r="K459" s="7" t="s">
        <v>1975</v>
      </c>
      <c r="L459" s="7" t="s">
        <v>36</v>
      </c>
      <c r="M459" s="7" t="s">
        <v>99</v>
      </c>
      <c r="N459" s="7" t="s">
        <v>1976</v>
      </c>
      <c r="O459" s="7">
        <v>237.72</v>
      </c>
      <c r="P459" s="7">
        <v>7</v>
      </c>
      <c r="Q459" s="7">
        <v>52.29</v>
      </c>
      <c r="R459" s="8">
        <f>Table1[[#This Row],[Profit]]/Table1[[#This Row],[Sales]]</f>
        <v>0.21996466431095399</v>
      </c>
      <c r="S459" s="7">
        <v>16.170000000000002</v>
      </c>
      <c r="T459" s="7" t="s">
        <v>170</v>
      </c>
      <c r="U459" s="7">
        <v>767</v>
      </c>
      <c r="V459" s="7" t="s">
        <v>173</v>
      </c>
      <c r="W459" s="7" t="s">
        <v>89</v>
      </c>
      <c r="X459" s="10" t="s">
        <v>28</v>
      </c>
      <c r="Y459" s="14">
        <v>45634</v>
      </c>
      <c r="Z459" s="14">
        <v>45520</v>
      </c>
      <c r="AA459" s="11">
        <f t="shared" si="35"/>
        <v>2024</v>
      </c>
      <c r="AB459" s="11" t="str">
        <f t="shared" si="36"/>
        <v>August</v>
      </c>
      <c r="AC459" s="11">
        <f t="shared" si="39"/>
        <v>-114</v>
      </c>
      <c r="AD459" s="13" t="str" cm="1">
        <f t="array" ref="AD459">_xlfn.IFS(Table1[[#This Row],[Diff order-ship date]]&gt;10,"late time",Table1[[#This Row],[Diff order-ship date]]&gt;=0,"on time",Table1[[#This Row],[Diff order-ship date]]&lt;0,"not appropriate")</f>
        <v>not appropriate</v>
      </c>
      <c r="AE459" s="11" t="str">
        <f t="shared" si="37"/>
        <v>Positive</v>
      </c>
      <c r="AF459" s="11" t="str">
        <f>_xlfn.CONCAT(Table1[[#This Row],[Month]],Table1[[#This Row],[year]])</f>
        <v>August2024</v>
      </c>
      <c r="AG459" s="11">
        <f t="shared" si="38"/>
        <v>0.21996466431095399</v>
      </c>
    </row>
    <row r="460" spans="1:33">
      <c r="A460" s="4">
        <v>459</v>
      </c>
      <c r="B460" s="5" t="s">
        <v>1950</v>
      </c>
      <c r="C460" s="5" t="s">
        <v>153</v>
      </c>
      <c r="D460" s="5" t="s">
        <v>1951</v>
      </c>
      <c r="E460" s="5" t="s">
        <v>1952</v>
      </c>
      <c r="F460" s="5" t="s">
        <v>158</v>
      </c>
      <c r="G460" s="5" t="s">
        <v>248</v>
      </c>
      <c r="H460" s="5" t="s">
        <v>104</v>
      </c>
      <c r="I460" s="5" t="s">
        <v>212</v>
      </c>
      <c r="J460" s="5" t="s">
        <v>67</v>
      </c>
      <c r="K460" s="5" t="s">
        <v>1977</v>
      </c>
      <c r="L460" s="5" t="s">
        <v>36</v>
      </c>
      <c r="M460" s="5" t="s">
        <v>88</v>
      </c>
      <c r="N460" s="5" t="s">
        <v>1978</v>
      </c>
      <c r="O460" s="5">
        <v>52.32</v>
      </c>
      <c r="P460" s="5">
        <v>8</v>
      </c>
      <c r="Q460" s="5">
        <v>14.64</v>
      </c>
      <c r="R460" s="8">
        <f>Table1[[#This Row],[Profit]]/Table1[[#This Row],[Sales]]</f>
        <v>0.27981651376146799</v>
      </c>
      <c r="S460" s="5">
        <v>2.44</v>
      </c>
      <c r="T460" s="5" t="s">
        <v>170</v>
      </c>
      <c r="U460" s="5">
        <v>415</v>
      </c>
      <c r="V460" s="5" t="s">
        <v>173</v>
      </c>
      <c r="W460" s="5" t="s">
        <v>101</v>
      </c>
      <c r="X460" s="9" t="s">
        <v>28</v>
      </c>
      <c r="Y460" s="12">
        <v>45313</v>
      </c>
      <c r="Z460" s="12">
        <v>45317</v>
      </c>
      <c r="AA460" s="11">
        <f t="shared" si="35"/>
        <v>2024</v>
      </c>
      <c r="AB460" s="11" t="str">
        <f t="shared" si="36"/>
        <v>January</v>
      </c>
      <c r="AC460" s="11">
        <f t="shared" si="39"/>
        <v>4</v>
      </c>
      <c r="AD460" s="13" t="str" cm="1">
        <f t="array" ref="AD460">_xlfn.IFS(Table1[[#This Row],[Diff order-ship date]]&gt;10,"late time",Table1[[#This Row],[Diff order-ship date]]&gt;=0,"on time",Table1[[#This Row],[Diff order-ship date]]&lt;0,"not appropriate")</f>
        <v>on time</v>
      </c>
      <c r="AE460" s="11" t="str">
        <f t="shared" si="37"/>
        <v>Positive</v>
      </c>
      <c r="AF460" s="11" t="str">
        <f>_xlfn.CONCAT(Table1[[#This Row],[Month]],Table1[[#This Row],[year]])</f>
        <v>January2024</v>
      </c>
      <c r="AG460" s="11">
        <f t="shared" si="38"/>
        <v>0.27981651376146799</v>
      </c>
    </row>
    <row r="461" spans="1:33">
      <c r="A461" s="6">
        <v>460</v>
      </c>
      <c r="B461" s="7" t="s">
        <v>1785</v>
      </c>
      <c r="C461" s="7" t="s">
        <v>153</v>
      </c>
      <c r="D461" s="7" t="s">
        <v>1786</v>
      </c>
      <c r="E461" s="7" t="s">
        <v>1787</v>
      </c>
      <c r="F461" s="7" t="s">
        <v>158</v>
      </c>
      <c r="G461" s="7" t="s">
        <v>148</v>
      </c>
      <c r="H461" s="7" t="s">
        <v>138</v>
      </c>
      <c r="I461" s="7" t="s">
        <v>212</v>
      </c>
      <c r="J461" s="7" t="s">
        <v>65</v>
      </c>
      <c r="K461" s="7" t="s">
        <v>539</v>
      </c>
      <c r="L461" s="7" t="s">
        <v>36</v>
      </c>
      <c r="M461" s="7" t="s">
        <v>99</v>
      </c>
      <c r="N461" s="7" t="s">
        <v>540</v>
      </c>
      <c r="O461" s="7">
        <v>271.44</v>
      </c>
      <c r="P461" s="7">
        <v>8</v>
      </c>
      <c r="Q461" s="7">
        <v>0</v>
      </c>
      <c r="R461" s="8">
        <f>Table1[[#This Row],[Profit]]/Table1[[#This Row],[Sales]]</f>
        <v>0</v>
      </c>
      <c r="S461" s="7">
        <v>7.05</v>
      </c>
      <c r="T461" s="7" t="s">
        <v>170</v>
      </c>
      <c r="U461" s="7">
        <v>451</v>
      </c>
      <c r="V461" s="7" t="s">
        <v>173</v>
      </c>
      <c r="W461" s="7" t="s">
        <v>96</v>
      </c>
      <c r="X461" s="10" t="s">
        <v>28</v>
      </c>
      <c r="Y461" s="14">
        <v>44294</v>
      </c>
      <c r="Z461" s="14">
        <v>44416</v>
      </c>
      <c r="AA461" s="11">
        <f t="shared" si="35"/>
        <v>2021</v>
      </c>
      <c r="AB461" s="11" t="str">
        <f t="shared" si="36"/>
        <v>August</v>
      </c>
      <c r="AC461" s="11">
        <f t="shared" si="39"/>
        <v>122</v>
      </c>
      <c r="AD461" s="13" t="str" cm="1">
        <f t="array" ref="AD461">_xlfn.IFS(Table1[[#This Row],[Diff order-ship date]]&gt;10,"late time",Table1[[#This Row],[Diff order-ship date]]&gt;=0,"on time",Table1[[#This Row],[Diff order-ship date]]&lt;0,"not appropriate")</f>
        <v>late time</v>
      </c>
      <c r="AE461" s="11" t="str">
        <f t="shared" si="37"/>
        <v>Positive</v>
      </c>
      <c r="AF461" s="11" t="str">
        <f>_xlfn.CONCAT(Table1[[#This Row],[Month]],Table1[[#This Row],[year]])</f>
        <v>August2021</v>
      </c>
      <c r="AG461" s="11">
        <f t="shared" si="38"/>
        <v>0</v>
      </c>
    </row>
    <row r="462" spans="1:33">
      <c r="A462" s="4">
        <v>461</v>
      </c>
      <c r="B462" s="5" t="s">
        <v>1898</v>
      </c>
      <c r="C462" s="5" t="s">
        <v>153</v>
      </c>
      <c r="D462" s="5" t="s">
        <v>1899</v>
      </c>
      <c r="E462" s="5" t="s">
        <v>1900</v>
      </c>
      <c r="F462" s="5" t="s">
        <v>158</v>
      </c>
      <c r="G462" s="5" t="s">
        <v>1177</v>
      </c>
      <c r="H462" s="5" t="s">
        <v>87</v>
      </c>
      <c r="I462" s="5" t="s">
        <v>212</v>
      </c>
      <c r="J462" s="5" t="s">
        <v>66</v>
      </c>
      <c r="K462" s="5" t="s">
        <v>1979</v>
      </c>
      <c r="L462" s="5" t="s">
        <v>36</v>
      </c>
      <c r="M462" s="5" t="s">
        <v>99</v>
      </c>
      <c r="N462" s="5" t="s">
        <v>1980</v>
      </c>
      <c r="O462" s="5">
        <v>237.84</v>
      </c>
      <c r="P462" s="5">
        <v>8</v>
      </c>
      <c r="Q462" s="5">
        <v>16.559999999999999</v>
      </c>
      <c r="R462" s="8">
        <f>Table1[[#This Row],[Profit]]/Table1[[#This Row],[Sales]]</f>
        <v>6.9626639757820394E-2</v>
      </c>
      <c r="S462" s="5">
        <v>4.72</v>
      </c>
      <c r="T462" s="5" t="s">
        <v>170</v>
      </c>
      <c r="U462" s="5">
        <v>763</v>
      </c>
      <c r="V462" s="5" t="s">
        <v>173</v>
      </c>
      <c r="W462" s="5" t="s">
        <v>106</v>
      </c>
      <c r="X462" s="9" t="s">
        <v>28</v>
      </c>
      <c r="Y462" s="12">
        <v>44273</v>
      </c>
      <c r="Z462" s="12">
        <v>44278</v>
      </c>
      <c r="AA462" s="11">
        <f t="shared" si="35"/>
        <v>2021</v>
      </c>
      <c r="AB462" s="11" t="str">
        <f t="shared" si="36"/>
        <v>March</v>
      </c>
      <c r="AC462" s="11">
        <f t="shared" si="39"/>
        <v>5</v>
      </c>
      <c r="AD462" s="13" t="str" cm="1">
        <f t="array" ref="AD462">_xlfn.IFS(Table1[[#This Row],[Diff order-ship date]]&gt;10,"late time",Table1[[#This Row],[Diff order-ship date]]&gt;=0,"on time",Table1[[#This Row],[Diff order-ship date]]&lt;0,"not appropriate")</f>
        <v>on time</v>
      </c>
      <c r="AE462" s="11" t="str">
        <f t="shared" si="37"/>
        <v>Positive</v>
      </c>
      <c r="AF462" s="11" t="str">
        <f>_xlfn.CONCAT(Table1[[#This Row],[Month]],Table1[[#This Row],[year]])</f>
        <v>March2021</v>
      </c>
      <c r="AG462" s="11">
        <f t="shared" si="38"/>
        <v>6.9626639757820394E-2</v>
      </c>
    </row>
    <row r="463" spans="1:33">
      <c r="A463" s="6">
        <v>462</v>
      </c>
      <c r="B463" s="7" t="s">
        <v>1981</v>
      </c>
      <c r="C463" s="7" t="s">
        <v>153</v>
      </c>
      <c r="D463" s="7" t="s">
        <v>1187</v>
      </c>
      <c r="E463" s="7" t="s">
        <v>1188</v>
      </c>
      <c r="F463" s="7" t="s">
        <v>158</v>
      </c>
      <c r="G463" s="7" t="s">
        <v>1982</v>
      </c>
      <c r="H463" s="7" t="s">
        <v>87</v>
      </c>
      <c r="I463" s="7" t="s">
        <v>212</v>
      </c>
      <c r="J463" s="7" t="s">
        <v>66</v>
      </c>
      <c r="K463" s="7" t="s">
        <v>1983</v>
      </c>
      <c r="L463" s="7" t="s">
        <v>36</v>
      </c>
      <c r="M463" s="7" t="s">
        <v>38</v>
      </c>
      <c r="N463" s="7" t="s">
        <v>1984</v>
      </c>
      <c r="O463" s="7">
        <v>178.2</v>
      </c>
      <c r="P463" s="7">
        <v>9</v>
      </c>
      <c r="Q463" s="7">
        <v>21.33</v>
      </c>
      <c r="R463" s="8">
        <f>Table1[[#This Row],[Profit]]/Table1[[#This Row],[Sales]]</f>
        <v>0.11969696969697</v>
      </c>
      <c r="S463" s="7">
        <v>10.32</v>
      </c>
      <c r="T463" s="7" t="s">
        <v>170</v>
      </c>
      <c r="U463" s="7">
        <v>51</v>
      </c>
      <c r="V463" s="7" t="s">
        <v>173</v>
      </c>
      <c r="W463" s="7" t="s">
        <v>89</v>
      </c>
      <c r="X463" s="10" t="s">
        <v>28</v>
      </c>
      <c r="Y463" s="14">
        <v>45019</v>
      </c>
      <c r="Z463" s="14">
        <v>45172</v>
      </c>
      <c r="AA463" s="11">
        <f t="shared" si="35"/>
        <v>2023</v>
      </c>
      <c r="AB463" s="11" t="str">
        <f t="shared" si="36"/>
        <v>September</v>
      </c>
      <c r="AC463" s="11">
        <f t="shared" si="39"/>
        <v>153</v>
      </c>
      <c r="AD463" s="13" t="str" cm="1">
        <f t="array" ref="AD463">_xlfn.IFS(Table1[[#This Row],[Diff order-ship date]]&gt;10,"late time",Table1[[#This Row],[Diff order-ship date]]&gt;=0,"on time",Table1[[#This Row],[Diff order-ship date]]&lt;0,"not appropriate")</f>
        <v>late time</v>
      </c>
      <c r="AE463" s="11" t="str">
        <f t="shared" si="37"/>
        <v>Positive</v>
      </c>
      <c r="AF463" s="11" t="str">
        <f>_xlfn.CONCAT(Table1[[#This Row],[Month]],Table1[[#This Row],[year]])</f>
        <v>September2023</v>
      </c>
      <c r="AG463" s="11">
        <f t="shared" si="38"/>
        <v>0.11969696969697</v>
      </c>
    </row>
    <row r="464" spans="1:33">
      <c r="A464" s="4">
        <v>463</v>
      </c>
      <c r="B464" s="5" t="s">
        <v>1985</v>
      </c>
      <c r="C464" s="5" t="s">
        <v>153</v>
      </c>
      <c r="D464" s="5" t="s">
        <v>1986</v>
      </c>
      <c r="E464" s="5" t="s">
        <v>1987</v>
      </c>
      <c r="F464" s="5" t="s">
        <v>159</v>
      </c>
      <c r="G464" s="5" t="s">
        <v>276</v>
      </c>
      <c r="H464" s="5" t="s">
        <v>140</v>
      </c>
      <c r="I464" s="5" t="s">
        <v>212</v>
      </c>
      <c r="J464" s="5" t="s">
        <v>65</v>
      </c>
      <c r="K464" s="5" t="s">
        <v>696</v>
      </c>
      <c r="L464" s="5" t="s">
        <v>36</v>
      </c>
      <c r="M464" s="5" t="s">
        <v>99</v>
      </c>
      <c r="N464" s="5" t="s">
        <v>697</v>
      </c>
      <c r="O464" s="5">
        <v>102.42</v>
      </c>
      <c r="P464" s="5">
        <v>6</v>
      </c>
      <c r="Q464" s="5">
        <v>34.74</v>
      </c>
      <c r="R464" s="8">
        <f>Table1[[#This Row],[Profit]]/Table1[[#This Row],[Sales]]</f>
        <v>0.33919156414762702</v>
      </c>
      <c r="S464" s="5">
        <v>9.9499999999999993</v>
      </c>
      <c r="T464" s="5" t="s">
        <v>170</v>
      </c>
      <c r="U464" s="5">
        <v>746</v>
      </c>
      <c r="V464" s="5" t="s">
        <v>173</v>
      </c>
      <c r="W464" s="5" t="s">
        <v>89</v>
      </c>
      <c r="X464" s="9" t="s">
        <v>28</v>
      </c>
      <c r="Y464" s="12">
        <v>45561</v>
      </c>
      <c r="Z464" s="12">
        <v>45565</v>
      </c>
      <c r="AA464" s="11">
        <f t="shared" si="35"/>
        <v>2024</v>
      </c>
      <c r="AB464" s="11" t="str">
        <f t="shared" si="36"/>
        <v>September</v>
      </c>
      <c r="AC464" s="11">
        <f t="shared" si="39"/>
        <v>4</v>
      </c>
      <c r="AD464" s="13" t="str" cm="1">
        <f t="array" ref="AD464">_xlfn.IFS(Table1[[#This Row],[Diff order-ship date]]&gt;10,"late time",Table1[[#This Row],[Diff order-ship date]]&gt;=0,"on time",Table1[[#This Row],[Diff order-ship date]]&lt;0,"not appropriate")</f>
        <v>on time</v>
      </c>
      <c r="AE464" s="11" t="str">
        <f t="shared" si="37"/>
        <v>Positive</v>
      </c>
      <c r="AF464" s="11" t="str">
        <f>_xlfn.CONCAT(Table1[[#This Row],[Month]],Table1[[#This Row],[year]])</f>
        <v>September2024</v>
      </c>
      <c r="AG464" s="11">
        <f t="shared" si="38"/>
        <v>0.33919156414762702</v>
      </c>
    </row>
    <row r="465" spans="1:33">
      <c r="A465" s="6">
        <v>464</v>
      </c>
      <c r="B465" s="7" t="s">
        <v>1988</v>
      </c>
      <c r="C465" s="7" t="s">
        <v>153</v>
      </c>
      <c r="D465" s="7" t="s">
        <v>1989</v>
      </c>
      <c r="E465" s="7" t="s">
        <v>1990</v>
      </c>
      <c r="F465" s="7" t="s">
        <v>159</v>
      </c>
      <c r="G465" s="7" t="s">
        <v>1306</v>
      </c>
      <c r="H465" s="7" t="s">
        <v>138</v>
      </c>
      <c r="I465" s="7" t="s">
        <v>212</v>
      </c>
      <c r="J465" s="7" t="s">
        <v>65</v>
      </c>
      <c r="K465" s="7" t="s">
        <v>1991</v>
      </c>
      <c r="L465" s="7" t="s">
        <v>36</v>
      </c>
      <c r="M465" s="7" t="s">
        <v>41</v>
      </c>
      <c r="N465" s="7" t="s">
        <v>1992</v>
      </c>
      <c r="O465" s="7">
        <v>152.28</v>
      </c>
      <c r="P465" s="7">
        <v>6</v>
      </c>
      <c r="Q465" s="7">
        <v>28.8</v>
      </c>
      <c r="R465" s="8">
        <f>Table1[[#This Row],[Profit]]/Table1[[#This Row],[Sales]]</f>
        <v>0.18912529550827401</v>
      </c>
      <c r="S465" s="7">
        <v>3.6</v>
      </c>
      <c r="T465" s="7" t="s">
        <v>170</v>
      </c>
      <c r="U465" s="7">
        <v>478</v>
      </c>
      <c r="V465" s="7" t="s">
        <v>173</v>
      </c>
      <c r="W465" s="7" t="s">
        <v>101</v>
      </c>
      <c r="X465" s="10" t="s">
        <v>28</v>
      </c>
      <c r="Y465" s="14">
        <v>45460</v>
      </c>
      <c r="Z465" s="14">
        <v>45466</v>
      </c>
      <c r="AA465" s="11">
        <f t="shared" si="35"/>
        <v>2024</v>
      </c>
      <c r="AB465" s="11" t="str">
        <f t="shared" si="36"/>
        <v>June</v>
      </c>
      <c r="AC465" s="11">
        <f t="shared" si="39"/>
        <v>6</v>
      </c>
      <c r="AD465" s="13" t="str" cm="1">
        <f t="array" ref="AD465">_xlfn.IFS(Table1[[#This Row],[Diff order-ship date]]&gt;10,"late time",Table1[[#This Row],[Diff order-ship date]]&gt;=0,"on time",Table1[[#This Row],[Diff order-ship date]]&lt;0,"not appropriate")</f>
        <v>on time</v>
      </c>
      <c r="AE465" s="11" t="str">
        <f t="shared" si="37"/>
        <v>Positive</v>
      </c>
      <c r="AF465" s="11" t="str">
        <f>_xlfn.CONCAT(Table1[[#This Row],[Month]],Table1[[#This Row],[year]])</f>
        <v>June2024</v>
      </c>
      <c r="AG465" s="11">
        <f t="shared" si="38"/>
        <v>0.18912529550827401</v>
      </c>
    </row>
    <row r="466" spans="1:33">
      <c r="A466" s="4">
        <v>465</v>
      </c>
      <c r="B466" s="5" t="s">
        <v>467</v>
      </c>
      <c r="C466" s="5" t="s">
        <v>153</v>
      </c>
      <c r="D466" s="5" t="s">
        <v>445</v>
      </c>
      <c r="E466" s="5" t="s">
        <v>446</v>
      </c>
      <c r="F466" s="5" t="s">
        <v>159</v>
      </c>
      <c r="G466" s="5" t="s">
        <v>468</v>
      </c>
      <c r="H466" s="5" t="s">
        <v>87</v>
      </c>
      <c r="I466" s="5" t="s">
        <v>212</v>
      </c>
      <c r="J466" s="5" t="s">
        <v>66</v>
      </c>
      <c r="K466" s="5" t="s">
        <v>1993</v>
      </c>
      <c r="L466" s="5" t="s">
        <v>36</v>
      </c>
      <c r="M466" s="5" t="s">
        <v>75</v>
      </c>
      <c r="N466" s="5" t="s">
        <v>1994</v>
      </c>
      <c r="O466" s="5">
        <v>83.55</v>
      </c>
      <c r="P466" s="5">
        <v>5</v>
      </c>
      <c r="Q466" s="5">
        <v>27.45</v>
      </c>
      <c r="R466" s="8">
        <f>Table1[[#This Row],[Profit]]/Table1[[#This Row],[Sales]]</f>
        <v>0.32854578096947901</v>
      </c>
      <c r="S466" s="5">
        <v>3.58</v>
      </c>
      <c r="T466" s="5" t="s">
        <v>170</v>
      </c>
      <c r="U466" s="5">
        <v>49</v>
      </c>
      <c r="V466" s="5" t="s">
        <v>173</v>
      </c>
      <c r="W466" s="5" t="s">
        <v>96</v>
      </c>
      <c r="X466" s="9" t="s">
        <v>21</v>
      </c>
      <c r="Y466" s="12">
        <v>45477</v>
      </c>
      <c r="Z466" s="12">
        <v>45600</v>
      </c>
      <c r="AA466" s="11">
        <f t="shared" si="35"/>
        <v>2024</v>
      </c>
      <c r="AB466" s="11" t="str">
        <f t="shared" si="36"/>
        <v>November</v>
      </c>
      <c r="AC466" s="11">
        <f t="shared" si="39"/>
        <v>123</v>
      </c>
      <c r="AD466" s="13" t="str" cm="1">
        <f t="array" ref="AD466">_xlfn.IFS(Table1[[#This Row],[Diff order-ship date]]&gt;10,"late time",Table1[[#This Row],[Diff order-ship date]]&gt;=0,"on time",Table1[[#This Row],[Diff order-ship date]]&lt;0,"not appropriate")</f>
        <v>late time</v>
      </c>
      <c r="AE466" s="11" t="str">
        <f t="shared" si="37"/>
        <v>Positive</v>
      </c>
      <c r="AF466" s="11" t="str">
        <f>_xlfn.CONCAT(Table1[[#This Row],[Month]],Table1[[#This Row],[year]])</f>
        <v>November2024</v>
      </c>
      <c r="AG466" s="11">
        <f t="shared" si="38"/>
        <v>0.32854578096947901</v>
      </c>
    </row>
    <row r="467" spans="1:33">
      <c r="A467" s="6">
        <v>466</v>
      </c>
      <c r="B467" s="7" t="s">
        <v>1995</v>
      </c>
      <c r="C467" s="7" t="s">
        <v>153</v>
      </c>
      <c r="D467" s="7" t="s">
        <v>1996</v>
      </c>
      <c r="E467" s="7" t="s">
        <v>1997</v>
      </c>
      <c r="F467" s="7" t="s">
        <v>159</v>
      </c>
      <c r="G467" s="7" t="s">
        <v>1998</v>
      </c>
      <c r="H467" s="7" t="s">
        <v>142</v>
      </c>
      <c r="I467" s="7" t="s">
        <v>212</v>
      </c>
      <c r="J467" s="7" t="s">
        <v>64</v>
      </c>
      <c r="K467" s="7" t="s">
        <v>579</v>
      </c>
      <c r="L467" s="7" t="s">
        <v>36</v>
      </c>
      <c r="M467" s="7" t="s">
        <v>88</v>
      </c>
      <c r="N467" s="7" t="s">
        <v>580</v>
      </c>
      <c r="O467" s="7">
        <v>66.45</v>
      </c>
      <c r="P467" s="7">
        <v>5</v>
      </c>
      <c r="Q467" s="7">
        <v>14.55</v>
      </c>
      <c r="R467" s="8">
        <f>Table1[[#This Row],[Profit]]/Table1[[#This Row],[Sales]]</f>
        <v>0.21896162528216701</v>
      </c>
      <c r="S467" s="7">
        <v>0.71</v>
      </c>
      <c r="T467" s="7" t="s">
        <v>170</v>
      </c>
      <c r="U467" s="7">
        <v>722</v>
      </c>
      <c r="V467" s="7" t="s">
        <v>173</v>
      </c>
      <c r="W467" s="7" t="s">
        <v>89</v>
      </c>
      <c r="X467" s="10" t="s">
        <v>21</v>
      </c>
      <c r="Y467" s="14">
        <v>45453</v>
      </c>
      <c r="Z467" s="14">
        <v>45575</v>
      </c>
      <c r="AA467" s="11">
        <f t="shared" si="35"/>
        <v>2024</v>
      </c>
      <c r="AB467" s="11" t="str">
        <f t="shared" si="36"/>
        <v>October</v>
      </c>
      <c r="AC467" s="11">
        <f t="shared" si="39"/>
        <v>122</v>
      </c>
      <c r="AD467" s="13" t="str" cm="1">
        <f t="array" ref="AD467">_xlfn.IFS(Table1[[#This Row],[Diff order-ship date]]&gt;10,"late time",Table1[[#This Row],[Diff order-ship date]]&gt;=0,"on time",Table1[[#This Row],[Diff order-ship date]]&lt;0,"not appropriate")</f>
        <v>late time</v>
      </c>
      <c r="AE467" s="11" t="str">
        <f t="shared" si="37"/>
        <v>Positive</v>
      </c>
      <c r="AF467" s="11" t="str">
        <f>_xlfn.CONCAT(Table1[[#This Row],[Month]],Table1[[#This Row],[year]])</f>
        <v>October2024</v>
      </c>
      <c r="AG467" s="11">
        <f t="shared" si="38"/>
        <v>0.21896162528216701</v>
      </c>
    </row>
    <row r="468" spans="1:33">
      <c r="A468" s="4">
        <v>467</v>
      </c>
      <c r="B468" s="5" t="s">
        <v>1999</v>
      </c>
      <c r="C468" s="5" t="s">
        <v>153</v>
      </c>
      <c r="D468" s="5" t="s">
        <v>2000</v>
      </c>
      <c r="E468" s="5" t="s">
        <v>2001</v>
      </c>
      <c r="F468" s="5" t="s">
        <v>159</v>
      </c>
      <c r="G468" s="5" t="s">
        <v>723</v>
      </c>
      <c r="H468" s="5" t="s">
        <v>129</v>
      </c>
      <c r="I468" s="5" t="s">
        <v>212</v>
      </c>
      <c r="J468" s="5" t="s">
        <v>67</v>
      </c>
      <c r="K468" s="5" t="s">
        <v>254</v>
      </c>
      <c r="L468" s="5" t="s">
        <v>36</v>
      </c>
      <c r="M468" s="5" t="s">
        <v>38</v>
      </c>
      <c r="N468" s="5" t="s">
        <v>255</v>
      </c>
      <c r="O468" s="5">
        <v>62.7</v>
      </c>
      <c r="P468" s="5">
        <v>5</v>
      </c>
      <c r="Q468" s="5">
        <v>9.9</v>
      </c>
      <c r="R468" s="8">
        <f>Table1[[#This Row],[Profit]]/Table1[[#This Row],[Sales]]</f>
        <v>0.157894736842105</v>
      </c>
      <c r="S468" s="5">
        <v>4.18</v>
      </c>
      <c r="T468" s="5" t="s">
        <v>170</v>
      </c>
      <c r="U468" s="5">
        <v>775</v>
      </c>
      <c r="V468" s="5" t="s">
        <v>173</v>
      </c>
      <c r="W468" s="5" t="s">
        <v>101</v>
      </c>
      <c r="X468" s="9" t="s">
        <v>28</v>
      </c>
      <c r="Y468" s="12">
        <v>45273</v>
      </c>
      <c r="Z468" s="12">
        <v>45280</v>
      </c>
      <c r="AA468" s="11">
        <f t="shared" si="35"/>
        <v>2023</v>
      </c>
      <c r="AB468" s="11" t="str">
        <f t="shared" si="36"/>
        <v>December</v>
      </c>
      <c r="AC468" s="11">
        <f t="shared" si="39"/>
        <v>7</v>
      </c>
      <c r="AD468" s="13" t="str" cm="1">
        <f t="array" ref="AD468">_xlfn.IFS(Table1[[#This Row],[Diff order-ship date]]&gt;10,"late time",Table1[[#This Row],[Diff order-ship date]]&gt;=0,"on time",Table1[[#This Row],[Diff order-ship date]]&lt;0,"not appropriate")</f>
        <v>on time</v>
      </c>
      <c r="AE468" s="11" t="str">
        <f t="shared" si="37"/>
        <v>Positive</v>
      </c>
      <c r="AF468" s="11" t="str">
        <f>_xlfn.CONCAT(Table1[[#This Row],[Month]],Table1[[#This Row],[year]])</f>
        <v>December2023</v>
      </c>
      <c r="AG468" s="11">
        <f t="shared" si="38"/>
        <v>0.157894736842105</v>
      </c>
    </row>
    <row r="469" spans="1:33">
      <c r="A469" s="6">
        <v>468</v>
      </c>
      <c r="B469" s="7" t="s">
        <v>2002</v>
      </c>
      <c r="C469" s="7" t="s">
        <v>153</v>
      </c>
      <c r="D469" s="7" t="s">
        <v>2003</v>
      </c>
      <c r="E469" s="7" t="s">
        <v>2004</v>
      </c>
      <c r="F469" s="7" t="s">
        <v>159</v>
      </c>
      <c r="G469" s="7" t="s">
        <v>150</v>
      </c>
      <c r="H469" s="7" t="s">
        <v>87</v>
      </c>
      <c r="I469" s="7" t="s">
        <v>212</v>
      </c>
      <c r="J469" s="7" t="s">
        <v>66</v>
      </c>
      <c r="K469" s="7" t="s">
        <v>2005</v>
      </c>
      <c r="L469" s="7" t="s">
        <v>36</v>
      </c>
      <c r="M469" s="7" t="s">
        <v>47</v>
      </c>
      <c r="N469" s="7" t="s">
        <v>2006</v>
      </c>
      <c r="O469" s="7">
        <v>67.5</v>
      </c>
      <c r="P469" s="7">
        <v>5</v>
      </c>
      <c r="Q469" s="7">
        <v>33</v>
      </c>
      <c r="R469" s="8">
        <f>Table1[[#This Row],[Profit]]/Table1[[#This Row],[Sales]]</f>
        <v>0.48888888888888898</v>
      </c>
      <c r="S469" s="7">
        <v>6.67</v>
      </c>
      <c r="T469" s="7" t="s">
        <v>170</v>
      </c>
      <c r="U469" s="7">
        <v>494</v>
      </c>
      <c r="V469" s="7" t="s">
        <v>173</v>
      </c>
      <c r="W469" s="7" t="s">
        <v>96</v>
      </c>
      <c r="X469" s="10" t="s">
        <v>21</v>
      </c>
      <c r="Y469" s="14">
        <v>44616</v>
      </c>
      <c r="Z469" s="14">
        <v>44620</v>
      </c>
      <c r="AA469" s="11">
        <f t="shared" si="35"/>
        <v>2022</v>
      </c>
      <c r="AB469" s="11" t="str">
        <f t="shared" si="36"/>
        <v>February</v>
      </c>
      <c r="AC469" s="11">
        <f t="shared" si="39"/>
        <v>4</v>
      </c>
      <c r="AD469" s="13" t="str" cm="1">
        <f t="array" ref="AD469">_xlfn.IFS(Table1[[#This Row],[Diff order-ship date]]&gt;10,"late time",Table1[[#This Row],[Diff order-ship date]]&gt;=0,"on time",Table1[[#This Row],[Diff order-ship date]]&lt;0,"not appropriate")</f>
        <v>on time</v>
      </c>
      <c r="AE469" s="11" t="str">
        <f t="shared" si="37"/>
        <v>Positive</v>
      </c>
      <c r="AF469" s="11" t="str">
        <f>_xlfn.CONCAT(Table1[[#This Row],[Month]],Table1[[#This Row],[year]])</f>
        <v>February2022</v>
      </c>
      <c r="AG469" s="11">
        <f t="shared" si="38"/>
        <v>0.48888888888888898</v>
      </c>
    </row>
    <row r="470" spans="1:33">
      <c r="A470" s="4">
        <v>469</v>
      </c>
      <c r="B470" s="5" t="s">
        <v>2007</v>
      </c>
      <c r="C470" s="5" t="s">
        <v>153</v>
      </c>
      <c r="D470" s="5" t="s">
        <v>2008</v>
      </c>
      <c r="E470" s="5" t="s">
        <v>2009</v>
      </c>
      <c r="F470" s="5" t="s">
        <v>159</v>
      </c>
      <c r="G470" s="5" t="s">
        <v>150</v>
      </c>
      <c r="H470" s="5" t="s">
        <v>87</v>
      </c>
      <c r="I470" s="5" t="s">
        <v>212</v>
      </c>
      <c r="J470" s="5" t="s">
        <v>66</v>
      </c>
      <c r="K470" s="5" t="s">
        <v>2010</v>
      </c>
      <c r="L470" s="5" t="s">
        <v>36</v>
      </c>
      <c r="M470" s="5" t="s">
        <v>75</v>
      </c>
      <c r="N470" s="5" t="s">
        <v>2011</v>
      </c>
      <c r="O470" s="5">
        <v>54.36</v>
      </c>
      <c r="P470" s="5">
        <v>4</v>
      </c>
      <c r="Q470" s="5">
        <v>9.7200000000000006</v>
      </c>
      <c r="R470" s="8">
        <f>Table1[[#This Row],[Profit]]/Table1[[#This Row],[Sales]]</f>
        <v>0.17880794701986799</v>
      </c>
      <c r="S470" s="5">
        <v>4.49</v>
      </c>
      <c r="T470" s="5" t="s">
        <v>170</v>
      </c>
      <c r="U470" s="5">
        <v>471</v>
      </c>
      <c r="V470" s="5" t="s">
        <v>173</v>
      </c>
      <c r="W470" s="5" t="s">
        <v>89</v>
      </c>
      <c r="X470" s="9" t="s">
        <v>21</v>
      </c>
      <c r="Y470" s="12">
        <v>45268</v>
      </c>
      <c r="Z470" s="12">
        <v>45155</v>
      </c>
      <c r="AA470" s="11">
        <f t="shared" si="35"/>
        <v>2023</v>
      </c>
      <c r="AB470" s="11" t="str">
        <f t="shared" si="36"/>
        <v>August</v>
      </c>
      <c r="AC470" s="11">
        <f t="shared" si="39"/>
        <v>-113</v>
      </c>
      <c r="AD470" s="13" t="str" cm="1">
        <f t="array" ref="AD470">_xlfn.IFS(Table1[[#This Row],[Diff order-ship date]]&gt;10,"late time",Table1[[#This Row],[Diff order-ship date]]&gt;=0,"on time",Table1[[#This Row],[Diff order-ship date]]&lt;0,"not appropriate")</f>
        <v>not appropriate</v>
      </c>
      <c r="AE470" s="11" t="str">
        <f t="shared" si="37"/>
        <v>Positive</v>
      </c>
      <c r="AF470" s="11" t="str">
        <f>_xlfn.CONCAT(Table1[[#This Row],[Month]],Table1[[#This Row],[year]])</f>
        <v>August2023</v>
      </c>
      <c r="AG470" s="11">
        <f t="shared" si="38"/>
        <v>0.17880794701986799</v>
      </c>
    </row>
    <row r="471" spans="1:33">
      <c r="A471" s="6">
        <v>470</v>
      </c>
      <c r="B471" s="7" t="s">
        <v>1598</v>
      </c>
      <c r="C471" s="7" t="s">
        <v>153</v>
      </c>
      <c r="D471" s="7" t="s">
        <v>1599</v>
      </c>
      <c r="E471" s="7" t="s">
        <v>1600</v>
      </c>
      <c r="F471" s="7" t="s">
        <v>159</v>
      </c>
      <c r="G471" s="7" t="s">
        <v>861</v>
      </c>
      <c r="H471" s="7" t="s">
        <v>25</v>
      </c>
      <c r="I471" s="7" t="s">
        <v>212</v>
      </c>
      <c r="J471" s="7" t="s">
        <v>66</v>
      </c>
      <c r="K471" s="7" t="s">
        <v>2012</v>
      </c>
      <c r="L471" s="7" t="s">
        <v>36</v>
      </c>
      <c r="M471" s="7" t="s">
        <v>88</v>
      </c>
      <c r="N471" s="7" t="s">
        <v>2013</v>
      </c>
      <c r="O471" s="7">
        <v>33</v>
      </c>
      <c r="P471" s="7">
        <v>4</v>
      </c>
      <c r="Q471" s="7">
        <v>0.24</v>
      </c>
      <c r="R471" s="8">
        <f>Table1[[#This Row],[Profit]]/Table1[[#This Row],[Sales]]</f>
        <v>7.2727272727272701E-3</v>
      </c>
      <c r="S471" s="7">
        <v>1.25</v>
      </c>
      <c r="T471" s="7" t="s">
        <v>170</v>
      </c>
      <c r="U471" s="7">
        <v>102</v>
      </c>
      <c r="V471" s="7" t="s">
        <v>173</v>
      </c>
      <c r="W471" s="7" t="s">
        <v>96</v>
      </c>
      <c r="X471" s="10" t="s">
        <v>21</v>
      </c>
      <c r="Y471" s="14">
        <v>45452</v>
      </c>
      <c r="Z471" s="14">
        <v>45548</v>
      </c>
      <c r="AA471" s="11">
        <f t="shared" si="35"/>
        <v>2024</v>
      </c>
      <c r="AB471" s="11" t="str">
        <f t="shared" si="36"/>
        <v>September</v>
      </c>
      <c r="AC471" s="11">
        <f t="shared" si="39"/>
        <v>96</v>
      </c>
      <c r="AD471" s="13" t="str" cm="1">
        <f t="array" ref="AD471">_xlfn.IFS(Table1[[#This Row],[Diff order-ship date]]&gt;10,"late time",Table1[[#This Row],[Diff order-ship date]]&gt;=0,"on time",Table1[[#This Row],[Diff order-ship date]]&lt;0,"not appropriate")</f>
        <v>late time</v>
      </c>
      <c r="AE471" s="11" t="str">
        <f t="shared" si="37"/>
        <v>Positive</v>
      </c>
      <c r="AF471" s="11" t="str">
        <f>_xlfn.CONCAT(Table1[[#This Row],[Month]],Table1[[#This Row],[year]])</f>
        <v>September2024</v>
      </c>
      <c r="AG471" s="11">
        <f t="shared" si="38"/>
        <v>7.2727272727272701E-3</v>
      </c>
    </row>
    <row r="472" spans="1:33">
      <c r="A472" s="4">
        <v>471</v>
      </c>
      <c r="B472" s="5" t="s">
        <v>2014</v>
      </c>
      <c r="C472" s="5" t="s">
        <v>153</v>
      </c>
      <c r="D472" s="5" t="s">
        <v>2015</v>
      </c>
      <c r="E472" s="5" t="s">
        <v>2016</v>
      </c>
      <c r="F472" s="5" t="s">
        <v>159</v>
      </c>
      <c r="G472" s="5" t="s">
        <v>150</v>
      </c>
      <c r="H472" s="5" t="s">
        <v>87</v>
      </c>
      <c r="I472" s="5" t="s">
        <v>212</v>
      </c>
      <c r="J472" s="5" t="s">
        <v>66</v>
      </c>
      <c r="K472" s="5" t="s">
        <v>2017</v>
      </c>
      <c r="L472" s="5" t="s">
        <v>36</v>
      </c>
      <c r="M472" s="5" t="s">
        <v>38</v>
      </c>
      <c r="N472" s="5" t="s">
        <v>31</v>
      </c>
      <c r="O472" s="5">
        <v>194.64</v>
      </c>
      <c r="P472" s="5">
        <v>4</v>
      </c>
      <c r="Q472" s="5">
        <v>9.7200000000000006</v>
      </c>
      <c r="R472" s="8">
        <f>Table1[[#This Row],[Profit]]/Table1[[#This Row],[Sales]]</f>
        <v>4.99383477188656E-2</v>
      </c>
      <c r="S472" s="5">
        <v>23.26</v>
      </c>
      <c r="T472" s="5" t="s">
        <v>170</v>
      </c>
      <c r="U472" s="5">
        <v>482</v>
      </c>
      <c r="V472" s="5" t="s">
        <v>173</v>
      </c>
      <c r="W472" s="5" t="s">
        <v>106</v>
      </c>
      <c r="X472" s="9" t="s">
        <v>21</v>
      </c>
      <c r="Y472" s="12">
        <v>45618</v>
      </c>
      <c r="Z472" s="12">
        <v>45622</v>
      </c>
      <c r="AA472" s="11">
        <f t="shared" si="35"/>
        <v>2024</v>
      </c>
      <c r="AB472" s="11" t="str">
        <f t="shared" si="36"/>
        <v>November</v>
      </c>
      <c r="AC472" s="11">
        <f t="shared" si="39"/>
        <v>4</v>
      </c>
      <c r="AD472" s="13" t="str" cm="1">
        <f t="array" ref="AD472">_xlfn.IFS(Table1[[#This Row],[Diff order-ship date]]&gt;10,"late time",Table1[[#This Row],[Diff order-ship date]]&gt;=0,"on time",Table1[[#This Row],[Diff order-ship date]]&lt;0,"not appropriate")</f>
        <v>on time</v>
      </c>
      <c r="AE472" s="11" t="str">
        <f t="shared" si="37"/>
        <v>Positive</v>
      </c>
      <c r="AF472" s="11" t="str">
        <f>_xlfn.CONCAT(Table1[[#This Row],[Month]],Table1[[#This Row],[year]])</f>
        <v>November2024</v>
      </c>
      <c r="AG472" s="11">
        <f t="shared" si="38"/>
        <v>4.99383477188656E-2</v>
      </c>
    </row>
    <row r="473" spans="1:33">
      <c r="A473" s="6">
        <v>472</v>
      </c>
      <c r="B473" s="7" t="s">
        <v>2018</v>
      </c>
      <c r="C473" s="7" t="s">
        <v>153</v>
      </c>
      <c r="D473" s="7" t="s">
        <v>2019</v>
      </c>
      <c r="E473" s="7" t="s">
        <v>2020</v>
      </c>
      <c r="F473" s="7" t="s">
        <v>159</v>
      </c>
      <c r="G473" s="7" t="s">
        <v>150</v>
      </c>
      <c r="H473" s="7" t="s">
        <v>87</v>
      </c>
      <c r="I473" s="7" t="s">
        <v>212</v>
      </c>
      <c r="J473" s="7" t="s">
        <v>66</v>
      </c>
      <c r="K473" s="7" t="s">
        <v>550</v>
      </c>
      <c r="L473" s="7" t="s">
        <v>36</v>
      </c>
      <c r="M473" s="7" t="s">
        <v>47</v>
      </c>
      <c r="N473" s="7" t="s">
        <v>111</v>
      </c>
      <c r="O473" s="7">
        <v>33.479999999999997</v>
      </c>
      <c r="P473" s="7">
        <v>4</v>
      </c>
      <c r="Q473" s="7">
        <v>1.32</v>
      </c>
      <c r="R473" s="8">
        <f>Table1[[#This Row],[Profit]]/Table1[[#This Row],[Sales]]</f>
        <v>3.9426523297491002E-2</v>
      </c>
      <c r="S473" s="7">
        <v>1.94</v>
      </c>
      <c r="T473" s="7" t="s">
        <v>170</v>
      </c>
      <c r="U473" s="7">
        <v>666</v>
      </c>
      <c r="V473" s="7" t="s">
        <v>173</v>
      </c>
      <c r="W473" s="7" t="s">
        <v>89</v>
      </c>
      <c r="X473" s="10" t="s">
        <v>21</v>
      </c>
      <c r="Y473" s="14">
        <v>44632</v>
      </c>
      <c r="Z473" s="14">
        <v>44785</v>
      </c>
      <c r="AA473" s="11">
        <f t="shared" si="35"/>
        <v>2022</v>
      </c>
      <c r="AB473" s="11" t="str">
        <f t="shared" si="36"/>
        <v>August</v>
      </c>
      <c r="AC473" s="11">
        <f t="shared" si="39"/>
        <v>153</v>
      </c>
      <c r="AD473" s="13" t="str" cm="1">
        <f t="array" ref="AD473">_xlfn.IFS(Table1[[#This Row],[Diff order-ship date]]&gt;10,"late time",Table1[[#This Row],[Diff order-ship date]]&gt;=0,"on time",Table1[[#This Row],[Diff order-ship date]]&lt;0,"not appropriate")</f>
        <v>late time</v>
      </c>
      <c r="AE473" s="11" t="str">
        <f t="shared" si="37"/>
        <v>Positive</v>
      </c>
      <c r="AF473" s="11" t="str">
        <f>_xlfn.CONCAT(Table1[[#This Row],[Month]],Table1[[#This Row],[year]])</f>
        <v>August2022</v>
      </c>
      <c r="AG473" s="11">
        <f t="shared" si="38"/>
        <v>3.9426523297491002E-2</v>
      </c>
    </row>
    <row r="474" spans="1:33">
      <c r="A474" s="4">
        <v>473</v>
      </c>
      <c r="B474" s="5" t="s">
        <v>2021</v>
      </c>
      <c r="C474" s="5" t="s">
        <v>153</v>
      </c>
      <c r="D474" s="5" t="s">
        <v>2022</v>
      </c>
      <c r="E474" s="5" t="s">
        <v>2023</v>
      </c>
      <c r="F474" s="5" t="s">
        <v>159</v>
      </c>
      <c r="G474" s="5" t="s">
        <v>2024</v>
      </c>
      <c r="H474" s="5" t="s">
        <v>104</v>
      </c>
      <c r="I474" s="5" t="s">
        <v>212</v>
      </c>
      <c r="J474" s="5" t="s">
        <v>67</v>
      </c>
      <c r="K474" s="5" t="s">
        <v>2025</v>
      </c>
      <c r="L474" s="5" t="s">
        <v>36</v>
      </c>
      <c r="M474" s="5" t="s">
        <v>34</v>
      </c>
      <c r="N474" s="5" t="s">
        <v>2026</v>
      </c>
      <c r="O474" s="5">
        <v>1621.44</v>
      </c>
      <c r="P474" s="5">
        <v>3</v>
      </c>
      <c r="Q474" s="5">
        <v>210.78</v>
      </c>
      <c r="R474" s="8">
        <f>Table1[[#This Row],[Profit]]/Table1[[#This Row],[Sales]]</f>
        <v>0.129995559502664</v>
      </c>
      <c r="S474" s="5">
        <v>97.07</v>
      </c>
      <c r="T474" s="5" t="s">
        <v>170</v>
      </c>
      <c r="U474" s="5">
        <v>736</v>
      </c>
      <c r="V474" s="5" t="s">
        <v>173</v>
      </c>
      <c r="W474" s="5" t="s">
        <v>101</v>
      </c>
      <c r="X474" s="9" t="s">
        <v>28</v>
      </c>
      <c r="Y474" s="12">
        <v>45283</v>
      </c>
      <c r="Z474" s="12">
        <v>45288</v>
      </c>
      <c r="AA474" s="11">
        <f t="shared" si="35"/>
        <v>2023</v>
      </c>
      <c r="AB474" s="11" t="str">
        <f t="shared" si="36"/>
        <v>December</v>
      </c>
      <c r="AC474" s="11">
        <f t="shared" si="39"/>
        <v>5</v>
      </c>
      <c r="AD474" s="13" t="str" cm="1">
        <f t="array" ref="AD474">_xlfn.IFS(Table1[[#This Row],[Diff order-ship date]]&gt;10,"late time",Table1[[#This Row],[Diff order-ship date]]&gt;=0,"on time",Table1[[#This Row],[Diff order-ship date]]&lt;0,"not appropriate")</f>
        <v>on time</v>
      </c>
      <c r="AE474" s="11" t="str">
        <f t="shared" si="37"/>
        <v>Positive</v>
      </c>
      <c r="AF474" s="11" t="str">
        <f>_xlfn.CONCAT(Table1[[#This Row],[Month]],Table1[[#This Row],[year]])</f>
        <v>December2023</v>
      </c>
      <c r="AG474" s="11">
        <f t="shared" si="38"/>
        <v>0.129995559502664</v>
      </c>
    </row>
    <row r="475" spans="1:33">
      <c r="A475" s="6">
        <v>474</v>
      </c>
      <c r="B475" s="7" t="s">
        <v>462</v>
      </c>
      <c r="C475" s="7" t="s">
        <v>153</v>
      </c>
      <c r="D475" s="7" t="s">
        <v>463</v>
      </c>
      <c r="E475" s="7" t="s">
        <v>464</v>
      </c>
      <c r="F475" s="7" t="s">
        <v>159</v>
      </c>
      <c r="G475" s="7" t="s">
        <v>276</v>
      </c>
      <c r="H475" s="7" t="s">
        <v>140</v>
      </c>
      <c r="I475" s="7" t="s">
        <v>212</v>
      </c>
      <c r="J475" s="7" t="s">
        <v>65</v>
      </c>
      <c r="K475" s="7" t="s">
        <v>2027</v>
      </c>
      <c r="L475" s="7" t="s">
        <v>36</v>
      </c>
      <c r="M475" s="7" t="s">
        <v>75</v>
      </c>
      <c r="N475" s="7" t="s">
        <v>2028</v>
      </c>
      <c r="O475" s="7">
        <v>49.5</v>
      </c>
      <c r="P475" s="7">
        <v>3</v>
      </c>
      <c r="Q475" s="7">
        <v>1.44</v>
      </c>
      <c r="R475" s="8">
        <f>Table1[[#This Row],[Profit]]/Table1[[#This Row],[Sales]]</f>
        <v>2.9090909090909101E-2</v>
      </c>
      <c r="S475" s="7">
        <v>5.37</v>
      </c>
      <c r="T475" s="7" t="s">
        <v>170</v>
      </c>
      <c r="U475" s="7">
        <v>639</v>
      </c>
      <c r="V475" s="7" t="s">
        <v>173</v>
      </c>
      <c r="W475" s="7" t="s">
        <v>96</v>
      </c>
      <c r="X475" s="10" t="s">
        <v>28</v>
      </c>
      <c r="Y475" s="14">
        <v>44294</v>
      </c>
      <c r="Z475" s="14">
        <v>44416</v>
      </c>
      <c r="AA475" s="11">
        <f t="shared" si="35"/>
        <v>2021</v>
      </c>
      <c r="AB475" s="11" t="str">
        <f t="shared" si="36"/>
        <v>August</v>
      </c>
      <c r="AC475" s="11">
        <f t="shared" si="39"/>
        <v>122</v>
      </c>
      <c r="AD475" s="13" t="str" cm="1">
        <f t="array" ref="AD475">_xlfn.IFS(Table1[[#This Row],[Diff order-ship date]]&gt;10,"late time",Table1[[#This Row],[Diff order-ship date]]&gt;=0,"on time",Table1[[#This Row],[Diff order-ship date]]&lt;0,"not appropriate")</f>
        <v>late time</v>
      </c>
      <c r="AE475" s="11" t="str">
        <f t="shared" si="37"/>
        <v>Positive</v>
      </c>
      <c r="AF475" s="11" t="str">
        <f>_xlfn.CONCAT(Table1[[#This Row],[Month]],Table1[[#This Row],[year]])</f>
        <v>August2021</v>
      </c>
      <c r="AG475" s="11">
        <f t="shared" si="38"/>
        <v>2.9090909090909101E-2</v>
      </c>
    </row>
    <row r="476" spans="1:33">
      <c r="A476" s="4">
        <v>475</v>
      </c>
      <c r="B476" s="5" t="s">
        <v>482</v>
      </c>
      <c r="C476" s="5" t="s">
        <v>153</v>
      </c>
      <c r="D476" s="5" t="s">
        <v>483</v>
      </c>
      <c r="E476" s="5" t="s">
        <v>484</v>
      </c>
      <c r="F476" s="5" t="s">
        <v>159</v>
      </c>
      <c r="G476" s="5" t="s">
        <v>485</v>
      </c>
      <c r="H476" s="5" t="s">
        <v>132</v>
      </c>
      <c r="I476" s="5" t="s">
        <v>212</v>
      </c>
      <c r="J476" s="5" t="s">
        <v>66</v>
      </c>
      <c r="K476" s="5" t="s">
        <v>2029</v>
      </c>
      <c r="L476" s="5" t="s">
        <v>36</v>
      </c>
      <c r="M476" s="5" t="s">
        <v>75</v>
      </c>
      <c r="N476" s="5" t="s">
        <v>2030</v>
      </c>
      <c r="O476" s="5">
        <v>42.21</v>
      </c>
      <c r="P476" s="5">
        <v>3</v>
      </c>
      <c r="Q476" s="5">
        <v>11.34</v>
      </c>
      <c r="R476" s="8">
        <f>Table1[[#This Row],[Profit]]/Table1[[#This Row],[Sales]]</f>
        <v>0.26865671641791</v>
      </c>
      <c r="S476" s="5">
        <v>3.03</v>
      </c>
      <c r="T476" s="5" t="s">
        <v>170</v>
      </c>
      <c r="U476" s="5">
        <v>208</v>
      </c>
      <c r="V476" s="5" t="s">
        <v>173</v>
      </c>
      <c r="W476" s="5" t="s">
        <v>106</v>
      </c>
      <c r="X476" s="9" t="s">
        <v>21</v>
      </c>
      <c r="Y476" s="12">
        <v>45614</v>
      </c>
      <c r="Z476" s="12">
        <v>45618</v>
      </c>
      <c r="AA476" s="11">
        <f t="shared" si="35"/>
        <v>2024</v>
      </c>
      <c r="AB476" s="11" t="str">
        <f t="shared" si="36"/>
        <v>November</v>
      </c>
      <c r="AC476" s="11">
        <f t="shared" si="39"/>
        <v>4</v>
      </c>
      <c r="AD476" s="13" t="str" cm="1">
        <f t="array" ref="AD476">_xlfn.IFS(Table1[[#This Row],[Diff order-ship date]]&gt;10,"late time",Table1[[#This Row],[Diff order-ship date]]&gt;=0,"on time",Table1[[#This Row],[Diff order-ship date]]&lt;0,"not appropriate")</f>
        <v>on time</v>
      </c>
      <c r="AE476" s="11" t="str">
        <f t="shared" si="37"/>
        <v>Positive</v>
      </c>
      <c r="AF476" s="11" t="str">
        <f>_xlfn.CONCAT(Table1[[#This Row],[Month]],Table1[[#This Row],[year]])</f>
        <v>November2024</v>
      </c>
      <c r="AG476" s="11">
        <f t="shared" si="38"/>
        <v>0.26865671641791</v>
      </c>
    </row>
    <row r="477" spans="1:33">
      <c r="A477" s="6">
        <v>476</v>
      </c>
      <c r="B477" s="7" t="s">
        <v>2031</v>
      </c>
      <c r="C477" s="7" t="s">
        <v>153</v>
      </c>
      <c r="D477" s="7" t="s">
        <v>1613</v>
      </c>
      <c r="E477" s="7" t="s">
        <v>1614</v>
      </c>
      <c r="F477" s="7" t="s">
        <v>159</v>
      </c>
      <c r="G477" s="7" t="s">
        <v>740</v>
      </c>
      <c r="H477" s="7" t="s">
        <v>40</v>
      </c>
      <c r="I477" s="7" t="s">
        <v>212</v>
      </c>
      <c r="J477" s="7" t="s">
        <v>64</v>
      </c>
      <c r="K477" s="7" t="s">
        <v>2032</v>
      </c>
      <c r="L477" s="7" t="s">
        <v>36</v>
      </c>
      <c r="M477" s="7" t="s">
        <v>75</v>
      </c>
      <c r="N477" s="7" t="s">
        <v>2033</v>
      </c>
      <c r="O477" s="7">
        <v>26.37</v>
      </c>
      <c r="P477" s="7">
        <v>3</v>
      </c>
      <c r="Q477" s="7">
        <v>0.45</v>
      </c>
      <c r="R477" s="8">
        <f>Table1[[#This Row],[Profit]]/Table1[[#This Row],[Sales]]</f>
        <v>1.7064846416382298E-2</v>
      </c>
      <c r="S477" s="7">
        <v>1.36</v>
      </c>
      <c r="T477" s="7" t="s">
        <v>170</v>
      </c>
      <c r="U477" s="7">
        <v>409</v>
      </c>
      <c r="V477" s="7" t="s">
        <v>173</v>
      </c>
      <c r="W477" s="7" t="s">
        <v>89</v>
      </c>
      <c r="X477" s="10" t="s">
        <v>28</v>
      </c>
      <c r="Y477" s="14">
        <v>44919</v>
      </c>
      <c r="Z477" s="14">
        <v>44923</v>
      </c>
      <c r="AA477" s="11">
        <f t="shared" si="35"/>
        <v>2022</v>
      </c>
      <c r="AB477" s="11" t="str">
        <f t="shared" si="36"/>
        <v>December</v>
      </c>
      <c r="AC477" s="11">
        <f t="shared" si="39"/>
        <v>4</v>
      </c>
      <c r="AD477" s="13" t="str" cm="1">
        <f t="array" ref="AD477">_xlfn.IFS(Table1[[#This Row],[Diff order-ship date]]&gt;10,"late time",Table1[[#This Row],[Diff order-ship date]]&gt;=0,"on time",Table1[[#This Row],[Diff order-ship date]]&lt;0,"not appropriate")</f>
        <v>on time</v>
      </c>
      <c r="AE477" s="11" t="str">
        <f t="shared" si="37"/>
        <v>Positive</v>
      </c>
      <c r="AF477" s="11" t="str">
        <f>_xlfn.CONCAT(Table1[[#This Row],[Month]],Table1[[#This Row],[year]])</f>
        <v>December2022</v>
      </c>
      <c r="AG477" s="11">
        <f t="shared" si="38"/>
        <v>1.7064846416382298E-2</v>
      </c>
    </row>
    <row r="478" spans="1:33">
      <c r="A478" s="4">
        <v>477</v>
      </c>
      <c r="B478" s="5" t="s">
        <v>2034</v>
      </c>
      <c r="C478" s="5" t="s">
        <v>153</v>
      </c>
      <c r="D478" s="5" t="s">
        <v>2035</v>
      </c>
      <c r="E478" s="5" t="s">
        <v>2036</v>
      </c>
      <c r="F478" s="5" t="s">
        <v>159</v>
      </c>
      <c r="G478" s="5" t="s">
        <v>861</v>
      </c>
      <c r="H478" s="5" t="s">
        <v>25</v>
      </c>
      <c r="I478" s="5" t="s">
        <v>212</v>
      </c>
      <c r="J478" s="5" t="s">
        <v>66</v>
      </c>
      <c r="K478" s="5" t="s">
        <v>2037</v>
      </c>
      <c r="L478" s="5" t="s">
        <v>36</v>
      </c>
      <c r="M478" s="5" t="s">
        <v>99</v>
      </c>
      <c r="N478" s="5" t="s">
        <v>2038</v>
      </c>
      <c r="O478" s="5">
        <v>40.950000000000003</v>
      </c>
      <c r="P478" s="5">
        <v>3</v>
      </c>
      <c r="Q478" s="5">
        <v>20.43</v>
      </c>
      <c r="R478" s="8">
        <f>Table1[[#This Row],[Profit]]/Table1[[#This Row],[Sales]]</f>
        <v>0.49890109890109902</v>
      </c>
      <c r="S478" s="5">
        <v>2.9</v>
      </c>
      <c r="T478" s="5" t="s">
        <v>170</v>
      </c>
      <c r="U478" s="5">
        <v>67</v>
      </c>
      <c r="V478" s="5" t="s">
        <v>173</v>
      </c>
      <c r="W478" s="5" t="s">
        <v>101</v>
      </c>
      <c r="X478" s="9" t="s">
        <v>21</v>
      </c>
      <c r="Y478" s="12">
        <v>45011</v>
      </c>
      <c r="Z478" s="12">
        <v>45016</v>
      </c>
      <c r="AA478" s="11">
        <f t="shared" si="35"/>
        <v>2023</v>
      </c>
      <c r="AB478" s="11" t="str">
        <f t="shared" si="36"/>
        <v>March</v>
      </c>
      <c r="AC478" s="11">
        <f t="shared" si="39"/>
        <v>5</v>
      </c>
      <c r="AD478" s="13" t="str" cm="1">
        <f t="array" ref="AD478">_xlfn.IFS(Table1[[#This Row],[Diff order-ship date]]&gt;10,"late time",Table1[[#This Row],[Diff order-ship date]]&gt;=0,"on time",Table1[[#This Row],[Diff order-ship date]]&lt;0,"not appropriate")</f>
        <v>on time</v>
      </c>
      <c r="AE478" s="11" t="str">
        <f t="shared" si="37"/>
        <v>Positive</v>
      </c>
      <c r="AF478" s="11" t="str">
        <f>_xlfn.CONCAT(Table1[[#This Row],[Month]],Table1[[#This Row],[year]])</f>
        <v>March2023</v>
      </c>
      <c r="AG478" s="11">
        <f t="shared" si="38"/>
        <v>0.49890109890109902</v>
      </c>
    </row>
    <row r="479" spans="1:33">
      <c r="A479" s="6">
        <v>478</v>
      </c>
      <c r="B479" s="7" t="s">
        <v>1659</v>
      </c>
      <c r="C479" s="7" t="s">
        <v>153</v>
      </c>
      <c r="D479" s="7" t="s">
        <v>1660</v>
      </c>
      <c r="E479" s="7" t="s">
        <v>1661</v>
      </c>
      <c r="F479" s="7" t="s">
        <v>159</v>
      </c>
      <c r="G479" s="7" t="s">
        <v>869</v>
      </c>
      <c r="H479" s="7" t="s">
        <v>138</v>
      </c>
      <c r="I479" s="7" t="s">
        <v>212</v>
      </c>
      <c r="J479" s="7" t="s">
        <v>65</v>
      </c>
      <c r="K479" s="7" t="s">
        <v>2039</v>
      </c>
      <c r="L479" s="7" t="s">
        <v>36</v>
      </c>
      <c r="M479" s="7" t="s">
        <v>88</v>
      </c>
      <c r="N479" s="7" t="s">
        <v>2040</v>
      </c>
      <c r="O479" s="7">
        <v>30.51</v>
      </c>
      <c r="P479" s="7">
        <v>3</v>
      </c>
      <c r="Q479" s="7">
        <v>9.7200000000000006</v>
      </c>
      <c r="R479" s="8">
        <f>Table1[[#This Row],[Profit]]/Table1[[#This Row],[Sales]]</f>
        <v>0.31858407079646001</v>
      </c>
      <c r="S479" s="7">
        <v>1.79</v>
      </c>
      <c r="T479" s="7" t="s">
        <v>170</v>
      </c>
      <c r="U479" s="7">
        <v>270</v>
      </c>
      <c r="V479" s="7" t="s">
        <v>173</v>
      </c>
      <c r="W479" s="7" t="s">
        <v>96</v>
      </c>
      <c r="X479" s="10" t="s">
        <v>21</v>
      </c>
      <c r="Y479" s="14">
        <v>45217</v>
      </c>
      <c r="Z479" s="14">
        <v>45224</v>
      </c>
      <c r="AA479" s="11">
        <f t="shared" si="35"/>
        <v>2023</v>
      </c>
      <c r="AB479" s="11" t="str">
        <f t="shared" si="36"/>
        <v>October</v>
      </c>
      <c r="AC479" s="11">
        <f t="shared" si="39"/>
        <v>7</v>
      </c>
      <c r="AD479" s="13" t="str" cm="1">
        <f t="array" ref="AD479">_xlfn.IFS(Table1[[#This Row],[Diff order-ship date]]&gt;10,"late time",Table1[[#This Row],[Diff order-ship date]]&gt;=0,"on time",Table1[[#This Row],[Diff order-ship date]]&lt;0,"not appropriate")</f>
        <v>on time</v>
      </c>
      <c r="AE479" s="11" t="str">
        <f t="shared" si="37"/>
        <v>Positive</v>
      </c>
      <c r="AF479" s="11" t="str">
        <f>_xlfn.CONCAT(Table1[[#This Row],[Month]],Table1[[#This Row],[year]])</f>
        <v>October2023</v>
      </c>
      <c r="AG479" s="11">
        <f t="shared" si="38"/>
        <v>0.31858407079646001</v>
      </c>
    </row>
    <row r="480" spans="1:33">
      <c r="A480" s="4">
        <v>479</v>
      </c>
      <c r="B480" s="5" t="s">
        <v>1985</v>
      </c>
      <c r="C480" s="5" t="s">
        <v>153</v>
      </c>
      <c r="D480" s="5" t="s">
        <v>1986</v>
      </c>
      <c r="E480" s="5" t="s">
        <v>1987</v>
      </c>
      <c r="F480" s="5" t="s">
        <v>159</v>
      </c>
      <c r="G480" s="5" t="s">
        <v>276</v>
      </c>
      <c r="H480" s="5" t="s">
        <v>140</v>
      </c>
      <c r="I480" s="5" t="s">
        <v>212</v>
      </c>
      <c r="J480" s="5" t="s">
        <v>65</v>
      </c>
      <c r="K480" s="5" t="s">
        <v>2041</v>
      </c>
      <c r="L480" s="5" t="s">
        <v>36</v>
      </c>
      <c r="M480" s="5" t="s">
        <v>47</v>
      </c>
      <c r="N480" s="5" t="s">
        <v>2042</v>
      </c>
      <c r="O480" s="5">
        <v>42.57</v>
      </c>
      <c r="P480" s="5">
        <v>3</v>
      </c>
      <c r="Q480" s="5">
        <v>10.62</v>
      </c>
      <c r="R480" s="8">
        <f>Table1[[#This Row],[Profit]]/Table1[[#This Row],[Sales]]</f>
        <v>0.24947145877378399</v>
      </c>
      <c r="S480" s="5">
        <v>2.77</v>
      </c>
      <c r="T480" s="5" t="s">
        <v>170</v>
      </c>
      <c r="U480" s="5">
        <v>583</v>
      </c>
      <c r="V480" s="5" t="s">
        <v>173</v>
      </c>
      <c r="W480" s="5" t="s">
        <v>89</v>
      </c>
      <c r="X480" s="9" t="s">
        <v>28</v>
      </c>
      <c r="Y480" s="12">
        <v>45378</v>
      </c>
      <c r="Z480" s="12">
        <v>45326</v>
      </c>
      <c r="AA480" s="11">
        <f t="shared" si="35"/>
        <v>2024</v>
      </c>
      <c r="AB480" s="11" t="str">
        <f t="shared" si="36"/>
        <v>February</v>
      </c>
      <c r="AC480" s="11">
        <f t="shared" si="39"/>
        <v>-52</v>
      </c>
      <c r="AD480" s="13" t="str" cm="1">
        <f t="array" ref="AD480">_xlfn.IFS(Table1[[#This Row],[Diff order-ship date]]&gt;10,"late time",Table1[[#This Row],[Diff order-ship date]]&gt;=0,"on time",Table1[[#This Row],[Diff order-ship date]]&lt;0,"not appropriate")</f>
        <v>not appropriate</v>
      </c>
      <c r="AE480" s="11" t="str">
        <f t="shared" si="37"/>
        <v>Positive</v>
      </c>
      <c r="AF480" s="11" t="str">
        <f>_xlfn.CONCAT(Table1[[#This Row],[Month]],Table1[[#This Row],[year]])</f>
        <v>February2024</v>
      </c>
      <c r="AG480" s="11">
        <f t="shared" si="38"/>
        <v>0.24947145877378399</v>
      </c>
    </row>
    <row r="481" spans="1:33">
      <c r="A481" s="6">
        <v>480</v>
      </c>
      <c r="B481" s="7" t="s">
        <v>1653</v>
      </c>
      <c r="C481" s="7" t="s">
        <v>153</v>
      </c>
      <c r="D481" s="7" t="s">
        <v>1654</v>
      </c>
      <c r="E481" s="7" t="s">
        <v>1655</v>
      </c>
      <c r="F481" s="7" t="s">
        <v>159</v>
      </c>
      <c r="G481" s="7" t="s">
        <v>1656</v>
      </c>
      <c r="H481" s="7" t="s">
        <v>87</v>
      </c>
      <c r="I481" s="7" t="s">
        <v>212</v>
      </c>
      <c r="J481" s="7" t="s">
        <v>66</v>
      </c>
      <c r="K481" s="7" t="s">
        <v>2043</v>
      </c>
      <c r="L481" s="7" t="s">
        <v>36</v>
      </c>
      <c r="M481" s="7" t="s">
        <v>99</v>
      </c>
      <c r="N481" s="7" t="s">
        <v>2044</v>
      </c>
      <c r="O481" s="7">
        <v>13.26</v>
      </c>
      <c r="P481" s="7">
        <v>1</v>
      </c>
      <c r="Q481" s="7">
        <v>2.76</v>
      </c>
      <c r="R481" s="8">
        <f>Table1[[#This Row],[Profit]]/Table1[[#This Row],[Sales]]</f>
        <v>0.20814479638009001</v>
      </c>
      <c r="S481" s="7">
        <v>1.33</v>
      </c>
      <c r="T481" s="7" t="s">
        <v>170</v>
      </c>
      <c r="U481" s="7">
        <v>624</v>
      </c>
      <c r="V481" s="7" t="s">
        <v>173</v>
      </c>
      <c r="W481" s="7" t="s">
        <v>101</v>
      </c>
      <c r="X481" s="10" t="s">
        <v>28</v>
      </c>
      <c r="Y481" s="14">
        <v>45138</v>
      </c>
      <c r="Z481" s="14">
        <v>45054</v>
      </c>
      <c r="AA481" s="11">
        <f t="shared" si="35"/>
        <v>2023</v>
      </c>
      <c r="AB481" s="11" t="str">
        <f t="shared" si="36"/>
        <v>May</v>
      </c>
      <c r="AC481" s="11">
        <f t="shared" si="39"/>
        <v>-84</v>
      </c>
      <c r="AD481" s="13" t="str" cm="1">
        <f t="array" ref="AD481">_xlfn.IFS(Table1[[#This Row],[Diff order-ship date]]&gt;10,"late time",Table1[[#This Row],[Diff order-ship date]]&gt;=0,"on time",Table1[[#This Row],[Diff order-ship date]]&lt;0,"not appropriate")</f>
        <v>not appropriate</v>
      </c>
      <c r="AE481" s="11" t="str">
        <f t="shared" si="37"/>
        <v>Positive</v>
      </c>
      <c r="AF481" s="11" t="str">
        <f>_xlfn.CONCAT(Table1[[#This Row],[Month]],Table1[[#This Row],[year]])</f>
        <v>May2023</v>
      </c>
      <c r="AG481" s="11">
        <f t="shared" si="38"/>
        <v>0.20814479638009001</v>
      </c>
    </row>
    <row r="482" spans="1:33">
      <c r="A482" s="4">
        <v>481</v>
      </c>
      <c r="B482" s="5" t="s">
        <v>2045</v>
      </c>
      <c r="C482" s="5" t="s">
        <v>153</v>
      </c>
      <c r="D482" s="5" t="s">
        <v>2046</v>
      </c>
      <c r="E482" s="5" t="s">
        <v>2047</v>
      </c>
      <c r="F482" s="5" t="s">
        <v>159</v>
      </c>
      <c r="G482" s="5" t="s">
        <v>932</v>
      </c>
      <c r="H482" s="5" t="s">
        <v>138</v>
      </c>
      <c r="I482" s="5" t="s">
        <v>212</v>
      </c>
      <c r="J482" s="5" t="s">
        <v>65</v>
      </c>
      <c r="K482" s="5" t="s">
        <v>2048</v>
      </c>
      <c r="L482" s="5" t="s">
        <v>36</v>
      </c>
      <c r="M482" s="5" t="s">
        <v>114</v>
      </c>
      <c r="N482" s="5" t="s">
        <v>2049</v>
      </c>
      <c r="O482" s="5">
        <v>46.41</v>
      </c>
      <c r="P482" s="5">
        <v>1</v>
      </c>
      <c r="Q482" s="5">
        <v>1.83</v>
      </c>
      <c r="R482" s="8">
        <f>Table1[[#This Row],[Profit]]/Table1[[#This Row],[Sales]]</f>
        <v>3.94311570782159E-2</v>
      </c>
      <c r="S482" s="5">
        <v>1.26</v>
      </c>
      <c r="T482" s="5" t="s">
        <v>170</v>
      </c>
      <c r="U482" s="5">
        <v>444</v>
      </c>
      <c r="V482" s="5" t="s">
        <v>173</v>
      </c>
      <c r="W482" s="5" t="s">
        <v>96</v>
      </c>
      <c r="X482" s="9" t="s">
        <v>21</v>
      </c>
      <c r="Y482" s="12">
        <v>45112</v>
      </c>
      <c r="Z482" s="12">
        <v>45059</v>
      </c>
      <c r="AA482" s="11">
        <f t="shared" si="35"/>
        <v>2023</v>
      </c>
      <c r="AB482" s="11" t="str">
        <f t="shared" si="36"/>
        <v>May</v>
      </c>
      <c r="AC482" s="11">
        <f t="shared" si="39"/>
        <v>-53</v>
      </c>
      <c r="AD482" s="13" t="str" cm="1">
        <f t="array" ref="AD482">_xlfn.IFS(Table1[[#This Row],[Diff order-ship date]]&gt;10,"late time",Table1[[#This Row],[Diff order-ship date]]&gt;=0,"on time",Table1[[#This Row],[Diff order-ship date]]&lt;0,"not appropriate")</f>
        <v>not appropriate</v>
      </c>
      <c r="AE482" s="11" t="str">
        <f t="shared" si="37"/>
        <v>Positive</v>
      </c>
      <c r="AF482" s="11" t="str">
        <f>_xlfn.CONCAT(Table1[[#This Row],[Month]],Table1[[#This Row],[year]])</f>
        <v>May2023</v>
      </c>
      <c r="AG482" s="11">
        <f t="shared" si="38"/>
        <v>3.94311570782159E-2</v>
      </c>
    </row>
    <row r="483" spans="1:33">
      <c r="A483" s="6">
        <v>482</v>
      </c>
      <c r="B483" s="7" t="s">
        <v>482</v>
      </c>
      <c r="C483" s="7" t="s">
        <v>153</v>
      </c>
      <c r="D483" s="7" t="s">
        <v>483</v>
      </c>
      <c r="E483" s="7" t="s">
        <v>484</v>
      </c>
      <c r="F483" s="7" t="s">
        <v>159</v>
      </c>
      <c r="G483" s="7" t="s">
        <v>485</v>
      </c>
      <c r="H483" s="7" t="s">
        <v>132</v>
      </c>
      <c r="I483" s="7" t="s">
        <v>212</v>
      </c>
      <c r="J483" s="7" t="s">
        <v>66</v>
      </c>
      <c r="K483" s="7" t="s">
        <v>2050</v>
      </c>
      <c r="L483" s="7" t="s">
        <v>36</v>
      </c>
      <c r="M483" s="7" t="s">
        <v>109</v>
      </c>
      <c r="N483" s="7" t="s">
        <v>2051</v>
      </c>
      <c r="O483" s="7">
        <v>127.92</v>
      </c>
      <c r="P483" s="7">
        <v>1</v>
      </c>
      <c r="Q483" s="7">
        <v>7.65</v>
      </c>
      <c r="R483" s="8">
        <f>Table1[[#This Row],[Profit]]/Table1[[#This Row],[Sales]]</f>
        <v>5.9803001876172601E-2</v>
      </c>
      <c r="S483" s="7">
        <v>4.4000000000000004</v>
      </c>
      <c r="T483" s="7" t="s">
        <v>170</v>
      </c>
      <c r="U483" s="7">
        <v>677</v>
      </c>
      <c r="V483" s="7" t="s">
        <v>173</v>
      </c>
      <c r="W483" s="7" t="s">
        <v>106</v>
      </c>
      <c r="X483" s="10" t="s">
        <v>28</v>
      </c>
      <c r="Y483" s="14">
        <v>44931</v>
      </c>
      <c r="Z483" s="14">
        <v>45051</v>
      </c>
      <c r="AA483" s="11">
        <f t="shared" si="35"/>
        <v>2023</v>
      </c>
      <c r="AB483" s="11" t="str">
        <f t="shared" si="36"/>
        <v>May</v>
      </c>
      <c r="AC483" s="11">
        <f t="shared" si="39"/>
        <v>120</v>
      </c>
      <c r="AD483" s="13" t="str" cm="1">
        <f t="array" ref="AD483">_xlfn.IFS(Table1[[#This Row],[Diff order-ship date]]&gt;10,"late time",Table1[[#This Row],[Diff order-ship date]]&gt;=0,"on time",Table1[[#This Row],[Diff order-ship date]]&lt;0,"not appropriate")</f>
        <v>late time</v>
      </c>
      <c r="AE483" s="11" t="str">
        <f t="shared" si="37"/>
        <v>Positive</v>
      </c>
      <c r="AF483" s="11" t="str">
        <f>_xlfn.CONCAT(Table1[[#This Row],[Month]],Table1[[#This Row],[year]])</f>
        <v>May2023</v>
      </c>
      <c r="AG483" s="11">
        <f t="shared" si="38"/>
        <v>5.9803001876172601E-2</v>
      </c>
    </row>
    <row r="484" spans="1:33">
      <c r="A484" s="4">
        <v>483</v>
      </c>
      <c r="B484" s="5" t="s">
        <v>2021</v>
      </c>
      <c r="C484" s="5" t="s">
        <v>153</v>
      </c>
      <c r="D484" s="5" t="s">
        <v>2022</v>
      </c>
      <c r="E484" s="5" t="s">
        <v>2023</v>
      </c>
      <c r="F484" s="5" t="s">
        <v>159</v>
      </c>
      <c r="G484" s="5" t="s">
        <v>2024</v>
      </c>
      <c r="H484" s="5" t="s">
        <v>104</v>
      </c>
      <c r="I484" s="5" t="s">
        <v>212</v>
      </c>
      <c r="J484" s="5" t="s">
        <v>67</v>
      </c>
      <c r="K484" s="5" t="s">
        <v>2052</v>
      </c>
      <c r="L484" s="5" t="s">
        <v>36</v>
      </c>
      <c r="M484" s="5" t="s">
        <v>75</v>
      </c>
      <c r="N484" s="5" t="s">
        <v>2053</v>
      </c>
      <c r="O484" s="5">
        <v>25.92</v>
      </c>
      <c r="P484" s="5">
        <v>2</v>
      </c>
      <c r="Q484" s="5">
        <v>8.2799999999999994</v>
      </c>
      <c r="R484" s="8">
        <f>Table1[[#This Row],[Profit]]/Table1[[#This Row],[Sales]]</f>
        <v>0.31944444444444398</v>
      </c>
      <c r="S484" s="5">
        <v>1.75</v>
      </c>
      <c r="T484" s="5" t="s">
        <v>170</v>
      </c>
      <c r="U484" s="5">
        <v>145</v>
      </c>
      <c r="V484" s="5" t="s">
        <v>173</v>
      </c>
      <c r="W484" s="5" t="s">
        <v>101</v>
      </c>
      <c r="X484" s="9" t="s">
        <v>28</v>
      </c>
      <c r="Y484" s="12">
        <v>44573</v>
      </c>
      <c r="Z484" s="12">
        <v>44754</v>
      </c>
      <c r="AA484" s="11">
        <f t="shared" si="35"/>
        <v>2022</v>
      </c>
      <c r="AB484" s="11" t="str">
        <f t="shared" si="36"/>
        <v>July</v>
      </c>
      <c r="AC484" s="11">
        <f t="shared" si="39"/>
        <v>181</v>
      </c>
      <c r="AD484" s="13" t="str" cm="1">
        <f t="array" ref="AD484">_xlfn.IFS(Table1[[#This Row],[Diff order-ship date]]&gt;10,"late time",Table1[[#This Row],[Diff order-ship date]]&gt;=0,"on time",Table1[[#This Row],[Diff order-ship date]]&lt;0,"not appropriate")</f>
        <v>late time</v>
      </c>
      <c r="AE484" s="11" t="str">
        <f t="shared" si="37"/>
        <v>Positive</v>
      </c>
      <c r="AF484" s="11" t="str">
        <f>_xlfn.CONCAT(Table1[[#This Row],[Month]],Table1[[#This Row],[year]])</f>
        <v>July2022</v>
      </c>
      <c r="AG484" s="11">
        <f t="shared" si="38"/>
        <v>0.31944444444444398</v>
      </c>
    </row>
    <row r="485" spans="1:33">
      <c r="A485" s="6">
        <v>484</v>
      </c>
      <c r="B485" s="7" t="s">
        <v>2014</v>
      </c>
      <c r="C485" s="7" t="s">
        <v>153</v>
      </c>
      <c r="D485" s="7" t="s">
        <v>2015</v>
      </c>
      <c r="E485" s="7" t="s">
        <v>2016</v>
      </c>
      <c r="F485" s="7" t="s">
        <v>159</v>
      </c>
      <c r="G485" s="7" t="s">
        <v>150</v>
      </c>
      <c r="H485" s="7" t="s">
        <v>87</v>
      </c>
      <c r="I485" s="7" t="s">
        <v>212</v>
      </c>
      <c r="J485" s="7" t="s">
        <v>66</v>
      </c>
      <c r="K485" s="7" t="s">
        <v>2054</v>
      </c>
      <c r="L485" s="7" t="s">
        <v>36</v>
      </c>
      <c r="M485" s="7" t="s">
        <v>88</v>
      </c>
      <c r="N485" s="7" t="s">
        <v>2055</v>
      </c>
      <c r="O485" s="7">
        <v>22.68</v>
      </c>
      <c r="P485" s="7">
        <v>2</v>
      </c>
      <c r="Q485" s="7">
        <v>4.9800000000000004</v>
      </c>
      <c r="R485" s="8">
        <f>Table1[[#This Row],[Profit]]/Table1[[#This Row],[Sales]]</f>
        <v>0.21957671957672001</v>
      </c>
      <c r="S485" s="7">
        <v>1</v>
      </c>
      <c r="T485" s="7" t="s">
        <v>170</v>
      </c>
      <c r="U485" s="7">
        <v>322</v>
      </c>
      <c r="V485" s="7" t="s">
        <v>173</v>
      </c>
      <c r="W485" s="7" t="s">
        <v>106</v>
      </c>
      <c r="X485" s="10" t="s">
        <v>21</v>
      </c>
      <c r="Y485" s="14">
        <v>45216</v>
      </c>
      <c r="Z485" s="14">
        <v>45220</v>
      </c>
      <c r="AA485" s="11">
        <f t="shared" si="35"/>
        <v>2023</v>
      </c>
      <c r="AB485" s="11" t="str">
        <f t="shared" si="36"/>
        <v>October</v>
      </c>
      <c r="AC485" s="11">
        <f t="shared" si="39"/>
        <v>4</v>
      </c>
      <c r="AD485" s="13" t="str" cm="1">
        <f t="array" ref="AD485">_xlfn.IFS(Table1[[#This Row],[Diff order-ship date]]&gt;10,"late time",Table1[[#This Row],[Diff order-ship date]]&gt;=0,"on time",Table1[[#This Row],[Diff order-ship date]]&lt;0,"not appropriate")</f>
        <v>on time</v>
      </c>
      <c r="AE485" s="11" t="str">
        <f t="shared" si="37"/>
        <v>Positive</v>
      </c>
      <c r="AF485" s="11" t="str">
        <f>_xlfn.CONCAT(Table1[[#This Row],[Month]],Table1[[#This Row],[year]])</f>
        <v>October2023</v>
      </c>
      <c r="AG485" s="11">
        <f t="shared" si="38"/>
        <v>0.21957671957672001</v>
      </c>
    </row>
    <row r="486" spans="1:33">
      <c r="A486" s="4">
        <v>485</v>
      </c>
      <c r="B486" s="5" t="s">
        <v>2056</v>
      </c>
      <c r="C486" s="5" t="s">
        <v>153</v>
      </c>
      <c r="D486" s="5" t="s">
        <v>542</v>
      </c>
      <c r="E486" s="5" t="s">
        <v>543</v>
      </c>
      <c r="F486" s="5" t="s">
        <v>159</v>
      </c>
      <c r="G486" s="5" t="s">
        <v>675</v>
      </c>
      <c r="H486" s="5" t="s">
        <v>100</v>
      </c>
      <c r="I486" s="5" t="s">
        <v>212</v>
      </c>
      <c r="J486" s="5" t="s">
        <v>67</v>
      </c>
      <c r="K486" s="5" t="s">
        <v>2057</v>
      </c>
      <c r="L486" s="5" t="s">
        <v>36</v>
      </c>
      <c r="M486" s="5" t="s">
        <v>88</v>
      </c>
      <c r="N486" s="5" t="s">
        <v>2058</v>
      </c>
      <c r="O486" s="5">
        <v>9.3000000000000007</v>
      </c>
      <c r="P486" s="5">
        <v>2</v>
      </c>
      <c r="Q486" s="5">
        <v>2.46</v>
      </c>
      <c r="R486" s="8">
        <f>Table1[[#This Row],[Profit]]/Table1[[#This Row],[Sales]]</f>
        <v>0.26451612903225802</v>
      </c>
      <c r="S486" s="5">
        <v>0.23</v>
      </c>
      <c r="T486" s="5" t="s">
        <v>170</v>
      </c>
      <c r="U486" s="5">
        <v>130</v>
      </c>
      <c r="V486" s="5" t="s">
        <v>173</v>
      </c>
      <c r="W486" s="5" t="s">
        <v>89</v>
      </c>
      <c r="X486" s="9" t="s">
        <v>28</v>
      </c>
      <c r="Y486" s="12">
        <v>44496</v>
      </c>
      <c r="Z486" s="12">
        <v>44500</v>
      </c>
      <c r="AA486" s="11">
        <f t="shared" si="35"/>
        <v>2021</v>
      </c>
      <c r="AB486" s="11" t="str">
        <f t="shared" si="36"/>
        <v>October</v>
      </c>
      <c r="AC486" s="11">
        <f t="shared" si="39"/>
        <v>4</v>
      </c>
      <c r="AD486" s="13" t="str" cm="1">
        <f t="array" ref="AD486">_xlfn.IFS(Table1[[#This Row],[Diff order-ship date]]&gt;10,"late time",Table1[[#This Row],[Diff order-ship date]]&gt;=0,"on time",Table1[[#This Row],[Diff order-ship date]]&lt;0,"not appropriate")</f>
        <v>on time</v>
      </c>
      <c r="AE486" s="11" t="str">
        <f t="shared" si="37"/>
        <v>Positive</v>
      </c>
      <c r="AF486" s="11" t="str">
        <f>_xlfn.CONCAT(Table1[[#This Row],[Month]],Table1[[#This Row],[year]])</f>
        <v>October2021</v>
      </c>
      <c r="AG486" s="11">
        <f t="shared" si="38"/>
        <v>0.26451612903225802</v>
      </c>
    </row>
    <row r="487" spans="1:33">
      <c r="A487" s="6">
        <v>486</v>
      </c>
      <c r="B487" s="7" t="s">
        <v>2059</v>
      </c>
      <c r="C487" s="7" t="s">
        <v>153</v>
      </c>
      <c r="D487" s="7" t="s">
        <v>822</v>
      </c>
      <c r="E487" s="7" t="s">
        <v>823</v>
      </c>
      <c r="F487" s="7" t="s">
        <v>159</v>
      </c>
      <c r="G487" s="7" t="s">
        <v>2024</v>
      </c>
      <c r="H487" s="7" t="s">
        <v>104</v>
      </c>
      <c r="I487" s="7" t="s">
        <v>212</v>
      </c>
      <c r="J487" s="7" t="s">
        <v>67</v>
      </c>
      <c r="K487" s="7" t="s">
        <v>1973</v>
      </c>
      <c r="L487" s="7" t="s">
        <v>36</v>
      </c>
      <c r="M487" s="7" t="s">
        <v>114</v>
      </c>
      <c r="N487" s="7" t="s">
        <v>1974</v>
      </c>
      <c r="O487" s="7">
        <v>96.18</v>
      </c>
      <c r="P487" s="7">
        <v>2</v>
      </c>
      <c r="Q487" s="7">
        <v>36.54</v>
      </c>
      <c r="R487" s="8">
        <f>Table1[[#This Row],[Profit]]/Table1[[#This Row],[Sales]]</f>
        <v>0.37991266375545801</v>
      </c>
      <c r="S487" s="7">
        <v>4.68</v>
      </c>
      <c r="T487" s="7" t="s">
        <v>170</v>
      </c>
      <c r="U487" s="7">
        <v>457</v>
      </c>
      <c r="V487" s="7" t="s">
        <v>173</v>
      </c>
      <c r="W487" s="7" t="s">
        <v>101</v>
      </c>
      <c r="X487" s="10" t="s">
        <v>28</v>
      </c>
      <c r="Y487" s="14">
        <v>45378</v>
      </c>
      <c r="Z487" s="14">
        <v>45326</v>
      </c>
      <c r="AA487" s="11">
        <f t="shared" si="35"/>
        <v>2024</v>
      </c>
      <c r="AB487" s="11" t="str">
        <f t="shared" si="36"/>
        <v>February</v>
      </c>
      <c r="AC487" s="11">
        <f t="shared" si="39"/>
        <v>-52</v>
      </c>
      <c r="AD487" s="13" t="str" cm="1">
        <f t="array" ref="AD487">_xlfn.IFS(Table1[[#This Row],[Diff order-ship date]]&gt;10,"late time",Table1[[#This Row],[Diff order-ship date]]&gt;=0,"on time",Table1[[#This Row],[Diff order-ship date]]&lt;0,"not appropriate")</f>
        <v>not appropriate</v>
      </c>
      <c r="AE487" s="11" t="str">
        <f t="shared" si="37"/>
        <v>Positive</v>
      </c>
      <c r="AF487" s="11" t="str">
        <f>_xlfn.CONCAT(Table1[[#This Row],[Month]],Table1[[#This Row],[year]])</f>
        <v>February2024</v>
      </c>
      <c r="AG487" s="11">
        <f t="shared" si="38"/>
        <v>0.37991266375545801</v>
      </c>
    </row>
    <row r="488" spans="1:33">
      <c r="A488" s="4">
        <v>487</v>
      </c>
      <c r="B488" s="5" t="s">
        <v>2060</v>
      </c>
      <c r="C488" s="5" t="s">
        <v>153</v>
      </c>
      <c r="D488" s="5" t="s">
        <v>2061</v>
      </c>
      <c r="E488" s="5" t="s">
        <v>2062</v>
      </c>
      <c r="F488" s="5" t="s">
        <v>159</v>
      </c>
      <c r="G488" s="5" t="s">
        <v>947</v>
      </c>
      <c r="H488" s="5" t="s">
        <v>82</v>
      </c>
      <c r="I488" s="5" t="s">
        <v>212</v>
      </c>
      <c r="J488" s="5" t="s">
        <v>64</v>
      </c>
      <c r="K488" s="5" t="s">
        <v>2063</v>
      </c>
      <c r="L488" s="5" t="s">
        <v>36</v>
      </c>
      <c r="M488" s="5" t="s">
        <v>41</v>
      </c>
      <c r="N488" s="5" t="s">
        <v>2064</v>
      </c>
      <c r="O488" s="5">
        <v>109.8</v>
      </c>
      <c r="P488" s="5">
        <v>2</v>
      </c>
      <c r="Q488" s="5">
        <v>43.92</v>
      </c>
      <c r="R488" s="8">
        <f>Table1[[#This Row],[Profit]]/Table1[[#This Row],[Sales]]</f>
        <v>0.4</v>
      </c>
      <c r="S488" s="5">
        <v>11.12</v>
      </c>
      <c r="T488" s="5" t="s">
        <v>170</v>
      </c>
      <c r="U488" s="5">
        <v>695</v>
      </c>
      <c r="V488" s="5" t="s">
        <v>173</v>
      </c>
      <c r="W488" s="5" t="s">
        <v>106</v>
      </c>
      <c r="X488" s="9" t="s">
        <v>28</v>
      </c>
      <c r="Y488" s="12">
        <v>44888</v>
      </c>
      <c r="Z488" s="12">
        <v>44894</v>
      </c>
      <c r="AA488" s="11">
        <f t="shared" si="35"/>
        <v>2022</v>
      </c>
      <c r="AB488" s="11" t="str">
        <f t="shared" si="36"/>
        <v>November</v>
      </c>
      <c r="AC488" s="11">
        <f t="shared" si="39"/>
        <v>6</v>
      </c>
      <c r="AD488" s="13" t="str" cm="1">
        <f t="array" ref="AD488">_xlfn.IFS(Table1[[#This Row],[Diff order-ship date]]&gt;10,"late time",Table1[[#This Row],[Diff order-ship date]]&gt;=0,"on time",Table1[[#This Row],[Diff order-ship date]]&lt;0,"not appropriate")</f>
        <v>on time</v>
      </c>
      <c r="AE488" s="11" t="str">
        <f t="shared" si="37"/>
        <v>Positive</v>
      </c>
      <c r="AF488" s="11" t="str">
        <f>_xlfn.CONCAT(Table1[[#This Row],[Month]],Table1[[#This Row],[year]])</f>
        <v>November2022</v>
      </c>
      <c r="AG488" s="11">
        <f t="shared" si="38"/>
        <v>0.4</v>
      </c>
    </row>
    <row r="489" spans="1:33">
      <c r="A489" s="6">
        <v>488</v>
      </c>
      <c r="B489" s="7" t="s">
        <v>2034</v>
      </c>
      <c r="C489" s="7" t="s">
        <v>153</v>
      </c>
      <c r="D489" s="7" t="s">
        <v>2035</v>
      </c>
      <c r="E489" s="7" t="s">
        <v>2036</v>
      </c>
      <c r="F489" s="7" t="s">
        <v>159</v>
      </c>
      <c r="G489" s="7" t="s">
        <v>861</v>
      </c>
      <c r="H489" s="7" t="s">
        <v>25</v>
      </c>
      <c r="I489" s="7" t="s">
        <v>212</v>
      </c>
      <c r="J489" s="7" t="s">
        <v>66</v>
      </c>
      <c r="K489" s="7" t="s">
        <v>2065</v>
      </c>
      <c r="L489" s="7" t="s">
        <v>36</v>
      </c>
      <c r="M489" s="7" t="s">
        <v>41</v>
      </c>
      <c r="N489" s="7" t="s">
        <v>2066</v>
      </c>
      <c r="O489" s="7">
        <v>93.18</v>
      </c>
      <c r="P489" s="7">
        <v>2</v>
      </c>
      <c r="Q489" s="7">
        <v>36.299999999999997</v>
      </c>
      <c r="R489" s="8">
        <f>Table1[[#This Row],[Profit]]/Table1[[#This Row],[Sales]]</f>
        <v>0.38956857694784303</v>
      </c>
      <c r="S489" s="7">
        <v>6.2</v>
      </c>
      <c r="T489" s="7" t="s">
        <v>170</v>
      </c>
      <c r="U489" s="7">
        <v>528</v>
      </c>
      <c r="V489" s="7" t="s">
        <v>173</v>
      </c>
      <c r="W489" s="7" t="s">
        <v>89</v>
      </c>
      <c r="X489" s="10" t="s">
        <v>28</v>
      </c>
      <c r="Y489" s="14">
        <v>45303</v>
      </c>
      <c r="Z489" s="14">
        <v>45424</v>
      </c>
      <c r="AA489" s="11">
        <f t="shared" si="35"/>
        <v>2024</v>
      </c>
      <c r="AB489" s="11" t="str">
        <f t="shared" si="36"/>
        <v>May</v>
      </c>
      <c r="AC489" s="11">
        <f t="shared" si="39"/>
        <v>121</v>
      </c>
      <c r="AD489" s="13" t="str" cm="1">
        <f t="array" ref="AD489">_xlfn.IFS(Table1[[#This Row],[Diff order-ship date]]&gt;10,"late time",Table1[[#This Row],[Diff order-ship date]]&gt;=0,"on time",Table1[[#This Row],[Diff order-ship date]]&lt;0,"not appropriate")</f>
        <v>late time</v>
      </c>
      <c r="AE489" s="11" t="str">
        <f t="shared" si="37"/>
        <v>Positive</v>
      </c>
      <c r="AF489" s="11" t="str">
        <f>_xlfn.CONCAT(Table1[[#This Row],[Month]],Table1[[#This Row],[year]])</f>
        <v>May2024</v>
      </c>
      <c r="AG489" s="11">
        <f t="shared" si="38"/>
        <v>0.38956857694784303</v>
      </c>
    </row>
    <row r="490" spans="1:33">
      <c r="A490" s="4">
        <v>489</v>
      </c>
      <c r="B490" s="5" t="s">
        <v>2067</v>
      </c>
      <c r="C490" s="5" t="s">
        <v>153</v>
      </c>
      <c r="D490" s="5" t="s">
        <v>2068</v>
      </c>
      <c r="E490" s="5" t="s">
        <v>2069</v>
      </c>
      <c r="F490" s="5" t="s">
        <v>159</v>
      </c>
      <c r="G490" s="5" t="s">
        <v>1448</v>
      </c>
      <c r="H490" s="5" t="s">
        <v>113</v>
      </c>
      <c r="I490" s="5" t="s">
        <v>212</v>
      </c>
      <c r="J490" s="5" t="s">
        <v>64</v>
      </c>
      <c r="K490" s="5" t="s">
        <v>383</v>
      </c>
      <c r="L490" s="5" t="s">
        <v>36</v>
      </c>
      <c r="M490" s="5" t="s">
        <v>47</v>
      </c>
      <c r="N490" s="5" t="s">
        <v>384</v>
      </c>
      <c r="O490" s="5">
        <v>102.54</v>
      </c>
      <c r="P490" s="5">
        <v>2</v>
      </c>
      <c r="Q490" s="5">
        <v>18.420000000000002</v>
      </c>
      <c r="R490" s="8">
        <f>Table1[[#This Row],[Profit]]/Table1[[#This Row],[Sales]]</f>
        <v>0.17963721474546501</v>
      </c>
      <c r="S490" s="5">
        <v>12.95</v>
      </c>
      <c r="T490" s="5" t="s">
        <v>170</v>
      </c>
      <c r="U490" s="5">
        <v>798</v>
      </c>
      <c r="V490" s="5" t="s">
        <v>173</v>
      </c>
      <c r="W490" s="5" t="s">
        <v>101</v>
      </c>
      <c r="X490" s="9" t="s">
        <v>28</v>
      </c>
      <c r="Y490" s="12">
        <v>45544</v>
      </c>
      <c r="Z490" s="12">
        <v>45551</v>
      </c>
      <c r="AA490" s="11">
        <f t="shared" si="35"/>
        <v>2024</v>
      </c>
      <c r="AB490" s="11" t="str">
        <f t="shared" si="36"/>
        <v>September</v>
      </c>
      <c r="AC490" s="11">
        <f t="shared" si="39"/>
        <v>7</v>
      </c>
      <c r="AD490" s="13" t="str" cm="1">
        <f t="array" ref="AD490">_xlfn.IFS(Table1[[#This Row],[Diff order-ship date]]&gt;10,"late time",Table1[[#This Row],[Diff order-ship date]]&gt;=0,"on time",Table1[[#This Row],[Diff order-ship date]]&lt;0,"not appropriate")</f>
        <v>on time</v>
      </c>
      <c r="AE490" s="11" t="str">
        <f t="shared" si="37"/>
        <v>Positive</v>
      </c>
      <c r="AF490" s="11" t="str">
        <f>_xlfn.CONCAT(Table1[[#This Row],[Month]],Table1[[#This Row],[year]])</f>
        <v>September2024</v>
      </c>
      <c r="AG490" s="11">
        <f t="shared" si="38"/>
        <v>0.17963721474546501</v>
      </c>
    </row>
    <row r="491" spans="1:33">
      <c r="A491" s="6">
        <v>490</v>
      </c>
      <c r="B491" s="7" t="s">
        <v>2070</v>
      </c>
      <c r="C491" s="7" t="s">
        <v>153</v>
      </c>
      <c r="D491" s="7" t="s">
        <v>2071</v>
      </c>
      <c r="E491" s="7" t="s">
        <v>2072</v>
      </c>
      <c r="F491" s="7" t="s">
        <v>159</v>
      </c>
      <c r="G491" s="7" t="s">
        <v>723</v>
      </c>
      <c r="H491" s="7" t="s">
        <v>129</v>
      </c>
      <c r="I491" s="7" t="s">
        <v>212</v>
      </c>
      <c r="J491" s="7" t="s">
        <v>67</v>
      </c>
      <c r="K491" s="7" t="s">
        <v>2073</v>
      </c>
      <c r="L491" s="7" t="s">
        <v>36</v>
      </c>
      <c r="M491" s="7" t="s">
        <v>47</v>
      </c>
      <c r="N491" s="7" t="s">
        <v>2074</v>
      </c>
      <c r="O491" s="7">
        <v>101.1</v>
      </c>
      <c r="P491" s="7">
        <v>2</v>
      </c>
      <c r="Q491" s="7">
        <v>35.340000000000003</v>
      </c>
      <c r="R491" s="8">
        <f>Table1[[#This Row],[Profit]]/Table1[[#This Row],[Sales]]</f>
        <v>0.34955489614243301</v>
      </c>
      <c r="S491" s="7">
        <v>8.65</v>
      </c>
      <c r="T491" s="7" t="s">
        <v>170</v>
      </c>
      <c r="U491" s="7">
        <v>514</v>
      </c>
      <c r="V491" s="7" t="s">
        <v>173</v>
      </c>
      <c r="W491" s="7" t="s">
        <v>96</v>
      </c>
      <c r="X491" s="10" t="s">
        <v>21</v>
      </c>
      <c r="Y491" s="14">
        <v>45614</v>
      </c>
      <c r="Z491" s="14">
        <v>45618</v>
      </c>
      <c r="AA491" s="11">
        <f t="shared" si="35"/>
        <v>2024</v>
      </c>
      <c r="AB491" s="11" t="str">
        <f t="shared" si="36"/>
        <v>November</v>
      </c>
      <c r="AC491" s="11">
        <f t="shared" si="39"/>
        <v>4</v>
      </c>
      <c r="AD491" s="13" t="str" cm="1">
        <f t="array" ref="AD491">_xlfn.IFS(Table1[[#This Row],[Diff order-ship date]]&gt;10,"late time",Table1[[#This Row],[Diff order-ship date]]&gt;=0,"on time",Table1[[#This Row],[Diff order-ship date]]&lt;0,"not appropriate")</f>
        <v>on time</v>
      </c>
      <c r="AE491" s="11" t="str">
        <f t="shared" si="37"/>
        <v>Positive</v>
      </c>
      <c r="AF491" s="11" t="str">
        <f>_xlfn.CONCAT(Table1[[#This Row],[Month]],Table1[[#This Row],[year]])</f>
        <v>November2024</v>
      </c>
      <c r="AG491" s="11">
        <f t="shared" si="38"/>
        <v>0.34955489614243301</v>
      </c>
    </row>
    <row r="492" spans="1:33">
      <c r="A492" s="4">
        <v>491</v>
      </c>
      <c r="B492" s="5" t="s">
        <v>2075</v>
      </c>
      <c r="C492" s="5" t="s">
        <v>153</v>
      </c>
      <c r="D492" s="5" t="s">
        <v>2076</v>
      </c>
      <c r="E492" s="5" t="s">
        <v>2077</v>
      </c>
      <c r="F492" s="5" t="s">
        <v>160</v>
      </c>
      <c r="G492" s="5" t="s">
        <v>276</v>
      </c>
      <c r="H492" s="5" t="s">
        <v>51</v>
      </c>
      <c r="I492" s="5" t="s">
        <v>212</v>
      </c>
      <c r="J492" s="5" t="s">
        <v>64</v>
      </c>
      <c r="K492" s="5" t="s">
        <v>2078</v>
      </c>
      <c r="L492" s="5" t="s">
        <v>36</v>
      </c>
      <c r="M492" s="5" t="s">
        <v>47</v>
      </c>
      <c r="N492" s="5" t="s">
        <v>2079</v>
      </c>
      <c r="O492" s="5">
        <v>59.82</v>
      </c>
      <c r="P492" s="5">
        <v>2</v>
      </c>
      <c r="Q492" s="5">
        <v>18.54</v>
      </c>
      <c r="R492" s="8">
        <f>Table1[[#This Row],[Profit]]/Table1[[#This Row],[Sales]]</f>
        <v>0.309929789368104</v>
      </c>
      <c r="S492" s="5">
        <v>6.75</v>
      </c>
      <c r="T492" s="5" t="s">
        <v>170</v>
      </c>
      <c r="U492" s="5">
        <v>708</v>
      </c>
      <c r="V492" s="5" t="s">
        <v>173</v>
      </c>
      <c r="W492" s="5" t="s">
        <v>106</v>
      </c>
      <c r="X492" s="9" t="s">
        <v>21</v>
      </c>
      <c r="Y492" s="12">
        <v>45403</v>
      </c>
      <c r="Z492" s="12">
        <v>45407</v>
      </c>
      <c r="AA492" s="11">
        <f t="shared" si="35"/>
        <v>2024</v>
      </c>
      <c r="AB492" s="11" t="str">
        <f t="shared" si="36"/>
        <v>April</v>
      </c>
      <c r="AC492" s="11">
        <f t="shared" si="39"/>
        <v>4</v>
      </c>
      <c r="AD492" s="13" t="str" cm="1">
        <f t="array" ref="AD492">_xlfn.IFS(Table1[[#This Row],[Diff order-ship date]]&gt;10,"late time",Table1[[#This Row],[Diff order-ship date]]&gt;=0,"on time",Table1[[#This Row],[Diff order-ship date]]&lt;0,"not appropriate")</f>
        <v>on time</v>
      </c>
      <c r="AE492" s="11" t="str">
        <f t="shared" si="37"/>
        <v>Positive</v>
      </c>
      <c r="AF492" s="11" t="str">
        <f>_xlfn.CONCAT(Table1[[#This Row],[Month]],Table1[[#This Row],[year]])</f>
        <v>April2024</v>
      </c>
      <c r="AG492" s="11">
        <f t="shared" si="38"/>
        <v>0.309929789368104</v>
      </c>
    </row>
    <row r="493" spans="1:33">
      <c r="A493" s="6">
        <v>492</v>
      </c>
      <c r="B493" s="7" t="s">
        <v>2080</v>
      </c>
      <c r="C493" s="7" t="s">
        <v>153</v>
      </c>
      <c r="D493" s="7" t="s">
        <v>2081</v>
      </c>
      <c r="E493" s="7" t="s">
        <v>130</v>
      </c>
      <c r="F493" s="7" t="s">
        <v>160</v>
      </c>
      <c r="G493" s="7" t="s">
        <v>242</v>
      </c>
      <c r="H493" s="7" t="s">
        <v>100</v>
      </c>
      <c r="I493" s="7" t="s">
        <v>212</v>
      </c>
      <c r="J493" s="7" t="s">
        <v>67</v>
      </c>
      <c r="K493" s="7" t="s">
        <v>2082</v>
      </c>
      <c r="L493" s="7" t="s">
        <v>36</v>
      </c>
      <c r="M493" s="7" t="s">
        <v>47</v>
      </c>
      <c r="N493" s="7" t="s">
        <v>2083</v>
      </c>
      <c r="O493" s="7">
        <v>28.8</v>
      </c>
      <c r="P493" s="7">
        <v>2</v>
      </c>
      <c r="Q493" s="7">
        <v>1.98</v>
      </c>
      <c r="R493" s="8">
        <f>Table1[[#This Row],[Profit]]/Table1[[#This Row],[Sales]]</f>
        <v>6.8750000000000006E-2</v>
      </c>
      <c r="S493" s="7">
        <v>2.63</v>
      </c>
      <c r="T493" s="7" t="s">
        <v>170</v>
      </c>
      <c r="U493" s="7">
        <v>385</v>
      </c>
      <c r="V493" s="7" t="s">
        <v>173</v>
      </c>
      <c r="W493" s="7" t="s">
        <v>89</v>
      </c>
      <c r="X493" s="10" t="s">
        <v>21</v>
      </c>
      <c r="Y493" s="14">
        <v>45634</v>
      </c>
      <c r="Z493" s="14">
        <v>45522</v>
      </c>
      <c r="AA493" s="11">
        <f t="shared" si="35"/>
        <v>2024</v>
      </c>
      <c r="AB493" s="11" t="str">
        <f t="shared" si="36"/>
        <v>August</v>
      </c>
      <c r="AC493" s="11">
        <f t="shared" si="39"/>
        <v>-112</v>
      </c>
      <c r="AD493" s="13" t="str" cm="1">
        <f t="array" ref="AD493">_xlfn.IFS(Table1[[#This Row],[Diff order-ship date]]&gt;10,"late time",Table1[[#This Row],[Diff order-ship date]]&gt;=0,"on time",Table1[[#This Row],[Diff order-ship date]]&lt;0,"not appropriate")</f>
        <v>not appropriate</v>
      </c>
      <c r="AE493" s="11" t="str">
        <f t="shared" si="37"/>
        <v>Positive</v>
      </c>
      <c r="AF493" s="11" t="str">
        <f>_xlfn.CONCAT(Table1[[#This Row],[Month]],Table1[[#This Row],[year]])</f>
        <v>August2024</v>
      </c>
      <c r="AG493" s="11">
        <f t="shared" si="38"/>
        <v>6.8750000000000006E-2</v>
      </c>
    </row>
    <row r="494" spans="1:33">
      <c r="A494" s="4">
        <v>493</v>
      </c>
      <c r="B494" s="5" t="s">
        <v>2084</v>
      </c>
      <c r="C494" s="5" t="s">
        <v>153</v>
      </c>
      <c r="D494" s="5" t="s">
        <v>1588</v>
      </c>
      <c r="E494" s="5" t="s">
        <v>1589</v>
      </c>
      <c r="F494" s="5" t="s">
        <v>160</v>
      </c>
      <c r="G494" s="5" t="s">
        <v>1604</v>
      </c>
      <c r="H494" s="5" t="s">
        <v>104</v>
      </c>
      <c r="I494" s="5" t="s">
        <v>212</v>
      </c>
      <c r="J494" s="5" t="s">
        <v>67</v>
      </c>
      <c r="K494" s="5" t="s">
        <v>942</v>
      </c>
      <c r="L494" s="5" t="s">
        <v>36</v>
      </c>
      <c r="M494" s="5" t="s">
        <v>47</v>
      </c>
      <c r="N494" s="5" t="s">
        <v>943</v>
      </c>
      <c r="O494" s="5">
        <v>12.9</v>
      </c>
      <c r="P494" s="5">
        <v>2</v>
      </c>
      <c r="Q494" s="5">
        <v>4.74</v>
      </c>
      <c r="R494" s="8">
        <f>Table1[[#This Row],[Profit]]/Table1[[#This Row],[Sales]]</f>
        <v>0.36744186046511601</v>
      </c>
      <c r="S494" s="5">
        <v>0.88</v>
      </c>
      <c r="T494" s="5" t="s">
        <v>170</v>
      </c>
      <c r="U494" s="5">
        <v>689</v>
      </c>
      <c r="V494" s="5" t="s">
        <v>173</v>
      </c>
      <c r="W494" s="5" t="s">
        <v>101</v>
      </c>
      <c r="X494" s="9" t="s">
        <v>28</v>
      </c>
      <c r="Y494" s="12">
        <v>45587</v>
      </c>
      <c r="Z494" s="12">
        <v>45593</v>
      </c>
      <c r="AA494" s="11">
        <f t="shared" si="35"/>
        <v>2024</v>
      </c>
      <c r="AB494" s="11" t="str">
        <f t="shared" si="36"/>
        <v>October</v>
      </c>
      <c r="AC494" s="11">
        <f t="shared" si="39"/>
        <v>6</v>
      </c>
      <c r="AD494" s="13" t="str" cm="1">
        <f t="array" ref="AD494">_xlfn.IFS(Table1[[#This Row],[Diff order-ship date]]&gt;10,"late time",Table1[[#This Row],[Diff order-ship date]]&gt;=0,"on time",Table1[[#This Row],[Diff order-ship date]]&lt;0,"not appropriate")</f>
        <v>on time</v>
      </c>
      <c r="AE494" s="11" t="str">
        <f t="shared" si="37"/>
        <v>Positive</v>
      </c>
      <c r="AF494" s="11" t="str">
        <f>_xlfn.CONCAT(Table1[[#This Row],[Month]],Table1[[#This Row],[year]])</f>
        <v>October2024</v>
      </c>
      <c r="AG494" s="11">
        <f t="shared" si="38"/>
        <v>0.36744186046511601</v>
      </c>
    </row>
    <row r="495" spans="1:33">
      <c r="A495" s="6">
        <v>494</v>
      </c>
      <c r="B495" s="7" t="s">
        <v>588</v>
      </c>
      <c r="C495" s="7" t="s">
        <v>153</v>
      </c>
      <c r="D495" s="7" t="s">
        <v>589</v>
      </c>
      <c r="E495" s="7" t="s">
        <v>590</v>
      </c>
      <c r="F495" s="7" t="s">
        <v>160</v>
      </c>
      <c r="G495" s="7" t="s">
        <v>393</v>
      </c>
      <c r="H495" s="7" t="s">
        <v>33</v>
      </c>
      <c r="I495" s="7" t="s">
        <v>212</v>
      </c>
      <c r="J495" s="7" t="s">
        <v>64</v>
      </c>
      <c r="K495" s="7" t="s">
        <v>2085</v>
      </c>
      <c r="L495" s="7" t="s">
        <v>36</v>
      </c>
      <c r="M495" s="7" t="s">
        <v>34</v>
      </c>
      <c r="N495" s="7" t="s">
        <v>2086</v>
      </c>
      <c r="O495" s="7">
        <v>1136.94</v>
      </c>
      <c r="P495" s="7">
        <v>2</v>
      </c>
      <c r="Q495" s="7">
        <v>45.42</v>
      </c>
      <c r="R495" s="8">
        <f>Table1[[#This Row],[Profit]]/Table1[[#This Row],[Sales]]</f>
        <v>3.99493376959206E-2</v>
      </c>
      <c r="S495" s="7">
        <v>84.02</v>
      </c>
      <c r="T495" s="7" t="s">
        <v>170</v>
      </c>
      <c r="U495" s="7">
        <v>663</v>
      </c>
      <c r="V495" s="7" t="s">
        <v>173</v>
      </c>
      <c r="W495" s="7" t="s">
        <v>96</v>
      </c>
      <c r="X495" s="10" t="s">
        <v>21</v>
      </c>
      <c r="Y495" s="14">
        <v>45284</v>
      </c>
      <c r="Z495" s="14">
        <v>45289</v>
      </c>
      <c r="AA495" s="11">
        <f t="shared" si="35"/>
        <v>2023</v>
      </c>
      <c r="AB495" s="11" t="str">
        <f t="shared" si="36"/>
        <v>December</v>
      </c>
      <c r="AC495" s="11">
        <f t="shared" si="39"/>
        <v>5</v>
      </c>
      <c r="AD495" s="13" t="str" cm="1">
        <f t="array" ref="AD495">_xlfn.IFS(Table1[[#This Row],[Diff order-ship date]]&gt;10,"late time",Table1[[#This Row],[Diff order-ship date]]&gt;=0,"on time",Table1[[#This Row],[Diff order-ship date]]&lt;0,"not appropriate")</f>
        <v>on time</v>
      </c>
      <c r="AE495" s="11" t="str">
        <f t="shared" si="37"/>
        <v>Positive</v>
      </c>
      <c r="AF495" s="11" t="str">
        <f>_xlfn.CONCAT(Table1[[#This Row],[Month]],Table1[[#This Row],[year]])</f>
        <v>December2023</v>
      </c>
      <c r="AG495" s="11">
        <f t="shared" si="38"/>
        <v>3.99493376959206E-2</v>
      </c>
    </row>
    <row r="496" spans="1:33">
      <c r="A496" s="4">
        <v>495</v>
      </c>
      <c r="B496" s="5" t="s">
        <v>1563</v>
      </c>
      <c r="C496" s="5" t="s">
        <v>153</v>
      </c>
      <c r="D496" s="5" t="s">
        <v>1564</v>
      </c>
      <c r="E496" s="5" t="s">
        <v>1565</v>
      </c>
      <c r="F496" s="5" t="s">
        <v>160</v>
      </c>
      <c r="G496" s="5" t="s">
        <v>1028</v>
      </c>
      <c r="H496" s="5" t="s">
        <v>104</v>
      </c>
      <c r="I496" s="5" t="s">
        <v>212</v>
      </c>
      <c r="J496" s="5" t="s">
        <v>67</v>
      </c>
      <c r="K496" s="5" t="s">
        <v>2087</v>
      </c>
      <c r="L496" s="5" t="s">
        <v>36</v>
      </c>
      <c r="M496" s="5" t="s">
        <v>38</v>
      </c>
      <c r="N496" s="5" t="s">
        <v>2088</v>
      </c>
      <c r="O496" s="5">
        <v>101.94</v>
      </c>
      <c r="P496" s="5">
        <v>2</v>
      </c>
      <c r="Q496" s="5">
        <v>12.18</v>
      </c>
      <c r="R496" s="8">
        <f>Table1[[#This Row],[Profit]]/Table1[[#This Row],[Sales]]</f>
        <v>0.119482048263685</v>
      </c>
      <c r="S496" s="5">
        <v>7.45</v>
      </c>
      <c r="T496" s="5" t="s">
        <v>170</v>
      </c>
      <c r="U496" s="5">
        <v>684</v>
      </c>
      <c r="V496" s="5" t="s">
        <v>173</v>
      </c>
      <c r="W496" s="5" t="s">
        <v>106</v>
      </c>
      <c r="X496" s="9" t="s">
        <v>28</v>
      </c>
      <c r="Y496" s="12">
        <v>45019</v>
      </c>
      <c r="Z496" s="12">
        <v>45172</v>
      </c>
      <c r="AA496" s="11">
        <f t="shared" si="35"/>
        <v>2023</v>
      </c>
      <c r="AB496" s="11" t="str">
        <f t="shared" si="36"/>
        <v>September</v>
      </c>
      <c r="AC496" s="11">
        <f t="shared" si="39"/>
        <v>153</v>
      </c>
      <c r="AD496" s="13" t="str" cm="1">
        <f t="array" ref="AD496">_xlfn.IFS(Table1[[#This Row],[Diff order-ship date]]&gt;10,"late time",Table1[[#This Row],[Diff order-ship date]]&gt;=0,"on time",Table1[[#This Row],[Diff order-ship date]]&lt;0,"not appropriate")</f>
        <v>late time</v>
      </c>
      <c r="AE496" s="11" t="str">
        <f t="shared" si="37"/>
        <v>Positive</v>
      </c>
      <c r="AF496" s="11" t="str">
        <f>_xlfn.CONCAT(Table1[[#This Row],[Month]],Table1[[#This Row],[year]])</f>
        <v>September2023</v>
      </c>
      <c r="AG496" s="11">
        <f t="shared" si="38"/>
        <v>0.119482048263685</v>
      </c>
    </row>
    <row r="497" spans="1:33">
      <c r="A497" s="6">
        <v>496</v>
      </c>
      <c r="B497" s="7" t="s">
        <v>1548</v>
      </c>
      <c r="C497" s="7" t="s">
        <v>153</v>
      </c>
      <c r="D497" s="7" t="s">
        <v>1331</v>
      </c>
      <c r="E497" s="7" t="s">
        <v>1332</v>
      </c>
      <c r="F497" s="7" t="s">
        <v>160</v>
      </c>
      <c r="G497" s="7" t="s">
        <v>1549</v>
      </c>
      <c r="H497" s="7" t="s">
        <v>104</v>
      </c>
      <c r="I497" s="7" t="s">
        <v>212</v>
      </c>
      <c r="J497" s="7" t="s">
        <v>67</v>
      </c>
      <c r="K497" s="7" t="s">
        <v>2089</v>
      </c>
      <c r="L497" s="7" t="s">
        <v>36</v>
      </c>
      <c r="M497" s="7" t="s">
        <v>41</v>
      </c>
      <c r="N497" s="7" t="s">
        <v>2090</v>
      </c>
      <c r="O497" s="7">
        <v>52.2</v>
      </c>
      <c r="P497" s="7">
        <v>2</v>
      </c>
      <c r="Q497" s="7">
        <v>18.78</v>
      </c>
      <c r="R497" s="8">
        <f>Table1[[#This Row],[Profit]]/Table1[[#This Row],[Sales]]</f>
        <v>0.35977011494252897</v>
      </c>
      <c r="S497" s="7">
        <v>3.24</v>
      </c>
      <c r="T497" s="7" t="s">
        <v>170</v>
      </c>
      <c r="U497" s="7">
        <v>383</v>
      </c>
      <c r="V497" s="7" t="s">
        <v>173</v>
      </c>
      <c r="W497" s="7" t="s">
        <v>101</v>
      </c>
      <c r="X497" s="10" t="s">
        <v>21</v>
      </c>
      <c r="Y497" s="14">
        <v>44630</v>
      </c>
      <c r="Z497" s="14">
        <v>44752</v>
      </c>
      <c r="AA497" s="11">
        <f t="shared" si="35"/>
        <v>2022</v>
      </c>
      <c r="AB497" s="11" t="str">
        <f t="shared" si="36"/>
        <v>July</v>
      </c>
      <c r="AC497" s="11">
        <f t="shared" si="39"/>
        <v>122</v>
      </c>
      <c r="AD497" s="13" t="str" cm="1">
        <f t="array" ref="AD497">_xlfn.IFS(Table1[[#This Row],[Diff order-ship date]]&gt;10,"late time",Table1[[#This Row],[Diff order-ship date]]&gt;=0,"on time",Table1[[#This Row],[Diff order-ship date]]&lt;0,"not appropriate")</f>
        <v>late time</v>
      </c>
      <c r="AE497" s="11" t="str">
        <f t="shared" si="37"/>
        <v>Positive</v>
      </c>
      <c r="AF497" s="11" t="str">
        <f>_xlfn.CONCAT(Table1[[#This Row],[Month]],Table1[[#This Row],[year]])</f>
        <v>July2022</v>
      </c>
      <c r="AG497" s="11">
        <f t="shared" si="38"/>
        <v>0.35977011494252897</v>
      </c>
    </row>
    <row r="498" spans="1:33">
      <c r="A498" s="4">
        <v>497</v>
      </c>
      <c r="B498" s="5" t="s">
        <v>2091</v>
      </c>
      <c r="C498" s="5" t="s">
        <v>153</v>
      </c>
      <c r="D498" s="5" t="s">
        <v>2092</v>
      </c>
      <c r="E498" s="5" t="s">
        <v>2093</v>
      </c>
      <c r="F498" s="5" t="s">
        <v>160</v>
      </c>
      <c r="G498" s="5" t="s">
        <v>522</v>
      </c>
      <c r="H498" s="5" t="s">
        <v>94</v>
      </c>
      <c r="I498" s="5" t="s">
        <v>212</v>
      </c>
      <c r="J498" s="5" t="s">
        <v>66</v>
      </c>
      <c r="K498" s="5" t="s">
        <v>2094</v>
      </c>
      <c r="L498" s="5" t="s">
        <v>36</v>
      </c>
      <c r="M498" s="5" t="s">
        <v>88</v>
      </c>
      <c r="N498" s="5" t="s">
        <v>2095</v>
      </c>
      <c r="O498" s="5">
        <v>22.5</v>
      </c>
      <c r="P498" s="5">
        <v>2</v>
      </c>
      <c r="Q498" s="5">
        <v>9</v>
      </c>
      <c r="R498" s="8">
        <f>Table1[[#This Row],[Profit]]/Table1[[#This Row],[Sales]]</f>
        <v>0.4</v>
      </c>
      <c r="S498" s="5">
        <v>1.24</v>
      </c>
      <c r="T498" s="5" t="s">
        <v>170</v>
      </c>
      <c r="U498" s="5">
        <v>153</v>
      </c>
      <c r="V498" s="5" t="s">
        <v>173</v>
      </c>
      <c r="W498" s="5" t="s">
        <v>106</v>
      </c>
      <c r="X498" s="9" t="s">
        <v>21</v>
      </c>
      <c r="Y498" s="12">
        <v>44931</v>
      </c>
      <c r="Z498" s="12">
        <v>45051</v>
      </c>
      <c r="AA498" s="11">
        <f t="shared" si="35"/>
        <v>2023</v>
      </c>
      <c r="AB498" s="11" t="str">
        <f t="shared" si="36"/>
        <v>May</v>
      </c>
      <c r="AC498" s="11">
        <f t="shared" si="39"/>
        <v>120</v>
      </c>
      <c r="AD498" s="13" t="str" cm="1">
        <f t="array" ref="AD498">_xlfn.IFS(Table1[[#This Row],[Diff order-ship date]]&gt;10,"late time",Table1[[#This Row],[Diff order-ship date]]&gt;=0,"on time",Table1[[#This Row],[Diff order-ship date]]&lt;0,"not appropriate")</f>
        <v>late time</v>
      </c>
      <c r="AE498" s="11" t="str">
        <f t="shared" si="37"/>
        <v>Positive</v>
      </c>
      <c r="AF498" s="11" t="str">
        <f>_xlfn.CONCAT(Table1[[#This Row],[Month]],Table1[[#This Row],[year]])</f>
        <v>May2023</v>
      </c>
      <c r="AG498" s="11">
        <f t="shared" si="38"/>
        <v>0.4</v>
      </c>
    </row>
    <row r="499" spans="1:33">
      <c r="A499" s="6">
        <v>498</v>
      </c>
      <c r="B499" s="7" t="s">
        <v>2096</v>
      </c>
      <c r="C499" s="7" t="s">
        <v>153</v>
      </c>
      <c r="D499" s="7" t="s">
        <v>2097</v>
      </c>
      <c r="E499" s="7" t="s">
        <v>2098</v>
      </c>
      <c r="F499" s="7" t="s">
        <v>160</v>
      </c>
      <c r="G499" s="7" t="s">
        <v>55</v>
      </c>
      <c r="H499" s="7" t="s">
        <v>55</v>
      </c>
      <c r="I499" s="7" t="s">
        <v>212</v>
      </c>
      <c r="J499" s="7" t="s">
        <v>65</v>
      </c>
      <c r="K499" s="7" t="s">
        <v>2099</v>
      </c>
      <c r="L499" s="7" t="s">
        <v>36</v>
      </c>
      <c r="M499" s="7" t="s">
        <v>114</v>
      </c>
      <c r="N499" s="7" t="s">
        <v>2100</v>
      </c>
      <c r="O499" s="7">
        <v>34.92</v>
      </c>
      <c r="P499" s="7">
        <v>1</v>
      </c>
      <c r="Q499" s="7">
        <v>13.95</v>
      </c>
      <c r="R499" s="8">
        <f>Table1[[#This Row],[Profit]]/Table1[[#This Row],[Sales]]</f>
        <v>0.39948453608247397</v>
      </c>
      <c r="S499" s="7">
        <v>3.39</v>
      </c>
      <c r="T499" s="7" t="s">
        <v>170</v>
      </c>
      <c r="U499" s="7">
        <v>408</v>
      </c>
      <c r="V499" s="7" t="s">
        <v>173</v>
      </c>
      <c r="W499" s="7" t="s">
        <v>89</v>
      </c>
      <c r="X499" s="10" t="s">
        <v>28</v>
      </c>
      <c r="Y499" s="14">
        <v>45190</v>
      </c>
      <c r="Z499" s="14">
        <v>45197</v>
      </c>
      <c r="AA499" s="11">
        <f t="shared" si="35"/>
        <v>2023</v>
      </c>
      <c r="AB499" s="11" t="str">
        <f t="shared" si="36"/>
        <v>September</v>
      </c>
      <c r="AC499" s="11">
        <f t="shared" si="39"/>
        <v>7</v>
      </c>
      <c r="AD499" s="13" t="str" cm="1">
        <f t="array" ref="AD499">_xlfn.IFS(Table1[[#This Row],[Diff order-ship date]]&gt;10,"late time",Table1[[#This Row],[Diff order-ship date]]&gt;=0,"on time",Table1[[#This Row],[Diff order-ship date]]&lt;0,"not appropriate")</f>
        <v>on time</v>
      </c>
      <c r="AE499" s="11" t="str">
        <f t="shared" si="37"/>
        <v>Positive</v>
      </c>
      <c r="AF499" s="11" t="str">
        <f>_xlfn.CONCAT(Table1[[#This Row],[Month]],Table1[[#This Row],[year]])</f>
        <v>September2023</v>
      </c>
      <c r="AG499" s="11">
        <f t="shared" si="38"/>
        <v>0.39948453608247397</v>
      </c>
    </row>
    <row r="500" spans="1:33">
      <c r="A500" s="4">
        <v>499</v>
      </c>
      <c r="B500" s="5" t="s">
        <v>2101</v>
      </c>
      <c r="C500" s="5" t="s">
        <v>153</v>
      </c>
      <c r="D500" s="5" t="s">
        <v>1452</v>
      </c>
      <c r="E500" s="5" t="s">
        <v>1453</v>
      </c>
      <c r="F500" s="5" t="s">
        <v>160</v>
      </c>
      <c r="G500" s="5" t="s">
        <v>224</v>
      </c>
      <c r="H500" s="5" t="s">
        <v>87</v>
      </c>
      <c r="I500" s="5" t="s">
        <v>212</v>
      </c>
      <c r="J500" s="5" t="s">
        <v>66</v>
      </c>
      <c r="K500" s="5" t="s">
        <v>2102</v>
      </c>
      <c r="L500" s="5" t="s">
        <v>36</v>
      </c>
      <c r="M500" s="5" t="s">
        <v>88</v>
      </c>
      <c r="N500" s="5" t="s">
        <v>2103</v>
      </c>
      <c r="O500" s="5">
        <v>10.26</v>
      </c>
      <c r="P500" s="5">
        <v>1</v>
      </c>
      <c r="Q500" s="5">
        <v>3.99</v>
      </c>
      <c r="R500" s="8">
        <f>Table1[[#This Row],[Profit]]/Table1[[#This Row],[Sales]]</f>
        <v>0.38888888888888901</v>
      </c>
      <c r="S500" s="5">
        <v>0.44</v>
      </c>
      <c r="T500" s="5" t="s">
        <v>170</v>
      </c>
      <c r="U500" s="5">
        <v>195</v>
      </c>
      <c r="V500" s="5" t="s">
        <v>173</v>
      </c>
      <c r="W500" s="5" t="s">
        <v>101</v>
      </c>
      <c r="X500" s="9" t="s">
        <v>28</v>
      </c>
      <c r="Y500" s="12">
        <v>45526</v>
      </c>
      <c r="Z500" s="12">
        <v>45530</v>
      </c>
      <c r="AA500" s="11">
        <f t="shared" si="35"/>
        <v>2024</v>
      </c>
      <c r="AB500" s="11" t="str">
        <f t="shared" si="36"/>
        <v>August</v>
      </c>
      <c r="AC500" s="11">
        <f t="shared" si="39"/>
        <v>4</v>
      </c>
      <c r="AD500" s="13" t="str" cm="1">
        <f t="array" ref="AD500">_xlfn.IFS(Table1[[#This Row],[Diff order-ship date]]&gt;10,"late time",Table1[[#This Row],[Diff order-ship date]]&gt;=0,"on time",Table1[[#This Row],[Diff order-ship date]]&lt;0,"not appropriate")</f>
        <v>on time</v>
      </c>
      <c r="AE500" s="11" t="str">
        <f t="shared" si="37"/>
        <v>Positive</v>
      </c>
      <c r="AF500" s="11" t="str">
        <f>_xlfn.CONCAT(Table1[[#This Row],[Month]],Table1[[#This Row],[year]])</f>
        <v>August2024</v>
      </c>
      <c r="AG500" s="11">
        <f t="shared" si="38"/>
        <v>0.38888888888888901</v>
      </c>
    </row>
    <row r="501" spans="1:33">
      <c r="A501" s="6">
        <v>500</v>
      </c>
      <c r="B501" s="7" t="s">
        <v>2104</v>
      </c>
      <c r="C501" s="7" t="s">
        <v>153</v>
      </c>
      <c r="D501" s="7" t="s">
        <v>2105</v>
      </c>
      <c r="E501" s="7" t="s">
        <v>2106</v>
      </c>
      <c r="F501" s="7" t="s">
        <v>160</v>
      </c>
      <c r="G501" s="7" t="s">
        <v>46</v>
      </c>
      <c r="H501" s="7" t="s">
        <v>46</v>
      </c>
      <c r="I501" s="7" t="s">
        <v>212</v>
      </c>
      <c r="J501" s="7" t="s">
        <v>65</v>
      </c>
      <c r="K501" s="7" t="s">
        <v>2107</v>
      </c>
      <c r="L501" s="7" t="s">
        <v>36</v>
      </c>
      <c r="M501" s="7" t="s">
        <v>75</v>
      </c>
      <c r="N501" s="7" t="s">
        <v>151</v>
      </c>
      <c r="O501" s="7">
        <v>41.67</v>
      </c>
      <c r="P501" s="7">
        <v>3</v>
      </c>
      <c r="Q501" s="7">
        <v>17.010000000000002</v>
      </c>
      <c r="R501" s="8">
        <f>Table1[[#This Row],[Profit]]/Table1[[#This Row],[Sales]]</f>
        <v>0.40820734341252701</v>
      </c>
      <c r="S501" s="7">
        <v>3.41</v>
      </c>
      <c r="T501" s="7" t="s">
        <v>170</v>
      </c>
      <c r="U501" s="7">
        <v>460</v>
      </c>
      <c r="V501" s="7" t="s">
        <v>173</v>
      </c>
      <c r="W501" s="7" t="s">
        <v>106</v>
      </c>
      <c r="X501" s="10" t="s">
        <v>21</v>
      </c>
      <c r="Y501" s="14">
        <v>45378</v>
      </c>
      <c r="Z501" s="14">
        <v>45326</v>
      </c>
      <c r="AA501" s="11">
        <f t="shared" si="35"/>
        <v>2024</v>
      </c>
      <c r="AB501" s="11" t="str">
        <f t="shared" si="36"/>
        <v>February</v>
      </c>
      <c r="AC501" s="11">
        <f t="shared" si="39"/>
        <v>-52</v>
      </c>
      <c r="AD501" s="13" t="str" cm="1">
        <f t="array" ref="AD501">_xlfn.IFS(Table1[[#This Row],[Diff order-ship date]]&gt;10,"late time",Table1[[#This Row],[Diff order-ship date]]&gt;=0,"on time",Table1[[#This Row],[Diff order-ship date]]&lt;0,"not appropriate")</f>
        <v>not appropriate</v>
      </c>
      <c r="AE501" s="11" t="str">
        <f t="shared" si="37"/>
        <v>Positive</v>
      </c>
      <c r="AF501" s="11" t="str">
        <f>_xlfn.CONCAT(Table1[[#This Row],[Month]],Table1[[#This Row],[year]])</f>
        <v>February2024</v>
      </c>
      <c r="AG501" s="11">
        <f t="shared" si="38"/>
        <v>0.40820734341252701</v>
      </c>
    </row>
    <row r="502" spans="1:33">
      <c r="A502" s="4">
        <v>501</v>
      </c>
      <c r="B502" s="5" t="s">
        <v>2108</v>
      </c>
      <c r="C502" s="5" t="s">
        <v>153</v>
      </c>
      <c r="D502" s="5" t="s">
        <v>2109</v>
      </c>
      <c r="E502" s="5" t="s">
        <v>2110</v>
      </c>
      <c r="F502" s="5" t="s">
        <v>160</v>
      </c>
      <c r="G502" s="5" t="s">
        <v>896</v>
      </c>
      <c r="H502" s="5" t="s">
        <v>113</v>
      </c>
      <c r="I502" s="5" t="s">
        <v>212</v>
      </c>
      <c r="J502" s="5" t="s">
        <v>64</v>
      </c>
      <c r="K502" s="5" t="s">
        <v>2111</v>
      </c>
      <c r="L502" s="5" t="s">
        <v>36</v>
      </c>
      <c r="M502" s="5" t="s">
        <v>75</v>
      </c>
      <c r="N502" s="5" t="s">
        <v>2112</v>
      </c>
      <c r="O502" s="5">
        <v>58.14</v>
      </c>
      <c r="P502" s="5">
        <v>3</v>
      </c>
      <c r="Q502" s="5">
        <v>15.66</v>
      </c>
      <c r="R502" s="8">
        <f>Table1[[#This Row],[Profit]]/Table1[[#This Row],[Sales]]</f>
        <v>0.269349845201238</v>
      </c>
      <c r="S502" s="5">
        <v>3.23</v>
      </c>
      <c r="T502" s="5" t="s">
        <v>170</v>
      </c>
      <c r="U502" s="5">
        <v>626</v>
      </c>
      <c r="V502" s="5" t="s">
        <v>173</v>
      </c>
      <c r="W502" s="5" t="s">
        <v>89</v>
      </c>
      <c r="X502" s="9" t="s">
        <v>21</v>
      </c>
      <c r="Y502" s="12">
        <v>44866</v>
      </c>
      <c r="Z502" s="12">
        <v>44576</v>
      </c>
      <c r="AA502" s="11">
        <f t="shared" si="35"/>
        <v>2022</v>
      </c>
      <c r="AB502" s="11" t="str">
        <f t="shared" si="36"/>
        <v>January</v>
      </c>
      <c r="AC502" s="11">
        <f t="shared" si="39"/>
        <v>-290</v>
      </c>
      <c r="AD502" s="13" t="str" cm="1">
        <f t="array" ref="AD502">_xlfn.IFS(Table1[[#This Row],[Diff order-ship date]]&gt;10,"late time",Table1[[#This Row],[Diff order-ship date]]&gt;=0,"on time",Table1[[#This Row],[Diff order-ship date]]&lt;0,"not appropriate")</f>
        <v>not appropriate</v>
      </c>
      <c r="AE502" s="11" t="str">
        <f t="shared" si="37"/>
        <v>Positive</v>
      </c>
      <c r="AF502" s="11" t="str">
        <f>_xlfn.CONCAT(Table1[[#This Row],[Month]],Table1[[#This Row],[year]])</f>
        <v>January2022</v>
      </c>
      <c r="AG502" s="11">
        <f t="shared" si="38"/>
        <v>0.269349845201238</v>
      </c>
    </row>
    <row r="503" spans="1:33">
      <c r="A503" s="6">
        <v>502</v>
      </c>
      <c r="B503" s="7" t="s">
        <v>2113</v>
      </c>
      <c r="C503" s="7" t="s">
        <v>153</v>
      </c>
      <c r="D503" s="7" t="s">
        <v>1452</v>
      </c>
      <c r="E503" s="7" t="s">
        <v>1453</v>
      </c>
      <c r="F503" s="7" t="s">
        <v>160</v>
      </c>
      <c r="G503" s="7" t="s">
        <v>2114</v>
      </c>
      <c r="H503" s="7" t="s">
        <v>138</v>
      </c>
      <c r="I503" s="7" t="s">
        <v>212</v>
      </c>
      <c r="J503" s="7" t="s">
        <v>65</v>
      </c>
      <c r="K503" s="7" t="s">
        <v>2115</v>
      </c>
      <c r="L503" s="7" t="s">
        <v>36</v>
      </c>
      <c r="M503" s="7" t="s">
        <v>34</v>
      </c>
      <c r="N503" s="7" t="s">
        <v>2116</v>
      </c>
      <c r="O503" s="7">
        <v>267.95999999999998</v>
      </c>
      <c r="P503" s="7">
        <v>4</v>
      </c>
      <c r="Q503" s="7">
        <v>48.12</v>
      </c>
      <c r="R503" s="8">
        <f>Table1[[#This Row],[Profit]]/Table1[[#This Row],[Sales]]</f>
        <v>0.179579041648007</v>
      </c>
      <c r="S503" s="7">
        <v>12.57</v>
      </c>
      <c r="T503" s="7" t="s">
        <v>170</v>
      </c>
      <c r="U503" s="7">
        <v>116</v>
      </c>
      <c r="V503" s="7" t="s">
        <v>173</v>
      </c>
      <c r="W503" s="7" t="s">
        <v>101</v>
      </c>
      <c r="X503" s="10" t="s">
        <v>28</v>
      </c>
      <c r="Y503" s="14">
        <v>45129</v>
      </c>
      <c r="Z503" s="14">
        <v>45133</v>
      </c>
      <c r="AA503" s="11">
        <f t="shared" si="35"/>
        <v>2023</v>
      </c>
      <c r="AB503" s="11" t="str">
        <f t="shared" si="36"/>
        <v>July</v>
      </c>
      <c r="AC503" s="11">
        <f t="shared" si="39"/>
        <v>4</v>
      </c>
      <c r="AD503" s="13" t="str" cm="1">
        <f t="array" ref="AD503">_xlfn.IFS(Table1[[#This Row],[Diff order-ship date]]&gt;10,"late time",Table1[[#This Row],[Diff order-ship date]]&gt;=0,"on time",Table1[[#This Row],[Diff order-ship date]]&lt;0,"not appropriate")</f>
        <v>on time</v>
      </c>
      <c r="AE503" s="11" t="str">
        <f t="shared" si="37"/>
        <v>Positive</v>
      </c>
      <c r="AF503" s="11" t="str">
        <f>_xlfn.CONCAT(Table1[[#This Row],[Month]],Table1[[#This Row],[year]])</f>
        <v>July2023</v>
      </c>
      <c r="AG503" s="11">
        <f t="shared" si="38"/>
        <v>0.179579041648007</v>
      </c>
    </row>
    <row r="504" spans="1:33">
      <c r="A504" s="4">
        <v>503</v>
      </c>
      <c r="B504" s="5" t="s">
        <v>2117</v>
      </c>
      <c r="C504" s="5" t="s">
        <v>153</v>
      </c>
      <c r="D504" s="5" t="s">
        <v>2118</v>
      </c>
      <c r="E504" s="5" t="s">
        <v>2119</v>
      </c>
      <c r="F504" s="5" t="s">
        <v>160</v>
      </c>
      <c r="G504" s="5" t="s">
        <v>218</v>
      </c>
      <c r="H504" s="5" t="s">
        <v>51</v>
      </c>
      <c r="I504" s="5" t="s">
        <v>212</v>
      </c>
      <c r="J504" s="5" t="s">
        <v>64</v>
      </c>
      <c r="K504" s="5" t="s">
        <v>2027</v>
      </c>
      <c r="L504" s="5" t="s">
        <v>36</v>
      </c>
      <c r="M504" s="5" t="s">
        <v>75</v>
      </c>
      <c r="N504" s="5" t="s">
        <v>2028</v>
      </c>
      <c r="O504" s="5">
        <v>66</v>
      </c>
      <c r="P504" s="5">
        <v>4</v>
      </c>
      <c r="Q504" s="5">
        <v>1.92</v>
      </c>
      <c r="R504" s="8">
        <f>Table1[[#This Row],[Profit]]/Table1[[#This Row],[Sales]]</f>
        <v>2.9090909090909101E-2</v>
      </c>
      <c r="S504" s="5">
        <v>4.03</v>
      </c>
      <c r="T504" s="5" t="s">
        <v>170</v>
      </c>
      <c r="U504" s="5">
        <v>419</v>
      </c>
      <c r="V504" s="5" t="s">
        <v>173</v>
      </c>
      <c r="W504" s="5" t="s">
        <v>96</v>
      </c>
      <c r="X504" s="9" t="s">
        <v>21</v>
      </c>
      <c r="Y504" s="12">
        <v>45399</v>
      </c>
      <c r="Z504" s="12">
        <v>45404</v>
      </c>
      <c r="AA504" s="11">
        <f t="shared" si="35"/>
        <v>2024</v>
      </c>
      <c r="AB504" s="11" t="str">
        <f t="shared" si="36"/>
        <v>April</v>
      </c>
      <c r="AC504" s="11">
        <f t="shared" si="39"/>
        <v>5</v>
      </c>
      <c r="AD504" s="13" t="str" cm="1">
        <f t="array" ref="AD504">_xlfn.IFS(Table1[[#This Row],[Diff order-ship date]]&gt;10,"late time",Table1[[#This Row],[Diff order-ship date]]&gt;=0,"on time",Table1[[#This Row],[Diff order-ship date]]&lt;0,"not appropriate")</f>
        <v>on time</v>
      </c>
      <c r="AE504" s="11" t="str">
        <f t="shared" si="37"/>
        <v>Positive</v>
      </c>
      <c r="AF504" s="11" t="str">
        <f>_xlfn.CONCAT(Table1[[#This Row],[Month]],Table1[[#This Row],[year]])</f>
        <v>April2024</v>
      </c>
      <c r="AG504" s="11">
        <f t="shared" si="38"/>
        <v>2.9090909090909101E-2</v>
      </c>
    </row>
    <row r="505" spans="1:33">
      <c r="A505" s="6">
        <v>504</v>
      </c>
      <c r="B505" s="7" t="s">
        <v>2120</v>
      </c>
      <c r="C505" s="7" t="s">
        <v>153</v>
      </c>
      <c r="D505" s="7" t="s">
        <v>2121</v>
      </c>
      <c r="E505" s="7" t="s">
        <v>2122</v>
      </c>
      <c r="F505" s="7" t="s">
        <v>160</v>
      </c>
      <c r="G505" s="7" t="s">
        <v>320</v>
      </c>
      <c r="H505" s="7" t="s">
        <v>138</v>
      </c>
      <c r="I505" s="7" t="s">
        <v>212</v>
      </c>
      <c r="J505" s="7" t="s">
        <v>65</v>
      </c>
      <c r="K505" s="7" t="s">
        <v>2123</v>
      </c>
      <c r="L505" s="7" t="s">
        <v>36</v>
      </c>
      <c r="M505" s="7" t="s">
        <v>114</v>
      </c>
      <c r="N505" s="7" t="s">
        <v>2124</v>
      </c>
      <c r="O505" s="7">
        <v>189</v>
      </c>
      <c r="P505" s="7">
        <v>5</v>
      </c>
      <c r="Q505" s="7">
        <v>58.5</v>
      </c>
      <c r="R505" s="8">
        <f>Table1[[#This Row],[Profit]]/Table1[[#This Row],[Sales]]</f>
        <v>0.30952380952380998</v>
      </c>
      <c r="S505" s="7">
        <v>17.190000000000001</v>
      </c>
      <c r="T505" s="7" t="s">
        <v>170</v>
      </c>
      <c r="U505" s="7">
        <v>601</v>
      </c>
      <c r="V505" s="7" t="s">
        <v>173</v>
      </c>
      <c r="W505" s="7" t="s">
        <v>89</v>
      </c>
      <c r="X505" s="10" t="s">
        <v>28</v>
      </c>
      <c r="Y505" s="14">
        <v>45008</v>
      </c>
      <c r="Z505" s="14">
        <v>45012</v>
      </c>
      <c r="AA505" s="11">
        <f t="shared" si="35"/>
        <v>2023</v>
      </c>
      <c r="AB505" s="11" t="str">
        <f t="shared" si="36"/>
        <v>March</v>
      </c>
      <c r="AC505" s="11">
        <f t="shared" si="39"/>
        <v>4</v>
      </c>
      <c r="AD505" s="13" t="str" cm="1">
        <f t="array" ref="AD505">_xlfn.IFS(Table1[[#This Row],[Diff order-ship date]]&gt;10,"late time",Table1[[#This Row],[Diff order-ship date]]&gt;=0,"on time",Table1[[#This Row],[Diff order-ship date]]&lt;0,"not appropriate")</f>
        <v>on time</v>
      </c>
      <c r="AE505" s="11" t="str">
        <f t="shared" si="37"/>
        <v>Positive</v>
      </c>
      <c r="AF505" s="11" t="str">
        <f>_xlfn.CONCAT(Table1[[#This Row],[Month]],Table1[[#This Row],[year]])</f>
        <v>March2023</v>
      </c>
      <c r="AG505" s="11">
        <f t="shared" si="38"/>
        <v>0.30952380952380998</v>
      </c>
    </row>
    <row r="506" spans="1:33">
      <c r="A506" s="4">
        <v>505</v>
      </c>
      <c r="B506" s="5" t="s">
        <v>1568</v>
      </c>
      <c r="C506" s="5" t="s">
        <v>153</v>
      </c>
      <c r="D506" s="5" t="s">
        <v>1569</v>
      </c>
      <c r="E506" s="5" t="s">
        <v>1570</v>
      </c>
      <c r="F506" s="5" t="s">
        <v>160</v>
      </c>
      <c r="G506" s="5" t="s">
        <v>538</v>
      </c>
      <c r="H506" s="5" t="s">
        <v>71</v>
      </c>
      <c r="I506" s="5" t="s">
        <v>212</v>
      </c>
      <c r="J506" s="5" t="s">
        <v>65</v>
      </c>
      <c r="K506" s="5" t="s">
        <v>2125</v>
      </c>
      <c r="L506" s="5" t="s">
        <v>36</v>
      </c>
      <c r="M506" s="5" t="s">
        <v>99</v>
      </c>
      <c r="N506" s="5" t="s">
        <v>2126</v>
      </c>
      <c r="O506" s="5">
        <v>291.06</v>
      </c>
      <c r="P506" s="5">
        <v>6</v>
      </c>
      <c r="Q506" s="5">
        <v>72.72</v>
      </c>
      <c r="R506" s="8">
        <f>Table1[[#This Row],[Profit]]/Table1[[#This Row],[Sales]]</f>
        <v>0.249845392702536</v>
      </c>
      <c r="S506" s="5">
        <v>25.43</v>
      </c>
      <c r="T506" s="5" t="s">
        <v>170</v>
      </c>
      <c r="U506" s="5">
        <v>226</v>
      </c>
      <c r="V506" s="5" t="s">
        <v>173</v>
      </c>
      <c r="W506" s="5" t="s">
        <v>101</v>
      </c>
      <c r="X506" s="9" t="s">
        <v>21</v>
      </c>
      <c r="Y506" s="12">
        <v>44616</v>
      </c>
      <c r="Z506" s="12">
        <v>44620</v>
      </c>
      <c r="AA506" s="11">
        <f t="shared" si="35"/>
        <v>2022</v>
      </c>
      <c r="AB506" s="11" t="str">
        <f t="shared" si="36"/>
        <v>February</v>
      </c>
      <c r="AC506" s="11">
        <f t="shared" si="39"/>
        <v>4</v>
      </c>
      <c r="AD506" s="13" t="str" cm="1">
        <f t="array" ref="AD506">_xlfn.IFS(Table1[[#This Row],[Diff order-ship date]]&gt;10,"late time",Table1[[#This Row],[Diff order-ship date]]&gt;=0,"on time",Table1[[#This Row],[Diff order-ship date]]&lt;0,"not appropriate")</f>
        <v>on time</v>
      </c>
      <c r="AE506" s="11" t="str">
        <f t="shared" si="37"/>
        <v>Positive</v>
      </c>
      <c r="AF506" s="11" t="str">
        <f>_xlfn.CONCAT(Table1[[#This Row],[Month]],Table1[[#This Row],[year]])</f>
        <v>February2022</v>
      </c>
      <c r="AG506" s="11">
        <f t="shared" si="38"/>
        <v>0.249845392702536</v>
      </c>
    </row>
    <row r="507" spans="1:33">
      <c r="A507" s="6">
        <v>506</v>
      </c>
      <c r="B507" s="7" t="s">
        <v>2127</v>
      </c>
      <c r="C507" s="7" t="s">
        <v>153</v>
      </c>
      <c r="D507" s="7" t="s">
        <v>2128</v>
      </c>
      <c r="E507" s="7" t="s">
        <v>2129</v>
      </c>
      <c r="F507" s="7" t="s">
        <v>160</v>
      </c>
      <c r="G507" s="7" t="s">
        <v>932</v>
      </c>
      <c r="H507" s="7" t="s">
        <v>138</v>
      </c>
      <c r="I507" s="7" t="s">
        <v>212</v>
      </c>
      <c r="J507" s="7" t="s">
        <v>65</v>
      </c>
      <c r="K507" s="7" t="s">
        <v>2130</v>
      </c>
      <c r="L507" s="7" t="s">
        <v>36</v>
      </c>
      <c r="M507" s="7" t="s">
        <v>109</v>
      </c>
      <c r="N507" s="7" t="s">
        <v>2131</v>
      </c>
      <c r="O507" s="7">
        <v>290.52</v>
      </c>
      <c r="P507" s="7">
        <v>6</v>
      </c>
      <c r="Q507" s="7">
        <v>136.44</v>
      </c>
      <c r="R507" s="8">
        <f>Table1[[#This Row],[Profit]]/Table1[[#This Row],[Sales]]</f>
        <v>0.469640644361834</v>
      </c>
      <c r="S507" s="7">
        <v>24.09</v>
      </c>
      <c r="T507" s="7" t="s">
        <v>170</v>
      </c>
      <c r="U507" s="7">
        <v>780</v>
      </c>
      <c r="V507" s="7" t="s">
        <v>173</v>
      </c>
      <c r="W507" s="7" t="s">
        <v>96</v>
      </c>
      <c r="X507" s="10" t="s">
        <v>28</v>
      </c>
      <c r="Y507" s="14">
        <v>45578</v>
      </c>
      <c r="Z507" s="14">
        <v>45582</v>
      </c>
      <c r="AA507" s="11">
        <f t="shared" si="35"/>
        <v>2024</v>
      </c>
      <c r="AB507" s="11" t="str">
        <f t="shared" si="36"/>
        <v>October</v>
      </c>
      <c r="AC507" s="11">
        <f t="shared" si="39"/>
        <v>4</v>
      </c>
      <c r="AD507" s="13" t="str" cm="1">
        <f t="array" ref="AD507">_xlfn.IFS(Table1[[#This Row],[Diff order-ship date]]&gt;10,"late time",Table1[[#This Row],[Diff order-ship date]]&gt;=0,"on time",Table1[[#This Row],[Diff order-ship date]]&lt;0,"not appropriate")</f>
        <v>on time</v>
      </c>
      <c r="AE507" s="11" t="str">
        <f t="shared" si="37"/>
        <v>Positive</v>
      </c>
      <c r="AF507" s="11" t="str">
        <f>_xlfn.CONCAT(Table1[[#This Row],[Month]],Table1[[#This Row],[year]])</f>
        <v>October2024</v>
      </c>
      <c r="AG507" s="11">
        <f t="shared" si="38"/>
        <v>0.469640644361834</v>
      </c>
    </row>
    <row r="508" spans="1:33">
      <c r="A508" s="4">
        <v>507</v>
      </c>
      <c r="B508" s="5" t="s">
        <v>603</v>
      </c>
      <c r="C508" s="5" t="s">
        <v>153</v>
      </c>
      <c r="D508" s="5" t="s">
        <v>604</v>
      </c>
      <c r="E508" s="5" t="s">
        <v>605</v>
      </c>
      <c r="F508" s="5" t="s">
        <v>160</v>
      </c>
      <c r="G508" s="5" t="s">
        <v>330</v>
      </c>
      <c r="H508" s="5" t="s">
        <v>129</v>
      </c>
      <c r="I508" s="5" t="s">
        <v>212</v>
      </c>
      <c r="J508" s="5" t="s">
        <v>67</v>
      </c>
      <c r="K508" s="5" t="s">
        <v>2132</v>
      </c>
      <c r="L508" s="5" t="s">
        <v>36</v>
      </c>
      <c r="M508" s="5" t="s">
        <v>38</v>
      </c>
      <c r="N508" s="5" t="s">
        <v>2133</v>
      </c>
      <c r="O508" s="5">
        <v>244.26</v>
      </c>
      <c r="P508" s="5">
        <v>6</v>
      </c>
      <c r="Q508" s="5">
        <v>95.22</v>
      </c>
      <c r="R508" s="8">
        <f>Table1[[#This Row],[Profit]]/Table1[[#This Row],[Sales]]</f>
        <v>0.38983050847457601</v>
      </c>
      <c r="S508" s="5">
        <v>10.89</v>
      </c>
      <c r="T508" s="5" t="s">
        <v>170</v>
      </c>
      <c r="U508" s="5">
        <v>786</v>
      </c>
      <c r="V508" s="5" t="s">
        <v>173</v>
      </c>
      <c r="W508" s="5" t="s">
        <v>106</v>
      </c>
      <c r="X508" s="9" t="s">
        <v>28</v>
      </c>
      <c r="Y508" s="12">
        <v>45477</v>
      </c>
      <c r="Z508" s="12">
        <v>45600</v>
      </c>
      <c r="AA508" s="11">
        <f t="shared" si="35"/>
        <v>2024</v>
      </c>
      <c r="AB508" s="11" t="str">
        <f t="shared" si="36"/>
        <v>November</v>
      </c>
      <c r="AC508" s="11">
        <f t="shared" si="39"/>
        <v>123</v>
      </c>
      <c r="AD508" s="13" t="str" cm="1">
        <f t="array" ref="AD508">_xlfn.IFS(Table1[[#This Row],[Diff order-ship date]]&gt;10,"late time",Table1[[#This Row],[Diff order-ship date]]&gt;=0,"on time",Table1[[#This Row],[Diff order-ship date]]&lt;0,"not appropriate")</f>
        <v>late time</v>
      </c>
      <c r="AE508" s="11" t="str">
        <f t="shared" si="37"/>
        <v>Positive</v>
      </c>
      <c r="AF508" s="11" t="str">
        <f>_xlfn.CONCAT(Table1[[#This Row],[Month]],Table1[[#This Row],[year]])</f>
        <v>November2024</v>
      </c>
      <c r="AG508" s="11">
        <f t="shared" si="38"/>
        <v>0.38983050847457601</v>
      </c>
    </row>
    <row r="509" spans="1:33">
      <c r="A509" s="6">
        <v>508</v>
      </c>
      <c r="B509" s="7" t="s">
        <v>2134</v>
      </c>
      <c r="C509" s="7" t="s">
        <v>153</v>
      </c>
      <c r="D509" s="7" t="s">
        <v>2135</v>
      </c>
      <c r="E509" s="7" t="s">
        <v>2136</v>
      </c>
      <c r="F509" s="7" t="s">
        <v>160</v>
      </c>
      <c r="G509" s="7" t="s">
        <v>1982</v>
      </c>
      <c r="H509" s="7" t="s">
        <v>87</v>
      </c>
      <c r="I509" s="7" t="s">
        <v>212</v>
      </c>
      <c r="J509" s="7" t="s">
        <v>66</v>
      </c>
      <c r="K509" s="7" t="s">
        <v>2137</v>
      </c>
      <c r="L509" s="7" t="s">
        <v>36</v>
      </c>
      <c r="M509" s="7" t="s">
        <v>88</v>
      </c>
      <c r="N509" s="7" t="s">
        <v>2138</v>
      </c>
      <c r="O509" s="7">
        <v>78.66</v>
      </c>
      <c r="P509" s="7">
        <v>6</v>
      </c>
      <c r="Q509" s="7">
        <v>34.56</v>
      </c>
      <c r="R509" s="8">
        <f>Table1[[#This Row],[Profit]]/Table1[[#This Row],[Sales]]</f>
        <v>0.43935926773455403</v>
      </c>
      <c r="S509" s="7">
        <v>7.66</v>
      </c>
      <c r="T509" s="7" t="s">
        <v>170</v>
      </c>
      <c r="U509" s="7">
        <v>697</v>
      </c>
      <c r="V509" s="7" t="s">
        <v>173</v>
      </c>
      <c r="W509" s="7" t="s">
        <v>89</v>
      </c>
      <c r="X509" s="10" t="s">
        <v>21</v>
      </c>
      <c r="Y509" s="14">
        <v>45079</v>
      </c>
      <c r="Z509" s="14">
        <v>45232</v>
      </c>
      <c r="AA509" s="11">
        <f t="shared" si="35"/>
        <v>2023</v>
      </c>
      <c r="AB509" s="11" t="str">
        <f t="shared" si="36"/>
        <v>November</v>
      </c>
      <c r="AC509" s="11">
        <f t="shared" si="39"/>
        <v>153</v>
      </c>
      <c r="AD509" s="13" t="str" cm="1">
        <f t="array" ref="AD509">_xlfn.IFS(Table1[[#This Row],[Diff order-ship date]]&gt;10,"late time",Table1[[#This Row],[Diff order-ship date]]&gt;=0,"on time",Table1[[#This Row],[Diff order-ship date]]&lt;0,"not appropriate")</f>
        <v>late time</v>
      </c>
      <c r="AE509" s="11" t="str">
        <f t="shared" si="37"/>
        <v>Positive</v>
      </c>
      <c r="AF509" s="11" t="str">
        <f>_xlfn.CONCAT(Table1[[#This Row],[Month]],Table1[[#This Row],[year]])</f>
        <v>November2023</v>
      </c>
      <c r="AG509" s="11">
        <f t="shared" si="38"/>
        <v>0.43935926773455403</v>
      </c>
    </row>
    <row r="510" spans="1:33">
      <c r="A510" s="4">
        <v>509</v>
      </c>
      <c r="B510" s="5" t="s">
        <v>1548</v>
      </c>
      <c r="C510" s="5" t="s">
        <v>153</v>
      </c>
      <c r="D510" s="5" t="s">
        <v>1331</v>
      </c>
      <c r="E510" s="5" t="s">
        <v>1332</v>
      </c>
      <c r="F510" s="5" t="s">
        <v>160</v>
      </c>
      <c r="G510" s="5" t="s">
        <v>1549</v>
      </c>
      <c r="H510" s="5" t="s">
        <v>104</v>
      </c>
      <c r="I510" s="5" t="s">
        <v>212</v>
      </c>
      <c r="J510" s="5" t="s">
        <v>67</v>
      </c>
      <c r="K510" s="5" t="s">
        <v>616</v>
      </c>
      <c r="L510" s="5" t="s">
        <v>36</v>
      </c>
      <c r="M510" s="5" t="s">
        <v>99</v>
      </c>
      <c r="N510" s="5" t="s">
        <v>617</v>
      </c>
      <c r="O510" s="5">
        <v>367.71</v>
      </c>
      <c r="P510" s="5">
        <v>7</v>
      </c>
      <c r="Q510" s="5">
        <v>44.1</v>
      </c>
      <c r="R510" s="8">
        <f>Table1[[#This Row],[Profit]]/Table1[[#This Row],[Sales]]</f>
        <v>0.11993146773272401</v>
      </c>
      <c r="S510" s="5">
        <v>32.590000000000003</v>
      </c>
      <c r="T510" s="5" t="s">
        <v>170</v>
      </c>
      <c r="U510" s="5">
        <v>278</v>
      </c>
      <c r="V510" s="5" t="s">
        <v>173</v>
      </c>
      <c r="W510" s="5" t="s">
        <v>96</v>
      </c>
      <c r="X510" s="9" t="s">
        <v>21</v>
      </c>
      <c r="Y510" s="12">
        <v>45560</v>
      </c>
      <c r="Z510" s="12">
        <v>45564</v>
      </c>
      <c r="AA510" s="11">
        <f t="shared" si="35"/>
        <v>2024</v>
      </c>
      <c r="AB510" s="11" t="str">
        <f t="shared" si="36"/>
        <v>September</v>
      </c>
      <c r="AC510" s="11">
        <f t="shared" si="39"/>
        <v>4</v>
      </c>
      <c r="AD510" s="13" t="str" cm="1">
        <f t="array" ref="AD510">_xlfn.IFS(Table1[[#This Row],[Diff order-ship date]]&gt;10,"late time",Table1[[#This Row],[Diff order-ship date]]&gt;=0,"on time",Table1[[#This Row],[Diff order-ship date]]&lt;0,"not appropriate")</f>
        <v>on time</v>
      </c>
      <c r="AE510" s="11" t="str">
        <f t="shared" si="37"/>
        <v>Positive</v>
      </c>
      <c r="AF510" s="11" t="str">
        <f>_xlfn.CONCAT(Table1[[#This Row],[Month]],Table1[[#This Row],[year]])</f>
        <v>September2024</v>
      </c>
      <c r="AG510" s="11">
        <f t="shared" si="38"/>
        <v>0.11993146773272401</v>
      </c>
    </row>
    <row r="511" spans="1:33">
      <c r="A511" s="6">
        <v>510</v>
      </c>
      <c r="B511" s="7" t="s">
        <v>2139</v>
      </c>
      <c r="C511" s="7" t="s">
        <v>153</v>
      </c>
      <c r="D511" s="7" t="s">
        <v>2140</v>
      </c>
      <c r="E511" s="7" t="s">
        <v>2141</v>
      </c>
      <c r="F511" s="7" t="s">
        <v>159</v>
      </c>
      <c r="G511" s="7" t="s">
        <v>326</v>
      </c>
      <c r="H511" s="7" t="s">
        <v>132</v>
      </c>
      <c r="I511" s="7" t="s">
        <v>212</v>
      </c>
      <c r="J511" s="7" t="s">
        <v>66</v>
      </c>
      <c r="K511" s="7" t="s">
        <v>726</v>
      </c>
      <c r="L511" s="7" t="s">
        <v>36</v>
      </c>
      <c r="M511" s="7" t="s">
        <v>75</v>
      </c>
      <c r="N511" s="7" t="s">
        <v>727</v>
      </c>
      <c r="O511" s="7">
        <v>67.319999999999993</v>
      </c>
      <c r="P511" s="7">
        <v>4</v>
      </c>
      <c r="Q511" s="7">
        <v>11.4</v>
      </c>
      <c r="R511" s="8">
        <f>Table1[[#This Row],[Profit]]/Table1[[#This Row],[Sales]]</f>
        <v>0.16934046345811099</v>
      </c>
      <c r="S511" s="7">
        <v>6.05</v>
      </c>
      <c r="T511" s="7" t="s">
        <v>165</v>
      </c>
      <c r="U511" s="7">
        <v>674</v>
      </c>
      <c r="V511" s="7" t="s">
        <v>173</v>
      </c>
      <c r="W511" s="7" t="s">
        <v>89</v>
      </c>
      <c r="X511" s="10" t="s">
        <v>21</v>
      </c>
      <c r="Y511" s="14">
        <v>45130</v>
      </c>
      <c r="Z511" s="14">
        <v>45136</v>
      </c>
      <c r="AA511" s="11">
        <f t="shared" si="35"/>
        <v>2023</v>
      </c>
      <c r="AB511" s="11" t="str">
        <f t="shared" si="36"/>
        <v>July</v>
      </c>
      <c r="AC511" s="11">
        <f t="shared" si="39"/>
        <v>6</v>
      </c>
      <c r="AD511" s="13" t="str" cm="1">
        <f t="array" ref="AD511">_xlfn.IFS(Table1[[#This Row],[Diff order-ship date]]&gt;10,"late time",Table1[[#This Row],[Diff order-ship date]]&gt;=0,"on time",Table1[[#This Row],[Diff order-ship date]]&lt;0,"not appropriate")</f>
        <v>on time</v>
      </c>
      <c r="AE511" s="11" t="str">
        <f t="shared" si="37"/>
        <v>Positive</v>
      </c>
      <c r="AF511" s="11" t="str">
        <f>_xlfn.CONCAT(Table1[[#This Row],[Month]],Table1[[#This Row],[year]])</f>
        <v>July2023</v>
      </c>
      <c r="AG511" s="11">
        <f t="shared" si="38"/>
        <v>0.16934046345811099</v>
      </c>
    </row>
    <row r="512" spans="1:33">
      <c r="A512" s="4">
        <v>511</v>
      </c>
      <c r="B512" s="5" t="s">
        <v>624</v>
      </c>
      <c r="C512" s="5" t="s">
        <v>153</v>
      </c>
      <c r="D512" s="5" t="s">
        <v>625</v>
      </c>
      <c r="E512" s="5" t="s">
        <v>626</v>
      </c>
      <c r="F512" s="5" t="s">
        <v>159</v>
      </c>
      <c r="G512" s="5" t="s">
        <v>627</v>
      </c>
      <c r="H512" s="5" t="s">
        <v>138</v>
      </c>
      <c r="I512" s="5" t="s">
        <v>212</v>
      </c>
      <c r="J512" s="5" t="s">
        <v>65</v>
      </c>
      <c r="K512" s="5" t="s">
        <v>1901</v>
      </c>
      <c r="L512" s="5" t="s">
        <v>36</v>
      </c>
      <c r="M512" s="5" t="s">
        <v>109</v>
      </c>
      <c r="N512" s="5" t="s">
        <v>1902</v>
      </c>
      <c r="O512" s="5">
        <v>274.68</v>
      </c>
      <c r="P512" s="5">
        <v>2</v>
      </c>
      <c r="Q512" s="5">
        <v>137.34</v>
      </c>
      <c r="R512" s="8">
        <f>Table1[[#This Row],[Profit]]/Table1[[#This Row],[Sales]]</f>
        <v>0.5</v>
      </c>
      <c r="S512" s="5">
        <v>23.21</v>
      </c>
      <c r="T512" s="5" t="s">
        <v>165</v>
      </c>
      <c r="U512" s="5">
        <v>676</v>
      </c>
      <c r="V512" s="5" t="s">
        <v>173</v>
      </c>
      <c r="W512" s="5" t="s">
        <v>89</v>
      </c>
      <c r="X512" s="9" t="s">
        <v>21</v>
      </c>
      <c r="Y512" s="12">
        <v>44369</v>
      </c>
      <c r="Z512" s="12">
        <v>44373</v>
      </c>
      <c r="AA512" s="11">
        <f t="shared" si="35"/>
        <v>2021</v>
      </c>
      <c r="AB512" s="11" t="str">
        <f t="shared" si="36"/>
        <v>June</v>
      </c>
      <c r="AC512" s="11">
        <f t="shared" si="39"/>
        <v>4</v>
      </c>
      <c r="AD512" s="13" t="str" cm="1">
        <f t="array" ref="AD512">_xlfn.IFS(Table1[[#This Row],[Diff order-ship date]]&gt;10,"late time",Table1[[#This Row],[Diff order-ship date]]&gt;=0,"on time",Table1[[#This Row],[Diff order-ship date]]&lt;0,"not appropriate")</f>
        <v>on time</v>
      </c>
      <c r="AE512" s="11" t="str">
        <f t="shared" si="37"/>
        <v>Positive</v>
      </c>
      <c r="AF512" s="11" t="str">
        <f>_xlfn.CONCAT(Table1[[#This Row],[Month]],Table1[[#This Row],[year]])</f>
        <v>June2021</v>
      </c>
      <c r="AG512" s="11">
        <f t="shared" si="38"/>
        <v>0.5</v>
      </c>
    </row>
    <row r="513" spans="1:33">
      <c r="A513" s="6">
        <v>512</v>
      </c>
      <c r="B513" s="7" t="s">
        <v>641</v>
      </c>
      <c r="C513" s="7" t="s">
        <v>153</v>
      </c>
      <c r="D513" s="7" t="s">
        <v>642</v>
      </c>
      <c r="E513" s="7" t="s">
        <v>643</v>
      </c>
      <c r="F513" s="7" t="s">
        <v>160</v>
      </c>
      <c r="G513" s="7" t="s">
        <v>644</v>
      </c>
      <c r="H513" s="7" t="s">
        <v>104</v>
      </c>
      <c r="I513" s="7" t="s">
        <v>212</v>
      </c>
      <c r="J513" s="7" t="s">
        <v>67</v>
      </c>
      <c r="K513" s="7" t="s">
        <v>1883</v>
      </c>
      <c r="L513" s="7" t="s">
        <v>36</v>
      </c>
      <c r="M513" s="7" t="s">
        <v>47</v>
      </c>
      <c r="N513" s="7" t="s">
        <v>1884</v>
      </c>
      <c r="O513" s="7">
        <v>13.38</v>
      </c>
      <c r="P513" s="7">
        <v>2</v>
      </c>
      <c r="Q513" s="7">
        <v>-1.62</v>
      </c>
      <c r="R513" s="8">
        <f>Table1[[#This Row],[Profit]]/Table1[[#This Row],[Sales]]</f>
        <v>-0.121076233183857</v>
      </c>
      <c r="S513" s="7">
        <v>1.68</v>
      </c>
      <c r="T513" s="7" t="s">
        <v>165</v>
      </c>
      <c r="U513" s="7">
        <v>516</v>
      </c>
      <c r="V513" s="7" t="s">
        <v>173</v>
      </c>
      <c r="W513" s="7" t="s">
        <v>101</v>
      </c>
      <c r="X513" s="10" t="s">
        <v>28</v>
      </c>
      <c r="Y513" s="14">
        <v>45038</v>
      </c>
      <c r="Z513" s="14">
        <v>45042</v>
      </c>
      <c r="AA513" s="11">
        <f t="shared" si="35"/>
        <v>2023</v>
      </c>
      <c r="AB513" s="11" t="str">
        <f t="shared" si="36"/>
        <v>April</v>
      </c>
      <c r="AC513" s="11">
        <f t="shared" si="39"/>
        <v>4</v>
      </c>
      <c r="AD513" s="13" t="str" cm="1">
        <f t="array" ref="AD513">_xlfn.IFS(Table1[[#This Row],[Diff order-ship date]]&gt;10,"late time",Table1[[#This Row],[Diff order-ship date]]&gt;=0,"on time",Table1[[#This Row],[Diff order-ship date]]&lt;0,"not appropriate")</f>
        <v>on time</v>
      </c>
      <c r="AE513" s="11" t="str">
        <f t="shared" si="37"/>
        <v>Negative</v>
      </c>
      <c r="AF513" s="11" t="str">
        <f>_xlfn.CONCAT(Table1[[#This Row],[Month]],Table1[[#This Row],[year]])</f>
        <v>April2023</v>
      </c>
      <c r="AG513" s="11">
        <f t="shared" si="38"/>
        <v>-0.121076233183857</v>
      </c>
    </row>
    <row r="514" spans="1:33">
      <c r="A514" s="4">
        <v>513</v>
      </c>
      <c r="B514" s="5" t="s">
        <v>641</v>
      </c>
      <c r="C514" s="5" t="s">
        <v>153</v>
      </c>
      <c r="D514" s="5" t="s">
        <v>642</v>
      </c>
      <c r="E514" s="5" t="s">
        <v>643</v>
      </c>
      <c r="F514" s="5" t="s">
        <v>160</v>
      </c>
      <c r="G514" s="5" t="s">
        <v>644</v>
      </c>
      <c r="H514" s="5" t="s">
        <v>104</v>
      </c>
      <c r="I514" s="5" t="s">
        <v>212</v>
      </c>
      <c r="J514" s="5" t="s">
        <v>67</v>
      </c>
      <c r="K514" s="5" t="s">
        <v>1082</v>
      </c>
      <c r="L514" s="5" t="s">
        <v>36</v>
      </c>
      <c r="M514" s="5" t="s">
        <v>109</v>
      </c>
      <c r="N514" s="5" t="s">
        <v>1083</v>
      </c>
      <c r="O514" s="5">
        <v>197.94</v>
      </c>
      <c r="P514" s="5">
        <v>2</v>
      </c>
      <c r="Q514" s="5">
        <v>-126.72</v>
      </c>
      <c r="R514" s="8">
        <f>Table1[[#This Row],[Profit]]/Table1[[#This Row],[Sales]]</f>
        <v>-0.64019399818126699</v>
      </c>
      <c r="S514" s="5">
        <v>21.83</v>
      </c>
      <c r="T514" s="5" t="s">
        <v>165</v>
      </c>
      <c r="U514" s="5">
        <v>210</v>
      </c>
      <c r="V514" s="5" t="s">
        <v>173</v>
      </c>
      <c r="W514" s="5" t="s">
        <v>96</v>
      </c>
      <c r="X514" s="9" t="s">
        <v>21</v>
      </c>
      <c r="Y514" s="12">
        <v>44860</v>
      </c>
      <c r="Z514" s="12">
        <v>44865</v>
      </c>
      <c r="AA514" s="11">
        <f t="shared" ref="AA514:AA577" si="40">YEAR(Z514)</f>
        <v>2022</v>
      </c>
      <c r="AB514" s="11" t="str">
        <f t="shared" ref="AB514:AB577" si="41">TEXT(Z514,"mmmm")</f>
        <v>October</v>
      </c>
      <c r="AC514" s="11">
        <f t="shared" si="39"/>
        <v>5</v>
      </c>
      <c r="AD514" s="13" t="str" cm="1">
        <f t="array" ref="AD514">_xlfn.IFS(Table1[[#This Row],[Diff order-ship date]]&gt;10,"late time",Table1[[#This Row],[Diff order-ship date]]&gt;=0,"on time",Table1[[#This Row],[Diff order-ship date]]&lt;0,"not appropriate")</f>
        <v>on time</v>
      </c>
      <c r="AE514" s="11" t="str">
        <f t="shared" ref="AE514:AE577" si="42">IF(Q514&lt;0,"Negative","Positive")</f>
        <v>Negative</v>
      </c>
      <c r="AF514" s="11" t="str">
        <f>_xlfn.CONCAT(Table1[[#This Row],[Month]],Table1[[#This Row],[year]])</f>
        <v>October2022</v>
      </c>
      <c r="AG514" s="11">
        <f t="shared" ref="AG514:AG577" si="43">Q514/O514</f>
        <v>-0.64019399818126699</v>
      </c>
    </row>
    <row r="515" spans="1:33">
      <c r="A515" s="6">
        <v>514</v>
      </c>
      <c r="B515" s="7" t="s">
        <v>1455</v>
      </c>
      <c r="C515" s="7" t="s">
        <v>153</v>
      </c>
      <c r="D515" s="7" t="s">
        <v>1456</v>
      </c>
      <c r="E515" s="7" t="s">
        <v>1457</v>
      </c>
      <c r="F515" s="7" t="s">
        <v>160</v>
      </c>
      <c r="G515" s="7" t="s">
        <v>560</v>
      </c>
      <c r="H515" s="7" t="s">
        <v>100</v>
      </c>
      <c r="I515" s="7" t="s">
        <v>212</v>
      </c>
      <c r="J515" s="7" t="s">
        <v>67</v>
      </c>
      <c r="K515" s="7" t="s">
        <v>2142</v>
      </c>
      <c r="L515" s="7" t="s">
        <v>36</v>
      </c>
      <c r="M515" s="7" t="s">
        <v>109</v>
      </c>
      <c r="N515" s="7" t="s">
        <v>2143</v>
      </c>
      <c r="O515" s="7">
        <v>621.99</v>
      </c>
      <c r="P515" s="7">
        <v>3</v>
      </c>
      <c r="Q515" s="7">
        <v>267.39</v>
      </c>
      <c r="R515" s="8">
        <f>Table1[[#This Row],[Profit]]/Table1[[#This Row],[Sales]]</f>
        <v>0.42989437129214297</v>
      </c>
      <c r="S515" s="7">
        <v>45.06</v>
      </c>
      <c r="T515" s="7" t="s">
        <v>165</v>
      </c>
      <c r="U515" s="7">
        <v>714</v>
      </c>
      <c r="V515" s="7" t="s">
        <v>173</v>
      </c>
      <c r="W515" s="7" t="s">
        <v>106</v>
      </c>
      <c r="X515" s="10" t="s">
        <v>28</v>
      </c>
      <c r="Y515" s="14">
        <v>44585</v>
      </c>
      <c r="Z515" s="14">
        <v>44591</v>
      </c>
      <c r="AA515" s="11">
        <f t="shared" si="40"/>
        <v>2022</v>
      </c>
      <c r="AB515" s="11" t="str">
        <f t="shared" si="41"/>
        <v>January</v>
      </c>
      <c r="AC515" s="11">
        <f t="shared" si="39"/>
        <v>6</v>
      </c>
      <c r="AD515" s="13" t="str" cm="1">
        <f t="array" ref="AD515">_xlfn.IFS(Table1[[#This Row],[Diff order-ship date]]&gt;10,"late time",Table1[[#This Row],[Diff order-ship date]]&gt;=0,"on time",Table1[[#This Row],[Diff order-ship date]]&lt;0,"not appropriate")</f>
        <v>on time</v>
      </c>
      <c r="AE515" s="11" t="str">
        <f t="shared" si="42"/>
        <v>Positive</v>
      </c>
      <c r="AF515" s="11" t="str">
        <f>_xlfn.CONCAT(Table1[[#This Row],[Month]],Table1[[#This Row],[year]])</f>
        <v>January2022</v>
      </c>
      <c r="AG515" s="11">
        <f t="shared" si="43"/>
        <v>0.42989437129214297</v>
      </c>
    </row>
    <row r="516" spans="1:33">
      <c r="A516" s="4">
        <v>515</v>
      </c>
      <c r="B516" s="5" t="s">
        <v>635</v>
      </c>
      <c r="C516" s="5" t="s">
        <v>153</v>
      </c>
      <c r="D516" s="5" t="s">
        <v>636</v>
      </c>
      <c r="E516" s="5" t="s">
        <v>637</v>
      </c>
      <c r="F516" s="5" t="s">
        <v>160</v>
      </c>
      <c r="G516" s="5" t="s">
        <v>638</v>
      </c>
      <c r="H516" s="5" t="s">
        <v>40</v>
      </c>
      <c r="I516" s="5" t="s">
        <v>212</v>
      </c>
      <c r="J516" s="5" t="s">
        <v>64</v>
      </c>
      <c r="K516" s="5" t="s">
        <v>2144</v>
      </c>
      <c r="L516" s="5" t="s">
        <v>36</v>
      </c>
      <c r="M516" s="5" t="s">
        <v>38</v>
      </c>
      <c r="N516" s="5" t="s">
        <v>2145</v>
      </c>
      <c r="O516" s="5">
        <v>56.52</v>
      </c>
      <c r="P516" s="5">
        <v>3</v>
      </c>
      <c r="Q516" s="5">
        <v>5.58</v>
      </c>
      <c r="R516" s="8">
        <f>Table1[[#This Row],[Profit]]/Table1[[#This Row],[Sales]]</f>
        <v>9.8726114649681507E-2</v>
      </c>
      <c r="S516" s="5">
        <v>8.6199999999999992</v>
      </c>
      <c r="T516" s="5" t="s">
        <v>165</v>
      </c>
      <c r="U516" s="5">
        <v>365</v>
      </c>
      <c r="V516" s="5" t="s">
        <v>173</v>
      </c>
      <c r="W516" s="5" t="s">
        <v>89</v>
      </c>
      <c r="X516" s="9" t="s">
        <v>21</v>
      </c>
      <c r="Y516" s="12">
        <v>45060</v>
      </c>
      <c r="Z516" s="12">
        <v>45066</v>
      </c>
      <c r="AA516" s="11">
        <f t="shared" si="40"/>
        <v>2023</v>
      </c>
      <c r="AB516" s="11" t="str">
        <f t="shared" si="41"/>
        <v>May</v>
      </c>
      <c r="AC516" s="11">
        <f t="shared" ref="AC516:AC579" si="44">DATEDIF(Y516,Z516,"d")</f>
        <v>6</v>
      </c>
      <c r="AD516" s="13" t="str" cm="1">
        <f t="array" ref="AD516">_xlfn.IFS(Table1[[#This Row],[Diff order-ship date]]&gt;10,"late time",Table1[[#This Row],[Diff order-ship date]]&gt;=0,"on time",Table1[[#This Row],[Diff order-ship date]]&lt;0,"not appropriate")</f>
        <v>on time</v>
      </c>
      <c r="AE516" s="11" t="str">
        <f t="shared" si="42"/>
        <v>Positive</v>
      </c>
      <c r="AF516" s="11" t="str">
        <f>_xlfn.CONCAT(Table1[[#This Row],[Month]],Table1[[#This Row],[year]])</f>
        <v>May2023</v>
      </c>
      <c r="AG516" s="11">
        <f t="shared" si="43"/>
        <v>9.8726114649681507E-2</v>
      </c>
    </row>
    <row r="517" spans="1:33">
      <c r="A517" s="6">
        <v>516</v>
      </c>
      <c r="B517" s="7" t="s">
        <v>2146</v>
      </c>
      <c r="C517" s="7" t="s">
        <v>153</v>
      </c>
      <c r="D517" s="7" t="s">
        <v>2147</v>
      </c>
      <c r="E517" s="7" t="s">
        <v>2148</v>
      </c>
      <c r="F517" s="7" t="s">
        <v>160</v>
      </c>
      <c r="G517" s="7" t="s">
        <v>55</v>
      </c>
      <c r="H517" s="7" t="s">
        <v>55</v>
      </c>
      <c r="I517" s="7" t="s">
        <v>212</v>
      </c>
      <c r="J517" s="7" t="s">
        <v>65</v>
      </c>
      <c r="K517" s="7" t="s">
        <v>2149</v>
      </c>
      <c r="L517" s="7" t="s">
        <v>36</v>
      </c>
      <c r="M517" s="7" t="s">
        <v>114</v>
      </c>
      <c r="N517" s="7" t="s">
        <v>2150</v>
      </c>
      <c r="O517" s="7">
        <v>45.54</v>
      </c>
      <c r="P517" s="7">
        <v>3</v>
      </c>
      <c r="Q517" s="7">
        <v>10.89</v>
      </c>
      <c r="R517" s="8">
        <f>Table1[[#This Row],[Profit]]/Table1[[#This Row],[Sales]]</f>
        <v>0.23913043478260901</v>
      </c>
      <c r="S517" s="7">
        <v>5.76</v>
      </c>
      <c r="T517" s="7" t="s">
        <v>165</v>
      </c>
      <c r="U517" s="7">
        <v>469</v>
      </c>
      <c r="V517" s="7" t="s">
        <v>173</v>
      </c>
      <c r="W517" s="7" t="s">
        <v>101</v>
      </c>
      <c r="X517" s="10" t="s">
        <v>28</v>
      </c>
      <c r="Y517" s="14">
        <v>45266</v>
      </c>
      <c r="Z517" s="14">
        <v>45093</v>
      </c>
      <c r="AA517" s="11">
        <f t="shared" si="40"/>
        <v>2023</v>
      </c>
      <c r="AB517" s="11" t="str">
        <f t="shared" si="41"/>
        <v>June</v>
      </c>
      <c r="AC517" s="11">
        <f t="shared" si="44"/>
        <v>-173</v>
      </c>
      <c r="AD517" s="13" t="str" cm="1">
        <f t="array" ref="AD517">_xlfn.IFS(Table1[[#This Row],[Diff order-ship date]]&gt;10,"late time",Table1[[#This Row],[Diff order-ship date]]&gt;=0,"on time",Table1[[#This Row],[Diff order-ship date]]&lt;0,"not appropriate")</f>
        <v>not appropriate</v>
      </c>
      <c r="AE517" s="11" t="str">
        <f t="shared" si="42"/>
        <v>Positive</v>
      </c>
      <c r="AF517" s="11" t="str">
        <f>_xlfn.CONCAT(Table1[[#This Row],[Month]],Table1[[#This Row],[year]])</f>
        <v>June2023</v>
      </c>
      <c r="AG517" s="11">
        <f t="shared" si="43"/>
        <v>0.23913043478260901</v>
      </c>
    </row>
    <row r="518" spans="1:33">
      <c r="A518" s="4">
        <v>517</v>
      </c>
      <c r="B518" s="5" t="s">
        <v>2151</v>
      </c>
      <c r="C518" s="5" t="s">
        <v>153</v>
      </c>
      <c r="D518" s="5" t="s">
        <v>2152</v>
      </c>
      <c r="E518" s="5" t="s">
        <v>84</v>
      </c>
      <c r="F518" s="5" t="s">
        <v>160</v>
      </c>
      <c r="G518" s="5" t="s">
        <v>148</v>
      </c>
      <c r="H518" s="5" t="s">
        <v>71</v>
      </c>
      <c r="I518" s="5" t="s">
        <v>212</v>
      </c>
      <c r="J518" s="5" t="s">
        <v>65</v>
      </c>
      <c r="K518" s="5" t="s">
        <v>2153</v>
      </c>
      <c r="L518" s="5" t="s">
        <v>36</v>
      </c>
      <c r="M518" s="5" t="s">
        <v>88</v>
      </c>
      <c r="N518" s="5" t="s">
        <v>2154</v>
      </c>
      <c r="O518" s="5">
        <v>29.07</v>
      </c>
      <c r="P518" s="5">
        <v>3</v>
      </c>
      <c r="Q518" s="5">
        <v>14.49</v>
      </c>
      <c r="R518" s="8">
        <f>Table1[[#This Row],[Profit]]/Table1[[#This Row],[Sales]]</f>
        <v>0.49845201238390102</v>
      </c>
      <c r="S518" s="5">
        <v>3.76</v>
      </c>
      <c r="T518" s="5" t="s">
        <v>165</v>
      </c>
      <c r="U518" s="5">
        <v>520</v>
      </c>
      <c r="V518" s="5" t="s">
        <v>173</v>
      </c>
      <c r="W518" s="5" t="s">
        <v>96</v>
      </c>
      <c r="X518" s="9" t="s">
        <v>28</v>
      </c>
      <c r="Y518" s="12">
        <v>45481</v>
      </c>
      <c r="Z518" s="12">
        <v>45634</v>
      </c>
      <c r="AA518" s="11">
        <f t="shared" si="40"/>
        <v>2024</v>
      </c>
      <c r="AB518" s="11" t="str">
        <f t="shared" si="41"/>
        <v>December</v>
      </c>
      <c r="AC518" s="11">
        <f t="shared" si="44"/>
        <v>153</v>
      </c>
      <c r="AD518" s="13" t="str" cm="1">
        <f t="array" ref="AD518">_xlfn.IFS(Table1[[#This Row],[Diff order-ship date]]&gt;10,"late time",Table1[[#This Row],[Diff order-ship date]]&gt;=0,"on time",Table1[[#This Row],[Diff order-ship date]]&lt;0,"not appropriate")</f>
        <v>late time</v>
      </c>
      <c r="AE518" s="11" t="str">
        <f t="shared" si="42"/>
        <v>Positive</v>
      </c>
      <c r="AF518" s="11" t="str">
        <f>_xlfn.CONCAT(Table1[[#This Row],[Month]],Table1[[#This Row],[year]])</f>
        <v>December2024</v>
      </c>
      <c r="AG518" s="11">
        <f t="shared" si="43"/>
        <v>0.49845201238390102</v>
      </c>
    </row>
    <row r="519" spans="1:33">
      <c r="A519" s="6">
        <v>518</v>
      </c>
      <c r="B519" s="7" t="s">
        <v>2151</v>
      </c>
      <c r="C519" s="7" t="s">
        <v>153</v>
      </c>
      <c r="D519" s="7" t="s">
        <v>2152</v>
      </c>
      <c r="E519" s="7" t="s">
        <v>84</v>
      </c>
      <c r="F519" s="7" t="s">
        <v>160</v>
      </c>
      <c r="G519" s="7" t="s">
        <v>148</v>
      </c>
      <c r="H519" s="7" t="s">
        <v>71</v>
      </c>
      <c r="I519" s="7" t="s">
        <v>212</v>
      </c>
      <c r="J519" s="7" t="s">
        <v>65</v>
      </c>
      <c r="K519" s="7" t="s">
        <v>2155</v>
      </c>
      <c r="L519" s="7" t="s">
        <v>36</v>
      </c>
      <c r="M519" s="7" t="s">
        <v>34</v>
      </c>
      <c r="N519" s="7" t="s">
        <v>2156</v>
      </c>
      <c r="O519" s="7">
        <v>3622.29</v>
      </c>
      <c r="P519" s="7">
        <v>7</v>
      </c>
      <c r="Q519" s="7">
        <v>1267.77</v>
      </c>
      <c r="R519" s="8">
        <f>Table1[[#This Row],[Profit]]/Table1[[#This Row],[Sales]]</f>
        <v>0.34999130384370097</v>
      </c>
      <c r="S519" s="7">
        <v>438.89</v>
      </c>
      <c r="T519" s="7" t="s">
        <v>165</v>
      </c>
      <c r="U519" s="7">
        <v>167</v>
      </c>
      <c r="V519" s="7" t="s">
        <v>173</v>
      </c>
      <c r="W519" s="7" t="s">
        <v>89</v>
      </c>
      <c r="X519" s="10" t="s">
        <v>21</v>
      </c>
      <c r="Y519" s="14">
        <v>45452</v>
      </c>
      <c r="Z519" s="14">
        <v>45548</v>
      </c>
      <c r="AA519" s="11">
        <f t="shared" si="40"/>
        <v>2024</v>
      </c>
      <c r="AB519" s="11" t="str">
        <f t="shared" si="41"/>
        <v>September</v>
      </c>
      <c r="AC519" s="11">
        <f t="shared" si="44"/>
        <v>96</v>
      </c>
      <c r="AD519" s="13" t="str" cm="1">
        <f t="array" ref="AD519">_xlfn.IFS(Table1[[#This Row],[Diff order-ship date]]&gt;10,"late time",Table1[[#This Row],[Diff order-ship date]]&gt;=0,"on time",Table1[[#This Row],[Diff order-ship date]]&lt;0,"not appropriate")</f>
        <v>late time</v>
      </c>
      <c r="AE519" s="11" t="str">
        <f t="shared" si="42"/>
        <v>Positive</v>
      </c>
      <c r="AF519" s="11" t="str">
        <f>_xlfn.CONCAT(Table1[[#This Row],[Month]],Table1[[#This Row],[year]])</f>
        <v>September2024</v>
      </c>
      <c r="AG519" s="11">
        <f t="shared" si="43"/>
        <v>0.34999130384370097</v>
      </c>
    </row>
    <row r="520" spans="1:33">
      <c r="A520" s="4">
        <v>519</v>
      </c>
      <c r="B520" s="5" t="s">
        <v>2157</v>
      </c>
      <c r="C520" s="5" t="s">
        <v>153</v>
      </c>
      <c r="D520" s="5" t="s">
        <v>2158</v>
      </c>
      <c r="E520" s="5" t="s">
        <v>2159</v>
      </c>
      <c r="F520" s="5" t="s">
        <v>160</v>
      </c>
      <c r="G520" s="5" t="s">
        <v>313</v>
      </c>
      <c r="H520" s="5" t="s">
        <v>61</v>
      </c>
      <c r="I520" s="5" t="s">
        <v>212</v>
      </c>
      <c r="J520" s="5" t="s">
        <v>67</v>
      </c>
      <c r="K520" s="5" t="s">
        <v>807</v>
      </c>
      <c r="L520" s="5" t="s">
        <v>36</v>
      </c>
      <c r="M520" s="5" t="s">
        <v>99</v>
      </c>
      <c r="N520" s="5" t="s">
        <v>808</v>
      </c>
      <c r="O520" s="5">
        <v>121.23</v>
      </c>
      <c r="P520" s="5">
        <v>9</v>
      </c>
      <c r="Q520" s="5">
        <v>8.3699999999999992</v>
      </c>
      <c r="R520" s="8">
        <f>Table1[[#This Row],[Profit]]/Table1[[#This Row],[Sales]]</f>
        <v>6.9042316258351902E-2</v>
      </c>
      <c r="S520" s="5">
        <v>7.64</v>
      </c>
      <c r="T520" s="5" t="s">
        <v>165</v>
      </c>
      <c r="U520" s="5">
        <v>315</v>
      </c>
      <c r="V520" s="5" t="s">
        <v>173</v>
      </c>
      <c r="W520" s="5" t="s">
        <v>96</v>
      </c>
      <c r="X520" s="9" t="s">
        <v>21</v>
      </c>
      <c r="Y520" s="12">
        <v>45399</v>
      </c>
      <c r="Z520" s="12">
        <v>45404</v>
      </c>
      <c r="AA520" s="11">
        <f t="shared" si="40"/>
        <v>2024</v>
      </c>
      <c r="AB520" s="11" t="str">
        <f t="shared" si="41"/>
        <v>April</v>
      </c>
      <c r="AC520" s="11">
        <f t="shared" si="44"/>
        <v>5</v>
      </c>
      <c r="AD520" s="13" t="str" cm="1">
        <f t="array" ref="AD520">_xlfn.IFS(Table1[[#This Row],[Diff order-ship date]]&gt;10,"late time",Table1[[#This Row],[Diff order-ship date]]&gt;=0,"on time",Table1[[#This Row],[Diff order-ship date]]&lt;0,"not appropriate")</f>
        <v>on time</v>
      </c>
      <c r="AE520" s="11" t="str">
        <f t="shared" si="42"/>
        <v>Positive</v>
      </c>
      <c r="AF520" s="11" t="str">
        <f>_xlfn.CONCAT(Table1[[#This Row],[Month]],Table1[[#This Row],[year]])</f>
        <v>April2024</v>
      </c>
      <c r="AG520" s="11">
        <f t="shared" si="43"/>
        <v>6.9042316258351902E-2</v>
      </c>
    </row>
    <row r="521" spans="1:33">
      <c r="A521" s="6">
        <v>520</v>
      </c>
      <c r="B521" s="7" t="s">
        <v>1519</v>
      </c>
      <c r="C521" s="7" t="s">
        <v>153</v>
      </c>
      <c r="D521" s="7" t="s">
        <v>1520</v>
      </c>
      <c r="E521" s="7" t="s">
        <v>1521</v>
      </c>
      <c r="F521" s="7" t="s">
        <v>158</v>
      </c>
      <c r="G521" s="7" t="s">
        <v>615</v>
      </c>
      <c r="H521" s="7" t="s">
        <v>104</v>
      </c>
      <c r="I521" s="7" t="s">
        <v>212</v>
      </c>
      <c r="J521" s="7" t="s">
        <v>67</v>
      </c>
      <c r="K521" s="7" t="s">
        <v>2160</v>
      </c>
      <c r="L521" s="7" t="s">
        <v>36</v>
      </c>
      <c r="M521" s="7" t="s">
        <v>34</v>
      </c>
      <c r="N521" s="7" t="s">
        <v>2161</v>
      </c>
      <c r="O521" s="7">
        <v>2249.16</v>
      </c>
      <c r="P521" s="7">
        <v>4</v>
      </c>
      <c r="Q521" s="7">
        <v>224.88</v>
      </c>
      <c r="R521" s="8">
        <f>Table1[[#This Row],[Profit]]/Table1[[#This Row],[Sales]]</f>
        <v>9.9983994024435793E-2</v>
      </c>
      <c r="S521" s="7">
        <v>311.14</v>
      </c>
      <c r="T521" s="7" t="s">
        <v>165</v>
      </c>
      <c r="U521" s="7">
        <v>679</v>
      </c>
      <c r="V521" s="7" t="s">
        <v>173</v>
      </c>
      <c r="W521" s="7" t="s">
        <v>101</v>
      </c>
      <c r="X521" s="10" t="s">
        <v>28</v>
      </c>
      <c r="Y521" s="14">
        <v>44368</v>
      </c>
      <c r="Z521" s="14">
        <v>44372</v>
      </c>
      <c r="AA521" s="11">
        <f t="shared" si="40"/>
        <v>2021</v>
      </c>
      <c r="AB521" s="11" t="str">
        <f t="shared" si="41"/>
        <v>June</v>
      </c>
      <c r="AC521" s="11">
        <f t="shared" si="44"/>
        <v>4</v>
      </c>
      <c r="AD521" s="13" t="str" cm="1">
        <f t="array" ref="AD521">_xlfn.IFS(Table1[[#This Row],[Diff order-ship date]]&gt;10,"late time",Table1[[#This Row],[Diff order-ship date]]&gt;=0,"on time",Table1[[#This Row],[Diff order-ship date]]&lt;0,"not appropriate")</f>
        <v>on time</v>
      </c>
      <c r="AE521" s="11" t="str">
        <f t="shared" si="42"/>
        <v>Positive</v>
      </c>
      <c r="AF521" s="11" t="str">
        <f>_xlfn.CONCAT(Table1[[#This Row],[Month]],Table1[[#This Row],[year]])</f>
        <v>June2021</v>
      </c>
      <c r="AG521" s="11">
        <f t="shared" si="43"/>
        <v>9.9983994024435793E-2</v>
      </c>
    </row>
    <row r="522" spans="1:33">
      <c r="A522" s="4">
        <v>521</v>
      </c>
      <c r="B522" s="5" t="s">
        <v>2162</v>
      </c>
      <c r="C522" s="5" t="s">
        <v>153</v>
      </c>
      <c r="D522" s="5" t="s">
        <v>209</v>
      </c>
      <c r="E522" s="5" t="s">
        <v>210</v>
      </c>
      <c r="F522" s="5" t="s">
        <v>158</v>
      </c>
      <c r="G522" s="5" t="s">
        <v>723</v>
      </c>
      <c r="H522" s="5" t="s">
        <v>129</v>
      </c>
      <c r="I522" s="5" t="s">
        <v>212</v>
      </c>
      <c r="J522" s="5" t="s">
        <v>67</v>
      </c>
      <c r="K522" s="5" t="s">
        <v>850</v>
      </c>
      <c r="L522" s="5" t="s">
        <v>36</v>
      </c>
      <c r="M522" s="5" t="s">
        <v>88</v>
      </c>
      <c r="N522" s="5" t="s">
        <v>851</v>
      </c>
      <c r="O522" s="5">
        <v>39.6</v>
      </c>
      <c r="P522" s="5">
        <v>3</v>
      </c>
      <c r="Q522" s="5">
        <v>12.6</v>
      </c>
      <c r="R522" s="8">
        <f>Table1[[#This Row],[Profit]]/Table1[[#This Row],[Sales]]</f>
        <v>0.31818181818181801</v>
      </c>
      <c r="S522" s="5">
        <v>7.14</v>
      </c>
      <c r="T522" s="5" t="s">
        <v>165</v>
      </c>
      <c r="U522" s="5">
        <v>562</v>
      </c>
      <c r="V522" s="5" t="s">
        <v>173</v>
      </c>
      <c r="W522" s="5" t="s">
        <v>96</v>
      </c>
      <c r="X522" s="9" t="s">
        <v>28</v>
      </c>
      <c r="Y522" s="12">
        <v>45291</v>
      </c>
      <c r="Z522" s="12">
        <v>45383</v>
      </c>
      <c r="AA522" s="11">
        <f t="shared" si="40"/>
        <v>2024</v>
      </c>
      <c r="AB522" s="11" t="str">
        <f t="shared" si="41"/>
        <v>April</v>
      </c>
      <c r="AC522" s="11">
        <f t="shared" si="44"/>
        <v>92</v>
      </c>
      <c r="AD522" s="13" t="str" cm="1">
        <f t="array" ref="AD522">_xlfn.IFS(Table1[[#This Row],[Diff order-ship date]]&gt;10,"late time",Table1[[#This Row],[Diff order-ship date]]&gt;=0,"on time",Table1[[#This Row],[Diff order-ship date]]&lt;0,"not appropriate")</f>
        <v>late time</v>
      </c>
      <c r="AE522" s="11" t="str">
        <f t="shared" si="42"/>
        <v>Positive</v>
      </c>
      <c r="AF522" s="11" t="str">
        <f>_xlfn.CONCAT(Table1[[#This Row],[Month]],Table1[[#This Row],[year]])</f>
        <v>April2024</v>
      </c>
      <c r="AG522" s="11">
        <f t="shared" si="43"/>
        <v>0.31818181818181801</v>
      </c>
    </row>
    <row r="523" spans="1:33">
      <c r="A523" s="6">
        <v>522</v>
      </c>
      <c r="B523" s="7" t="s">
        <v>687</v>
      </c>
      <c r="C523" s="7" t="s">
        <v>153</v>
      </c>
      <c r="D523" s="7" t="s">
        <v>688</v>
      </c>
      <c r="E523" s="7" t="s">
        <v>689</v>
      </c>
      <c r="F523" s="7" t="s">
        <v>158</v>
      </c>
      <c r="G523" s="7" t="s">
        <v>690</v>
      </c>
      <c r="H523" s="7" t="s">
        <v>25</v>
      </c>
      <c r="I523" s="7" t="s">
        <v>212</v>
      </c>
      <c r="J523" s="7" t="s">
        <v>66</v>
      </c>
      <c r="K523" s="7" t="s">
        <v>2163</v>
      </c>
      <c r="L523" s="7" t="s">
        <v>36</v>
      </c>
      <c r="M523" s="7" t="s">
        <v>38</v>
      </c>
      <c r="N523" s="7" t="s">
        <v>2164</v>
      </c>
      <c r="O523" s="7">
        <v>93.24</v>
      </c>
      <c r="P523" s="7">
        <v>2</v>
      </c>
      <c r="Q523" s="7">
        <v>29.82</v>
      </c>
      <c r="R523" s="8">
        <f>Table1[[#This Row],[Profit]]/Table1[[#This Row],[Sales]]</f>
        <v>0.31981981981981999</v>
      </c>
      <c r="S523" s="7">
        <v>11.52</v>
      </c>
      <c r="T523" s="7" t="s">
        <v>165</v>
      </c>
      <c r="U523" s="7">
        <v>327</v>
      </c>
      <c r="V523" s="7" t="s">
        <v>173</v>
      </c>
      <c r="W523" s="7" t="s">
        <v>106</v>
      </c>
      <c r="X523" s="10" t="s">
        <v>28</v>
      </c>
      <c r="Y523" s="14">
        <v>45639</v>
      </c>
      <c r="Z523" s="14">
        <v>45644</v>
      </c>
      <c r="AA523" s="11">
        <f t="shared" si="40"/>
        <v>2024</v>
      </c>
      <c r="AB523" s="11" t="str">
        <f t="shared" si="41"/>
        <v>December</v>
      </c>
      <c r="AC523" s="11">
        <f t="shared" si="44"/>
        <v>5</v>
      </c>
      <c r="AD523" s="13" t="str" cm="1">
        <f t="array" ref="AD523">_xlfn.IFS(Table1[[#This Row],[Diff order-ship date]]&gt;10,"late time",Table1[[#This Row],[Diff order-ship date]]&gt;=0,"on time",Table1[[#This Row],[Diff order-ship date]]&lt;0,"not appropriate")</f>
        <v>on time</v>
      </c>
      <c r="AE523" s="11" t="str">
        <f t="shared" si="42"/>
        <v>Positive</v>
      </c>
      <c r="AF523" s="11" t="str">
        <f>_xlfn.CONCAT(Table1[[#This Row],[Month]],Table1[[#This Row],[year]])</f>
        <v>December2024</v>
      </c>
      <c r="AG523" s="11">
        <f t="shared" si="43"/>
        <v>0.31981981981981999</v>
      </c>
    </row>
    <row r="524" spans="1:33">
      <c r="A524" s="4">
        <v>523</v>
      </c>
      <c r="B524" s="5" t="s">
        <v>1514</v>
      </c>
      <c r="C524" s="5" t="s">
        <v>153</v>
      </c>
      <c r="D524" s="5" t="s">
        <v>1515</v>
      </c>
      <c r="E524" s="5" t="s">
        <v>1516</v>
      </c>
      <c r="F524" s="5" t="s">
        <v>158</v>
      </c>
      <c r="G524" s="5" t="s">
        <v>326</v>
      </c>
      <c r="H524" s="5" t="s">
        <v>132</v>
      </c>
      <c r="I524" s="5" t="s">
        <v>212</v>
      </c>
      <c r="J524" s="5" t="s">
        <v>66</v>
      </c>
      <c r="K524" s="5" t="s">
        <v>2165</v>
      </c>
      <c r="L524" s="5" t="s">
        <v>36</v>
      </c>
      <c r="M524" s="5" t="s">
        <v>99</v>
      </c>
      <c r="N524" s="5" t="s">
        <v>2166</v>
      </c>
      <c r="O524" s="5">
        <v>33.72</v>
      </c>
      <c r="P524" s="5">
        <v>2</v>
      </c>
      <c r="Q524" s="5">
        <v>10.74</v>
      </c>
      <c r="R524" s="8">
        <f>Table1[[#This Row],[Profit]]/Table1[[#This Row],[Sales]]</f>
        <v>0.31850533807829201</v>
      </c>
      <c r="S524" s="5">
        <v>2.87</v>
      </c>
      <c r="T524" s="5" t="s">
        <v>165</v>
      </c>
      <c r="U524" s="5">
        <v>571</v>
      </c>
      <c r="V524" s="5" t="s">
        <v>173</v>
      </c>
      <c r="W524" s="5" t="s">
        <v>89</v>
      </c>
      <c r="X524" s="9" t="s">
        <v>21</v>
      </c>
      <c r="Y524" s="12">
        <v>45266</v>
      </c>
      <c r="Z524" s="12">
        <v>45093</v>
      </c>
      <c r="AA524" s="11">
        <f t="shared" si="40"/>
        <v>2023</v>
      </c>
      <c r="AB524" s="11" t="str">
        <f t="shared" si="41"/>
        <v>June</v>
      </c>
      <c r="AC524" s="11">
        <f t="shared" si="44"/>
        <v>-173</v>
      </c>
      <c r="AD524" s="13" t="str" cm="1">
        <f t="array" ref="AD524">_xlfn.IFS(Table1[[#This Row],[Diff order-ship date]]&gt;10,"late time",Table1[[#This Row],[Diff order-ship date]]&gt;=0,"on time",Table1[[#This Row],[Diff order-ship date]]&lt;0,"not appropriate")</f>
        <v>not appropriate</v>
      </c>
      <c r="AE524" s="11" t="str">
        <f t="shared" si="42"/>
        <v>Positive</v>
      </c>
      <c r="AF524" s="11" t="str">
        <f>_xlfn.CONCAT(Table1[[#This Row],[Month]],Table1[[#This Row],[year]])</f>
        <v>June2023</v>
      </c>
      <c r="AG524" s="11">
        <f t="shared" si="43"/>
        <v>0.31850533807829201</v>
      </c>
    </row>
    <row r="525" spans="1:33">
      <c r="A525" s="6">
        <v>524</v>
      </c>
      <c r="B525" s="7" t="s">
        <v>2167</v>
      </c>
      <c r="C525" s="7" t="s">
        <v>153</v>
      </c>
      <c r="D525" s="7" t="s">
        <v>2168</v>
      </c>
      <c r="E525" s="7" t="s">
        <v>2169</v>
      </c>
      <c r="F525" s="7" t="s">
        <v>158</v>
      </c>
      <c r="G525" s="7" t="s">
        <v>1604</v>
      </c>
      <c r="H525" s="7" t="s">
        <v>104</v>
      </c>
      <c r="I525" s="7" t="s">
        <v>212</v>
      </c>
      <c r="J525" s="7" t="s">
        <v>67</v>
      </c>
      <c r="K525" s="7" t="s">
        <v>1854</v>
      </c>
      <c r="L525" s="7" t="s">
        <v>36</v>
      </c>
      <c r="M525" s="7" t="s">
        <v>38</v>
      </c>
      <c r="N525" s="7" t="s">
        <v>1855</v>
      </c>
      <c r="O525" s="7">
        <v>32.880000000000003</v>
      </c>
      <c r="P525" s="7">
        <v>2</v>
      </c>
      <c r="Q525" s="7">
        <v>4.26</v>
      </c>
      <c r="R525" s="8">
        <f>Table1[[#This Row],[Profit]]/Table1[[#This Row],[Sales]]</f>
        <v>0.12956204379562</v>
      </c>
      <c r="S525" s="7">
        <v>2.34</v>
      </c>
      <c r="T525" s="7" t="s">
        <v>165</v>
      </c>
      <c r="U525" s="7">
        <v>31</v>
      </c>
      <c r="V525" s="7" t="s">
        <v>173</v>
      </c>
      <c r="W525" s="7" t="s">
        <v>101</v>
      </c>
      <c r="X525" s="10" t="s">
        <v>28</v>
      </c>
      <c r="Y525" s="14">
        <v>45174</v>
      </c>
      <c r="Z525" s="14">
        <v>45062</v>
      </c>
      <c r="AA525" s="11">
        <f t="shared" si="40"/>
        <v>2023</v>
      </c>
      <c r="AB525" s="11" t="str">
        <f t="shared" si="41"/>
        <v>May</v>
      </c>
      <c r="AC525" s="11">
        <f t="shared" si="44"/>
        <v>-112</v>
      </c>
      <c r="AD525" s="13" t="str" cm="1">
        <f t="array" ref="AD525">_xlfn.IFS(Table1[[#This Row],[Diff order-ship date]]&gt;10,"late time",Table1[[#This Row],[Diff order-ship date]]&gt;=0,"on time",Table1[[#This Row],[Diff order-ship date]]&lt;0,"not appropriate")</f>
        <v>not appropriate</v>
      </c>
      <c r="AE525" s="11" t="str">
        <f t="shared" si="42"/>
        <v>Positive</v>
      </c>
      <c r="AF525" s="11" t="str">
        <f>_xlfn.CONCAT(Table1[[#This Row],[Month]],Table1[[#This Row],[year]])</f>
        <v>May2023</v>
      </c>
      <c r="AG525" s="11">
        <f t="shared" si="43"/>
        <v>0.12956204379562</v>
      </c>
    </row>
    <row r="526" spans="1:33">
      <c r="A526" s="4">
        <v>525</v>
      </c>
      <c r="B526" s="5" t="s">
        <v>2170</v>
      </c>
      <c r="C526" s="5" t="s">
        <v>153</v>
      </c>
      <c r="D526" s="5" t="s">
        <v>2171</v>
      </c>
      <c r="E526" s="5" t="s">
        <v>2172</v>
      </c>
      <c r="F526" s="5" t="s">
        <v>158</v>
      </c>
      <c r="G526" s="5" t="s">
        <v>920</v>
      </c>
      <c r="H526" s="5" t="s">
        <v>74</v>
      </c>
      <c r="I526" s="5" t="s">
        <v>212</v>
      </c>
      <c r="J526" s="5" t="s">
        <v>65</v>
      </c>
      <c r="K526" s="5" t="s">
        <v>2173</v>
      </c>
      <c r="L526" s="5" t="s">
        <v>36</v>
      </c>
      <c r="M526" s="5" t="s">
        <v>41</v>
      </c>
      <c r="N526" s="5" t="s">
        <v>2174</v>
      </c>
      <c r="O526" s="5">
        <v>35.700000000000003</v>
      </c>
      <c r="P526" s="5">
        <v>2</v>
      </c>
      <c r="Q526" s="5">
        <v>4.62</v>
      </c>
      <c r="R526" s="8">
        <f>Table1[[#This Row],[Profit]]/Table1[[#This Row],[Sales]]</f>
        <v>0.129411764705882</v>
      </c>
      <c r="S526" s="5">
        <v>5.51</v>
      </c>
      <c r="T526" s="5" t="s">
        <v>165</v>
      </c>
      <c r="U526" s="5">
        <v>682</v>
      </c>
      <c r="V526" s="5" t="s">
        <v>173</v>
      </c>
      <c r="W526" s="5" t="s">
        <v>89</v>
      </c>
      <c r="X526" s="9" t="s">
        <v>21</v>
      </c>
      <c r="Y526" s="12">
        <v>45428</v>
      </c>
      <c r="Z526" s="12">
        <v>45434</v>
      </c>
      <c r="AA526" s="11">
        <f t="shared" si="40"/>
        <v>2024</v>
      </c>
      <c r="AB526" s="11" t="str">
        <f t="shared" si="41"/>
        <v>May</v>
      </c>
      <c r="AC526" s="11">
        <f t="shared" si="44"/>
        <v>6</v>
      </c>
      <c r="AD526" s="13" t="str" cm="1">
        <f t="array" ref="AD526">_xlfn.IFS(Table1[[#This Row],[Diff order-ship date]]&gt;10,"late time",Table1[[#This Row],[Diff order-ship date]]&gt;=0,"on time",Table1[[#This Row],[Diff order-ship date]]&lt;0,"not appropriate")</f>
        <v>on time</v>
      </c>
      <c r="AE526" s="11" t="str">
        <f t="shared" si="42"/>
        <v>Positive</v>
      </c>
      <c r="AF526" s="11" t="str">
        <f>_xlfn.CONCAT(Table1[[#This Row],[Month]],Table1[[#This Row],[year]])</f>
        <v>May2024</v>
      </c>
      <c r="AG526" s="11">
        <f t="shared" si="43"/>
        <v>0.129411764705882</v>
      </c>
    </row>
    <row r="527" spans="1:33">
      <c r="A527" s="6">
        <v>526</v>
      </c>
      <c r="B527" s="7" t="s">
        <v>2175</v>
      </c>
      <c r="C527" s="7" t="s">
        <v>153</v>
      </c>
      <c r="D527" s="7" t="s">
        <v>2176</v>
      </c>
      <c r="E527" s="7" t="s">
        <v>2177</v>
      </c>
      <c r="F527" s="7" t="s">
        <v>158</v>
      </c>
      <c r="G527" s="7" t="s">
        <v>313</v>
      </c>
      <c r="H527" s="7" t="s">
        <v>61</v>
      </c>
      <c r="I527" s="7" t="s">
        <v>212</v>
      </c>
      <c r="J527" s="7" t="s">
        <v>67</v>
      </c>
      <c r="K527" s="7" t="s">
        <v>2178</v>
      </c>
      <c r="L527" s="7" t="s">
        <v>36</v>
      </c>
      <c r="M527" s="7" t="s">
        <v>41</v>
      </c>
      <c r="N527" s="7" t="s">
        <v>2179</v>
      </c>
      <c r="O527" s="7">
        <v>37.86</v>
      </c>
      <c r="P527" s="7">
        <v>2</v>
      </c>
      <c r="Q527" s="7">
        <v>16.98</v>
      </c>
      <c r="R527" s="8">
        <f>Table1[[#This Row],[Profit]]/Table1[[#This Row],[Sales]]</f>
        <v>0.44849445324881099</v>
      </c>
      <c r="S527" s="7">
        <v>3.06</v>
      </c>
      <c r="T527" s="7" t="s">
        <v>165</v>
      </c>
      <c r="U527" s="7">
        <v>96</v>
      </c>
      <c r="V527" s="7" t="s">
        <v>173</v>
      </c>
      <c r="W527" s="7" t="s">
        <v>101</v>
      </c>
      <c r="X527" s="10" t="s">
        <v>21</v>
      </c>
      <c r="Y527" s="14">
        <v>44405</v>
      </c>
      <c r="Z527" s="14">
        <v>44235</v>
      </c>
      <c r="AA527" s="11">
        <f t="shared" si="40"/>
        <v>2021</v>
      </c>
      <c r="AB527" s="11" t="str">
        <f t="shared" si="41"/>
        <v>February</v>
      </c>
      <c r="AC527" s="11">
        <f t="shared" si="44"/>
        <v>-170</v>
      </c>
      <c r="AD527" s="13" t="str" cm="1">
        <f t="array" ref="AD527">_xlfn.IFS(Table1[[#This Row],[Diff order-ship date]]&gt;10,"late time",Table1[[#This Row],[Diff order-ship date]]&gt;=0,"on time",Table1[[#This Row],[Diff order-ship date]]&lt;0,"not appropriate")</f>
        <v>not appropriate</v>
      </c>
      <c r="AE527" s="11" t="str">
        <f t="shared" si="42"/>
        <v>Positive</v>
      </c>
      <c r="AF527" s="11" t="str">
        <f>_xlfn.CONCAT(Table1[[#This Row],[Month]],Table1[[#This Row],[year]])</f>
        <v>February2021</v>
      </c>
      <c r="AG527" s="11">
        <f t="shared" si="43"/>
        <v>0.44849445324881099</v>
      </c>
    </row>
    <row r="528" spans="1:33">
      <c r="A528" s="4">
        <v>527</v>
      </c>
      <c r="B528" s="5" t="s">
        <v>2180</v>
      </c>
      <c r="C528" s="5" t="s">
        <v>153</v>
      </c>
      <c r="D528" s="5" t="s">
        <v>2181</v>
      </c>
      <c r="E528" s="5" t="s">
        <v>2182</v>
      </c>
      <c r="F528" s="5" t="s">
        <v>158</v>
      </c>
      <c r="G528" s="5" t="s">
        <v>211</v>
      </c>
      <c r="H528" s="5" t="s">
        <v>61</v>
      </c>
      <c r="I528" s="5" t="s">
        <v>212</v>
      </c>
      <c r="J528" s="5" t="s">
        <v>67</v>
      </c>
      <c r="K528" s="5" t="s">
        <v>1082</v>
      </c>
      <c r="L528" s="5" t="s">
        <v>36</v>
      </c>
      <c r="M528" s="5" t="s">
        <v>109</v>
      </c>
      <c r="N528" s="5" t="s">
        <v>1083</v>
      </c>
      <c r="O528" s="5">
        <v>1187.6400000000001</v>
      </c>
      <c r="P528" s="5">
        <v>6</v>
      </c>
      <c r="Q528" s="5">
        <v>213.66</v>
      </c>
      <c r="R528" s="8">
        <f>Table1[[#This Row],[Profit]]/Table1[[#This Row],[Sales]]</f>
        <v>0.17990300090936601</v>
      </c>
      <c r="S528" s="5">
        <v>127.81</v>
      </c>
      <c r="T528" s="5" t="s">
        <v>165</v>
      </c>
      <c r="U528" s="5">
        <v>703</v>
      </c>
      <c r="V528" s="5" t="s">
        <v>173</v>
      </c>
      <c r="W528" s="5" t="s">
        <v>96</v>
      </c>
      <c r="X528" s="9" t="s">
        <v>28</v>
      </c>
      <c r="Y528" s="12">
        <v>45316</v>
      </c>
      <c r="Z528" s="12">
        <v>45320</v>
      </c>
      <c r="AA528" s="11">
        <f t="shared" si="40"/>
        <v>2024</v>
      </c>
      <c r="AB528" s="11" t="str">
        <f t="shared" si="41"/>
        <v>January</v>
      </c>
      <c r="AC528" s="11">
        <f t="shared" si="44"/>
        <v>4</v>
      </c>
      <c r="AD528" s="13" t="str" cm="1">
        <f t="array" ref="AD528">_xlfn.IFS(Table1[[#This Row],[Diff order-ship date]]&gt;10,"late time",Table1[[#This Row],[Diff order-ship date]]&gt;=0,"on time",Table1[[#This Row],[Diff order-ship date]]&lt;0,"not appropriate")</f>
        <v>on time</v>
      </c>
      <c r="AE528" s="11" t="str">
        <f t="shared" si="42"/>
        <v>Positive</v>
      </c>
      <c r="AF528" s="11" t="str">
        <f>_xlfn.CONCAT(Table1[[#This Row],[Month]],Table1[[#This Row],[year]])</f>
        <v>January2024</v>
      </c>
      <c r="AG528" s="11">
        <f t="shared" si="43"/>
        <v>0.17990300090936601</v>
      </c>
    </row>
    <row r="529" spans="1:33">
      <c r="A529" s="6">
        <v>528</v>
      </c>
      <c r="B529" s="7" t="s">
        <v>2183</v>
      </c>
      <c r="C529" s="7" t="s">
        <v>153</v>
      </c>
      <c r="D529" s="7" t="s">
        <v>985</v>
      </c>
      <c r="E529" s="7" t="s">
        <v>986</v>
      </c>
      <c r="F529" s="7" t="s">
        <v>158</v>
      </c>
      <c r="G529" s="7" t="s">
        <v>155</v>
      </c>
      <c r="H529" s="7" t="s">
        <v>134</v>
      </c>
      <c r="I529" s="7" t="s">
        <v>212</v>
      </c>
      <c r="J529" s="7" t="s">
        <v>66</v>
      </c>
      <c r="K529" s="7" t="s">
        <v>2184</v>
      </c>
      <c r="L529" s="7" t="s">
        <v>36</v>
      </c>
      <c r="M529" s="7" t="s">
        <v>109</v>
      </c>
      <c r="N529" s="7" t="s">
        <v>2185</v>
      </c>
      <c r="O529" s="7">
        <v>93.51</v>
      </c>
      <c r="P529" s="7">
        <v>3</v>
      </c>
      <c r="Q529" s="7">
        <v>2.79</v>
      </c>
      <c r="R529" s="8">
        <f>Table1[[#This Row],[Profit]]/Table1[[#This Row],[Sales]]</f>
        <v>2.9836381135707399E-2</v>
      </c>
      <c r="S529" s="7">
        <v>12.43</v>
      </c>
      <c r="T529" s="7" t="s">
        <v>165</v>
      </c>
      <c r="U529" s="7">
        <v>571</v>
      </c>
      <c r="V529" s="7" t="s">
        <v>173</v>
      </c>
      <c r="W529" s="7" t="s">
        <v>106</v>
      </c>
      <c r="X529" s="10" t="s">
        <v>21</v>
      </c>
      <c r="Y529" s="14">
        <v>45420</v>
      </c>
      <c r="Z529" s="14">
        <v>45634</v>
      </c>
      <c r="AA529" s="11">
        <f t="shared" si="40"/>
        <v>2024</v>
      </c>
      <c r="AB529" s="11" t="str">
        <f t="shared" si="41"/>
        <v>December</v>
      </c>
      <c r="AC529" s="11">
        <f t="shared" si="44"/>
        <v>214</v>
      </c>
      <c r="AD529" s="13" t="str" cm="1">
        <f t="array" ref="AD529">_xlfn.IFS(Table1[[#This Row],[Diff order-ship date]]&gt;10,"late time",Table1[[#This Row],[Diff order-ship date]]&gt;=0,"on time",Table1[[#This Row],[Diff order-ship date]]&lt;0,"not appropriate")</f>
        <v>late time</v>
      </c>
      <c r="AE529" s="11" t="str">
        <f t="shared" si="42"/>
        <v>Positive</v>
      </c>
      <c r="AF529" s="11" t="str">
        <f>_xlfn.CONCAT(Table1[[#This Row],[Month]],Table1[[#This Row],[year]])</f>
        <v>December2024</v>
      </c>
      <c r="AG529" s="11">
        <f t="shared" si="43"/>
        <v>2.9836381135707399E-2</v>
      </c>
    </row>
    <row r="530" spans="1:33">
      <c r="A530" s="4">
        <v>529</v>
      </c>
      <c r="B530" s="5" t="s">
        <v>2186</v>
      </c>
      <c r="C530" s="5" t="s">
        <v>153</v>
      </c>
      <c r="D530" s="5" t="s">
        <v>2187</v>
      </c>
      <c r="E530" s="5" t="s">
        <v>2188</v>
      </c>
      <c r="F530" s="5" t="s">
        <v>158</v>
      </c>
      <c r="G530" s="5" t="s">
        <v>967</v>
      </c>
      <c r="H530" s="5" t="s">
        <v>61</v>
      </c>
      <c r="I530" s="5" t="s">
        <v>212</v>
      </c>
      <c r="J530" s="5" t="s">
        <v>67</v>
      </c>
      <c r="K530" s="5" t="s">
        <v>2189</v>
      </c>
      <c r="L530" s="5" t="s">
        <v>36</v>
      </c>
      <c r="M530" s="5" t="s">
        <v>109</v>
      </c>
      <c r="N530" s="5" t="s">
        <v>2190</v>
      </c>
      <c r="O530" s="5">
        <v>33.96</v>
      </c>
      <c r="P530" s="5">
        <v>2</v>
      </c>
      <c r="Q530" s="5">
        <v>5.04</v>
      </c>
      <c r="R530" s="8">
        <f>Table1[[#This Row],[Profit]]/Table1[[#This Row],[Sales]]</f>
        <v>0.148409893992933</v>
      </c>
      <c r="S530" s="5">
        <v>4.5199999999999996</v>
      </c>
      <c r="T530" s="5" t="s">
        <v>165</v>
      </c>
      <c r="U530" s="5">
        <v>717</v>
      </c>
      <c r="V530" s="5" t="s">
        <v>173</v>
      </c>
      <c r="W530" s="5" t="s">
        <v>89</v>
      </c>
      <c r="X530" s="9" t="s">
        <v>28</v>
      </c>
      <c r="Y530" s="12">
        <v>45008</v>
      </c>
      <c r="Z530" s="12">
        <v>45012</v>
      </c>
      <c r="AA530" s="11">
        <f t="shared" si="40"/>
        <v>2023</v>
      </c>
      <c r="AB530" s="11" t="str">
        <f t="shared" si="41"/>
        <v>March</v>
      </c>
      <c r="AC530" s="11">
        <f t="shared" si="44"/>
        <v>4</v>
      </c>
      <c r="AD530" s="13" t="str" cm="1">
        <f t="array" ref="AD530">_xlfn.IFS(Table1[[#This Row],[Diff order-ship date]]&gt;10,"late time",Table1[[#This Row],[Diff order-ship date]]&gt;=0,"on time",Table1[[#This Row],[Diff order-ship date]]&lt;0,"not appropriate")</f>
        <v>on time</v>
      </c>
      <c r="AE530" s="11" t="str">
        <f t="shared" si="42"/>
        <v>Positive</v>
      </c>
      <c r="AF530" s="11" t="str">
        <f>_xlfn.CONCAT(Table1[[#This Row],[Month]],Table1[[#This Row],[year]])</f>
        <v>March2023</v>
      </c>
      <c r="AG530" s="11">
        <f t="shared" si="43"/>
        <v>0.148409893992933</v>
      </c>
    </row>
    <row r="531" spans="1:33">
      <c r="A531" s="6">
        <v>530</v>
      </c>
      <c r="B531" s="7" t="s">
        <v>1501</v>
      </c>
      <c r="C531" s="7" t="s">
        <v>153</v>
      </c>
      <c r="D531" s="7" t="s">
        <v>1502</v>
      </c>
      <c r="E531" s="7" t="s">
        <v>1503</v>
      </c>
      <c r="F531" s="7" t="s">
        <v>158</v>
      </c>
      <c r="G531" s="7" t="s">
        <v>374</v>
      </c>
      <c r="H531" s="7" t="s">
        <v>125</v>
      </c>
      <c r="I531" s="7" t="s">
        <v>212</v>
      </c>
      <c r="J531" s="7" t="s">
        <v>65</v>
      </c>
      <c r="K531" s="7" t="s">
        <v>2191</v>
      </c>
      <c r="L531" s="7" t="s">
        <v>36</v>
      </c>
      <c r="M531" s="7" t="s">
        <v>47</v>
      </c>
      <c r="N531" s="7" t="s">
        <v>2192</v>
      </c>
      <c r="O531" s="7">
        <v>255.45</v>
      </c>
      <c r="P531" s="7">
        <v>5</v>
      </c>
      <c r="Q531" s="7">
        <v>28.05</v>
      </c>
      <c r="R531" s="8">
        <f>Table1[[#This Row],[Profit]]/Table1[[#This Row],[Sales]]</f>
        <v>0.109806224310041</v>
      </c>
      <c r="S531" s="7">
        <v>16.86</v>
      </c>
      <c r="T531" s="7" t="s">
        <v>165</v>
      </c>
      <c r="U531" s="7">
        <v>446</v>
      </c>
      <c r="V531" s="7" t="s">
        <v>173</v>
      </c>
      <c r="W531" s="7" t="s">
        <v>101</v>
      </c>
      <c r="X531" s="10" t="s">
        <v>28</v>
      </c>
      <c r="Y531" s="14">
        <v>44661</v>
      </c>
      <c r="Z531" s="14">
        <v>44814</v>
      </c>
      <c r="AA531" s="11">
        <f t="shared" si="40"/>
        <v>2022</v>
      </c>
      <c r="AB531" s="11" t="str">
        <f t="shared" si="41"/>
        <v>September</v>
      </c>
      <c r="AC531" s="11">
        <f t="shared" si="44"/>
        <v>153</v>
      </c>
      <c r="AD531" s="13" t="str" cm="1">
        <f t="array" ref="AD531">_xlfn.IFS(Table1[[#This Row],[Diff order-ship date]]&gt;10,"late time",Table1[[#This Row],[Diff order-ship date]]&gt;=0,"on time",Table1[[#This Row],[Diff order-ship date]]&lt;0,"not appropriate")</f>
        <v>late time</v>
      </c>
      <c r="AE531" s="11" t="str">
        <f t="shared" si="42"/>
        <v>Positive</v>
      </c>
      <c r="AF531" s="11" t="str">
        <f>_xlfn.CONCAT(Table1[[#This Row],[Month]],Table1[[#This Row],[year]])</f>
        <v>September2022</v>
      </c>
      <c r="AG531" s="11">
        <f t="shared" si="43"/>
        <v>0.109806224310041</v>
      </c>
    </row>
    <row r="532" spans="1:33">
      <c r="A532" s="4">
        <v>531</v>
      </c>
      <c r="B532" s="5" t="s">
        <v>2193</v>
      </c>
      <c r="C532" s="5" t="s">
        <v>153</v>
      </c>
      <c r="D532" s="5" t="s">
        <v>1750</v>
      </c>
      <c r="E532" s="5" t="s">
        <v>1751</v>
      </c>
      <c r="F532" s="5" t="s">
        <v>158</v>
      </c>
      <c r="G532" s="5" t="s">
        <v>150</v>
      </c>
      <c r="H532" s="5" t="s">
        <v>87</v>
      </c>
      <c r="I532" s="5" t="s">
        <v>212</v>
      </c>
      <c r="J532" s="5" t="s">
        <v>66</v>
      </c>
      <c r="K532" s="5" t="s">
        <v>335</v>
      </c>
      <c r="L532" s="5" t="s">
        <v>36</v>
      </c>
      <c r="M532" s="5" t="s">
        <v>47</v>
      </c>
      <c r="N532" s="5" t="s">
        <v>336</v>
      </c>
      <c r="O532" s="5">
        <v>15.48</v>
      </c>
      <c r="P532" s="5">
        <v>4</v>
      </c>
      <c r="Q532" s="5">
        <v>7.32</v>
      </c>
      <c r="R532" s="8">
        <f>Table1[[#This Row],[Profit]]/Table1[[#This Row],[Sales]]</f>
        <v>0.47286821705426402</v>
      </c>
      <c r="S532" s="5">
        <v>1.06</v>
      </c>
      <c r="T532" s="5" t="s">
        <v>165</v>
      </c>
      <c r="U532" s="5">
        <v>256</v>
      </c>
      <c r="V532" s="5" t="s">
        <v>173</v>
      </c>
      <c r="W532" s="5" t="s">
        <v>89</v>
      </c>
      <c r="X532" s="9" t="s">
        <v>21</v>
      </c>
      <c r="Y532" s="12">
        <v>44547</v>
      </c>
      <c r="Z532" s="12">
        <v>44551</v>
      </c>
      <c r="AA532" s="11">
        <f t="shared" si="40"/>
        <v>2021</v>
      </c>
      <c r="AB532" s="11" t="str">
        <f t="shared" si="41"/>
        <v>December</v>
      </c>
      <c r="AC532" s="11">
        <f t="shared" si="44"/>
        <v>4</v>
      </c>
      <c r="AD532" s="13" t="str" cm="1">
        <f t="array" ref="AD532">_xlfn.IFS(Table1[[#This Row],[Diff order-ship date]]&gt;10,"late time",Table1[[#This Row],[Diff order-ship date]]&gt;=0,"on time",Table1[[#This Row],[Diff order-ship date]]&lt;0,"not appropriate")</f>
        <v>on time</v>
      </c>
      <c r="AE532" s="11" t="str">
        <f t="shared" si="42"/>
        <v>Positive</v>
      </c>
      <c r="AF532" s="11" t="str">
        <f>_xlfn.CONCAT(Table1[[#This Row],[Month]],Table1[[#This Row],[year]])</f>
        <v>December2021</v>
      </c>
      <c r="AG532" s="11">
        <f t="shared" si="43"/>
        <v>0.47286821705426402</v>
      </c>
    </row>
    <row r="533" spans="1:33">
      <c r="A533" s="6">
        <v>532</v>
      </c>
      <c r="B533" s="7" t="s">
        <v>2194</v>
      </c>
      <c r="C533" s="7" t="s">
        <v>153</v>
      </c>
      <c r="D533" s="7" t="s">
        <v>2195</v>
      </c>
      <c r="E533" s="7" t="s">
        <v>2196</v>
      </c>
      <c r="F533" s="7" t="s">
        <v>158</v>
      </c>
      <c r="G533" s="7" t="s">
        <v>55</v>
      </c>
      <c r="H533" s="7" t="s">
        <v>55</v>
      </c>
      <c r="I533" s="7" t="s">
        <v>212</v>
      </c>
      <c r="J533" s="7" t="s">
        <v>65</v>
      </c>
      <c r="K533" s="7" t="s">
        <v>2197</v>
      </c>
      <c r="L533" s="7" t="s">
        <v>36</v>
      </c>
      <c r="M533" s="7" t="s">
        <v>109</v>
      </c>
      <c r="N533" s="7" t="s">
        <v>2198</v>
      </c>
      <c r="O533" s="7">
        <v>248.64</v>
      </c>
      <c r="P533" s="7">
        <v>4</v>
      </c>
      <c r="Q533" s="7">
        <v>84.48</v>
      </c>
      <c r="R533" s="8">
        <f>Table1[[#This Row],[Profit]]/Table1[[#This Row],[Sales]]</f>
        <v>0.33976833976833998</v>
      </c>
      <c r="S533" s="7">
        <v>20.69</v>
      </c>
      <c r="T533" s="7" t="s">
        <v>166</v>
      </c>
      <c r="U533" s="7">
        <v>91</v>
      </c>
      <c r="V533" s="7" t="s">
        <v>173</v>
      </c>
      <c r="W533" s="7" t="s">
        <v>101</v>
      </c>
      <c r="X533" s="10" t="s">
        <v>21</v>
      </c>
      <c r="Y533" s="14">
        <v>45003</v>
      </c>
      <c r="Z533" s="14">
        <v>45007</v>
      </c>
      <c r="AA533" s="11">
        <f t="shared" si="40"/>
        <v>2023</v>
      </c>
      <c r="AB533" s="11" t="str">
        <f t="shared" si="41"/>
        <v>March</v>
      </c>
      <c r="AC533" s="11">
        <f t="shared" si="44"/>
        <v>4</v>
      </c>
      <c r="AD533" s="13" t="str" cm="1">
        <f t="array" ref="AD533">_xlfn.IFS(Table1[[#This Row],[Diff order-ship date]]&gt;10,"late time",Table1[[#This Row],[Diff order-ship date]]&gt;=0,"on time",Table1[[#This Row],[Diff order-ship date]]&lt;0,"not appropriate")</f>
        <v>on time</v>
      </c>
      <c r="AE533" s="11" t="str">
        <f t="shared" si="42"/>
        <v>Positive</v>
      </c>
      <c r="AF533" s="11" t="str">
        <f>_xlfn.CONCAT(Table1[[#This Row],[Month]],Table1[[#This Row],[year]])</f>
        <v>March2023</v>
      </c>
      <c r="AG533" s="11">
        <f t="shared" si="43"/>
        <v>0.33976833976833998</v>
      </c>
    </row>
    <row r="534" spans="1:33">
      <c r="A534" s="4">
        <v>533</v>
      </c>
      <c r="B534" s="5" t="s">
        <v>1447</v>
      </c>
      <c r="C534" s="5" t="s">
        <v>153</v>
      </c>
      <c r="D534" s="5" t="s">
        <v>318</v>
      </c>
      <c r="E534" s="5" t="s">
        <v>319</v>
      </c>
      <c r="F534" s="5" t="s">
        <v>158</v>
      </c>
      <c r="G534" s="5" t="s">
        <v>1448</v>
      </c>
      <c r="H534" s="5" t="s">
        <v>113</v>
      </c>
      <c r="I534" s="5" t="s">
        <v>212</v>
      </c>
      <c r="J534" s="5" t="s">
        <v>64</v>
      </c>
      <c r="K534" s="5" t="s">
        <v>2199</v>
      </c>
      <c r="L534" s="5" t="s">
        <v>36</v>
      </c>
      <c r="M534" s="5" t="s">
        <v>88</v>
      </c>
      <c r="N534" s="5" t="s">
        <v>2200</v>
      </c>
      <c r="O534" s="5">
        <v>54.6</v>
      </c>
      <c r="P534" s="5">
        <v>5</v>
      </c>
      <c r="Q534" s="5">
        <v>18.45</v>
      </c>
      <c r="R534" s="8">
        <f>Table1[[#This Row],[Profit]]/Table1[[#This Row],[Sales]]</f>
        <v>0.33791208791208799</v>
      </c>
      <c r="S534" s="5">
        <v>8.98</v>
      </c>
      <c r="T534" s="5" t="s">
        <v>166</v>
      </c>
      <c r="U534" s="5">
        <v>719</v>
      </c>
      <c r="V534" s="5" t="s">
        <v>173</v>
      </c>
      <c r="W534" s="5" t="s">
        <v>96</v>
      </c>
      <c r="X534" s="9" t="s">
        <v>21</v>
      </c>
      <c r="Y534" s="12">
        <v>44236</v>
      </c>
      <c r="Z534" s="12">
        <v>44386</v>
      </c>
      <c r="AA534" s="11">
        <f t="shared" si="40"/>
        <v>2021</v>
      </c>
      <c r="AB534" s="11" t="str">
        <f t="shared" si="41"/>
        <v>July</v>
      </c>
      <c r="AC534" s="11">
        <f t="shared" si="44"/>
        <v>150</v>
      </c>
      <c r="AD534" s="13" t="str" cm="1">
        <f t="array" ref="AD534">_xlfn.IFS(Table1[[#This Row],[Diff order-ship date]]&gt;10,"late time",Table1[[#This Row],[Diff order-ship date]]&gt;=0,"on time",Table1[[#This Row],[Diff order-ship date]]&lt;0,"not appropriate")</f>
        <v>late time</v>
      </c>
      <c r="AE534" s="11" t="str">
        <f t="shared" si="42"/>
        <v>Positive</v>
      </c>
      <c r="AF534" s="11" t="str">
        <f>_xlfn.CONCAT(Table1[[#This Row],[Month]],Table1[[#This Row],[year]])</f>
        <v>July2021</v>
      </c>
      <c r="AG534" s="11">
        <f t="shared" si="43"/>
        <v>0.33791208791208799</v>
      </c>
    </row>
    <row r="535" spans="1:33">
      <c r="A535" s="6">
        <v>534</v>
      </c>
      <c r="B535" s="7" t="s">
        <v>1442</v>
      </c>
      <c r="C535" s="7" t="s">
        <v>153</v>
      </c>
      <c r="D535" s="7" t="s">
        <v>1443</v>
      </c>
      <c r="E535" s="7" t="s">
        <v>1444</v>
      </c>
      <c r="F535" s="7" t="s">
        <v>159</v>
      </c>
      <c r="G535" s="7" t="s">
        <v>751</v>
      </c>
      <c r="H535" s="7" t="s">
        <v>138</v>
      </c>
      <c r="I535" s="7" t="s">
        <v>212</v>
      </c>
      <c r="J535" s="7" t="s">
        <v>65</v>
      </c>
      <c r="K535" s="7" t="s">
        <v>2054</v>
      </c>
      <c r="L535" s="7" t="s">
        <v>36</v>
      </c>
      <c r="M535" s="7" t="s">
        <v>88</v>
      </c>
      <c r="N535" s="7" t="s">
        <v>2055</v>
      </c>
      <c r="O535" s="7">
        <v>56.7</v>
      </c>
      <c r="P535" s="7">
        <v>5</v>
      </c>
      <c r="Q535" s="7">
        <v>12.45</v>
      </c>
      <c r="R535" s="8">
        <f>Table1[[#This Row],[Profit]]/Table1[[#This Row],[Sales]]</f>
        <v>0.21957671957672001</v>
      </c>
      <c r="S535" s="7">
        <v>6.79</v>
      </c>
      <c r="T535" s="7" t="s">
        <v>166</v>
      </c>
      <c r="U535" s="7">
        <v>274</v>
      </c>
      <c r="V535" s="7" t="s">
        <v>173</v>
      </c>
      <c r="W535" s="7" t="s">
        <v>106</v>
      </c>
      <c r="X535" s="10" t="s">
        <v>28</v>
      </c>
      <c r="Y535" s="14">
        <v>44731</v>
      </c>
      <c r="Z535" s="14">
        <v>44737</v>
      </c>
      <c r="AA535" s="11">
        <f t="shared" si="40"/>
        <v>2022</v>
      </c>
      <c r="AB535" s="11" t="str">
        <f t="shared" si="41"/>
        <v>June</v>
      </c>
      <c r="AC535" s="11">
        <f t="shared" si="44"/>
        <v>6</v>
      </c>
      <c r="AD535" s="13" t="str" cm="1">
        <f t="array" ref="AD535">_xlfn.IFS(Table1[[#This Row],[Diff order-ship date]]&gt;10,"late time",Table1[[#This Row],[Diff order-ship date]]&gt;=0,"on time",Table1[[#This Row],[Diff order-ship date]]&lt;0,"not appropriate")</f>
        <v>on time</v>
      </c>
      <c r="AE535" s="11" t="str">
        <f t="shared" si="42"/>
        <v>Positive</v>
      </c>
      <c r="AF535" s="11" t="str">
        <f>_xlfn.CONCAT(Table1[[#This Row],[Month]],Table1[[#This Row],[year]])</f>
        <v>June2022</v>
      </c>
      <c r="AG535" s="11">
        <f t="shared" si="43"/>
        <v>0.21957671957672001</v>
      </c>
    </row>
    <row r="536" spans="1:33">
      <c r="A536" s="4">
        <v>535</v>
      </c>
      <c r="B536" s="5" t="s">
        <v>1447</v>
      </c>
      <c r="C536" s="5" t="s">
        <v>153</v>
      </c>
      <c r="D536" s="5" t="s">
        <v>318</v>
      </c>
      <c r="E536" s="5" t="s">
        <v>319</v>
      </c>
      <c r="F536" s="5" t="s">
        <v>158</v>
      </c>
      <c r="G536" s="5" t="s">
        <v>1448</v>
      </c>
      <c r="H536" s="5" t="s">
        <v>113</v>
      </c>
      <c r="I536" s="5" t="s">
        <v>212</v>
      </c>
      <c r="J536" s="5" t="s">
        <v>64</v>
      </c>
      <c r="K536" s="5" t="s">
        <v>2144</v>
      </c>
      <c r="L536" s="5" t="s">
        <v>36</v>
      </c>
      <c r="M536" s="5" t="s">
        <v>38</v>
      </c>
      <c r="N536" s="5" t="s">
        <v>2145</v>
      </c>
      <c r="O536" s="5">
        <v>56.52</v>
      </c>
      <c r="P536" s="5">
        <v>3</v>
      </c>
      <c r="Q536" s="5">
        <v>5.58</v>
      </c>
      <c r="R536" s="8">
        <f>Table1[[#This Row],[Profit]]/Table1[[#This Row],[Sales]]</f>
        <v>9.8726114649681507E-2</v>
      </c>
      <c r="S536" s="5">
        <v>8.42</v>
      </c>
      <c r="T536" s="5" t="s">
        <v>166</v>
      </c>
      <c r="U536" s="5">
        <v>603</v>
      </c>
      <c r="V536" s="5" t="s">
        <v>173</v>
      </c>
      <c r="W536" s="5" t="s">
        <v>106</v>
      </c>
      <c r="X536" s="9" t="s">
        <v>21</v>
      </c>
      <c r="Y536" s="12">
        <v>45168</v>
      </c>
      <c r="Z536" s="12">
        <v>45055</v>
      </c>
      <c r="AA536" s="11">
        <f t="shared" si="40"/>
        <v>2023</v>
      </c>
      <c r="AB536" s="11" t="str">
        <f t="shared" si="41"/>
        <v>May</v>
      </c>
      <c r="AC536" s="11">
        <f t="shared" si="44"/>
        <v>-113</v>
      </c>
      <c r="AD536" s="13" t="str" cm="1">
        <f t="array" ref="AD536">_xlfn.IFS(Table1[[#This Row],[Diff order-ship date]]&gt;10,"late time",Table1[[#This Row],[Diff order-ship date]]&gt;=0,"on time",Table1[[#This Row],[Diff order-ship date]]&lt;0,"not appropriate")</f>
        <v>not appropriate</v>
      </c>
      <c r="AE536" s="11" t="str">
        <f t="shared" si="42"/>
        <v>Positive</v>
      </c>
      <c r="AF536" s="11" t="str">
        <f>_xlfn.CONCAT(Table1[[#This Row],[Month]],Table1[[#This Row],[year]])</f>
        <v>May2023</v>
      </c>
      <c r="AG536" s="11">
        <f t="shared" si="43"/>
        <v>9.8726114649681507E-2</v>
      </c>
    </row>
    <row r="537" spans="1:33">
      <c r="A537" s="6">
        <v>536</v>
      </c>
      <c r="B537" s="7" t="s">
        <v>2201</v>
      </c>
      <c r="C537" s="7" t="s">
        <v>153</v>
      </c>
      <c r="D537" s="7" t="s">
        <v>1047</v>
      </c>
      <c r="E537" s="7" t="s">
        <v>1048</v>
      </c>
      <c r="F537" s="7" t="s">
        <v>158</v>
      </c>
      <c r="G537" s="7" t="s">
        <v>621</v>
      </c>
      <c r="H537" s="7" t="s">
        <v>125</v>
      </c>
      <c r="I537" s="7" t="s">
        <v>212</v>
      </c>
      <c r="J537" s="7" t="s">
        <v>65</v>
      </c>
      <c r="K537" s="7" t="s">
        <v>2202</v>
      </c>
      <c r="L537" s="7" t="s">
        <v>36</v>
      </c>
      <c r="M537" s="7" t="s">
        <v>75</v>
      </c>
      <c r="N537" s="7" t="s">
        <v>2203</v>
      </c>
      <c r="O537" s="7">
        <v>31.59</v>
      </c>
      <c r="P537" s="7">
        <v>3</v>
      </c>
      <c r="Q537" s="7">
        <v>0.9</v>
      </c>
      <c r="R537" s="8">
        <f>Table1[[#This Row],[Profit]]/Table1[[#This Row],[Sales]]</f>
        <v>2.8490028490028501E-2</v>
      </c>
      <c r="S537" s="7">
        <v>2.46</v>
      </c>
      <c r="T537" s="7" t="s">
        <v>166</v>
      </c>
      <c r="U537" s="7">
        <v>798</v>
      </c>
      <c r="V537" s="7" t="s">
        <v>173</v>
      </c>
      <c r="W537" s="7" t="s">
        <v>101</v>
      </c>
      <c r="X537" s="10" t="s">
        <v>21</v>
      </c>
      <c r="Y537" s="14">
        <v>45313</v>
      </c>
      <c r="Z537" s="14">
        <v>45317</v>
      </c>
      <c r="AA537" s="11">
        <f t="shared" si="40"/>
        <v>2024</v>
      </c>
      <c r="AB537" s="11" t="str">
        <f t="shared" si="41"/>
        <v>January</v>
      </c>
      <c r="AC537" s="11">
        <f t="shared" si="44"/>
        <v>4</v>
      </c>
      <c r="AD537" s="13" t="str" cm="1">
        <f t="array" ref="AD537">_xlfn.IFS(Table1[[#This Row],[Diff order-ship date]]&gt;10,"late time",Table1[[#This Row],[Diff order-ship date]]&gt;=0,"on time",Table1[[#This Row],[Diff order-ship date]]&lt;0,"not appropriate")</f>
        <v>on time</v>
      </c>
      <c r="AE537" s="11" t="str">
        <f t="shared" si="42"/>
        <v>Positive</v>
      </c>
      <c r="AF537" s="11" t="str">
        <f>_xlfn.CONCAT(Table1[[#This Row],[Month]],Table1[[#This Row],[year]])</f>
        <v>January2024</v>
      </c>
      <c r="AG537" s="11">
        <f t="shared" si="43"/>
        <v>2.8490028490028501E-2</v>
      </c>
    </row>
    <row r="538" spans="1:33">
      <c r="A538" s="4">
        <v>537</v>
      </c>
      <c r="B538" s="5" t="s">
        <v>2204</v>
      </c>
      <c r="C538" s="5" t="s">
        <v>153</v>
      </c>
      <c r="D538" s="5" t="s">
        <v>2205</v>
      </c>
      <c r="E538" s="5" t="s">
        <v>2206</v>
      </c>
      <c r="F538" s="5" t="s">
        <v>158</v>
      </c>
      <c r="G538" s="5" t="s">
        <v>2207</v>
      </c>
      <c r="H538" s="5" t="s">
        <v>104</v>
      </c>
      <c r="I538" s="5" t="s">
        <v>212</v>
      </c>
      <c r="J538" s="5" t="s">
        <v>67</v>
      </c>
      <c r="K538" s="5" t="s">
        <v>2208</v>
      </c>
      <c r="L538" s="5" t="s">
        <v>36</v>
      </c>
      <c r="M538" s="5" t="s">
        <v>38</v>
      </c>
      <c r="N538" s="5" t="s">
        <v>2209</v>
      </c>
      <c r="O538" s="5">
        <v>95.64</v>
      </c>
      <c r="P538" s="5">
        <v>2</v>
      </c>
      <c r="Q538" s="5">
        <v>14.34</v>
      </c>
      <c r="R538" s="8">
        <f>Table1[[#This Row],[Profit]]/Table1[[#This Row],[Sales]]</f>
        <v>0.14993726474278499</v>
      </c>
      <c r="S538" s="5">
        <v>12.85</v>
      </c>
      <c r="T538" s="5" t="s">
        <v>166</v>
      </c>
      <c r="U538" s="5">
        <v>127</v>
      </c>
      <c r="V538" s="5" t="s">
        <v>173</v>
      </c>
      <c r="W538" s="5" t="s">
        <v>106</v>
      </c>
      <c r="X538" s="9" t="s">
        <v>28</v>
      </c>
      <c r="Y538" s="12">
        <v>44454</v>
      </c>
      <c r="Z538" s="12">
        <v>44459</v>
      </c>
      <c r="AA538" s="11">
        <f t="shared" si="40"/>
        <v>2021</v>
      </c>
      <c r="AB538" s="11" t="str">
        <f t="shared" si="41"/>
        <v>September</v>
      </c>
      <c r="AC538" s="11">
        <f t="shared" si="44"/>
        <v>5</v>
      </c>
      <c r="AD538" s="13" t="str" cm="1">
        <f t="array" ref="AD538">_xlfn.IFS(Table1[[#This Row],[Diff order-ship date]]&gt;10,"late time",Table1[[#This Row],[Diff order-ship date]]&gt;=0,"on time",Table1[[#This Row],[Diff order-ship date]]&lt;0,"not appropriate")</f>
        <v>on time</v>
      </c>
      <c r="AE538" s="11" t="str">
        <f t="shared" si="42"/>
        <v>Positive</v>
      </c>
      <c r="AF538" s="11" t="str">
        <f>_xlfn.CONCAT(Table1[[#This Row],[Month]],Table1[[#This Row],[year]])</f>
        <v>September2021</v>
      </c>
      <c r="AG538" s="11">
        <f t="shared" si="43"/>
        <v>0.14993726474278499</v>
      </c>
    </row>
    <row r="539" spans="1:33">
      <c r="A539" s="6">
        <v>538</v>
      </c>
      <c r="B539" s="7" t="s">
        <v>792</v>
      </c>
      <c r="C539" s="7" t="s">
        <v>152</v>
      </c>
      <c r="D539" s="7" t="s">
        <v>793</v>
      </c>
      <c r="E539" s="7" t="s">
        <v>794</v>
      </c>
      <c r="F539" s="7" t="s">
        <v>160</v>
      </c>
      <c r="G539" s="7" t="s">
        <v>795</v>
      </c>
      <c r="H539" s="7" t="s">
        <v>104</v>
      </c>
      <c r="I539" s="7" t="s">
        <v>212</v>
      </c>
      <c r="J539" s="7" t="s">
        <v>67</v>
      </c>
      <c r="K539" s="7" t="s">
        <v>2210</v>
      </c>
      <c r="L539" s="7" t="s">
        <v>36</v>
      </c>
      <c r="M539" s="7" t="s">
        <v>41</v>
      </c>
      <c r="N539" s="7" t="s">
        <v>2090</v>
      </c>
      <c r="O539" s="7">
        <v>232.08</v>
      </c>
      <c r="P539" s="7">
        <v>8</v>
      </c>
      <c r="Q539" s="7">
        <v>48.72</v>
      </c>
      <c r="R539" s="8">
        <f>Table1[[#This Row],[Profit]]/Table1[[#This Row],[Sales]]</f>
        <v>0.20992761116856301</v>
      </c>
      <c r="S539" s="7">
        <v>25.86</v>
      </c>
      <c r="T539" s="7" t="s">
        <v>170</v>
      </c>
      <c r="U539" s="7">
        <v>73</v>
      </c>
      <c r="V539" s="7" t="s">
        <v>173</v>
      </c>
      <c r="W539" s="7" t="s">
        <v>96</v>
      </c>
      <c r="X539" s="10" t="s">
        <v>21</v>
      </c>
      <c r="Y539" s="14">
        <v>44907</v>
      </c>
      <c r="Z539" s="14">
        <v>44913</v>
      </c>
      <c r="AA539" s="11">
        <f t="shared" si="40"/>
        <v>2022</v>
      </c>
      <c r="AB539" s="11" t="str">
        <f t="shared" si="41"/>
        <v>December</v>
      </c>
      <c r="AC539" s="11">
        <f t="shared" si="44"/>
        <v>6</v>
      </c>
      <c r="AD539" s="13" t="str" cm="1">
        <f t="array" ref="AD539">_xlfn.IFS(Table1[[#This Row],[Diff order-ship date]]&gt;10,"late time",Table1[[#This Row],[Diff order-ship date]]&gt;=0,"on time",Table1[[#This Row],[Diff order-ship date]]&lt;0,"not appropriate")</f>
        <v>on time</v>
      </c>
      <c r="AE539" s="11" t="str">
        <f t="shared" si="42"/>
        <v>Positive</v>
      </c>
      <c r="AF539" s="11" t="str">
        <f>_xlfn.CONCAT(Table1[[#This Row],[Month]],Table1[[#This Row],[year]])</f>
        <v>December2022</v>
      </c>
      <c r="AG539" s="11">
        <f t="shared" si="43"/>
        <v>0.20992761116856301</v>
      </c>
    </row>
    <row r="540" spans="1:33">
      <c r="A540" s="4">
        <v>539</v>
      </c>
      <c r="B540" s="5" t="s">
        <v>2211</v>
      </c>
      <c r="C540" s="5" t="s">
        <v>152</v>
      </c>
      <c r="D540" s="5" t="s">
        <v>2212</v>
      </c>
      <c r="E540" s="5" t="s">
        <v>2213</v>
      </c>
      <c r="F540" s="5" t="s">
        <v>160</v>
      </c>
      <c r="G540" s="5" t="s">
        <v>2214</v>
      </c>
      <c r="H540" s="5" t="s">
        <v>104</v>
      </c>
      <c r="I540" s="5" t="s">
        <v>212</v>
      </c>
      <c r="J540" s="5" t="s">
        <v>67</v>
      </c>
      <c r="K540" s="5" t="s">
        <v>862</v>
      </c>
      <c r="L540" s="5" t="s">
        <v>36</v>
      </c>
      <c r="M540" s="5" t="s">
        <v>109</v>
      </c>
      <c r="N540" s="5" t="s">
        <v>863</v>
      </c>
      <c r="O540" s="5">
        <v>120</v>
      </c>
      <c r="P540" s="5">
        <v>5</v>
      </c>
      <c r="Q540" s="5">
        <v>7.2</v>
      </c>
      <c r="R540" s="8">
        <f>Table1[[#This Row],[Profit]]/Table1[[#This Row],[Sales]]</f>
        <v>0.06</v>
      </c>
      <c r="S540" s="5">
        <v>28.18</v>
      </c>
      <c r="T540" s="5" t="s">
        <v>165</v>
      </c>
      <c r="U540" s="5">
        <v>281</v>
      </c>
      <c r="V540" s="5" t="s">
        <v>173</v>
      </c>
      <c r="W540" s="5" t="s">
        <v>106</v>
      </c>
      <c r="X540" s="9" t="s">
        <v>28</v>
      </c>
      <c r="Y540" s="12">
        <v>45517</v>
      </c>
      <c r="Z540" s="12">
        <v>45523</v>
      </c>
      <c r="AA540" s="11">
        <f t="shared" si="40"/>
        <v>2024</v>
      </c>
      <c r="AB540" s="11" t="str">
        <f t="shared" si="41"/>
        <v>August</v>
      </c>
      <c r="AC540" s="11">
        <f t="shared" si="44"/>
        <v>6</v>
      </c>
      <c r="AD540" s="13" t="str" cm="1">
        <f t="array" ref="AD540">_xlfn.IFS(Table1[[#This Row],[Diff order-ship date]]&gt;10,"late time",Table1[[#This Row],[Diff order-ship date]]&gt;=0,"on time",Table1[[#This Row],[Diff order-ship date]]&lt;0,"not appropriate")</f>
        <v>on time</v>
      </c>
      <c r="AE540" s="11" t="str">
        <f t="shared" si="42"/>
        <v>Positive</v>
      </c>
      <c r="AF540" s="11" t="str">
        <f>_xlfn.CONCAT(Table1[[#This Row],[Month]],Table1[[#This Row],[year]])</f>
        <v>August2024</v>
      </c>
      <c r="AG540" s="11">
        <f t="shared" si="43"/>
        <v>0.06</v>
      </c>
    </row>
    <row r="541" spans="1:33">
      <c r="A541" s="6">
        <v>540</v>
      </c>
      <c r="B541" s="7" t="s">
        <v>2215</v>
      </c>
      <c r="C541" s="7" t="s">
        <v>152</v>
      </c>
      <c r="D541" s="7" t="s">
        <v>2216</v>
      </c>
      <c r="E541" s="7" t="s">
        <v>2217</v>
      </c>
      <c r="F541" s="7" t="s">
        <v>160</v>
      </c>
      <c r="G541" s="7" t="s">
        <v>1448</v>
      </c>
      <c r="H541" s="7" t="s">
        <v>113</v>
      </c>
      <c r="I541" s="7" t="s">
        <v>212</v>
      </c>
      <c r="J541" s="7" t="s">
        <v>64</v>
      </c>
      <c r="K541" s="7" t="s">
        <v>2218</v>
      </c>
      <c r="L541" s="7" t="s">
        <v>36</v>
      </c>
      <c r="M541" s="7" t="s">
        <v>114</v>
      </c>
      <c r="N541" s="7" t="s">
        <v>2219</v>
      </c>
      <c r="O541" s="7">
        <v>143.4</v>
      </c>
      <c r="P541" s="7">
        <v>5</v>
      </c>
      <c r="Q541" s="7">
        <v>51.6</v>
      </c>
      <c r="R541" s="8">
        <f>Table1[[#This Row],[Profit]]/Table1[[#This Row],[Sales]]</f>
        <v>0.35983263598326398</v>
      </c>
      <c r="S541" s="7">
        <v>25.34</v>
      </c>
      <c r="T541" s="7" t="s">
        <v>163</v>
      </c>
      <c r="U541" s="7">
        <v>540</v>
      </c>
      <c r="V541" s="7" t="s">
        <v>173</v>
      </c>
      <c r="W541" s="7" t="s">
        <v>89</v>
      </c>
      <c r="X541" s="10" t="s">
        <v>21</v>
      </c>
      <c r="Y541" s="14">
        <v>44236</v>
      </c>
      <c r="Z541" s="14">
        <v>44386</v>
      </c>
      <c r="AA541" s="11">
        <f t="shared" si="40"/>
        <v>2021</v>
      </c>
      <c r="AB541" s="11" t="str">
        <f t="shared" si="41"/>
        <v>July</v>
      </c>
      <c r="AC541" s="11">
        <f t="shared" si="44"/>
        <v>150</v>
      </c>
      <c r="AD541" s="13" t="str" cm="1">
        <f t="array" ref="AD541">_xlfn.IFS(Table1[[#This Row],[Diff order-ship date]]&gt;10,"late time",Table1[[#This Row],[Diff order-ship date]]&gt;=0,"on time",Table1[[#This Row],[Diff order-ship date]]&lt;0,"not appropriate")</f>
        <v>late time</v>
      </c>
      <c r="AE541" s="11" t="str">
        <f t="shared" si="42"/>
        <v>Positive</v>
      </c>
      <c r="AF541" s="11" t="str">
        <f>_xlfn.CONCAT(Table1[[#This Row],[Month]],Table1[[#This Row],[year]])</f>
        <v>July2021</v>
      </c>
      <c r="AG541" s="11">
        <f t="shared" si="43"/>
        <v>0.35983263598326398</v>
      </c>
    </row>
    <row r="542" spans="1:33">
      <c r="A542" s="4">
        <v>541</v>
      </c>
      <c r="B542" s="5" t="s">
        <v>782</v>
      </c>
      <c r="C542" s="5" t="s">
        <v>147</v>
      </c>
      <c r="D542" s="5" t="s">
        <v>783</v>
      </c>
      <c r="E542" s="5" t="s">
        <v>784</v>
      </c>
      <c r="F542" s="5" t="s">
        <v>160</v>
      </c>
      <c r="G542" s="5" t="s">
        <v>308</v>
      </c>
      <c r="H542" s="5" t="s">
        <v>87</v>
      </c>
      <c r="I542" s="5" t="s">
        <v>212</v>
      </c>
      <c r="J542" s="5" t="s">
        <v>66</v>
      </c>
      <c r="K542" s="5" t="s">
        <v>2220</v>
      </c>
      <c r="L542" s="5" t="s">
        <v>36</v>
      </c>
      <c r="M542" s="5" t="s">
        <v>75</v>
      </c>
      <c r="N542" s="5" t="s">
        <v>2221</v>
      </c>
      <c r="O542" s="5">
        <v>96.45</v>
      </c>
      <c r="P542" s="5">
        <v>5</v>
      </c>
      <c r="Q542" s="5">
        <v>38.549999999999997</v>
      </c>
      <c r="R542" s="8">
        <f>Table1[[#This Row],[Profit]]/Table1[[#This Row],[Sales]]</f>
        <v>0.39968895800933102</v>
      </c>
      <c r="S542" s="5">
        <v>5.19</v>
      </c>
      <c r="T542" s="5" t="s">
        <v>165</v>
      </c>
      <c r="U542" s="5">
        <v>207</v>
      </c>
      <c r="V542" s="5" t="s">
        <v>173</v>
      </c>
      <c r="W542" s="5" t="s">
        <v>101</v>
      </c>
      <c r="X542" s="9" t="s">
        <v>21</v>
      </c>
      <c r="Y542" s="12">
        <v>45477</v>
      </c>
      <c r="Z542" s="12">
        <v>45600</v>
      </c>
      <c r="AA542" s="11">
        <f t="shared" si="40"/>
        <v>2024</v>
      </c>
      <c r="AB542" s="11" t="str">
        <f t="shared" si="41"/>
        <v>November</v>
      </c>
      <c r="AC542" s="11">
        <f t="shared" si="44"/>
        <v>123</v>
      </c>
      <c r="AD542" s="13" t="str" cm="1">
        <f t="array" ref="AD542">_xlfn.IFS(Table1[[#This Row],[Diff order-ship date]]&gt;10,"late time",Table1[[#This Row],[Diff order-ship date]]&gt;=0,"on time",Table1[[#This Row],[Diff order-ship date]]&lt;0,"not appropriate")</f>
        <v>late time</v>
      </c>
      <c r="AE542" s="11" t="str">
        <f t="shared" si="42"/>
        <v>Positive</v>
      </c>
      <c r="AF542" s="11" t="str">
        <f>_xlfn.CONCAT(Table1[[#This Row],[Month]],Table1[[#This Row],[year]])</f>
        <v>November2024</v>
      </c>
      <c r="AG542" s="11">
        <f t="shared" si="43"/>
        <v>0.39968895800933102</v>
      </c>
    </row>
    <row r="543" spans="1:33">
      <c r="A543" s="6">
        <v>542</v>
      </c>
      <c r="B543" s="7" t="s">
        <v>759</v>
      </c>
      <c r="C543" s="7" t="s">
        <v>152</v>
      </c>
      <c r="D543" s="7" t="s">
        <v>760</v>
      </c>
      <c r="E543" s="7" t="s">
        <v>761</v>
      </c>
      <c r="F543" s="7" t="s">
        <v>160</v>
      </c>
      <c r="G543" s="7" t="s">
        <v>393</v>
      </c>
      <c r="H543" s="7" t="s">
        <v>33</v>
      </c>
      <c r="I543" s="7" t="s">
        <v>212</v>
      </c>
      <c r="J543" s="7" t="s">
        <v>64</v>
      </c>
      <c r="K543" s="7" t="s">
        <v>2017</v>
      </c>
      <c r="L543" s="7" t="s">
        <v>36</v>
      </c>
      <c r="M543" s="7" t="s">
        <v>38</v>
      </c>
      <c r="N543" s="7" t="s">
        <v>31</v>
      </c>
      <c r="O543" s="7">
        <v>194.64</v>
      </c>
      <c r="P543" s="7">
        <v>4</v>
      </c>
      <c r="Q543" s="7">
        <v>9.7200000000000006</v>
      </c>
      <c r="R543" s="8">
        <f>Table1[[#This Row],[Profit]]/Table1[[#This Row],[Sales]]</f>
        <v>4.99383477188656E-2</v>
      </c>
      <c r="S543" s="7">
        <v>12.73</v>
      </c>
      <c r="T543" s="7" t="s">
        <v>170</v>
      </c>
      <c r="U543" s="7">
        <v>677</v>
      </c>
      <c r="V543" s="7" t="s">
        <v>173</v>
      </c>
      <c r="W543" s="7" t="s">
        <v>96</v>
      </c>
      <c r="X543" s="10" t="s">
        <v>21</v>
      </c>
      <c r="Y543" s="14">
        <v>44467</v>
      </c>
      <c r="Z543" s="14">
        <v>44237</v>
      </c>
      <c r="AA543" s="11">
        <f t="shared" si="40"/>
        <v>2021</v>
      </c>
      <c r="AB543" s="11" t="str">
        <f t="shared" si="41"/>
        <v>February</v>
      </c>
      <c r="AC543" s="11">
        <f t="shared" si="44"/>
        <v>-230</v>
      </c>
      <c r="AD543" s="13" t="str" cm="1">
        <f t="array" ref="AD543">_xlfn.IFS(Table1[[#This Row],[Diff order-ship date]]&gt;10,"late time",Table1[[#This Row],[Diff order-ship date]]&gt;=0,"on time",Table1[[#This Row],[Diff order-ship date]]&lt;0,"not appropriate")</f>
        <v>not appropriate</v>
      </c>
      <c r="AE543" s="11" t="str">
        <f t="shared" si="42"/>
        <v>Positive</v>
      </c>
      <c r="AF543" s="11" t="str">
        <f>_xlfn.CONCAT(Table1[[#This Row],[Month]],Table1[[#This Row],[year]])</f>
        <v>February2021</v>
      </c>
      <c r="AG543" s="11">
        <f t="shared" si="43"/>
        <v>4.99383477188656E-2</v>
      </c>
    </row>
    <row r="544" spans="1:33">
      <c r="A544" s="4">
        <v>543</v>
      </c>
      <c r="B544" s="5" t="s">
        <v>776</v>
      </c>
      <c r="C544" s="5" t="s">
        <v>152</v>
      </c>
      <c r="D544" s="5" t="s">
        <v>777</v>
      </c>
      <c r="E544" s="5" t="s">
        <v>778</v>
      </c>
      <c r="F544" s="5" t="s">
        <v>160</v>
      </c>
      <c r="G544" s="5" t="s">
        <v>779</v>
      </c>
      <c r="H544" s="5" t="s">
        <v>25</v>
      </c>
      <c r="I544" s="5" t="s">
        <v>212</v>
      </c>
      <c r="J544" s="5" t="s">
        <v>66</v>
      </c>
      <c r="K544" s="5" t="s">
        <v>2222</v>
      </c>
      <c r="L544" s="5" t="s">
        <v>36</v>
      </c>
      <c r="M544" s="5" t="s">
        <v>109</v>
      </c>
      <c r="N544" s="5" t="s">
        <v>2223</v>
      </c>
      <c r="O544" s="5">
        <v>596.70000000000005</v>
      </c>
      <c r="P544" s="5">
        <v>3</v>
      </c>
      <c r="Q544" s="5">
        <v>83.52</v>
      </c>
      <c r="R544" s="8">
        <f>Table1[[#This Row],[Profit]]/Table1[[#This Row],[Sales]]</f>
        <v>0.13996983408748101</v>
      </c>
      <c r="S544" s="5">
        <v>136.27000000000001</v>
      </c>
      <c r="T544" s="5" t="s">
        <v>163</v>
      </c>
      <c r="U544" s="5">
        <v>560</v>
      </c>
      <c r="V544" s="5" t="s">
        <v>173</v>
      </c>
      <c r="W544" s="5" t="s">
        <v>106</v>
      </c>
      <c r="X544" s="9" t="s">
        <v>21</v>
      </c>
      <c r="Y544" s="12">
        <v>44454</v>
      </c>
      <c r="Z544" s="12">
        <v>44459</v>
      </c>
      <c r="AA544" s="11">
        <f t="shared" si="40"/>
        <v>2021</v>
      </c>
      <c r="AB544" s="11" t="str">
        <f t="shared" si="41"/>
        <v>September</v>
      </c>
      <c r="AC544" s="11">
        <f t="shared" si="44"/>
        <v>5</v>
      </c>
      <c r="AD544" s="13" t="str" cm="1">
        <f t="array" ref="AD544">_xlfn.IFS(Table1[[#This Row],[Diff order-ship date]]&gt;10,"late time",Table1[[#This Row],[Diff order-ship date]]&gt;=0,"on time",Table1[[#This Row],[Diff order-ship date]]&lt;0,"not appropriate")</f>
        <v>on time</v>
      </c>
      <c r="AE544" s="11" t="str">
        <f t="shared" si="42"/>
        <v>Positive</v>
      </c>
      <c r="AF544" s="11" t="str">
        <f>_xlfn.CONCAT(Table1[[#This Row],[Month]],Table1[[#This Row],[year]])</f>
        <v>September2021</v>
      </c>
      <c r="AG544" s="11">
        <f t="shared" si="43"/>
        <v>0.13996983408748101</v>
      </c>
    </row>
    <row r="545" spans="1:33">
      <c r="A545" s="6">
        <v>544</v>
      </c>
      <c r="B545" s="7" t="s">
        <v>759</v>
      </c>
      <c r="C545" s="7" t="s">
        <v>152</v>
      </c>
      <c r="D545" s="7" t="s">
        <v>760</v>
      </c>
      <c r="E545" s="7" t="s">
        <v>761</v>
      </c>
      <c r="F545" s="7" t="s">
        <v>160</v>
      </c>
      <c r="G545" s="7" t="s">
        <v>393</v>
      </c>
      <c r="H545" s="7" t="s">
        <v>33</v>
      </c>
      <c r="I545" s="7" t="s">
        <v>212</v>
      </c>
      <c r="J545" s="7" t="s">
        <v>64</v>
      </c>
      <c r="K545" s="7" t="s">
        <v>2224</v>
      </c>
      <c r="L545" s="7" t="s">
        <v>36</v>
      </c>
      <c r="M545" s="7" t="s">
        <v>109</v>
      </c>
      <c r="N545" s="7" t="s">
        <v>2225</v>
      </c>
      <c r="O545" s="7">
        <v>170.73</v>
      </c>
      <c r="P545" s="7">
        <v>3</v>
      </c>
      <c r="Q545" s="7">
        <v>80.19</v>
      </c>
      <c r="R545" s="8">
        <f>Table1[[#This Row],[Profit]]/Table1[[#This Row],[Sales]]</f>
        <v>0.46968898260411202</v>
      </c>
      <c r="S545" s="7">
        <v>16.75</v>
      </c>
      <c r="T545" s="7" t="s">
        <v>170</v>
      </c>
      <c r="U545" s="7">
        <v>485</v>
      </c>
      <c r="V545" s="7" t="s">
        <v>173</v>
      </c>
      <c r="W545" s="7" t="s">
        <v>89</v>
      </c>
      <c r="X545" s="10" t="s">
        <v>21</v>
      </c>
      <c r="Y545" s="14">
        <v>45129</v>
      </c>
      <c r="Z545" s="14">
        <v>45133</v>
      </c>
      <c r="AA545" s="11">
        <f t="shared" si="40"/>
        <v>2023</v>
      </c>
      <c r="AB545" s="11" t="str">
        <f t="shared" si="41"/>
        <v>July</v>
      </c>
      <c r="AC545" s="11">
        <f t="shared" si="44"/>
        <v>4</v>
      </c>
      <c r="AD545" s="13" t="str" cm="1">
        <f t="array" ref="AD545">_xlfn.IFS(Table1[[#This Row],[Diff order-ship date]]&gt;10,"late time",Table1[[#This Row],[Diff order-ship date]]&gt;=0,"on time",Table1[[#This Row],[Diff order-ship date]]&lt;0,"not appropriate")</f>
        <v>on time</v>
      </c>
      <c r="AE545" s="11" t="str">
        <f t="shared" si="42"/>
        <v>Positive</v>
      </c>
      <c r="AF545" s="11" t="str">
        <f>_xlfn.CONCAT(Table1[[#This Row],[Month]],Table1[[#This Row],[year]])</f>
        <v>July2023</v>
      </c>
      <c r="AG545" s="11">
        <f t="shared" si="43"/>
        <v>0.46968898260411202</v>
      </c>
    </row>
    <row r="546" spans="1:33">
      <c r="A546" s="4">
        <v>545</v>
      </c>
      <c r="B546" s="5" t="s">
        <v>782</v>
      </c>
      <c r="C546" s="5" t="s">
        <v>147</v>
      </c>
      <c r="D546" s="5" t="s">
        <v>783</v>
      </c>
      <c r="E546" s="5" t="s">
        <v>784</v>
      </c>
      <c r="F546" s="5" t="s">
        <v>160</v>
      </c>
      <c r="G546" s="5" t="s">
        <v>308</v>
      </c>
      <c r="H546" s="5" t="s">
        <v>87</v>
      </c>
      <c r="I546" s="5" t="s">
        <v>212</v>
      </c>
      <c r="J546" s="5" t="s">
        <v>66</v>
      </c>
      <c r="K546" s="5" t="s">
        <v>2226</v>
      </c>
      <c r="L546" s="5" t="s">
        <v>36</v>
      </c>
      <c r="M546" s="5" t="s">
        <v>99</v>
      </c>
      <c r="N546" s="5" t="s">
        <v>2227</v>
      </c>
      <c r="O546" s="5">
        <v>46.71</v>
      </c>
      <c r="P546" s="5">
        <v>3</v>
      </c>
      <c r="Q546" s="5">
        <v>19.53</v>
      </c>
      <c r="R546" s="8">
        <f>Table1[[#This Row],[Profit]]/Table1[[#This Row],[Sales]]</f>
        <v>0.41811175337186901</v>
      </c>
      <c r="S546" s="5">
        <v>5.24</v>
      </c>
      <c r="T546" s="5" t="s">
        <v>165</v>
      </c>
      <c r="U546" s="5">
        <v>191</v>
      </c>
      <c r="V546" s="5" t="s">
        <v>173</v>
      </c>
      <c r="W546" s="5" t="s">
        <v>96</v>
      </c>
      <c r="X546" s="9" t="s">
        <v>28</v>
      </c>
      <c r="Y546" s="12">
        <v>45560</v>
      </c>
      <c r="Z546" s="12">
        <v>45564</v>
      </c>
      <c r="AA546" s="11">
        <f t="shared" si="40"/>
        <v>2024</v>
      </c>
      <c r="AB546" s="11" t="str">
        <f t="shared" si="41"/>
        <v>September</v>
      </c>
      <c r="AC546" s="11">
        <f t="shared" si="44"/>
        <v>4</v>
      </c>
      <c r="AD546" s="13" t="str" cm="1">
        <f t="array" ref="AD546">_xlfn.IFS(Table1[[#This Row],[Diff order-ship date]]&gt;10,"late time",Table1[[#This Row],[Diff order-ship date]]&gt;=0,"on time",Table1[[#This Row],[Diff order-ship date]]&lt;0,"not appropriate")</f>
        <v>on time</v>
      </c>
      <c r="AE546" s="11" t="str">
        <f t="shared" si="42"/>
        <v>Positive</v>
      </c>
      <c r="AF546" s="11" t="str">
        <f>_xlfn.CONCAT(Table1[[#This Row],[Month]],Table1[[#This Row],[year]])</f>
        <v>September2024</v>
      </c>
      <c r="AG546" s="11">
        <f t="shared" si="43"/>
        <v>0.41811175337186901</v>
      </c>
    </row>
    <row r="547" spans="1:33">
      <c r="A547" s="6">
        <v>546</v>
      </c>
      <c r="B547" s="7" t="s">
        <v>2228</v>
      </c>
      <c r="C547" s="7" t="s">
        <v>149</v>
      </c>
      <c r="D547" s="7" t="s">
        <v>2152</v>
      </c>
      <c r="E547" s="7" t="s">
        <v>84</v>
      </c>
      <c r="F547" s="7" t="s">
        <v>160</v>
      </c>
      <c r="G547" s="7" t="s">
        <v>46</v>
      </c>
      <c r="H547" s="7" t="s">
        <v>46</v>
      </c>
      <c r="I547" s="7" t="s">
        <v>212</v>
      </c>
      <c r="J547" s="7" t="s">
        <v>65</v>
      </c>
      <c r="K547" s="7" t="s">
        <v>2229</v>
      </c>
      <c r="L547" s="7" t="s">
        <v>36</v>
      </c>
      <c r="M547" s="7" t="s">
        <v>88</v>
      </c>
      <c r="N547" s="7" t="s">
        <v>2230</v>
      </c>
      <c r="O547" s="7">
        <v>20.25</v>
      </c>
      <c r="P547" s="7">
        <v>3</v>
      </c>
      <c r="Q547" s="7">
        <v>5.67</v>
      </c>
      <c r="R547" s="8">
        <f>Table1[[#This Row],[Profit]]/Table1[[#This Row],[Sales]]</f>
        <v>0.28000000000000003</v>
      </c>
      <c r="S547" s="7">
        <v>2.66</v>
      </c>
      <c r="T547" s="7" t="s">
        <v>165</v>
      </c>
      <c r="U547" s="7">
        <v>749</v>
      </c>
      <c r="V547" s="7" t="s">
        <v>173</v>
      </c>
      <c r="W547" s="7" t="s">
        <v>106</v>
      </c>
      <c r="X547" s="10" t="s">
        <v>21</v>
      </c>
      <c r="Y547" s="14">
        <v>45378</v>
      </c>
      <c r="Z547" s="14">
        <v>45326</v>
      </c>
      <c r="AA547" s="11">
        <f t="shared" si="40"/>
        <v>2024</v>
      </c>
      <c r="AB547" s="11" t="str">
        <f t="shared" si="41"/>
        <v>February</v>
      </c>
      <c r="AC547" s="11">
        <f t="shared" si="44"/>
        <v>-52</v>
      </c>
      <c r="AD547" s="13" t="str" cm="1">
        <f t="array" ref="AD547">_xlfn.IFS(Table1[[#This Row],[Diff order-ship date]]&gt;10,"late time",Table1[[#This Row],[Diff order-ship date]]&gt;=0,"on time",Table1[[#This Row],[Diff order-ship date]]&lt;0,"not appropriate")</f>
        <v>not appropriate</v>
      </c>
      <c r="AE547" s="11" t="str">
        <f t="shared" si="42"/>
        <v>Positive</v>
      </c>
      <c r="AF547" s="11" t="str">
        <f>_xlfn.CONCAT(Table1[[#This Row],[Month]],Table1[[#This Row],[year]])</f>
        <v>February2024</v>
      </c>
      <c r="AG547" s="11">
        <f t="shared" si="43"/>
        <v>0.28000000000000003</v>
      </c>
    </row>
    <row r="548" spans="1:33">
      <c r="A548" s="4">
        <v>547</v>
      </c>
      <c r="B548" s="5" t="s">
        <v>1392</v>
      </c>
      <c r="C548" s="5" t="s">
        <v>149</v>
      </c>
      <c r="D548" s="5" t="s">
        <v>1393</v>
      </c>
      <c r="E548" s="5" t="s">
        <v>1394</v>
      </c>
      <c r="F548" s="5" t="s">
        <v>160</v>
      </c>
      <c r="G548" s="5" t="s">
        <v>615</v>
      </c>
      <c r="H548" s="5" t="s">
        <v>104</v>
      </c>
      <c r="I548" s="5" t="s">
        <v>212</v>
      </c>
      <c r="J548" s="5" t="s">
        <v>67</v>
      </c>
      <c r="K548" s="5" t="s">
        <v>2231</v>
      </c>
      <c r="L548" s="5" t="s">
        <v>36</v>
      </c>
      <c r="M548" s="5" t="s">
        <v>99</v>
      </c>
      <c r="N548" s="5" t="s">
        <v>2232</v>
      </c>
      <c r="O548" s="5">
        <v>40.98</v>
      </c>
      <c r="P548" s="5">
        <v>2</v>
      </c>
      <c r="Q548" s="5">
        <v>17.16</v>
      </c>
      <c r="R548" s="8">
        <f>Table1[[#This Row],[Profit]]/Table1[[#This Row],[Sales]]</f>
        <v>0.41874084919472898</v>
      </c>
      <c r="S548" s="5">
        <v>6.3</v>
      </c>
      <c r="T548" s="5" t="s">
        <v>170</v>
      </c>
      <c r="U548" s="5">
        <v>373</v>
      </c>
      <c r="V548" s="5" t="s">
        <v>173</v>
      </c>
      <c r="W548" s="5" t="s">
        <v>89</v>
      </c>
      <c r="X548" s="9" t="s">
        <v>21</v>
      </c>
      <c r="Y548" s="12">
        <v>45614</v>
      </c>
      <c r="Z548" s="12">
        <v>45618</v>
      </c>
      <c r="AA548" s="11">
        <f t="shared" si="40"/>
        <v>2024</v>
      </c>
      <c r="AB548" s="11" t="str">
        <f t="shared" si="41"/>
        <v>November</v>
      </c>
      <c r="AC548" s="11">
        <f t="shared" si="44"/>
        <v>4</v>
      </c>
      <c r="AD548" s="13" t="str" cm="1">
        <f t="array" ref="AD548">_xlfn.IFS(Table1[[#This Row],[Diff order-ship date]]&gt;10,"late time",Table1[[#This Row],[Diff order-ship date]]&gt;=0,"on time",Table1[[#This Row],[Diff order-ship date]]&lt;0,"not appropriate")</f>
        <v>on time</v>
      </c>
      <c r="AE548" s="11" t="str">
        <f t="shared" si="42"/>
        <v>Positive</v>
      </c>
      <c r="AF548" s="11" t="str">
        <f>_xlfn.CONCAT(Table1[[#This Row],[Month]],Table1[[#This Row],[year]])</f>
        <v>November2024</v>
      </c>
      <c r="AG548" s="11">
        <f t="shared" si="43"/>
        <v>0.41874084919472898</v>
      </c>
    </row>
    <row r="549" spans="1:33">
      <c r="A549" s="6">
        <v>548</v>
      </c>
      <c r="B549" s="7" t="s">
        <v>2233</v>
      </c>
      <c r="C549" s="7" t="s">
        <v>149</v>
      </c>
      <c r="D549" s="7" t="s">
        <v>2234</v>
      </c>
      <c r="E549" s="7" t="s">
        <v>2235</v>
      </c>
      <c r="F549" s="7" t="s">
        <v>160</v>
      </c>
      <c r="G549" s="7" t="s">
        <v>560</v>
      </c>
      <c r="H549" s="7" t="s">
        <v>100</v>
      </c>
      <c r="I549" s="7" t="s">
        <v>212</v>
      </c>
      <c r="J549" s="7" t="s">
        <v>67</v>
      </c>
      <c r="K549" s="7" t="s">
        <v>2236</v>
      </c>
      <c r="L549" s="7" t="s">
        <v>36</v>
      </c>
      <c r="M549" s="7" t="s">
        <v>88</v>
      </c>
      <c r="N549" s="7" t="s">
        <v>2237</v>
      </c>
      <c r="O549" s="7">
        <v>21.78</v>
      </c>
      <c r="P549" s="7">
        <v>2</v>
      </c>
      <c r="Q549" s="7">
        <v>10.86</v>
      </c>
      <c r="R549" s="8">
        <f>Table1[[#This Row],[Profit]]/Table1[[#This Row],[Sales]]</f>
        <v>0.49862258953167998</v>
      </c>
      <c r="S549" s="7">
        <v>2.4300000000000002</v>
      </c>
      <c r="T549" s="7" t="s">
        <v>163</v>
      </c>
      <c r="U549" s="7">
        <v>225</v>
      </c>
      <c r="V549" s="7" t="s">
        <v>173</v>
      </c>
      <c r="W549" s="7" t="s">
        <v>101</v>
      </c>
      <c r="X549" s="10" t="s">
        <v>28</v>
      </c>
      <c r="Y549" s="14">
        <v>45168</v>
      </c>
      <c r="Z549" s="14">
        <v>45055</v>
      </c>
      <c r="AA549" s="11">
        <f t="shared" si="40"/>
        <v>2023</v>
      </c>
      <c r="AB549" s="11" t="str">
        <f t="shared" si="41"/>
        <v>May</v>
      </c>
      <c r="AC549" s="11">
        <f t="shared" si="44"/>
        <v>-113</v>
      </c>
      <c r="AD549" s="13" t="str" cm="1">
        <f t="array" ref="AD549">_xlfn.IFS(Table1[[#This Row],[Diff order-ship date]]&gt;10,"late time",Table1[[#This Row],[Diff order-ship date]]&gt;=0,"on time",Table1[[#This Row],[Diff order-ship date]]&lt;0,"not appropriate")</f>
        <v>not appropriate</v>
      </c>
      <c r="AE549" s="11" t="str">
        <f t="shared" si="42"/>
        <v>Positive</v>
      </c>
      <c r="AF549" s="11" t="str">
        <f>_xlfn.CONCAT(Table1[[#This Row],[Month]],Table1[[#This Row],[year]])</f>
        <v>May2023</v>
      </c>
      <c r="AG549" s="11">
        <f t="shared" si="43"/>
        <v>0.49862258953167998</v>
      </c>
    </row>
    <row r="550" spans="1:33">
      <c r="A550" s="4">
        <v>549</v>
      </c>
      <c r="B550" s="5" t="s">
        <v>2238</v>
      </c>
      <c r="C550" s="5" t="s">
        <v>152</v>
      </c>
      <c r="D550" s="5" t="s">
        <v>2239</v>
      </c>
      <c r="E550" s="5" t="s">
        <v>2240</v>
      </c>
      <c r="F550" s="5" t="s">
        <v>160</v>
      </c>
      <c r="G550" s="5" t="s">
        <v>282</v>
      </c>
      <c r="H550" s="5" t="s">
        <v>100</v>
      </c>
      <c r="I550" s="5" t="s">
        <v>212</v>
      </c>
      <c r="J550" s="5" t="s">
        <v>67</v>
      </c>
      <c r="K550" s="5" t="s">
        <v>2241</v>
      </c>
      <c r="L550" s="5" t="s">
        <v>36</v>
      </c>
      <c r="M550" s="5" t="s">
        <v>109</v>
      </c>
      <c r="N550" s="5" t="s">
        <v>2242</v>
      </c>
      <c r="O550" s="5">
        <v>46.5</v>
      </c>
      <c r="P550" s="5">
        <v>2</v>
      </c>
      <c r="Q550" s="5">
        <v>9.3000000000000007</v>
      </c>
      <c r="R550" s="8">
        <f>Table1[[#This Row],[Profit]]/Table1[[#This Row],[Sales]]</f>
        <v>0.2</v>
      </c>
      <c r="S550" s="5">
        <v>5.34</v>
      </c>
      <c r="T550" s="5" t="s">
        <v>170</v>
      </c>
      <c r="U550" s="5">
        <v>370</v>
      </c>
      <c r="V550" s="5" t="s">
        <v>173</v>
      </c>
      <c r="W550" s="5" t="s">
        <v>96</v>
      </c>
      <c r="X550" s="9" t="s">
        <v>28</v>
      </c>
      <c r="Y550" s="12">
        <v>45061</v>
      </c>
      <c r="Z550" s="12">
        <v>45066</v>
      </c>
      <c r="AA550" s="11">
        <f t="shared" si="40"/>
        <v>2023</v>
      </c>
      <c r="AB550" s="11" t="str">
        <f t="shared" si="41"/>
        <v>May</v>
      </c>
      <c r="AC550" s="11">
        <f t="shared" si="44"/>
        <v>5</v>
      </c>
      <c r="AD550" s="13" t="str" cm="1">
        <f t="array" ref="AD550">_xlfn.IFS(Table1[[#This Row],[Diff order-ship date]]&gt;10,"late time",Table1[[#This Row],[Diff order-ship date]]&gt;=0,"on time",Table1[[#This Row],[Diff order-ship date]]&lt;0,"not appropriate")</f>
        <v>on time</v>
      </c>
      <c r="AE550" s="11" t="str">
        <f t="shared" si="42"/>
        <v>Positive</v>
      </c>
      <c r="AF550" s="11" t="str">
        <f>_xlfn.CONCAT(Table1[[#This Row],[Month]],Table1[[#This Row],[year]])</f>
        <v>May2023</v>
      </c>
      <c r="AG550" s="11">
        <f t="shared" si="43"/>
        <v>0.2</v>
      </c>
    </row>
    <row r="551" spans="1:33">
      <c r="A551" s="6">
        <v>550</v>
      </c>
      <c r="B551" s="7" t="s">
        <v>2243</v>
      </c>
      <c r="C551" s="7" t="s">
        <v>149</v>
      </c>
      <c r="D551" s="7" t="s">
        <v>2244</v>
      </c>
      <c r="E551" s="7" t="s">
        <v>2245</v>
      </c>
      <c r="F551" s="7" t="s">
        <v>159</v>
      </c>
      <c r="G551" s="7" t="s">
        <v>55</v>
      </c>
      <c r="H551" s="7" t="s">
        <v>55</v>
      </c>
      <c r="I551" s="7" t="s">
        <v>212</v>
      </c>
      <c r="J551" s="7" t="s">
        <v>65</v>
      </c>
      <c r="K551" s="7" t="s">
        <v>2246</v>
      </c>
      <c r="L551" s="7" t="s">
        <v>36</v>
      </c>
      <c r="M551" s="7" t="s">
        <v>41</v>
      </c>
      <c r="N551" s="7" t="s">
        <v>2247</v>
      </c>
      <c r="O551" s="7">
        <v>163.62</v>
      </c>
      <c r="P551" s="7">
        <v>3</v>
      </c>
      <c r="Q551" s="7">
        <v>78.48</v>
      </c>
      <c r="R551" s="8">
        <f>Table1[[#This Row],[Profit]]/Table1[[#This Row],[Sales]]</f>
        <v>0.47964796479647998</v>
      </c>
      <c r="S551" s="7">
        <v>8.1300000000000008</v>
      </c>
      <c r="T551" s="7" t="s">
        <v>165</v>
      </c>
      <c r="U551" s="7">
        <v>510</v>
      </c>
      <c r="V551" s="7" t="s">
        <v>173</v>
      </c>
      <c r="W551" s="7" t="s">
        <v>106</v>
      </c>
      <c r="X551" s="10" t="s">
        <v>21</v>
      </c>
      <c r="Y551" s="14">
        <v>44854</v>
      </c>
      <c r="Z551" s="14">
        <v>44858</v>
      </c>
      <c r="AA551" s="11">
        <f t="shared" si="40"/>
        <v>2022</v>
      </c>
      <c r="AB551" s="11" t="str">
        <f t="shared" si="41"/>
        <v>October</v>
      </c>
      <c r="AC551" s="11">
        <f t="shared" si="44"/>
        <v>4</v>
      </c>
      <c r="AD551" s="13" t="str" cm="1">
        <f t="array" ref="AD551">_xlfn.IFS(Table1[[#This Row],[Diff order-ship date]]&gt;10,"late time",Table1[[#This Row],[Diff order-ship date]]&gt;=0,"on time",Table1[[#This Row],[Diff order-ship date]]&lt;0,"not appropriate")</f>
        <v>on time</v>
      </c>
      <c r="AE551" s="11" t="str">
        <f t="shared" si="42"/>
        <v>Positive</v>
      </c>
      <c r="AF551" s="11" t="str">
        <f>_xlfn.CONCAT(Table1[[#This Row],[Month]],Table1[[#This Row],[year]])</f>
        <v>October2022</v>
      </c>
      <c r="AG551" s="11">
        <f t="shared" si="43"/>
        <v>0.47964796479647998</v>
      </c>
    </row>
    <row r="552" spans="1:33">
      <c r="A552" s="4">
        <v>551</v>
      </c>
      <c r="B552" s="5" t="s">
        <v>2248</v>
      </c>
      <c r="C552" s="5" t="s">
        <v>149</v>
      </c>
      <c r="D552" s="5" t="s">
        <v>2249</v>
      </c>
      <c r="E552" s="5" t="s">
        <v>2250</v>
      </c>
      <c r="F552" s="5" t="s">
        <v>159</v>
      </c>
      <c r="G552" s="5" t="s">
        <v>896</v>
      </c>
      <c r="H552" s="5" t="s">
        <v>113</v>
      </c>
      <c r="I552" s="5" t="s">
        <v>212</v>
      </c>
      <c r="J552" s="5" t="s">
        <v>64</v>
      </c>
      <c r="K552" s="5" t="s">
        <v>2251</v>
      </c>
      <c r="L552" s="5" t="s">
        <v>36</v>
      </c>
      <c r="M552" s="5" t="s">
        <v>47</v>
      </c>
      <c r="N552" s="5" t="s">
        <v>2252</v>
      </c>
      <c r="O552" s="5">
        <v>362.46</v>
      </c>
      <c r="P552" s="5">
        <v>7</v>
      </c>
      <c r="Q552" s="5">
        <v>36.119999999999997</v>
      </c>
      <c r="R552" s="8">
        <f>Table1[[#This Row],[Profit]]/Table1[[#This Row],[Sales]]</f>
        <v>9.9652375434530704E-2</v>
      </c>
      <c r="S552" s="5">
        <v>50.46</v>
      </c>
      <c r="T552" s="5" t="s">
        <v>170</v>
      </c>
      <c r="U552" s="5">
        <v>184</v>
      </c>
      <c r="V552" s="5" t="s">
        <v>173</v>
      </c>
      <c r="W552" s="5" t="s">
        <v>89</v>
      </c>
      <c r="X552" s="9" t="s">
        <v>21</v>
      </c>
      <c r="Y552" s="12">
        <v>44571</v>
      </c>
      <c r="Z552" s="12">
        <v>44752</v>
      </c>
      <c r="AA552" s="11">
        <f t="shared" si="40"/>
        <v>2022</v>
      </c>
      <c r="AB552" s="11" t="str">
        <f t="shared" si="41"/>
        <v>July</v>
      </c>
      <c r="AC552" s="11">
        <f t="shared" si="44"/>
        <v>181</v>
      </c>
      <c r="AD552" s="13" t="str" cm="1">
        <f t="array" ref="AD552">_xlfn.IFS(Table1[[#This Row],[Diff order-ship date]]&gt;10,"late time",Table1[[#This Row],[Diff order-ship date]]&gt;=0,"on time",Table1[[#This Row],[Diff order-ship date]]&lt;0,"not appropriate")</f>
        <v>late time</v>
      </c>
      <c r="AE552" s="11" t="str">
        <f t="shared" si="42"/>
        <v>Positive</v>
      </c>
      <c r="AF552" s="11" t="str">
        <f>_xlfn.CONCAT(Table1[[#This Row],[Month]],Table1[[#This Row],[year]])</f>
        <v>July2022</v>
      </c>
      <c r="AG552" s="11">
        <f t="shared" si="43"/>
        <v>9.9652375434530704E-2</v>
      </c>
    </row>
    <row r="553" spans="1:33">
      <c r="A553" s="6">
        <v>552</v>
      </c>
      <c r="B553" s="7" t="s">
        <v>1271</v>
      </c>
      <c r="C553" s="7" t="s">
        <v>147</v>
      </c>
      <c r="D553" s="7" t="s">
        <v>853</v>
      </c>
      <c r="E553" s="7" t="s">
        <v>854</v>
      </c>
      <c r="F553" s="7" t="s">
        <v>159</v>
      </c>
      <c r="G553" s="7" t="s">
        <v>259</v>
      </c>
      <c r="H553" s="7" t="s">
        <v>138</v>
      </c>
      <c r="I553" s="7" t="s">
        <v>212</v>
      </c>
      <c r="J553" s="7" t="s">
        <v>65</v>
      </c>
      <c r="K553" s="7" t="s">
        <v>982</v>
      </c>
      <c r="L553" s="7" t="s">
        <v>36</v>
      </c>
      <c r="M553" s="7" t="s">
        <v>99</v>
      </c>
      <c r="N553" s="7" t="s">
        <v>983</v>
      </c>
      <c r="O553" s="7">
        <v>183.75</v>
      </c>
      <c r="P553" s="7">
        <v>7</v>
      </c>
      <c r="Q553" s="7">
        <v>64.260000000000005</v>
      </c>
      <c r="R553" s="8">
        <f>Table1[[#This Row],[Profit]]/Table1[[#This Row],[Sales]]</f>
        <v>0.34971428571428598</v>
      </c>
      <c r="S553" s="7">
        <v>34.119999999999997</v>
      </c>
      <c r="T553" s="7" t="s">
        <v>163</v>
      </c>
      <c r="U553" s="7">
        <v>212</v>
      </c>
      <c r="V553" s="7" t="s">
        <v>173</v>
      </c>
      <c r="W553" s="7" t="s">
        <v>101</v>
      </c>
      <c r="X553" s="10" t="s">
        <v>28</v>
      </c>
      <c r="Y553" s="14">
        <v>45279</v>
      </c>
      <c r="Z553" s="14">
        <v>45286</v>
      </c>
      <c r="AA553" s="11">
        <f t="shared" si="40"/>
        <v>2023</v>
      </c>
      <c r="AB553" s="11" t="str">
        <f t="shared" si="41"/>
        <v>December</v>
      </c>
      <c r="AC553" s="11">
        <f t="shared" si="44"/>
        <v>7</v>
      </c>
      <c r="AD553" s="13" t="str" cm="1">
        <f t="array" ref="AD553">_xlfn.IFS(Table1[[#This Row],[Diff order-ship date]]&gt;10,"late time",Table1[[#This Row],[Diff order-ship date]]&gt;=0,"on time",Table1[[#This Row],[Diff order-ship date]]&lt;0,"not appropriate")</f>
        <v>on time</v>
      </c>
      <c r="AE553" s="11" t="str">
        <f t="shared" si="42"/>
        <v>Positive</v>
      </c>
      <c r="AF553" s="11" t="str">
        <f>_xlfn.CONCAT(Table1[[#This Row],[Month]],Table1[[#This Row],[year]])</f>
        <v>December2023</v>
      </c>
      <c r="AG553" s="11">
        <f t="shared" si="43"/>
        <v>0.34971428571428598</v>
      </c>
    </row>
    <row r="554" spans="1:33">
      <c r="A554" s="4">
        <v>553</v>
      </c>
      <c r="B554" s="5" t="s">
        <v>827</v>
      </c>
      <c r="C554" s="5" t="s">
        <v>147</v>
      </c>
      <c r="D554" s="5" t="s">
        <v>828</v>
      </c>
      <c r="E554" s="5" t="s">
        <v>829</v>
      </c>
      <c r="F554" s="5" t="s">
        <v>159</v>
      </c>
      <c r="G554" s="5" t="s">
        <v>830</v>
      </c>
      <c r="H554" s="5" t="s">
        <v>104</v>
      </c>
      <c r="I554" s="5" t="s">
        <v>212</v>
      </c>
      <c r="J554" s="5" t="s">
        <v>67</v>
      </c>
      <c r="K554" s="5" t="s">
        <v>2253</v>
      </c>
      <c r="L554" s="5" t="s">
        <v>36</v>
      </c>
      <c r="M554" s="5" t="s">
        <v>88</v>
      </c>
      <c r="N554" s="5" t="s">
        <v>2254</v>
      </c>
      <c r="O554" s="5">
        <v>61.95</v>
      </c>
      <c r="P554" s="5">
        <v>7</v>
      </c>
      <c r="Q554" s="5">
        <v>7.35</v>
      </c>
      <c r="R554" s="8">
        <f>Table1[[#This Row],[Profit]]/Table1[[#This Row],[Sales]]</f>
        <v>0.11864406779661001</v>
      </c>
      <c r="S554" s="5">
        <v>12.7</v>
      </c>
      <c r="T554" s="5" t="s">
        <v>170</v>
      </c>
      <c r="U554" s="5">
        <v>484</v>
      </c>
      <c r="V554" s="5" t="s">
        <v>173</v>
      </c>
      <c r="W554" s="5" t="s">
        <v>96</v>
      </c>
      <c r="X554" s="9" t="s">
        <v>28</v>
      </c>
      <c r="Y554" s="12">
        <v>44910</v>
      </c>
      <c r="Z554" s="12">
        <v>44914</v>
      </c>
      <c r="AA554" s="11">
        <f t="shared" si="40"/>
        <v>2022</v>
      </c>
      <c r="AB554" s="11" t="str">
        <f t="shared" si="41"/>
        <v>December</v>
      </c>
      <c r="AC554" s="11">
        <f t="shared" si="44"/>
        <v>4</v>
      </c>
      <c r="AD554" s="13" t="str" cm="1">
        <f t="array" ref="AD554">_xlfn.IFS(Table1[[#This Row],[Diff order-ship date]]&gt;10,"late time",Table1[[#This Row],[Diff order-ship date]]&gt;=0,"on time",Table1[[#This Row],[Diff order-ship date]]&lt;0,"not appropriate")</f>
        <v>on time</v>
      </c>
      <c r="AE554" s="11" t="str">
        <f t="shared" si="42"/>
        <v>Positive</v>
      </c>
      <c r="AF554" s="11" t="str">
        <f>_xlfn.CONCAT(Table1[[#This Row],[Month]],Table1[[#This Row],[year]])</f>
        <v>December2022</v>
      </c>
      <c r="AG554" s="11">
        <f t="shared" si="43"/>
        <v>0.11864406779661001</v>
      </c>
    </row>
    <row r="555" spans="1:33">
      <c r="A555" s="6">
        <v>554</v>
      </c>
      <c r="B555" s="7" t="s">
        <v>838</v>
      </c>
      <c r="C555" s="7" t="s">
        <v>147</v>
      </c>
      <c r="D555" s="7" t="s">
        <v>839</v>
      </c>
      <c r="E555" s="7" t="s">
        <v>840</v>
      </c>
      <c r="F555" s="7" t="s">
        <v>159</v>
      </c>
      <c r="G555" s="7" t="s">
        <v>740</v>
      </c>
      <c r="H555" s="7" t="s">
        <v>40</v>
      </c>
      <c r="I555" s="7" t="s">
        <v>212</v>
      </c>
      <c r="J555" s="7" t="s">
        <v>64</v>
      </c>
      <c r="K555" s="7" t="s">
        <v>2255</v>
      </c>
      <c r="L555" s="7" t="s">
        <v>36</v>
      </c>
      <c r="M555" s="7" t="s">
        <v>34</v>
      </c>
      <c r="N555" s="7" t="s">
        <v>2256</v>
      </c>
      <c r="O555" s="7">
        <v>4001.04</v>
      </c>
      <c r="P555" s="7">
        <v>8</v>
      </c>
      <c r="Q555" s="7">
        <v>1440.24</v>
      </c>
      <c r="R555" s="8">
        <f>Table1[[#This Row],[Profit]]/Table1[[#This Row],[Sales]]</f>
        <v>0.35996640873372898</v>
      </c>
      <c r="S555" s="7">
        <v>439.65</v>
      </c>
      <c r="T555" s="7" t="s">
        <v>170</v>
      </c>
      <c r="U555" s="7">
        <v>725</v>
      </c>
      <c r="V555" s="7" t="s">
        <v>173</v>
      </c>
      <c r="W555" s="7" t="s">
        <v>106</v>
      </c>
      <c r="X555" s="10" t="s">
        <v>21</v>
      </c>
      <c r="Y555" s="14">
        <v>45655</v>
      </c>
      <c r="Z555" s="14">
        <v>45689</v>
      </c>
      <c r="AA555" s="11">
        <f t="shared" si="40"/>
        <v>2025</v>
      </c>
      <c r="AB555" s="11" t="str">
        <f t="shared" si="41"/>
        <v>February</v>
      </c>
      <c r="AC555" s="11">
        <f t="shared" si="44"/>
        <v>34</v>
      </c>
      <c r="AD555" s="13" t="str" cm="1">
        <f t="array" ref="AD555">_xlfn.IFS(Table1[[#This Row],[Diff order-ship date]]&gt;10,"late time",Table1[[#This Row],[Diff order-ship date]]&gt;=0,"on time",Table1[[#This Row],[Diff order-ship date]]&lt;0,"not appropriate")</f>
        <v>late time</v>
      </c>
      <c r="AE555" s="11" t="str">
        <f t="shared" si="42"/>
        <v>Positive</v>
      </c>
      <c r="AF555" s="11" t="str">
        <f>_xlfn.CONCAT(Table1[[#This Row],[Month]],Table1[[#This Row],[year]])</f>
        <v>February2025</v>
      </c>
      <c r="AG555" s="11">
        <f t="shared" si="43"/>
        <v>0.35996640873372898</v>
      </c>
    </row>
    <row r="556" spans="1:33">
      <c r="A556" s="4">
        <v>555</v>
      </c>
      <c r="B556" s="5" t="s">
        <v>2257</v>
      </c>
      <c r="C556" s="5" t="s">
        <v>147</v>
      </c>
      <c r="D556" s="5" t="s">
        <v>2258</v>
      </c>
      <c r="E556" s="5" t="s">
        <v>2259</v>
      </c>
      <c r="F556" s="5" t="s">
        <v>159</v>
      </c>
      <c r="G556" s="5" t="s">
        <v>869</v>
      </c>
      <c r="H556" s="5" t="s">
        <v>138</v>
      </c>
      <c r="I556" s="5" t="s">
        <v>212</v>
      </c>
      <c r="J556" s="5" t="s">
        <v>65</v>
      </c>
      <c r="K556" s="5" t="s">
        <v>365</v>
      </c>
      <c r="L556" s="5" t="s">
        <v>36</v>
      </c>
      <c r="M556" s="5" t="s">
        <v>99</v>
      </c>
      <c r="N556" s="5" t="s">
        <v>366</v>
      </c>
      <c r="O556" s="5">
        <v>84.45</v>
      </c>
      <c r="P556" s="5">
        <v>5</v>
      </c>
      <c r="Q556" s="5">
        <v>17.7</v>
      </c>
      <c r="R556" s="8">
        <f>Table1[[#This Row],[Profit]]/Table1[[#This Row],[Sales]]</f>
        <v>0.20959147424511501</v>
      </c>
      <c r="S556" s="5">
        <v>14.45</v>
      </c>
      <c r="T556" s="5" t="s">
        <v>165</v>
      </c>
      <c r="U556" s="5">
        <v>200</v>
      </c>
      <c r="V556" s="5" t="s">
        <v>173</v>
      </c>
      <c r="W556" s="5" t="s">
        <v>101</v>
      </c>
      <c r="X556" s="9" t="s">
        <v>28</v>
      </c>
      <c r="Y556" s="12">
        <v>45054</v>
      </c>
      <c r="Z556" s="12">
        <v>45177</v>
      </c>
      <c r="AA556" s="11">
        <f t="shared" si="40"/>
        <v>2023</v>
      </c>
      <c r="AB556" s="11" t="str">
        <f t="shared" si="41"/>
        <v>September</v>
      </c>
      <c r="AC556" s="11">
        <f t="shared" si="44"/>
        <v>123</v>
      </c>
      <c r="AD556" s="13" t="str" cm="1">
        <f t="array" ref="AD556">_xlfn.IFS(Table1[[#This Row],[Diff order-ship date]]&gt;10,"late time",Table1[[#This Row],[Diff order-ship date]]&gt;=0,"on time",Table1[[#This Row],[Diff order-ship date]]&lt;0,"not appropriate")</f>
        <v>late time</v>
      </c>
      <c r="AE556" s="11" t="str">
        <f t="shared" si="42"/>
        <v>Positive</v>
      </c>
      <c r="AF556" s="11" t="str">
        <f>_xlfn.CONCAT(Table1[[#This Row],[Month]],Table1[[#This Row],[year]])</f>
        <v>September2023</v>
      </c>
      <c r="AG556" s="11">
        <f t="shared" si="43"/>
        <v>0.20959147424511501</v>
      </c>
    </row>
    <row r="557" spans="1:33">
      <c r="A557" s="6">
        <v>556</v>
      </c>
      <c r="B557" s="7" t="s">
        <v>2260</v>
      </c>
      <c r="C557" s="7" t="s">
        <v>147</v>
      </c>
      <c r="D557" s="7" t="s">
        <v>2140</v>
      </c>
      <c r="E557" s="7" t="s">
        <v>2141</v>
      </c>
      <c r="F557" s="7" t="s">
        <v>159</v>
      </c>
      <c r="G557" s="7" t="s">
        <v>374</v>
      </c>
      <c r="H557" s="7" t="s">
        <v>125</v>
      </c>
      <c r="I557" s="7" t="s">
        <v>212</v>
      </c>
      <c r="J557" s="7" t="s">
        <v>65</v>
      </c>
      <c r="K557" s="7" t="s">
        <v>2261</v>
      </c>
      <c r="L557" s="7" t="s">
        <v>36</v>
      </c>
      <c r="M557" s="7" t="s">
        <v>99</v>
      </c>
      <c r="N557" s="7" t="s">
        <v>2262</v>
      </c>
      <c r="O557" s="7">
        <v>122.76</v>
      </c>
      <c r="P557" s="7">
        <v>4</v>
      </c>
      <c r="Q557" s="7">
        <v>42.96</v>
      </c>
      <c r="R557" s="8">
        <f>Table1[[#This Row],[Profit]]/Table1[[#This Row],[Sales]]</f>
        <v>0.349951124144672</v>
      </c>
      <c r="S557" s="7">
        <v>46.65</v>
      </c>
      <c r="T557" s="7" t="s">
        <v>163</v>
      </c>
      <c r="U557" s="7">
        <v>300</v>
      </c>
      <c r="V557" s="7" t="s">
        <v>173</v>
      </c>
      <c r="W557" s="7" t="s">
        <v>96</v>
      </c>
      <c r="X557" s="10" t="s">
        <v>21</v>
      </c>
      <c r="Y557" s="14">
        <v>45614</v>
      </c>
      <c r="Z557" s="14">
        <v>45618</v>
      </c>
      <c r="AA557" s="11">
        <f t="shared" si="40"/>
        <v>2024</v>
      </c>
      <c r="AB557" s="11" t="str">
        <f t="shared" si="41"/>
        <v>November</v>
      </c>
      <c r="AC557" s="11">
        <f t="shared" si="44"/>
        <v>4</v>
      </c>
      <c r="AD557" s="13" t="str" cm="1">
        <f t="array" ref="AD557">_xlfn.IFS(Table1[[#This Row],[Diff order-ship date]]&gt;10,"late time",Table1[[#This Row],[Diff order-ship date]]&gt;=0,"on time",Table1[[#This Row],[Diff order-ship date]]&lt;0,"not appropriate")</f>
        <v>on time</v>
      </c>
      <c r="AE557" s="11" t="str">
        <f t="shared" si="42"/>
        <v>Positive</v>
      </c>
      <c r="AF557" s="11" t="str">
        <f>_xlfn.CONCAT(Table1[[#This Row],[Month]],Table1[[#This Row],[year]])</f>
        <v>November2024</v>
      </c>
      <c r="AG557" s="11">
        <f t="shared" si="43"/>
        <v>0.349951124144672</v>
      </c>
    </row>
    <row r="558" spans="1:33">
      <c r="A558" s="4">
        <v>557</v>
      </c>
      <c r="B558" s="5" t="s">
        <v>1362</v>
      </c>
      <c r="C558" s="5" t="s">
        <v>147</v>
      </c>
      <c r="D558" s="5" t="s">
        <v>1363</v>
      </c>
      <c r="E558" s="5" t="s">
        <v>135</v>
      </c>
      <c r="F558" s="5" t="s">
        <v>159</v>
      </c>
      <c r="G558" s="5" t="s">
        <v>830</v>
      </c>
      <c r="H558" s="5" t="s">
        <v>104</v>
      </c>
      <c r="I558" s="5" t="s">
        <v>212</v>
      </c>
      <c r="J558" s="5" t="s">
        <v>67</v>
      </c>
      <c r="K558" s="5" t="s">
        <v>2263</v>
      </c>
      <c r="L558" s="5" t="s">
        <v>36</v>
      </c>
      <c r="M558" s="5" t="s">
        <v>114</v>
      </c>
      <c r="N558" s="5" t="s">
        <v>2264</v>
      </c>
      <c r="O558" s="5">
        <v>168.6</v>
      </c>
      <c r="P558" s="5">
        <v>4</v>
      </c>
      <c r="Q558" s="5">
        <v>70.8</v>
      </c>
      <c r="R558" s="8">
        <f>Table1[[#This Row],[Profit]]/Table1[[#This Row],[Sales]]</f>
        <v>0.419928825622776</v>
      </c>
      <c r="S558" s="5">
        <v>8.4</v>
      </c>
      <c r="T558" s="5" t="s">
        <v>165</v>
      </c>
      <c r="U558" s="5">
        <v>198</v>
      </c>
      <c r="V558" s="5" t="s">
        <v>173</v>
      </c>
      <c r="W558" s="5" t="s">
        <v>106</v>
      </c>
      <c r="X558" s="9" t="s">
        <v>21</v>
      </c>
      <c r="Y558" s="12">
        <v>45109</v>
      </c>
      <c r="Z558" s="12">
        <v>45232</v>
      </c>
      <c r="AA558" s="11">
        <f t="shared" si="40"/>
        <v>2023</v>
      </c>
      <c r="AB558" s="11" t="str">
        <f t="shared" si="41"/>
        <v>November</v>
      </c>
      <c r="AC558" s="11">
        <f t="shared" si="44"/>
        <v>123</v>
      </c>
      <c r="AD558" s="13" t="str" cm="1">
        <f t="array" ref="AD558">_xlfn.IFS(Table1[[#This Row],[Diff order-ship date]]&gt;10,"late time",Table1[[#This Row],[Diff order-ship date]]&gt;=0,"on time",Table1[[#This Row],[Diff order-ship date]]&lt;0,"not appropriate")</f>
        <v>late time</v>
      </c>
      <c r="AE558" s="11" t="str">
        <f t="shared" si="42"/>
        <v>Positive</v>
      </c>
      <c r="AF558" s="11" t="str">
        <f>_xlfn.CONCAT(Table1[[#This Row],[Month]],Table1[[#This Row],[year]])</f>
        <v>November2023</v>
      </c>
      <c r="AG558" s="11">
        <f t="shared" si="43"/>
        <v>0.419928825622776</v>
      </c>
    </row>
    <row r="559" spans="1:33">
      <c r="A559" s="6">
        <v>558</v>
      </c>
      <c r="B559" s="7" t="s">
        <v>1281</v>
      </c>
      <c r="C559" s="7" t="s">
        <v>147</v>
      </c>
      <c r="D559" s="7" t="s">
        <v>1282</v>
      </c>
      <c r="E559" s="7" t="s">
        <v>1283</v>
      </c>
      <c r="F559" s="7" t="s">
        <v>159</v>
      </c>
      <c r="G559" s="7" t="s">
        <v>615</v>
      </c>
      <c r="H559" s="7" t="s">
        <v>104</v>
      </c>
      <c r="I559" s="7" t="s">
        <v>212</v>
      </c>
      <c r="J559" s="7" t="s">
        <v>67</v>
      </c>
      <c r="K559" s="7" t="s">
        <v>2265</v>
      </c>
      <c r="L559" s="7" t="s">
        <v>36</v>
      </c>
      <c r="M559" s="7" t="s">
        <v>47</v>
      </c>
      <c r="N559" s="7" t="s">
        <v>2266</v>
      </c>
      <c r="O559" s="7">
        <v>152.63999999999999</v>
      </c>
      <c r="P559" s="7">
        <v>3</v>
      </c>
      <c r="Q559" s="7">
        <v>0</v>
      </c>
      <c r="R559" s="8">
        <f>Table1[[#This Row],[Profit]]/Table1[[#This Row],[Sales]]</f>
        <v>0</v>
      </c>
      <c r="S559" s="7">
        <v>31.14</v>
      </c>
      <c r="T559" s="7" t="s">
        <v>170</v>
      </c>
      <c r="U559" s="7">
        <v>443</v>
      </c>
      <c r="V559" s="7" t="s">
        <v>173</v>
      </c>
      <c r="W559" s="7" t="s">
        <v>89</v>
      </c>
      <c r="X559" s="10" t="s">
        <v>21</v>
      </c>
      <c r="Y559" s="14">
        <v>45634</v>
      </c>
      <c r="Z559" s="14">
        <v>45520</v>
      </c>
      <c r="AA559" s="11">
        <f t="shared" si="40"/>
        <v>2024</v>
      </c>
      <c r="AB559" s="11" t="str">
        <f t="shared" si="41"/>
        <v>August</v>
      </c>
      <c r="AC559" s="11">
        <f t="shared" si="44"/>
        <v>-114</v>
      </c>
      <c r="AD559" s="13" t="str" cm="1">
        <f t="array" ref="AD559">_xlfn.IFS(Table1[[#This Row],[Diff order-ship date]]&gt;10,"late time",Table1[[#This Row],[Diff order-ship date]]&gt;=0,"on time",Table1[[#This Row],[Diff order-ship date]]&lt;0,"not appropriate")</f>
        <v>not appropriate</v>
      </c>
      <c r="AE559" s="11" t="str">
        <f t="shared" si="42"/>
        <v>Positive</v>
      </c>
      <c r="AF559" s="11" t="str">
        <f>_xlfn.CONCAT(Table1[[#This Row],[Month]],Table1[[#This Row],[year]])</f>
        <v>August2024</v>
      </c>
      <c r="AG559" s="11">
        <f t="shared" si="43"/>
        <v>0</v>
      </c>
    </row>
    <row r="560" spans="1:33">
      <c r="A560" s="4">
        <v>559</v>
      </c>
      <c r="B560" s="5" t="s">
        <v>852</v>
      </c>
      <c r="C560" s="5" t="s">
        <v>147</v>
      </c>
      <c r="D560" s="5" t="s">
        <v>853</v>
      </c>
      <c r="E560" s="5" t="s">
        <v>854</v>
      </c>
      <c r="F560" s="5" t="s">
        <v>159</v>
      </c>
      <c r="G560" s="5" t="s">
        <v>855</v>
      </c>
      <c r="H560" s="5" t="s">
        <v>74</v>
      </c>
      <c r="I560" s="5" t="s">
        <v>212</v>
      </c>
      <c r="J560" s="5" t="s">
        <v>65</v>
      </c>
      <c r="K560" s="5" t="s">
        <v>260</v>
      </c>
      <c r="L560" s="5" t="s">
        <v>36</v>
      </c>
      <c r="M560" s="5" t="s">
        <v>88</v>
      </c>
      <c r="N560" s="5" t="s">
        <v>261</v>
      </c>
      <c r="O560" s="5">
        <v>10.8</v>
      </c>
      <c r="P560" s="5">
        <v>1</v>
      </c>
      <c r="Q560" s="5">
        <v>0.63</v>
      </c>
      <c r="R560" s="8">
        <f>Table1[[#This Row],[Profit]]/Table1[[#This Row],[Sales]]</f>
        <v>5.83333333333333E-2</v>
      </c>
      <c r="S560" s="5">
        <v>1.42</v>
      </c>
      <c r="T560" s="5" t="s">
        <v>170</v>
      </c>
      <c r="U560" s="5">
        <v>163</v>
      </c>
      <c r="V560" s="5" t="s">
        <v>173</v>
      </c>
      <c r="W560" s="5" t="s">
        <v>101</v>
      </c>
      <c r="X560" s="9" t="s">
        <v>21</v>
      </c>
      <c r="Y560" s="12">
        <v>45112</v>
      </c>
      <c r="Z560" s="12">
        <v>45059</v>
      </c>
      <c r="AA560" s="11">
        <f t="shared" si="40"/>
        <v>2023</v>
      </c>
      <c r="AB560" s="11" t="str">
        <f t="shared" si="41"/>
        <v>May</v>
      </c>
      <c r="AC560" s="11">
        <f t="shared" si="44"/>
        <v>-53</v>
      </c>
      <c r="AD560" s="13" t="str" cm="1">
        <f t="array" ref="AD560">_xlfn.IFS(Table1[[#This Row],[Diff order-ship date]]&gt;10,"late time",Table1[[#This Row],[Diff order-ship date]]&gt;=0,"on time",Table1[[#This Row],[Diff order-ship date]]&lt;0,"not appropriate")</f>
        <v>not appropriate</v>
      </c>
      <c r="AE560" s="11" t="str">
        <f t="shared" si="42"/>
        <v>Positive</v>
      </c>
      <c r="AF560" s="11" t="str">
        <f>_xlfn.CONCAT(Table1[[#This Row],[Month]],Table1[[#This Row],[year]])</f>
        <v>May2023</v>
      </c>
      <c r="AG560" s="11">
        <f t="shared" si="43"/>
        <v>5.83333333333333E-2</v>
      </c>
    </row>
    <row r="561" spans="1:33">
      <c r="A561" s="6">
        <v>560</v>
      </c>
      <c r="B561" s="7" t="s">
        <v>2260</v>
      </c>
      <c r="C561" s="7" t="s">
        <v>147</v>
      </c>
      <c r="D561" s="7" t="s">
        <v>2140</v>
      </c>
      <c r="E561" s="7" t="s">
        <v>2141</v>
      </c>
      <c r="F561" s="7" t="s">
        <v>159</v>
      </c>
      <c r="G561" s="7" t="s">
        <v>374</v>
      </c>
      <c r="H561" s="7" t="s">
        <v>125</v>
      </c>
      <c r="I561" s="7" t="s">
        <v>212</v>
      </c>
      <c r="J561" s="7" t="s">
        <v>65</v>
      </c>
      <c r="K561" s="7" t="s">
        <v>2267</v>
      </c>
      <c r="L561" s="7" t="s">
        <v>36</v>
      </c>
      <c r="M561" s="7" t="s">
        <v>38</v>
      </c>
      <c r="N561" s="7" t="s">
        <v>2268</v>
      </c>
      <c r="O561" s="7">
        <v>6</v>
      </c>
      <c r="P561" s="7">
        <v>1</v>
      </c>
      <c r="Q561" s="7">
        <v>1.26</v>
      </c>
      <c r="R561" s="8">
        <f>Table1[[#This Row],[Profit]]/Table1[[#This Row],[Sales]]</f>
        <v>0.21</v>
      </c>
      <c r="S561" s="7">
        <v>1.17</v>
      </c>
      <c r="T561" s="7" t="s">
        <v>163</v>
      </c>
      <c r="U561" s="7">
        <v>407</v>
      </c>
      <c r="V561" s="7" t="s">
        <v>173</v>
      </c>
      <c r="W561" s="7" t="s">
        <v>96</v>
      </c>
      <c r="X561" s="10" t="s">
        <v>28</v>
      </c>
      <c r="Y561" s="14">
        <v>45477</v>
      </c>
      <c r="Z561" s="14">
        <v>45600</v>
      </c>
      <c r="AA561" s="11">
        <f t="shared" si="40"/>
        <v>2024</v>
      </c>
      <c r="AB561" s="11" t="str">
        <f t="shared" si="41"/>
        <v>November</v>
      </c>
      <c r="AC561" s="11">
        <f t="shared" si="44"/>
        <v>123</v>
      </c>
      <c r="AD561" s="13" t="str" cm="1">
        <f t="array" ref="AD561">_xlfn.IFS(Table1[[#This Row],[Diff order-ship date]]&gt;10,"late time",Table1[[#This Row],[Diff order-ship date]]&gt;=0,"on time",Table1[[#This Row],[Diff order-ship date]]&lt;0,"not appropriate")</f>
        <v>late time</v>
      </c>
      <c r="AE561" s="11" t="str">
        <f t="shared" si="42"/>
        <v>Positive</v>
      </c>
      <c r="AF561" s="11" t="str">
        <f>_xlfn.CONCAT(Table1[[#This Row],[Month]],Table1[[#This Row],[year]])</f>
        <v>November2024</v>
      </c>
      <c r="AG561" s="11">
        <f t="shared" si="43"/>
        <v>0.21</v>
      </c>
    </row>
    <row r="562" spans="1:33">
      <c r="A562" s="4">
        <v>561</v>
      </c>
      <c r="B562" s="5" t="s">
        <v>1159</v>
      </c>
      <c r="C562" s="5" t="s">
        <v>147</v>
      </c>
      <c r="D562" s="5" t="s">
        <v>1160</v>
      </c>
      <c r="E562" s="5" t="s">
        <v>1161</v>
      </c>
      <c r="F562" s="5" t="s">
        <v>159</v>
      </c>
      <c r="G562" s="5" t="s">
        <v>55</v>
      </c>
      <c r="H562" s="5" t="s">
        <v>55</v>
      </c>
      <c r="I562" s="5" t="s">
        <v>212</v>
      </c>
      <c r="J562" s="5" t="s">
        <v>65</v>
      </c>
      <c r="K562" s="5" t="s">
        <v>2269</v>
      </c>
      <c r="L562" s="5" t="s">
        <v>36</v>
      </c>
      <c r="M562" s="5" t="s">
        <v>41</v>
      </c>
      <c r="N562" s="5" t="s">
        <v>2270</v>
      </c>
      <c r="O562" s="5">
        <v>97.74</v>
      </c>
      <c r="P562" s="5">
        <v>2</v>
      </c>
      <c r="Q562" s="5">
        <v>21.48</v>
      </c>
      <c r="R562" s="8">
        <f>Table1[[#This Row],[Profit]]/Table1[[#This Row],[Sales]]</f>
        <v>0.219766728054021</v>
      </c>
      <c r="S562" s="5">
        <v>28.31</v>
      </c>
      <c r="T562" s="5" t="s">
        <v>163</v>
      </c>
      <c r="U562" s="5">
        <v>627</v>
      </c>
      <c r="V562" s="5" t="s">
        <v>173</v>
      </c>
      <c r="W562" s="5" t="s">
        <v>106</v>
      </c>
      <c r="X562" s="9" t="s">
        <v>28</v>
      </c>
      <c r="Y562" s="12">
        <v>44854</v>
      </c>
      <c r="Z562" s="12">
        <v>44858</v>
      </c>
      <c r="AA562" s="11">
        <f t="shared" si="40"/>
        <v>2022</v>
      </c>
      <c r="AB562" s="11" t="str">
        <f t="shared" si="41"/>
        <v>October</v>
      </c>
      <c r="AC562" s="11">
        <f t="shared" si="44"/>
        <v>4</v>
      </c>
      <c r="AD562" s="13" t="str" cm="1">
        <f t="array" ref="AD562">_xlfn.IFS(Table1[[#This Row],[Diff order-ship date]]&gt;10,"late time",Table1[[#This Row],[Diff order-ship date]]&gt;=0,"on time",Table1[[#This Row],[Diff order-ship date]]&lt;0,"not appropriate")</f>
        <v>on time</v>
      </c>
      <c r="AE562" s="11" t="str">
        <f t="shared" si="42"/>
        <v>Positive</v>
      </c>
      <c r="AF562" s="11" t="str">
        <f>_xlfn.CONCAT(Table1[[#This Row],[Month]],Table1[[#This Row],[year]])</f>
        <v>October2022</v>
      </c>
      <c r="AG562" s="11">
        <f t="shared" si="43"/>
        <v>0.219766728054021</v>
      </c>
    </row>
    <row r="563" spans="1:33">
      <c r="A563" s="6">
        <v>562</v>
      </c>
      <c r="B563" s="7" t="s">
        <v>838</v>
      </c>
      <c r="C563" s="7" t="s">
        <v>147</v>
      </c>
      <c r="D563" s="7" t="s">
        <v>839</v>
      </c>
      <c r="E563" s="7" t="s">
        <v>840</v>
      </c>
      <c r="F563" s="7" t="s">
        <v>159</v>
      </c>
      <c r="G563" s="7" t="s">
        <v>740</v>
      </c>
      <c r="H563" s="7" t="s">
        <v>40</v>
      </c>
      <c r="I563" s="7" t="s">
        <v>212</v>
      </c>
      <c r="J563" s="7" t="s">
        <v>64</v>
      </c>
      <c r="K563" s="7" t="s">
        <v>2271</v>
      </c>
      <c r="L563" s="7" t="s">
        <v>36</v>
      </c>
      <c r="M563" s="7" t="s">
        <v>47</v>
      </c>
      <c r="N563" s="7" t="s">
        <v>2272</v>
      </c>
      <c r="O563" s="7">
        <v>25.14</v>
      </c>
      <c r="P563" s="7">
        <v>2</v>
      </c>
      <c r="Q563" s="7">
        <v>0.48</v>
      </c>
      <c r="R563" s="8">
        <f>Table1[[#This Row],[Profit]]/Table1[[#This Row],[Sales]]</f>
        <v>1.9093078758949899E-2</v>
      </c>
      <c r="S563" s="7">
        <v>2.31</v>
      </c>
      <c r="T563" s="7" t="s">
        <v>170</v>
      </c>
      <c r="U563" s="7">
        <v>441</v>
      </c>
      <c r="V563" s="7" t="s">
        <v>173</v>
      </c>
      <c r="W563" s="7" t="s">
        <v>101</v>
      </c>
      <c r="X563" s="10" t="s">
        <v>28</v>
      </c>
      <c r="Y563" s="14">
        <v>44625</v>
      </c>
      <c r="Z563" s="14">
        <v>44809</v>
      </c>
      <c r="AA563" s="11">
        <f t="shared" si="40"/>
        <v>2022</v>
      </c>
      <c r="AB563" s="11" t="str">
        <f t="shared" si="41"/>
        <v>September</v>
      </c>
      <c r="AC563" s="11">
        <f t="shared" si="44"/>
        <v>184</v>
      </c>
      <c r="AD563" s="13" t="str" cm="1">
        <f t="array" ref="AD563">_xlfn.IFS(Table1[[#This Row],[Diff order-ship date]]&gt;10,"late time",Table1[[#This Row],[Diff order-ship date]]&gt;=0,"on time",Table1[[#This Row],[Diff order-ship date]]&lt;0,"not appropriate")</f>
        <v>late time</v>
      </c>
      <c r="AE563" s="11" t="str">
        <f t="shared" si="42"/>
        <v>Positive</v>
      </c>
      <c r="AF563" s="11" t="str">
        <f>_xlfn.CONCAT(Table1[[#This Row],[Month]],Table1[[#This Row],[year]])</f>
        <v>September2022</v>
      </c>
      <c r="AG563" s="11">
        <f t="shared" si="43"/>
        <v>1.9093078758949899E-2</v>
      </c>
    </row>
    <row r="564" spans="1:33">
      <c r="A564" s="4">
        <v>563</v>
      </c>
      <c r="B564" s="5" t="s">
        <v>2273</v>
      </c>
      <c r="C564" s="5" t="s">
        <v>147</v>
      </c>
      <c r="D564" s="5" t="s">
        <v>1613</v>
      </c>
      <c r="E564" s="5" t="s">
        <v>1614</v>
      </c>
      <c r="F564" s="5" t="s">
        <v>159</v>
      </c>
      <c r="G564" s="5" t="s">
        <v>650</v>
      </c>
      <c r="H564" s="5" t="s">
        <v>61</v>
      </c>
      <c r="I564" s="5" t="s">
        <v>212</v>
      </c>
      <c r="J564" s="5" t="s">
        <v>67</v>
      </c>
      <c r="K564" s="5" t="s">
        <v>285</v>
      </c>
      <c r="L564" s="5" t="s">
        <v>36</v>
      </c>
      <c r="M564" s="5" t="s">
        <v>114</v>
      </c>
      <c r="N564" s="5" t="s">
        <v>286</v>
      </c>
      <c r="O564" s="5">
        <v>73.02</v>
      </c>
      <c r="P564" s="5">
        <v>2</v>
      </c>
      <c r="Q564" s="5">
        <v>9.48</v>
      </c>
      <c r="R564" s="8">
        <f>Table1[[#This Row],[Profit]]/Table1[[#This Row],[Sales]]</f>
        <v>0.12982744453574399</v>
      </c>
      <c r="S564" s="5">
        <v>0.95</v>
      </c>
      <c r="T564" s="5" t="s">
        <v>165</v>
      </c>
      <c r="U564" s="5">
        <v>7</v>
      </c>
      <c r="V564" s="5" t="s">
        <v>173</v>
      </c>
      <c r="W564" s="5" t="s">
        <v>96</v>
      </c>
      <c r="X564" s="9" t="s">
        <v>21</v>
      </c>
      <c r="Y564" s="12">
        <v>45460</v>
      </c>
      <c r="Z564" s="12">
        <v>45466</v>
      </c>
      <c r="AA564" s="11">
        <f t="shared" si="40"/>
        <v>2024</v>
      </c>
      <c r="AB564" s="11" t="str">
        <f t="shared" si="41"/>
        <v>June</v>
      </c>
      <c r="AC564" s="11">
        <f t="shared" si="44"/>
        <v>6</v>
      </c>
      <c r="AD564" s="13" t="str" cm="1">
        <f t="array" ref="AD564">_xlfn.IFS(Table1[[#This Row],[Diff order-ship date]]&gt;10,"late time",Table1[[#This Row],[Diff order-ship date]]&gt;=0,"on time",Table1[[#This Row],[Diff order-ship date]]&lt;0,"not appropriate")</f>
        <v>on time</v>
      </c>
      <c r="AE564" s="11" t="str">
        <f t="shared" si="42"/>
        <v>Positive</v>
      </c>
      <c r="AF564" s="11" t="str">
        <f>_xlfn.CONCAT(Table1[[#This Row],[Month]],Table1[[#This Row],[year]])</f>
        <v>June2024</v>
      </c>
      <c r="AG564" s="11">
        <f t="shared" si="43"/>
        <v>0.12982744453574399</v>
      </c>
    </row>
    <row r="565" spans="1:33">
      <c r="A565" s="6">
        <v>564</v>
      </c>
      <c r="B565" s="7" t="s">
        <v>2274</v>
      </c>
      <c r="C565" s="7" t="s">
        <v>152</v>
      </c>
      <c r="D565" s="7" t="s">
        <v>2275</v>
      </c>
      <c r="E565" s="7" t="s">
        <v>2276</v>
      </c>
      <c r="F565" s="7" t="s">
        <v>159</v>
      </c>
      <c r="G565" s="7" t="s">
        <v>615</v>
      </c>
      <c r="H565" s="7" t="s">
        <v>104</v>
      </c>
      <c r="I565" s="7" t="s">
        <v>212</v>
      </c>
      <c r="J565" s="7" t="s">
        <v>67</v>
      </c>
      <c r="K565" s="7" t="s">
        <v>2277</v>
      </c>
      <c r="L565" s="7" t="s">
        <v>36</v>
      </c>
      <c r="M565" s="7" t="s">
        <v>88</v>
      </c>
      <c r="N565" s="7" t="s">
        <v>2278</v>
      </c>
      <c r="O565" s="7">
        <v>34.47</v>
      </c>
      <c r="P565" s="7">
        <v>3</v>
      </c>
      <c r="Q565" s="7">
        <v>1.35</v>
      </c>
      <c r="R565" s="8">
        <f>Table1[[#This Row],[Profit]]/Table1[[#This Row],[Sales]]</f>
        <v>3.91644908616188E-2</v>
      </c>
      <c r="S565" s="7">
        <v>9.23</v>
      </c>
      <c r="T565" s="7" t="s">
        <v>163</v>
      </c>
      <c r="U565" s="7">
        <v>254</v>
      </c>
      <c r="V565" s="7" t="s">
        <v>173</v>
      </c>
      <c r="W565" s="7" t="s">
        <v>89</v>
      </c>
      <c r="X565" s="10" t="s">
        <v>21</v>
      </c>
      <c r="Y565" s="14">
        <v>44787</v>
      </c>
      <c r="Z565" s="14">
        <v>44792</v>
      </c>
      <c r="AA565" s="11">
        <f t="shared" si="40"/>
        <v>2022</v>
      </c>
      <c r="AB565" s="11" t="str">
        <f t="shared" si="41"/>
        <v>August</v>
      </c>
      <c r="AC565" s="11">
        <f t="shared" si="44"/>
        <v>5</v>
      </c>
      <c r="AD565" s="13" t="str" cm="1">
        <f t="array" ref="AD565">_xlfn.IFS(Table1[[#This Row],[Diff order-ship date]]&gt;10,"late time",Table1[[#This Row],[Diff order-ship date]]&gt;=0,"on time",Table1[[#This Row],[Diff order-ship date]]&lt;0,"not appropriate")</f>
        <v>on time</v>
      </c>
      <c r="AE565" s="11" t="str">
        <f t="shared" si="42"/>
        <v>Positive</v>
      </c>
      <c r="AF565" s="11" t="str">
        <f>_xlfn.CONCAT(Table1[[#This Row],[Month]],Table1[[#This Row],[year]])</f>
        <v>August2022</v>
      </c>
      <c r="AG565" s="11">
        <f t="shared" si="43"/>
        <v>3.91644908616188E-2</v>
      </c>
    </row>
    <row r="566" spans="1:33">
      <c r="A566" s="4">
        <v>565</v>
      </c>
      <c r="B566" s="5" t="s">
        <v>2279</v>
      </c>
      <c r="C566" s="5" t="s">
        <v>152</v>
      </c>
      <c r="D566" s="5" t="s">
        <v>2280</v>
      </c>
      <c r="E566" s="5" t="s">
        <v>2281</v>
      </c>
      <c r="F566" s="5" t="s">
        <v>159</v>
      </c>
      <c r="G566" s="5" t="s">
        <v>873</v>
      </c>
      <c r="H566" s="5" t="s">
        <v>94</v>
      </c>
      <c r="I566" s="5" t="s">
        <v>212</v>
      </c>
      <c r="J566" s="5" t="s">
        <v>66</v>
      </c>
      <c r="K566" s="5" t="s">
        <v>2282</v>
      </c>
      <c r="L566" s="5" t="s">
        <v>36</v>
      </c>
      <c r="M566" s="5" t="s">
        <v>88</v>
      </c>
      <c r="N566" s="5" t="s">
        <v>2283</v>
      </c>
      <c r="O566" s="5">
        <v>26.82</v>
      </c>
      <c r="P566" s="5">
        <v>3</v>
      </c>
      <c r="Q566" s="5">
        <v>7.74</v>
      </c>
      <c r="R566" s="8">
        <f>Table1[[#This Row],[Profit]]/Table1[[#This Row],[Sales]]</f>
        <v>0.288590604026846</v>
      </c>
      <c r="S566" s="5">
        <v>3.62</v>
      </c>
      <c r="T566" s="5" t="s">
        <v>165</v>
      </c>
      <c r="U566" s="5">
        <v>555</v>
      </c>
      <c r="V566" s="5" t="s">
        <v>173</v>
      </c>
      <c r="W566" s="5" t="s">
        <v>101</v>
      </c>
      <c r="X566" s="9" t="s">
        <v>21</v>
      </c>
      <c r="Y566" s="12">
        <v>45476</v>
      </c>
      <c r="Z566" s="12">
        <v>45599</v>
      </c>
      <c r="AA566" s="11">
        <f t="shared" si="40"/>
        <v>2024</v>
      </c>
      <c r="AB566" s="11" t="str">
        <f t="shared" si="41"/>
        <v>November</v>
      </c>
      <c r="AC566" s="11">
        <f t="shared" si="44"/>
        <v>123</v>
      </c>
      <c r="AD566" s="13" t="str" cm="1">
        <f t="array" ref="AD566">_xlfn.IFS(Table1[[#This Row],[Diff order-ship date]]&gt;10,"late time",Table1[[#This Row],[Diff order-ship date]]&gt;=0,"on time",Table1[[#This Row],[Diff order-ship date]]&lt;0,"not appropriate")</f>
        <v>late time</v>
      </c>
      <c r="AE566" s="11" t="str">
        <f t="shared" si="42"/>
        <v>Positive</v>
      </c>
      <c r="AF566" s="11" t="str">
        <f>_xlfn.CONCAT(Table1[[#This Row],[Month]],Table1[[#This Row],[year]])</f>
        <v>November2024</v>
      </c>
      <c r="AG566" s="11">
        <f t="shared" si="43"/>
        <v>0.288590604026846</v>
      </c>
    </row>
    <row r="567" spans="1:33">
      <c r="A567" s="6">
        <v>566</v>
      </c>
      <c r="B567" s="7" t="s">
        <v>2284</v>
      </c>
      <c r="C567" s="7" t="s">
        <v>152</v>
      </c>
      <c r="D567" s="7" t="s">
        <v>2249</v>
      </c>
      <c r="E567" s="7" t="s">
        <v>2250</v>
      </c>
      <c r="F567" s="7" t="s">
        <v>159</v>
      </c>
      <c r="G567" s="7" t="s">
        <v>150</v>
      </c>
      <c r="H567" s="7" t="s">
        <v>87</v>
      </c>
      <c r="I567" s="7" t="s">
        <v>212</v>
      </c>
      <c r="J567" s="7" t="s">
        <v>66</v>
      </c>
      <c r="K567" s="7" t="s">
        <v>2285</v>
      </c>
      <c r="L567" s="7" t="s">
        <v>36</v>
      </c>
      <c r="M567" s="7" t="s">
        <v>41</v>
      </c>
      <c r="N567" s="7" t="s">
        <v>2286</v>
      </c>
      <c r="O567" s="7">
        <v>66.33</v>
      </c>
      <c r="P567" s="7">
        <v>3</v>
      </c>
      <c r="Q567" s="7">
        <v>0</v>
      </c>
      <c r="R567" s="8">
        <f>Table1[[#This Row],[Profit]]/Table1[[#This Row],[Sales]]</f>
        <v>0</v>
      </c>
      <c r="S567" s="7">
        <v>2.65</v>
      </c>
      <c r="T567" s="7" t="s">
        <v>170</v>
      </c>
      <c r="U567" s="7">
        <v>698</v>
      </c>
      <c r="V567" s="7" t="s">
        <v>173</v>
      </c>
      <c r="W567" s="7" t="s">
        <v>96</v>
      </c>
      <c r="X567" s="10" t="s">
        <v>21</v>
      </c>
      <c r="Y567" s="14">
        <v>44236</v>
      </c>
      <c r="Z567" s="14">
        <v>44386</v>
      </c>
      <c r="AA567" s="11">
        <f t="shared" si="40"/>
        <v>2021</v>
      </c>
      <c r="AB567" s="11" t="str">
        <f t="shared" si="41"/>
        <v>July</v>
      </c>
      <c r="AC567" s="11">
        <f t="shared" si="44"/>
        <v>150</v>
      </c>
      <c r="AD567" s="13" t="str" cm="1">
        <f t="array" ref="AD567">_xlfn.IFS(Table1[[#This Row],[Diff order-ship date]]&gt;10,"late time",Table1[[#This Row],[Diff order-ship date]]&gt;=0,"on time",Table1[[#This Row],[Diff order-ship date]]&lt;0,"not appropriate")</f>
        <v>late time</v>
      </c>
      <c r="AE567" s="11" t="str">
        <f t="shared" si="42"/>
        <v>Positive</v>
      </c>
      <c r="AF567" s="11" t="str">
        <f>_xlfn.CONCAT(Table1[[#This Row],[Month]],Table1[[#This Row],[year]])</f>
        <v>July2021</v>
      </c>
      <c r="AG567" s="11">
        <f t="shared" si="43"/>
        <v>0</v>
      </c>
    </row>
    <row r="568" spans="1:33">
      <c r="A568" s="4">
        <v>567</v>
      </c>
      <c r="B568" s="5" t="s">
        <v>2287</v>
      </c>
      <c r="C568" s="5" t="s">
        <v>152</v>
      </c>
      <c r="D568" s="5" t="s">
        <v>2288</v>
      </c>
      <c r="E568" s="5" t="s">
        <v>2289</v>
      </c>
      <c r="F568" s="5" t="s">
        <v>159</v>
      </c>
      <c r="G568" s="5" t="s">
        <v>1695</v>
      </c>
      <c r="H568" s="5" t="s">
        <v>40</v>
      </c>
      <c r="I568" s="5" t="s">
        <v>212</v>
      </c>
      <c r="J568" s="5" t="s">
        <v>64</v>
      </c>
      <c r="K568" s="5" t="s">
        <v>2290</v>
      </c>
      <c r="L568" s="5" t="s">
        <v>36</v>
      </c>
      <c r="M568" s="5" t="s">
        <v>114</v>
      </c>
      <c r="N568" s="5" t="s">
        <v>2291</v>
      </c>
      <c r="O568" s="5">
        <v>33.39</v>
      </c>
      <c r="P568" s="5">
        <v>3</v>
      </c>
      <c r="Q568" s="5">
        <v>4.32</v>
      </c>
      <c r="R568" s="8">
        <f>Table1[[#This Row],[Profit]]/Table1[[#This Row],[Sales]]</f>
        <v>0.129380053908356</v>
      </c>
      <c r="S568" s="5">
        <v>1.5</v>
      </c>
      <c r="T568" s="5" t="s">
        <v>170</v>
      </c>
      <c r="U568" s="5">
        <v>166</v>
      </c>
      <c r="V568" s="5" t="s">
        <v>173</v>
      </c>
      <c r="W568" s="5" t="s">
        <v>106</v>
      </c>
      <c r="X568" s="9" t="s">
        <v>21</v>
      </c>
      <c r="Y568" s="12">
        <v>45109</v>
      </c>
      <c r="Z568" s="12">
        <v>45232</v>
      </c>
      <c r="AA568" s="11">
        <f t="shared" si="40"/>
        <v>2023</v>
      </c>
      <c r="AB568" s="11" t="str">
        <f t="shared" si="41"/>
        <v>November</v>
      </c>
      <c r="AC568" s="11">
        <f t="shared" si="44"/>
        <v>123</v>
      </c>
      <c r="AD568" s="13" t="str" cm="1">
        <f t="array" ref="AD568">_xlfn.IFS(Table1[[#This Row],[Diff order-ship date]]&gt;10,"late time",Table1[[#This Row],[Diff order-ship date]]&gt;=0,"on time",Table1[[#This Row],[Diff order-ship date]]&lt;0,"not appropriate")</f>
        <v>late time</v>
      </c>
      <c r="AE568" s="11" t="str">
        <f t="shared" si="42"/>
        <v>Positive</v>
      </c>
      <c r="AF568" s="11" t="str">
        <f>_xlfn.CONCAT(Table1[[#This Row],[Month]],Table1[[#This Row],[year]])</f>
        <v>November2023</v>
      </c>
      <c r="AG568" s="11">
        <f t="shared" si="43"/>
        <v>0.129380053908356</v>
      </c>
    </row>
    <row r="569" spans="1:33">
      <c r="A569" s="6">
        <v>568</v>
      </c>
      <c r="B569" s="7" t="s">
        <v>2292</v>
      </c>
      <c r="C569" s="7" t="s">
        <v>152</v>
      </c>
      <c r="D569" s="7" t="s">
        <v>1251</v>
      </c>
      <c r="E569" s="7" t="s">
        <v>1252</v>
      </c>
      <c r="F569" s="7" t="s">
        <v>159</v>
      </c>
      <c r="G569" s="7" t="s">
        <v>2114</v>
      </c>
      <c r="H569" s="7" t="s">
        <v>138</v>
      </c>
      <c r="I569" s="7" t="s">
        <v>212</v>
      </c>
      <c r="J569" s="7" t="s">
        <v>65</v>
      </c>
      <c r="K569" s="7" t="s">
        <v>814</v>
      </c>
      <c r="L569" s="7" t="s">
        <v>36</v>
      </c>
      <c r="M569" s="7" t="s">
        <v>114</v>
      </c>
      <c r="N569" s="7" t="s">
        <v>815</v>
      </c>
      <c r="O569" s="7">
        <v>198.84</v>
      </c>
      <c r="P569" s="7">
        <v>4</v>
      </c>
      <c r="Q569" s="7">
        <v>63.6</v>
      </c>
      <c r="R569" s="8">
        <f>Table1[[#This Row],[Profit]]/Table1[[#This Row],[Sales]]</f>
        <v>0.31985515992758001</v>
      </c>
      <c r="S569" s="7">
        <v>19.16</v>
      </c>
      <c r="T569" s="7" t="s">
        <v>170</v>
      </c>
      <c r="U569" s="7">
        <v>330</v>
      </c>
      <c r="V569" s="7" t="s">
        <v>173</v>
      </c>
      <c r="W569" s="7" t="s">
        <v>101</v>
      </c>
      <c r="X569" s="10" t="s">
        <v>28</v>
      </c>
      <c r="Y569" s="14">
        <v>45560</v>
      </c>
      <c r="Z569" s="14">
        <v>45564</v>
      </c>
      <c r="AA569" s="11">
        <f t="shared" si="40"/>
        <v>2024</v>
      </c>
      <c r="AB569" s="11" t="str">
        <f t="shared" si="41"/>
        <v>September</v>
      </c>
      <c r="AC569" s="11">
        <f t="shared" si="44"/>
        <v>4</v>
      </c>
      <c r="AD569" s="13" t="str" cm="1">
        <f t="array" ref="AD569">_xlfn.IFS(Table1[[#This Row],[Diff order-ship date]]&gt;10,"late time",Table1[[#This Row],[Diff order-ship date]]&gt;=0,"on time",Table1[[#This Row],[Diff order-ship date]]&lt;0,"not appropriate")</f>
        <v>on time</v>
      </c>
      <c r="AE569" s="11" t="str">
        <f t="shared" si="42"/>
        <v>Positive</v>
      </c>
      <c r="AF569" s="11" t="str">
        <f>_xlfn.CONCAT(Table1[[#This Row],[Month]],Table1[[#This Row],[year]])</f>
        <v>September2024</v>
      </c>
      <c r="AG569" s="11">
        <f t="shared" si="43"/>
        <v>0.31985515992758001</v>
      </c>
    </row>
    <row r="570" spans="1:33">
      <c r="A570" s="4">
        <v>569</v>
      </c>
      <c r="B570" s="5" t="s">
        <v>901</v>
      </c>
      <c r="C570" s="5" t="s">
        <v>152</v>
      </c>
      <c r="D570" s="5" t="s">
        <v>902</v>
      </c>
      <c r="E570" s="5" t="s">
        <v>903</v>
      </c>
      <c r="F570" s="5" t="s">
        <v>159</v>
      </c>
      <c r="G570" s="5" t="s">
        <v>313</v>
      </c>
      <c r="H570" s="5" t="s">
        <v>61</v>
      </c>
      <c r="I570" s="5" t="s">
        <v>212</v>
      </c>
      <c r="J570" s="5" t="s">
        <v>67</v>
      </c>
      <c r="K570" s="5" t="s">
        <v>285</v>
      </c>
      <c r="L570" s="5" t="s">
        <v>36</v>
      </c>
      <c r="M570" s="5" t="s">
        <v>114</v>
      </c>
      <c r="N570" s="5" t="s">
        <v>286</v>
      </c>
      <c r="O570" s="5">
        <v>146.04</v>
      </c>
      <c r="P570" s="5">
        <v>4</v>
      </c>
      <c r="Q570" s="5">
        <v>18.96</v>
      </c>
      <c r="R570" s="8">
        <f>Table1[[#This Row],[Profit]]/Table1[[#This Row],[Sales]]</f>
        <v>0.12982744453574399</v>
      </c>
      <c r="S570" s="5">
        <v>15.55</v>
      </c>
      <c r="T570" s="5" t="s">
        <v>170</v>
      </c>
      <c r="U570" s="5">
        <v>323</v>
      </c>
      <c r="V570" s="5" t="s">
        <v>173</v>
      </c>
      <c r="W570" s="5" t="s">
        <v>96</v>
      </c>
      <c r="X570" s="9" t="s">
        <v>28</v>
      </c>
      <c r="Y570" s="12">
        <v>45388</v>
      </c>
      <c r="Z570" s="12">
        <v>45571</v>
      </c>
      <c r="AA570" s="11">
        <f t="shared" si="40"/>
        <v>2024</v>
      </c>
      <c r="AB570" s="11" t="str">
        <f t="shared" si="41"/>
        <v>October</v>
      </c>
      <c r="AC570" s="11">
        <f t="shared" si="44"/>
        <v>183</v>
      </c>
      <c r="AD570" s="13" t="str" cm="1">
        <f t="array" ref="AD570">_xlfn.IFS(Table1[[#This Row],[Diff order-ship date]]&gt;10,"late time",Table1[[#This Row],[Diff order-ship date]]&gt;=0,"on time",Table1[[#This Row],[Diff order-ship date]]&lt;0,"not appropriate")</f>
        <v>late time</v>
      </c>
      <c r="AE570" s="11" t="str">
        <f t="shared" si="42"/>
        <v>Positive</v>
      </c>
      <c r="AF570" s="11" t="str">
        <f>_xlfn.CONCAT(Table1[[#This Row],[Month]],Table1[[#This Row],[year]])</f>
        <v>October2024</v>
      </c>
      <c r="AG570" s="11">
        <f t="shared" si="43"/>
        <v>0.12982744453574399</v>
      </c>
    </row>
    <row r="571" spans="1:33">
      <c r="A571" s="6">
        <v>570</v>
      </c>
      <c r="B571" s="7" t="s">
        <v>901</v>
      </c>
      <c r="C571" s="7" t="s">
        <v>152</v>
      </c>
      <c r="D571" s="7" t="s">
        <v>902</v>
      </c>
      <c r="E571" s="7" t="s">
        <v>903</v>
      </c>
      <c r="F571" s="7" t="s">
        <v>159</v>
      </c>
      <c r="G571" s="7" t="s">
        <v>313</v>
      </c>
      <c r="H571" s="7" t="s">
        <v>61</v>
      </c>
      <c r="I571" s="7" t="s">
        <v>212</v>
      </c>
      <c r="J571" s="7" t="s">
        <v>67</v>
      </c>
      <c r="K571" s="7" t="s">
        <v>2293</v>
      </c>
      <c r="L571" s="7" t="s">
        <v>36</v>
      </c>
      <c r="M571" s="7" t="s">
        <v>88</v>
      </c>
      <c r="N571" s="7" t="s">
        <v>2294</v>
      </c>
      <c r="O571" s="7">
        <v>45.12</v>
      </c>
      <c r="P571" s="7">
        <v>4</v>
      </c>
      <c r="Q571" s="7">
        <v>21.12</v>
      </c>
      <c r="R571" s="8">
        <f>Table1[[#This Row],[Profit]]/Table1[[#This Row],[Sales]]</f>
        <v>0.46808510638297901</v>
      </c>
      <c r="S571" s="7">
        <v>3.86</v>
      </c>
      <c r="T571" s="7" t="s">
        <v>170</v>
      </c>
      <c r="U571" s="7">
        <v>495</v>
      </c>
      <c r="V571" s="7" t="s">
        <v>173</v>
      </c>
      <c r="W571" s="7" t="s">
        <v>106</v>
      </c>
      <c r="X571" s="10" t="s">
        <v>28</v>
      </c>
      <c r="Y571" s="14">
        <v>45008</v>
      </c>
      <c r="Z571" s="14">
        <v>45012</v>
      </c>
      <c r="AA571" s="11">
        <f t="shared" si="40"/>
        <v>2023</v>
      </c>
      <c r="AB571" s="11" t="str">
        <f t="shared" si="41"/>
        <v>March</v>
      </c>
      <c r="AC571" s="11">
        <f t="shared" si="44"/>
        <v>4</v>
      </c>
      <c r="AD571" s="13" t="str" cm="1">
        <f t="array" ref="AD571">_xlfn.IFS(Table1[[#This Row],[Diff order-ship date]]&gt;10,"late time",Table1[[#This Row],[Diff order-ship date]]&gt;=0,"on time",Table1[[#This Row],[Diff order-ship date]]&lt;0,"not appropriate")</f>
        <v>on time</v>
      </c>
      <c r="AE571" s="11" t="str">
        <f t="shared" si="42"/>
        <v>Positive</v>
      </c>
      <c r="AF571" s="11" t="str">
        <f>_xlfn.CONCAT(Table1[[#This Row],[Month]],Table1[[#This Row],[year]])</f>
        <v>March2023</v>
      </c>
      <c r="AG571" s="11">
        <f t="shared" si="43"/>
        <v>0.46808510638297901</v>
      </c>
    </row>
    <row r="572" spans="1:33">
      <c r="A572" s="4">
        <v>571</v>
      </c>
      <c r="B572" s="5" t="s">
        <v>1255</v>
      </c>
      <c r="C572" s="5" t="s">
        <v>152</v>
      </c>
      <c r="D572" s="5" t="s">
        <v>1256</v>
      </c>
      <c r="E572" s="5" t="s">
        <v>1257</v>
      </c>
      <c r="F572" s="5" t="s">
        <v>159</v>
      </c>
      <c r="G572" s="5" t="s">
        <v>345</v>
      </c>
      <c r="H572" s="5" t="s">
        <v>104</v>
      </c>
      <c r="I572" s="5" t="s">
        <v>212</v>
      </c>
      <c r="J572" s="5" t="s">
        <v>67</v>
      </c>
      <c r="K572" s="5" t="s">
        <v>480</v>
      </c>
      <c r="L572" s="5" t="s">
        <v>36</v>
      </c>
      <c r="M572" s="5" t="s">
        <v>109</v>
      </c>
      <c r="N572" s="5" t="s">
        <v>481</v>
      </c>
      <c r="O572" s="5">
        <v>984.9</v>
      </c>
      <c r="P572" s="5">
        <v>5</v>
      </c>
      <c r="Q572" s="5">
        <v>423.45</v>
      </c>
      <c r="R572" s="8">
        <f>Table1[[#This Row],[Profit]]/Table1[[#This Row],[Sales]]</f>
        <v>0.42994212610417298</v>
      </c>
      <c r="S572" s="5">
        <v>98.02</v>
      </c>
      <c r="T572" s="5" t="s">
        <v>170</v>
      </c>
      <c r="U572" s="5">
        <v>566</v>
      </c>
      <c r="V572" s="5" t="s">
        <v>173</v>
      </c>
      <c r="W572" s="5" t="s">
        <v>89</v>
      </c>
      <c r="X572" s="9" t="s">
        <v>28</v>
      </c>
      <c r="Y572" s="12">
        <v>44573</v>
      </c>
      <c r="Z572" s="12">
        <v>44754</v>
      </c>
      <c r="AA572" s="11">
        <f t="shared" si="40"/>
        <v>2022</v>
      </c>
      <c r="AB572" s="11" t="str">
        <f t="shared" si="41"/>
        <v>July</v>
      </c>
      <c r="AC572" s="11">
        <f t="shared" si="44"/>
        <v>181</v>
      </c>
      <c r="AD572" s="13" t="str" cm="1">
        <f t="array" ref="AD572">_xlfn.IFS(Table1[[#This Row],[Diff order-ship date]]&gt;10,"late time",Table1[[#This Row],[Diff order-ship date]]&gt;=0,"on time",Table1[[#This Row],[Diff order-ship date]]&lt;0,"not appropriate")</f>
        <v>late time</v>
      </c>
      <c r="AE572" s="11" t="str">
        <f t="shared" si="42"/>
        <v>Positive</v>
      </c>
      <c r="AF572" s="11" t="str">
        <f>_xlfn.CONCAT(Table1[[#This Row],[Month]],Table1[[#This Row],[year]])</f>
        <v>July2022</v>
      </c>
      <c r="AG572" s="11">
        <f t="shared" si="43"/>
        <v>0.42994212610417298</v>
      </c>
    </row>
    <row r="573" spans="1:33">
      <c r="A573" s="6">
        <v>572</v>
      </c>
      <c r="B573" s="7" t="s">
        <v>1250</v>
      </c>
      <c r="C573" s="7" t="s">
        <v>152</v>
      </c>
      <c r="D573" s="7" t="s">
        <v>1251</v>
      </c>
      <c r="E573" s="7" t="s">
        <v>1252</v>
      </c>
      <c r="F573" s="7" t="s">
        <v>159</v>
      </c>
      <c r="G573" s="7" t="s">
        <v>55</v>
      </c>
      <c r="H573" s="7" t="s">
        <v>55</v>
      </c>
      <c r="I573" s="7" t="s">
        <v>212</v>
      </c>
      <c r="J573" s="7" t="s">
        <v>65</v>
      </c>
      <c r="K573" s="7" t="s">
        <v>2295</v>
      </c>
      <c r="L573" s="7" t="s">
        <v>36</v>
      </c>
      <c r="M573" s="7" t="s">
        <v>88</v>
      </c>
      <c r="N573" s="7" t="s">
        <v>2296</v>
      </c>
      <c r="O573" s="7">
        <v>49.35</v>
      </c>
      <c r="P573" s="7">
        <v>5</v>
      </c>
      <c r="Q573" s="7">
        <v>0.45</v>
      </c>
      <c r="R573" s="8">
        <f>Table1[[#This Row],[Profit]]/Table1[[#This Row],[Sales]]</f>
        <v>9.11854103343465E-3</v>
      </c>
      <c r="S573" s="7">
        <v>12.23</v>
      </c>
      <c r="T573" s="7" t="s">
        <v>163</v>
      </c>
      <c r="U573" s="7">
        <v>609</v>
      </c>
      <c r="V573" s="7" t="s">
        <v>173</v>
      </c>
      <c r="W573" s="7" t="s">
        <v>101</v>
      </c>
      <c r="X573" s="10" t="s">
        <v>21</v>
      </c>
      <c r="Y573" s="14">
        <v>45303</v>
      </c>
      <c r="Z573" s="14">
        <v>45424</v>
      </c>
      <c r="AA573" s="11">
        <f t="shared" si="40"/>
        <v>2024</v>
      </c>
      <c r="AB573" s="11" t="str">
        <f t="shared" si="41"/>
        <v>May</v>
      </c>
      <c r="AC573" s="11">
        <f t="shared" si="44"/>
        <v>121</v>
      </c>
      <c r="AD573" s="13" t="str" cm="1">
        <f t="array" ref="AD573">_xlfn.IFS(Table1[[#This Row],[Diff order-ship date]]&gt;10,"late time",Table1[[#This Row],[Diff order-ship date]]&gt;=0,"on time",Table1[[#This Row],[Diff order-ship date]]&lt;0,"not appropriate")</f>
        <v>late time</v>
      </c>
      <c r="AE573" s="11" t="str">
        <f t="shared" si="42"/>
        <v>Positive</v>
      </c>
      <c r="AF573" s="11" t="str">
        <f>_xlfn.CONCAT(Table1[[#This Row],[Month]],Table1[[#This Row],[year]])</f>
        <v>May2024</v>
      </c>
      <c r="AG573" s="11">
        <f t="shared" si="43"/>
        <v>9.11854103343465E-3</v>
      </c>
    </row>
    <row r="574" spans="1:33">
      <c r="A574" s="4">
        <v>573</v>
      </c>
      <c r="B574" s="5" t="s">
        <v>2297</v>
      </c>
      <c r="C574" s="5" t="s">
        <v>152</v>
      </c>
      <c r="D574" s="5" t="s">
        <v>542</v>
      </c>
      <c r="E574" s="5" t="s">
        <v>543</v>
      </c>
      <c r="F574" s="5" t="s">
        <v>159</v>
      </c>
      <c r="G574" s="5" t="s">
        <v>296</v>
      </c>
      <c r="H574" s="5" t="s">
        <v>51</v>
      </c>
      <c r="I574" s="5" t="s">
        <v>212</v>
      </c>
      <c r="J574" s="5" t="s">
        <v>64</v>
      </c>
      <c r="K574" s="5" t="s">
        <v>2267</v>
      </c>
      <c r="L574" s="5" t="s">
        <v>36</v>
      </c>
      <c r="M574" s="5" t="s">
        <v>38</v>
      </c>
      <c r="N574" s="5" t="s">
        <v>2268</v>
      </c>
      <c r="O574" s="5">
        <v>30</v>
      </c>
      <c r="P574" s="5">
        <v>5</v>
      </c>
      <c r="Q574" s="5">
        <v>6.3</v>
      </c>
      <c r="R574" s="8">
        <f>Table1[[#This Row],[Profit]]/Table1[[#This Row],[Sales]]</f>
        <v>0.21</v>
      </c>
      <c r="S574" s="5">
        <v>3.46</v>
      </c>
      <c r="T574" s="5" t="s">
        <v>165</v>
      </c>
      <c r="U574" s="5">
        <v>304</v>
      </c>
      <c r="V574" s="5" t="s">
        <v>173</v>
      </c>
      <c r="W574" s="5" t="s">
        <v>96</v>
      </c>
      <c r="X574" s="9" t="s">
        <v>28</v>
      </c>
      <c r="Y574" s="12">
        <v>44787</v>
      </c>
      <c r="Z574" s="12">
        <v>44792</v>
      </c>
      <c r="AA574" s="11">
        <f t="shared" si="40"/>
        <v>2022</v>
      </c>
      <c r="AB574" s="11" t="str">
        <f t="shared" si="41"/>
        <v>August</v>
      </c>
      <c r="AC574" s="11">
        <f t="shared" si="44"/>
        <v>5</v>
      </c>
      <c r="AD574" s="13" t="str" cm="1">
        <f t="array" ref="AD574">_xlfn.IFS(Table1[[#This Row],[Diff order-ship date]]&gt;10,"late time",Table1[[#This Row],[Diff order-ship date]]&gt;=0,"on time",Table1[[#This Row],[Diff order-ship date]]&lt;0,"not appropriate")</f>
        <v>on time</v>
      </c>
      <c r="AE574" s="11" t="str">
        <f t="shared" si="42"/>
        <v>Positive</v>
      </c>
      <c r="AF574" s="11" t="str">
        <f>_xlfn.CONCAT(Table1[[#This Row],[Month]],Table1[[#This Row],[year]])</f>
        <v>August2022</v>
      </c>
      <c r="AG574" s="11">
        <f t="shared" si="43"/>
        <v>0.21</v>
      </c>
    </row>
    <row r="575" spans="1:33">
      <c r="A575" s="6">
        <v>574</v>
      </c>
      <c r="B575" s="7" t="s">
        <v>2298</v>
      </c>
      <c r="C575" s="7" t="s">
        <v>152</v>
      </c>
      <c r="D575" s="7" t="s">
        <v>2299</v>
      </c>
      <c r="E575" s="7" t="s">
        <v>2300</v>
      </c>
      <c r="F575" s="7" t="s">
        <v>159</v>
      </c>
      <c r="G575" s="7" t="s">
        <v>2301</v>
      </c>
      <c r="H575" s="7" t="s">
        <v>82</v>
      </c>
      <c r="I575" s="7" t="s">
        <v>212</v>
      </c>
      <c r="J575" s="7" t="s">
        <v>64</v>
      </c>
      <c r="K575" s="7" t="s">
        <v>2142</v>
      </c>
      <c r="L575" s="7" t="s">
        <v>36</v>
      </c>
      <c r="M575" s="7" t="s">
        <v>109</v>
      </c>
      <c r="N575" s="7" t="s">
        <v>2143</v>
      </c>
      <c r="O575" s="7">
        <v>1865.97</v>
      </c>
      <c r="P575" s="7">
        <v>9</v>
      </c>
      <c r="Q575" s="7">
        <v>802.17</v>
      </c>
      <c r="R575" s="8">
        <f>Table1[[#This Row],[Profit]]/Table1[[#This Row],[Sales]]</f>
        <v>0.42989437129214297</v>
      </c>
      <c r="S575" s="7">
        <v>413.95</v>
      </c>
      <c r="T575" s="7" t="s">
        <v>163</v>
      </c>
      <c r="U575" s="7">
        <v>516</v>
      </c>
      <c r="V575" s="7" t="s">
        <v>173</v>
      </c>
      <c r="W575" s="7" t="s">
        <v>106</v>
      </c>
      <c r="X575" s="10" t="s">
        <v>28</v>
      </c>
      <c r="Y575" s="14">
        <v>45403</v>
      </c>
      <c r="Z575" s="14">
        <v>45407</v>
      </c>
      <c r="AA575" s="11">
        <f t="shared" si="40"/>
        <v>2024</v>
      </c>
      <c r="AB575" s="11" t="str">
        <f t="shared" si="41"/>
        <v>April</v>
      </c>
      <c r="AC575" s="11">
        <f t="shared" si="44"/>
        <v>4</v>
      </c>
      <c r="AD575" s="13" t="str" cm="1">
        <f t="array" ref="AD575">_xlfn.IFS(Table1[[#This Row],[Diff order-ship date]]&gt;10,"late time",Table1[[#This Row],[Diff order-ship date]]&gt;=0,"on time",Table1[[#This Row],[Diff order-ship date]]&lt;0,"not appropriate")</f>
        <v>on time</v>
      </c>
      <c r="AE575" s="11" t="str">
        <f t="shared" si="42"/>
        <v>Positive</v>
      </c>
      <c r="AF575" s="11" t="str">
        <f>_xlfn.CONCAT(Table1[[#This Row],[Month]],Table1[[#This Row],[year]])</f>
        <v>April2024</v>
      </c>
      <c r="AG575" s="11">
        <f t="shared" si="43"/>
        <v>0.42989437129214297</v>
      </c>
    </row>
    <row r="576" spans="1:33">
      <c r="A576" s="4">
        <v>575</v>
      </c>
      <c r="B576" s="5" t="s">
        <v>2302</v>
      </c>
      <c r="C576" s="5" t="s">
        <v>152</v>
      </c>
      <c r="D576" s="5" t="s">
        <v>1287</v>
      </c>
      <c r="E576" s="5" t="s">
        <v>1288</v>
      </c>
      <c r="F576" s="5" t="s">
        <v>159</v>
      </c>
      <c r="G576" s="5" t="s">
        <v>650</v>
      </c>
      <c r="H576" s="5" t="s">
        <v>61</v>
      </c>
      <c r="I576" s="5" t="s">
        <v>212</v>
      </c>
      <c r="J576" s="5" t="s">
        <v>67</v>
      </c>
      <c r="K576" s="5" t="s">
        <v>2303</v>
      </c>
      <c r="L576" s="5" t="s">
        <v>36</v>
      </c>
      <c r="M576" s="5" t="s">
        <v>34</v>
      </c>
      <c r="N576" s="5" t="s">
        <v>2304</v>
      </c>
      <c r="O576" s="5">
        <v>169.5</v>
      </c>
      <c r="P576" s="5">
        <v>2</v>
      </c>
      <c r="Q576" s="5">
        <v>15.24</v>
      </c>
      <c r="R576" s="8">
        <f>Table1[[#This Row],[Profit]]/Table1[[#This Row],[Sales]]</f>
        <v>8.9911504424778799E-2</v>
      </c>
      <c r="S576" s="5">
        <v>35.840000000000003</v>
      </c>
      <c r="T576" s="5" t="s">
        <v>163</v>
      </c>
      <c r="U576" s="5">
        <v>730</v>
      </c>
      <c r="V576" s="5" t="s">
        <v>173</v>
      </c>
      <c r="W576" s="5" t="s">
        <v>101</v>
      </c>
      <c r="X576" s="9" t="s">
        <v>28</v>
      </c>
      <c r="Y576" s="12">
        <v>44907</v>
      </c>
      <c r="Z576" s="12">
        <v>44913</v>
      </c>
      <c r="AA576" s="11">
        <f t="shared" si="40"/>
        <v>2022</v>
      </c>
      <c r="AB576" s="11" t="str">
        <f t="shared" si="41"/>
        <v>December</v>
      </c>
      <c r="AC576" s="11">
        <f t="shared" si="44"/>
        <v>6</v>
      </c>
      <c r="AD576" s="13" t="str" cm="1">
        <f t="array" ref="AD576">_xlfn.IFS(Table1[[#This Row],[Diff order-ship date]]&gt;10,"late time",Table1[[#This Row],[Diff order-ship date]]&gt;=0,"on time",Table1[[#This Row],[Diff order-ship date]]&lt;0,"not appropriate")</f>
        <v>on time</v>
      </c>
      <c r="AE576" s="11" t="str">
        <f t="shared" si="42"/>
        <v>Positive</v>
      </c>
      <c r="AF576" s="11" t="str">
        <f>_xlfn.CONCAT(Table1[[#This Row],[Month]],Table1[[#This Row],[year]])</f>
        <v>December2022</v>
      </c>
      <c r="AG576" s="11">
        <f t="shared" si="43"/>
        <v>8.9911504424778799E-2</v>
      </c>
    </row>
    <row r="577" spans="1:33">
      <c r="A577" s="6">
        <v>576</v>
      </c>
      <c r="B577" s="7" t="s">
        <v>1250</v>
      </c>
      <c r="C577" s="7" t="s">
        <v>152</v>
      </c>
      <c r="D577" s="7" t="s">
        <v>1251</v>
      </c>
      <c r="E577" s="7" t="s">
        <v>1252</v>
      </c>
      <c r="F577" s="7" t="s">
        <v>159</v>
      </c>
      <c r="G577" s="7" t="s">
        <v>55</v>
      </c>
      <c r="H577" s="7" t="s">
        <v>55</v>
      </c>
      <c r="I577" s="7" t="s">
        <v>212</v>
      </c>
      <c r="J577" s="7" t="s">
        <v>65</v>
      </c>
      <c r="K577" s="7" t="s">
        <v>936</v>
      </c>
      <c r="L577" s="7" t="s">
        <v>36</v>
      </c>
      <c r="M577" s="7" t="s">
        <v>47</v>
      </c>
      <c r="N577" s="7" t="s">
        <v>937</v>
      </c>
      <c r="O577" s="7">
        <v>97.68</v>
      </c>
      <c r="P577" s="7">
        <v>2</v>
      </c>
      <c r="Q577" s="7">
        <v>13.62</v>
      </c>
      <c r="R577" s="8">
        <f>Table1[[#This Row],[Profit]]/Table1[[#This Row],[Sales]]</f>
        <v>0.13943488943488899</v>
      </c>
      <c r="S577" s="7">
        <v>20.100000000000001</v>
      </c>
      <c r="T577" s="7" t="s">
        <v>163</v>
      </c>
      <c r="U577" s="7">
        <v>42</v>
      </c>
      <c r="V577" s="7" t="s">
        <v>173</v>
      </c>
      <c r="W577" s="7" t="s">
        <v>96</v>
      </c>
      <c r="X577" s="10" t="s">
        <v>28</v>
      </c>
      <c r="Y577" s="14">
        <v>45522</v>
      </c>
      <c r="Z577" s="14">
        <v>45527</v>
      </c>
      <c r="AA577" s="11">
        <f t="shared" si="40"/>
        <v>2024</v>
      </c>
      <c r="AB577" s="11" t="str">
        <f t="shared" si="41"/>
        <v>August</v>
      </c>
      <c r="AC577" s="11">
        <f t="shared" si="44"/>
        <v>5</v>
      </c>
      <c r="AD577" s="13" t="str" cm="1">
        <f t="array" ref="AD577">_xlfn.IFS(Table1[[#This Row],[Diff order-ship date]]&gt;10,"late time",Table1[[#This Row],[Diff order-ship date]]&gt;=0,"on time",Table1[[#This Row],[Diff order-ship date]]&lt;0,"not appropriate")</f>
        <v>on time</v>
      </c>
      <c r="AE577" s="11" t="str">
        <f t="shared" si="42"/>
        <v>Positive</v>
      </c>
      <c r="AF577" s="11" t="str">
        <f>_xlfn.CONCAT(Table1[[#This Row],[Month]],Table1[[#This Row],[year]])</f>
        <v>August2024</v>
      </c>
      <c r="AG577" s="11">
        <f t="shared" si="43"/>
        <v>0.13943488943488899</v>
      </c>
    </row>
    <row r="578" spans="1:33">
      <c r="A578" s="4">
        <v>577</v>
      </c>
      <c r="B578" s="5" t="s">
        <v>2305</v>
      </c>
      <c r="C578" s="5" t="s">
        <v>152</v>
      </c>
      <c r="D578" s="5" t="s">
        <v>2306</v>
      </c>
      <c r="E578" s="5" t="s">
        <v>2307</v>
      </c>
      <c r="F578" s="5" t="s">
        <v>159</v>
      </c>
      <c r="G578" s="5" t="s">
        <v>2308</v>
      </c>
      <c r="H578" s="5" t="s">
        <v>100</v>
      </c>
      <c r="I578" s="5" t="s">
        <v>212</v>
      </c>
      <c r="J578" s="5" t="s">
        <v>67</v>
      </c>
      <c r="K578" s="5" t="s">
        <v>2309</v>
      </c>
      <c r="L578" s="5" t="s">
        <v>36</v>
      </c>
      <c r="M578" s="5" t="s">
        <v>99</v>
      </c>
      <c r="N578" s="5" t="s">
        <v>2310</v>
      </c>
      <c r="O578" s="5">
        <v>55.98</v>
      </c>
      <c r="P578" s="5">
        <v>2</v>
      </c>
      <c r="Q578" s="5">
        <v>27.96</v>
      </c>
      <c r="R578" s="8">
        <f>Table1[[#This Row],[Profit]]/Table1[[#This Row],[Sales]]</f>
        <v>0.49946409431939998</v>
      </c>
      <c r="S578" s="5">
        <v>8.5299999999999994</v>
      </c>
      <c r="T578" s="5" t="s">
        <v>163</v>
      </c>
      <c r="U578" s="5">
        <v>712</v>
      </c>
      <c r="V578" s="5" t="s">
        <v>173</v>
      </c>
      <c r="W578" s="5" t="s">
        <v>106</v>
      </c>
      <c r="X578" s="9" t="s">
        <v>21</v>
      </c>
      <c r="Y578" s="12">
        <v>45143</v>
      </c>
      <c r="Z578" s="12">
        <v>45059</v>
      </c>
      <c r="AA578" s="11">
        <f t="shared" ref="AA578:AA641" si="45">YEAR(Z578)</f>
        <v>2023</v>
      </c>
      <c r="AB578" s="11" t="str">
        <f t="shared" ref="AB578:AB641" si="46">TEXT(Z578,"mmmm")</f>
        <v>May</v>
      </c>
      <c r="AC578" s="11">
        <f t="shared" si="44"/>
        <v>-84</v>
      </c>
      <c r="AD578" s="13" t="str" cm="1">
        <f t="array" ref="AD578">_xlfn.IFS(Table1[[#This Row],[Diff order-ship date]]&gt;10,"late time",Table1[[#This Row],[Diff order-ship date]]&gt;=0,"on time",Table1[[#This Row],[Diff order-ship date]]&lt;0,"not appropriate")</f>
        <v>not appropriate</v>
      </c>
      <c r="AE578" s="11" t="str">
        <f t="shared" ref="AE578:AE641" si="47">IF(Q578&lt;0,"Negative","Positive")</f>
        <v>Positive</v>
      </c>
      <c r="AF578" s="11" t="str">
        <f>_xlfn.CONCAT(Table1[[#This Row],[Month]],Table1[[#This Row],[year]])</f>
        <v>May2023</v>
      </c>
      <c r="AG578" s="11">
        <f t="shared" ref="AG578:AG641" si="48">Q578/O578</f>
        <v>0.49946409431939998</v>
      </c>
    </row>
    <row r="579" spans="1:33">
      <c r="A579" s="6">
        <v>578</v>
      </c>
      <c r="B579" s="7" t="s">
        <v>2279</v>
      </c>
      <c r="C579" s="7" t="s">
        <v>152</v>
      </c>
      <c r="D579" s="7" t="s">
        <v>2280</v>
      </c>
      <c r="E579" s="7" t="s">
        <v>2281</v>
      </c>
      <c r="F579" s="7" t="s">
        <v>159</v>
      </c>
      <c r="G579" s="7" t="s">
        <v>873</v>
      </c>
      <c r="H579" s="7" t="s">
        <v>94</v>
      </c>
      <c r="I579" s="7" t="s">
        <v>212</v>
      </c>
      <c r="J579" s="7" t="s">
        <v>66</v>
      </c>
      <c r="K579" s="7" t="s">
        <v>2311</v>
      </c>
      <c r="L579" s="7" t="s">
        <v>36</v>
      </c>
      <c r="M579" s="7" t="s">
        <v>47</v>
      </c>
      <c r="N579" s="7" t="s">
        <v>2312</v>
      </c>
      <c r="O579" s="7">
        <v>100.92</v>
      </c>
      <c r="P579" s="7">
        <v>2</v>
      </c>
      <c r="Q579" s="7">
        <v>45.36</v>
      </c>
      <c r="R579" s="8">
        <f>Table1[[#This Row],[Profit]]/Table1[[#This Row],[Sales]]</f>
        <v>0.44946492271105798</v>
      </c>
      <c r="S579" s="7">
        <v>13.54</v>
      </c>
      <c r="T579" s="7" t="s">
        <v>165</v>
      </c>
      <c r="U579" s="7">
        <v>283</v>
      </c>
      <c r="V579" s="7" t="s">
        <v>173</v>
      </c>
      <c r="W579" s="7" t="s">
        <v>89</v>
      </c>
      <c r="X579" s="10" t="s">
        <v>28</v>
      </c>
      <c r="Y579" s="14">
        <v>45635</v>
      </c>
      <c r="Z579" s="14">
        <v>45551</v>
      </c>
      <c r="AA579" s="11">
        <f t="shared" si="45"/>
        <v>2024</v>
      </c>
      <c r="AB579" s="11" t="str">
        <f t="shared" si="46"/>
        <v>September</v>
      </c>
      <c r="AC579" s="11">
        <f t="shared" si="44"/>
        <v>-84</v>
      </c>
      <c r="AD579" s="13" t="str" cm="1">
        <f t="array" ref="AD579">_xlfn.IFS(Table1[[#This Row],[Diff order-ship date]]&gt;10,"late time",Table1[[#This Row],[Diff order-ship date]]&gt;=0,"on time",Table1[[#This Row],[Diff order-ship date]]&lt;0,"not appropriate")</f>
        <v>not appropriate</v>
      </c>
      <c r="AE579" s="11" t="str">
        <f t="shared" si="47"/>
        <v>Positive</v>
      </c>
      <c r="AF579" s="11" t="str">
        <f>_xlfn.CONCAT(Table1[[#This Row],[Month]],Table1[[#This Row],[year]])</f>
        <v>September2024</v>
      </c>
      <c r="AG579" s="11">
        <f t="shared" si="48"/>
        <v>0.44946492271105798</v>
      </c>
    </row>
    <row r="580" spans="1:33">
      <c r="A580" s="4">
        <v>579</v>
      </c>
      <c r="B580" s="5" t="s">
        <v>2313</v>
      </c>
      <c r="C580" s="5" t="s">
        <v>152</v>
      </c>
      <c r="D580" s="5" t="s">
        <v>460</v>
      </c>
      <c r="E580" s="5" t="s">
        <v>461</v>
      </c>
      <c r="F580" s="5" t="s">
        <v>159</v>
      </c>
      <c r="G580" s="5" t="s">
        <v>150</v>
      </c>
      <c r="H580" s="5" t="s">
        <v>87</v>
      </c>
      <c r="I580" s="5" t="s">
        <v>212</v>
      </c>
      <c r="J580" s="5" t="s">
        <v>66</v>
      </c>
      <c r="K580" s="5" t="s">
        <v>2063</v>
      </c>
      <c r="L580" s="5" t="s">
        <v>36</v>
      </c>
      <c r="M580" s="5" t="s">
        <v>41</v>
      </c>
      <c r="N580" s="5" t="s">
        <v>2064</v>
      </c>
      <c r="O580" s="5">
        <v>109.8</v>
      </c>
      <c r="P580" s="5">
        <v>2</v>
      </c>
      <c r="Q580" s="5">
        <v>43.92</v>
      </c>
      <c r="R580" s="8">
        <f>Table1[[#This Row],[Profit]]/Table1[[#This Row],[Sales]]</f>
        <v>0.4</v>
      </c>
      <c r="S580" s="5">
        <v>9.49</v>
      </c>
      <c r="T580" s="5" t="s">
        <v>170</v>
      </c>
      <c r="U580" s="5">
        <v>139</v>
      </c>
      <c r="V580" s="5" t="s">
        <v>173</v>
      </c>
      <c r="W580" s="5" t="s">
        <v>101</v>
      </c>
      <c r="X580" s="9" t="s">
        <v>21</v>
      </c>
      <c r="Y580" s="12">
        <v>45595</v>
      </c>
      <c r="Z580" s="12">
        <v>45393</v>
      </c>
      <c r="AA580" s="11">
        <f t="shared" si="45"/>
        <v>2024</v>
      </c>
      <c r="AB580" s="11" t="str">
        <f t="shared" si="46"/>
        <v>April</v>
      </c>
      <c r="AC580" s="11">
        <f t="shared" ref="AC580:AC643" si="49">DATEDIF(Y580,Z580,"d")</f>
        <v>-202</v>
      </c>
      <c r="AD580" s="13" t="str" cm="1">
        <f t="array" ref="AD580">_xlfn.IFS(Table1[[#This Row],[Diff order-ship date]]&gt;10,"late time",Table1[[#This Row],[Diff order-ship date]]&gt;=0,"on time",Table1[[#This Row],[Diff order-ship date]]&lt;0,"not appropriate")</f>
        <v>not appropriate</v>
      </c>
      <c r="AE580" s="11" t="str">
        <f t="shared" si="47"/>
        <v>Positive</v>
      </c>
      <c r="AF580" s="11" t="str">
        <f>_xlfn.CONCAT(Table1[[#This Row],[Month]],Table1[[#This Row],[year]])</f>
        <v>April2024</v>
      </c>
      <c r="AG580" s="11">
        <f t="shared" si="48"/>
        <v>0.4</v>
      </c>
    </row>
    <row r="581" spans="1:33">
      <c r="A581" s="6">
        <v>580</v>
      </c>
      <c r="B581" s="7" t="s">
        <v>1031</v>
      </c>
      <c r="C581" s="7" t="s">
        <v>149</v>
      </c>
      <c r="D581" s="7" t="s">
        <v>1032</v>
      </c>
      <c r="E581" s="7" t="s">
        <v>1033</v>
      </c>
      <c r="F581" s="7" t="s">
        <v>158</v>
      </c>
      <c r="G581" s="7" t="s">
        <v>920</v>
      </c>
      <c r="H581" s="7" t="s">
        <v>140</v>
      </c>
      <c r="I581" s="7" t="s">
        <v>212</v>
      </c>
      <c r="J581" s="7" t="s">
        <v>65</v>
      </c>
      <c r="K581" s="7" t="s">
        <v>2314</v>
      </c>
      <c r="L581" s="7" t="s">
        <v>36</v>
      </c>
      <c r="M581" s="7" t="s">
        <v>38</v>
      </c>
      <c r="N581" s="7" t="s">
        <v>2145</v>
      </c>
      <c r="O581" s="7">
        <v>76.2</v>
      </c>
      <c r="P581" s="7">
        <v>5</v>
      </c>
      <c r="Q581" s="7">
        <v>10.65</v>
      </c>
      <c r="R581" s="8">
        <f>Table1[[#This Row],[Profit]]/Table1[[#This Row],[Sales]]</f>
        <v>0.139763779527559</v>
      </c>
      <c r="S581" s="7">
        <v>5.29</v>
      </c>
      <c r="T581" s="7" t="s">
        <v>165</v>
      </c>
      <c r="U581" s="7">
        <v>66</v>
      </c>
      <c r="V581" s="7" t="s">
        <v>173</v>
      </c>
      <c r="W581" s="7" t="s">
        <v>106</v>
      </c>
      <c r="X581" s="10" t="s">
        <v>21</v>
      </c>
      <c r="Y581" s="14">
        <v>44465</v>
      </c>
      <c r="Z581" s="14">
        <v>44469</v>
      </c>
      <c r="AA581" s="11">
        <f t="shared" si="45"/>
        <v>2021</v>
      </c>
      <c r="AB581" s="11" t="str">
        <f t="shared" si="46"/>
        <v>September</v>
      </c>
      <c r="AC581" s="11">
        <f t="shared" si="49"/>
        <v>4</v>
      </c>
      <c r="AD581" s="13" t="str" cm="1">
        <f t="array" ref="AD581">_xlfn.IFS(Table1[[#This Row],[Diff order-ship date]]&gt;10,"late time",Table1[[#This Row],[Diff order-ship date]]&gt;=0,"on time",Table1[[#This Row],[Diff order-ship date]]&lt;0,"not appropriate")</f>
        <v>on time</v>
      </c>
      <c r="AE581" s="11" t="str">
        <f t="shared" si="47"/>
        <v>Positive</v>
      </c>
      <c r="AF581" s="11" t="str">
        <f>_xlfn.CONCAT(Table1[[#This Row],[Month]],Table1[[#This Row],[year]])</f>
        <v>September2021</v>
      </c>
      <c r="AG581" s="11">
        <f t="shared" si="48"/>
        <v>0.139763779527559</v>
      </c>
    </row>
    <row r="582" spans="1:33">
      <c r="A582" s="4">
        <v>581</v>
      </c>
      <c r="B582" s="5" t="s">
        <v>2315</v>
      </c>
      <c r="C582" s="5" t="s">
        <v>147</v>
      </c>
      <c r="D582" s="5" t="s">
        <v>2316</v>
      </c>
      <c r="E582" s="5" t="s">
        <v>2317</v>
      </c>
      <c r="F582" s="5" t="s">
        <v>158</v>
      </c>
      <c r="G582" s="5" t="s">
        <v>725</v>
      </c>
      <c r="H582" s="5" t="s">
        <v>132</v>
      </c>
      <c r="I582" s="5" t="s">
        <v>212</v>
      </c>
      <c r="J582" s="5" t="s">
        <v>66</v>
      </c>
      <c r="K582" s="5" t="s">
        <v>2318</v>
      </c>
      <c r="L582" s="5" t="s">
        <v>36</v>
      </c>
      <c r="M582" s="5" t="s">
        <v>114</v>
      </c>
      <c r="N582" s="5" t="s">
        <v>2319</v>
      </c>
      <c r="O582" s="5">
        <v>133.5</v>
      </c>
      <c r="P582" s="5">
        <v>5</v>
      </c>
      <c r="Q582" s="5">
        <v>65.400000000000006</v>
      </c>
      <c r="R582" s="8">
        <f>Table1[[#This Row],[Profit]]/Table1[[#This Row],[Sales]]</f>
        <v>0.489887640449438</v>
      </c>
      <c r="S582" s="5">
        <v>17.12</v>
      </c>
      <c r="T582" s="5" t="s">
        <v>170</v>
      </c>
      <c r="U582" s="5">
        <v>756</v>
      </c>
      <c r="V582" s="5" t="s">
        <v>173</v>
      </c>
      <c r="W582" s="5" t="s">
        <v>101</v>
      </c>
      <c r="X582" s="9" t="s">
        <v>28</v>
      </c>
      <c r="Y582" s="12">
        <v>45157</v>
      </c>
      <c r="Z582" s="12">
        <v>45163</v>
      </c>
      <c r="AA582" s="11">
        <f t="shared" si="45"/>
        <v>2023</v>
      </c>
      <c r="AB582" s="11" t="str">
        <f t="shared" si="46"/>
        <v>August</v>
      </c>
      <c r="AC582" s="11">
        <f t="shared" si="49"/>
        <v>6</v>
      </c>
      <c r="AD582" s="13" t="str" cm="1">
        <f t="array" ref="AD582">_xlfn.IFS(Table1[[#This Row],[Diff order-ship date]]&gt;10,"late time",Table1[[#This Row],[Diff order-ship date]]&gt;=0,"on time",Table1[[#This Row],[Diff order-ship date]]&lt;0,"not appropriate")</f>
        <v>on time</v>
      </c>
      <c r="AE582" s="11" t="str">
        <f t="shared" si="47"/>
        <v>Positive</v>
      </c>
      <c r="AF582" s="11" t="str">
        <f>_xlfn.CONCAT(Table1[[#This Row],[Month]],Table1[[#This Row],[year]])</f>
        <v>August2023</v>
      </c>
      <c r="AG582" s="11">
        <f t="shared" si="48"/>
        <v>0.489887640449438</v>
      </c>
    </row>
    <row r="583" spans="1:33">
      <c r="A583" s="6">
        <v>582</v>
      </c>
      <c r="B583" s="7" t="s">
        <v>1052</v>
      </c>
      <c r="C583" s="7" t="s">
        <v>147</v>
      </c>
      <c r="D583" s="7" t="s">
        <v>1053</v>
      </c>
      <c r="E583" s="7" t="s">
        <v>1054</v>
      </c>
      <c r="F583" s="7" t="s">
        <v>158</v>
      </c>
      <c r="G583" s="7" t="s">
        <v>538</v>
      </c>
      <c r="H583" s="7" t="s">
        <v>71</v>
      </c>
      <c r="I583" s="7" t="s">
        <v>212</v>
      </c>
      <c r="J583" s="7" t="s">
        <v>65</v>
      </c>
      <c r="K583" s="7" t="s">
        <v>2057</v>
      </c>
      <c r="L583" s="7" t="s">
        <v>36</v>
      </c>
      <c r="M583" s="7" t="s">
        <v>88</v>
      </c>
      <c r="N583" s="7" t="s">
        <v>2058</v>
      </c>
      <c r="O583" s="7">
        <v>23.25</v>
      </c>
      <c r="P583" s="7">
        <v>5</v>
      </c>
      <c r="Q583" s="7">
        <v>6.15</v>
      </c>
      <c r="R583" s="8">
        <f>Table1[[#This Row],[Profit]]/Table1[[#This Row],[Sales]]</f>
        <v>0.26451612903225802</v>
      </c>
      <c r="S583" s="7">
        <v>5.49</v>
      </c>
      <c r="T583" s="7" t="s">
        <v>165</v>
      </c>
      <c r="U583" s="7">
        <v>53</v>
      </c>
      <c r="V583" s="7" t="s">
        <v>173</v>
      </c>
      <c r="W583" s="7" t="s">
        <v>96</v>
      </c>
      <c r="X583" s="10" t="s">
        <v>21</v>
      </c>
      <c r="Y583" s="14">
        <v>45112</v>
      </c>
      <c r="Z583" s="14">
        <v>45265</v>
      </c>
      <c r="AA583" s="11">
        <f t="shared" si="45"/>
        <v>2023</v>
      </c>
      <c r="AB583" s="11" t="str">
        <f t="shared" si="46"/>
        <v>December</v>
      </c>
      <c r="AC583" s="11">
        <f t="shared" si="49"/>
        <v>153</v>
      </c>
      <c r="AD583" s="13" t="str" cm="1">
        <f t="array" ref="AD583">_xlfn.IFS(Table1[[#This Row],[Diff order-ship date]]&gt;10,"late time",Table1[[#This Row],[Diff order-ship date]]&gt;=0,"on time",Table1[[#This Row],[Diff order-ship date]]&lt;0,"not appropriate")</f>
        <v>late time</v>
      </c>
      <c r="AE583" s="11" t="str">
        <f t="shared" si="47"/>
        <v>Positive</v>
      </c>
      <c r="AF583" s="11" t="str">
        <f>_xlfn.CONCAT(Table1[[#This Row],[Month]],Table1[[#This Row],[year]])</f>
        <v>December2023</v>
      </c>
      <c r="AG583" s="11">
        <f t="shared" si="48"/>
        <v>0.26451612903225802</v>
      </c>
    </row>
    <row r="584" spans="1:33">
      <c r="A584" s="4">
        <v>583</v>
      </c>
      <c r="B584" s="5" t="s">
        <v>2320</v>
      </c>
      <c r="C584" s="5" t="s">
        <v>152</v>
      </c>
      <c r="D584" s="5" t="s">
        <v>2321</v>
      </c>
      <c r="E584" s="5" t="s">
        <v>2322</v>
      </c>
      <c r="F584" s="5" t="s">
        <v>158</v>
      </c>
      <c r="G584" s="5" t="s">
        <v>236</v>
      </c>
      <c r="H584" s="5" t="s">
        <v>94</v>
      </c>
      <c r="I584" s="5" t="s">
        <v>212</v>
      </c>
      <c r="J584" s="5" t="s">
        <v>66</v>
      </c>
      <c r="K584" s="5" t="s">
        <v>2323</v>
      </c>
      <c r="L584" s="5" t="s">
        <v>36</v>
      </c>
      <c r="M584" s="5" t="s">
        <v>38</v>
      </c>
      <c r="N584" s="5" t="s">
        <v>2324</v>
      </c>
      <c r="O584" s="5">
        <v>84.75</v>
      </c>
      <c r="P584" s="5">
        <v>5</v>
      </c>
      <c r="Q584" s="5">
        <v>6.75</v>
      </c>
      <c r="R584" s="8">
        <f>Table1[[#This Row],[Profit]]/Table1[[#This Row],[Sales]]</f>
        <v>7.9646017699115002E-2</v>
      </c>
      <c r="S584" s="5">
        <v>11.32</v>
      </c>
      <c r="T584" s="5" t="s">
        <v>163</v>
      </c>
      <c r="U584" s="5">
        <v>85</v>
      </c>
      <c r="V584" s="5" t="s">
        <v>173</v>
      </c>
      <c r="W584" s="5" t="s">
        <v>106</v>
      </c>
      <c r="X584" s="9" t="s">
        <v>21</v>
      </c>
      <c r="Y584" s="12">
        <v>44870</v>
      </c>
      <c r="Z584" s="12">
        <v>44696</v>
      </c>
      <c r="AA584" s="11">
        <f t="shared" si="45"/>
        <v>2022</v>
      </c>
      <c r="AB584" s="11" t="str">
        <f t="shared" si="46"/>
        <v>May</v>
      </c>
      <c r="AC584" s="11">
        <f t="shared" si="49"/>
        <v>-174</v>
      </c>
      <c r="AD584" s="13" t="str" cm="1">
        <f t="array" ref="AD584">_xlfn.IFS(Table1[[#This Row],[Diff order-ship date]]&gt;10,"late time",Table1[[#This Row],[Diff order-ship date]]&gt;=0,"on time",Table1[[#This Row],[Diff order-ship date]]&lt;0,"not appropriate")</f>
        <v>not appropriate</v>
      </c>
      <c r="AE584" s="11" t="str">
        <f t="shared" si="47"/>
        <v>Positive</v>
      </c>
      <c r="AF584" s="11" t="str">
        <f>_xlfn.CONCAT(Table1[[#This Row],[Month]],Table1[[#This Row],[year]])</f>
        <v>May2022</v>
      </c>
      <c r="AG584" s="11">
        <f t="shared" si="48"/>
        <v>7.9646017699115002E-2</v>
      </c>
    </row>
    <row r="585" spans="1:33">
      <c r="A585" s="6">
        <v>584</v>
      </c>
      <c r="B585" s="7" t="s">
        <v>2325</v>
      </c>
      <c r="C585" s="7" t="s">
        <v>152</v>
      </c>
      <c r="D585" s="7" t="s">
        <v>688</v>
      </c>
      <c r="E585" s="7" t="s">
        <v>689</v>
      </c>
      <c r="F585" s="7" t="s">
        <v>158</v>
      </c>
      <c r="G585" s="7" t="s">
        <v>55</v>
      </c>
      <c r="H585" s="7" t="s">
        <v>55</v>
      </c>
      <c r="I585" s="7" t="s">
        <v>212</v>
      </c>
      <c r="J585" s="7" t="s">
        <v>65</v>
      </c>
      <c r="K585" s="7" t="s">
        <v>2184</v>
      </c>
      <c r="L585" s="7" t="s">
        <v>36</v>
      </c>
      <c r="M585" s="7" t="s">
        <v>109</v>
      </c>
      <c r="N585" s="7" t="s">
        <v>2185</v>
      </c>
      <c r="O585" s="7">
        <v>155.85</v>
      </c>
      <c r="P585" s="7">
        <v>5</v>
      </c>
      <c r="Q585" s="7">
        <v>4.6500000000000004</v>
      </c>
      <c r="R585" s="8">
        <f>Table1[[#This Row],[Profit]]/Table1[[#This Row],[Sales]]</f>
        <v>2.9836381135707399E-2</v>
      </c>
      <c r="S585" s="7">
        <v>21.78</v>
      </c>
      <c r="T585" s="7" t="s">
        <v>170</v>
      </c>
      <c r="U585" s="7">
        <v>95</v>
      </c>
      <c r="V585" s="7" t="s">
        <v>173</v>
      </c>
      <c r="W585" s="7" t="s">
        <v>89</v>
      </c>
      <c r="X585" s="10" t="s">
        <v>28</v>
      </c>
      <c r="Y585" s="14">
        <v>45558</v>
      </c>
      <c r="Z585" s="14">
        <v>45562</v>
      </c>
      <c r="AA585" s="11">
        <f t="shared" si="45"/>
        <v>2024</v>
      </c>
      <c r="AB585" s="11" t="str">
        <f t="shared" si="46"/>
        <v>September</v>
      </c>
      <c r="AC585" s="11">
        <f t="shared" si="49"/>
        <v>4</v>
      </c>
      <c r="AD585" s="13" t="str" cm="1">
        <f t="array" ref="AD585">_xlfn.IFS(Table1[[#This Row],[Diff order-ship date]]&gt;10,"late time",Table1[[#This Row],[Diff order-ship date]]&gt;=0,"on time",Table1[[#This Row],[Diff order-ship date]]&lt;0,"not appropriate")</f>
        <v>on time</v>
      </c>
      <c r="AE585" s="11" t="str">
        <f t="shared" si="47"/>
        <v>Positive</v>
      </c>
      <c r="AF585" s="11" t="str">
        <f>_xlfn.CONCAT(Table1[[#This Row],[Month]],Table1[[#This Row],[year]])</f>
        <v>September2024</v>
      </c>
      <c r="AG585" s="11">
        <f t="shared" si="48"/>
        <v>2.9836381135707399E-2</v>
      </c>
    </row>
    <row r="586" spans="1:33">
      <c r="A586" s="4">
        <v>585</v>
      </c>
      <c r="B586" s="5" t="s">
        <v>2326</v>
      </c>
      <c r="C586" s="5" t="s">
        <v>152</v>
      </c>
      <c r="D586" s="5" t="s">
        <v>2327</v>
      </c>
      <c r="E586" s="5" t="s">
        <v>2328</v>
      </c>
      <c r="F586" s="5" t="s">
        <v>158</v>
      </c>
      <c r="G586" s="5" t="s">
        <v>723</v>
      </c>
      <c r="H586" s="5" t="s">
        <v>129</v>
      </c>
      <c r="I586" s="5" t="s">
        <v>212</v>
      </c>
      <c r="J586" s="5" t="s">
        <v>67</v>
      </c>
      <c r="K586" s="5" t="s">
        <v>2329</v>
      </c>
      <c r="L586" s="5" t="s">
        <v>36</v>
      </c>
      <c r="M586" s="5" t="s">
        <v>41</v>
      </c>
      <c r="N586" s="5" t="s">
        <v>2330</v>
      </c>
      <c r="O586" s="5">
        <v>227.4</v>
      </c>
      <c r="P586" s="5">
        <v>5</v>
      </c>
      <c r="Q586" s="5">
        <v>49.95</v>
      </c>
      <c r="R586" s="8">
        <f>Table1[[#This Row],[Profit]]/Table1[[#This Row],[Sales]]</f>
        <v>0.21965699208443301</v>
      </c>
      <c r="S586" s="5">
        <v>16.600000000000001</v>
      </c>
      <c r="T586" s="5" t="s">
        <v>170</v>
      </c>
      <c r="U586" s="5">
        <v>438</v>
      </c>
      <c r="V586" s="5" t="s">
        <v>173</v>
      </c>
      <c r="W586" s="5" t="s">
        <v>96</v>
      </c>
      <c r="X586" s="9" t="s">
        <v>28</v>
      </c>
      <c r="Y586" s="12">
        <v>44202</v>
      </c>
      <c r="Z586" s="12">
        <v>44353</v>
      </c>
      <c r="AA586" s="11">
        <f t="shared" si="45"/>
        <v>2021</v>
      </c>
      <c r="AB586" s="11" t="str">
        <f t="shared" si="46"/>
        <v>June</v>
      </c>
      <c r="AC586" s="11">
        <f t="shared" si="49"/>
        <v>151</v>
      </c>
      <c r="AD586" s="13" t="str" cm="1">
        <f t="array" ref="AD586">_xlfn.IFS(Table1[[#This Row],[Diff order-ship date]]&gt;10,"late time",Table1[[#This Row],[Diff order-ship date]]&gt;=0,"on time",Table1[[#This Row],[Diff order-ship date]]&lt;0,"not appropriate")</f>
        <v>late time</v>
      </c>
      <c r="AE586" s="11" t="str">
        <f t="shared" si="47"/>
        <v>Positive</v>
      </c>
      <c r="AF586" s="11" t="str">
        <f>_xlfn.CONCAT(Table1[[#This Row],[Month]],Table1[[#This Row],[year]])</f>
        <v>June2021</v>
      </c>
      <c r="AG586" s="11">
        <f t="shared" si="48"/>
        <v>0.21965699208443301</v>
      </c>
    </row>
    <row r="587" spans="1:33">
      <c r="A587" s="6">
        <v>586</v>
      </c>
      <c r="B587" s="7" t="s">
        <v>2331</v>
      </c>
      <c r="C587" s="7" t="s">
        <v>149</v>
      </c>
      <c r="D587" s="7" t="s">
        <v>368</v>
      </c>
      <c r="E587" s="7" t="s">
        <v>133</v>
      </c>
      <c r="F587" s="7" t="s">
        <v>158</v>
      </c>
      <c r="G587" s="7" t="s">
        <v>156</v>
      </c>
      <c r="H587" s="7" t="s">
        <v>104</v>
      </c>
      <c r="I587" s="7" t="s">
        <v>212</v>
      </c>
      <c r="J587" s="7" t="s">
        <v>67</v>
      </c>
      <c r="K587" s="7" t="s">
        <v>2332</v>
      </c>
      <c r="L587" s="7" t="s">
        <v>36</v>
      </c>
      <c r="M587" s="7" t="s">
        <v>34</v>
      </c>
      <c r="N587" s="7" t="s">
        <v>2333</v>
      </c>
      <c r="O587" s="7">
        <v>1840.68</v>
      </c>
      <c r="P587" s="7">
        <v>6</v>
      </c>
      <c r="Q587" s="7">
        <v>846.54</v>
      </c>
      <c r="R587" s="8">
        <f>Table1[[#This Row],[Profit]]/Table1[[#This Row],[Sales]]</f>
        <v>0.459906121650694</v>
      </c>
      <c r="S587" s="7">
        <v>2.97</v>
      </c>
      <c r="T587" s="7" t="s">
        <v>170</v>
      </c>
      <c r="U587" s="7">
        <v>128</v>
      </c>
      <c r="V587" s="7" t="s">
        <v>173</v>
      </c>
      <c r="W587" s="7" t="s">
        <v>106</v>
      </c>
      <c r="X587" s="10" t="s">
        <v>21</v>
      </c>
      <c r="Y587" s="14">
        <v>45070</v>
      </c>
      <c r="Z587" s="14">
        <v>45076</v>
      </c>
      <c r="AA587" s="11">
        <f t="shared" si="45"/>
        <v>2023</v>
      </c>
      <c r="AB587" s="11" t="str">
        <f t="shared" si="46"/>
        <v>May</v>
      </c>
      <c r="AC587" s="11">
        <f t="shared" si="49"/>
        <v>6</v>
      </c>
      <c r="AD587" s="13" t="str" cm="1">
        <f t="array" ref="AD587">_xlfn.IFS(Table1[[#This Row],[Diff order-ship date]]&gt;10,"late time",Table1[[#This Row],[Diff order-ship date]]&gt;=0,"on time",Table1[[#This Row],[Diff order-ship date]]&lt;0,"not appropriate")</f>
        <v>on time</v>
      </c>
      <c r="AE587" s="11" t="str">
        <f t="shared" si="47"/>
        <v>Positive</v>
      </c>
      <c r="AF587" s="11" t="str">
        <f>_xlfn.CONCAT(Table1[[#This Row],[Month]],Table1[[#This Row],[year]])</f>
        <v>May2023</v>
      </c>
      <c r="AG587" s="11">
        <f t="shared" si="48"/>
        <v>0.459906121650694</v>
      </c>
    </row>
    <row r="588" spans="1:33">
      <c r="A588" s="4">
        <v>587</v>
      </c>
      <c r="B588" s="5" t="s">
        <v>2334</v>
      </c>
      <c r="C588" s="5" t="s">
        <v>147</v>
      </c>
      <c r="D588" s="5" t="s">
        <v>209</v>
      </c>
      <c r="E588" s="5" t="s">
        <v>210</v>
      </c>
      <c r="F588" s="5" t="s">
        <v>158</v>
      </c>
      <c r="G588" s="5" t="s">
        <v>265</v>
      </c>
      <c r="H588" s="5" t="s">
        <v>138</v>
      </c>
      <c r="I588" s="5" t="s">
        <v>212</v>
      </c>
      <c r="J588" s="5" t="s">
        <v>65</v>
      </c>
      <c r="K588" s="5" t="s">
        <v>2335</v>
      </c>
      <c r="L588" s="5" t="s">
        <v>36</v>
      </c>
      <c r="M588" s="5" t="s">
        <v>38</v>
      </c>
      <c r="N588" s="5" t="s">
        <v>2336</v>
      </c>
      <c r="O588" s="5">
        <v>102.24</v>
      </c>
      <c r="P588" s="5">
        <v>6</v>
      </c>
      <c r="Q588" s="5">
        <v>43.92</v>
      </c>
      <c r="R588" s="8">
        <f>Table1[[#This Row],[Profit]]/Table1[[#This Row],[Sales]]</f>
        <v>0.42957746478873199</v>
      </c>
      <c r="S588" s="5">
        <v>41.98</v>
      </c>
      <c r="T588" s="5" t="s">
        <v>163</v>
      </c>
      <c r="U588" s="5">
        <v>70</v>
      </c>
      <c r="V588" s="5" t="s">
        <v>173</v>
      </c>
      <c r="W588" s="5" t="s">
        <v>89</v>
      </c>
      <c r="X588" s="9" t="s">
        <v>21</v>
      </c>
      <c r="Y588" s="12">
        <v>44739</v>
      </c>
      <c r="Z588" s="12">
        <v>44599</v>
      </c>
      <c r="AA588" s="11">
        <f t="shared" si="45"/>
        <v>2022</v>
      </c>
      <c r="AB588" s="11" t="str">
        <f t="shared" si="46"/>
        <v>February</v>
      </c>
      <c r="AC588" s="11">
        <f t="shared" si="49"/>
        <v>-140</v>
      </c>
      <c r="AD588" s="13" t="str" cm="1">
        <f t="array" ref="AD588">_xlfn.IFS(Table1[[#This Row],[Diff order-ship date]]&gt;10,"late time",Table1[[#This Row],[Diff order-ship date]]&gt;=0,"on time",Table1[[#This Row],[Diff order-ship date]]&lt;0,"not appropriate")</f>
        <v>not appropriate</v>
      </c>
      <c r="AE588" s="11" t="str">
        <f t="shared" si="47"/>
        <v>Positive</v>
      </c>
      <c r="AF588" s="11" t="str">
        <f>_xlfn.CONCAT(Table1[[#This Row],[Month]],Table1[[#This Row],[year]])</f>
        <v>February2022</v>
      </c>
      <c r="AG588" s="11">
        <f t="shared" si="48"/>
        <v>0.42957746478873199</v>
      </c>
    </row>
    <row r="589" spans="1:33">
      <c r="A589" s="6">
        <v>588</v>
      </c>
      <c r="B589" s="7" t="s">
        <v>2337</v>
      </c>
      <c r="C589" s="7" t="s">
        <v>147</v>
      </c>
      <c r="D589" s="7" t="s">
        <v>955</v>
      </c>
      <c r="E589" s="7" t="s">
        <v>956</v>
      </c>
      <c r="F589" s="7" t="s">
        <v>158</v>
      </c>
      <c r="G589" s="7" t="s">
        <v>313</v>
      </c>
      <c r="H589" s="7" t="s">
        <v>61</v>
      </c>
      <c r="I589" s="7" t="s">
        <v>212</v>
      </c>
      <c r="J589" s="7" t="s">
        <v>67</v>
      </c>
      <c r="K589" s="7" t="s">
        <v>2041</v>
      </c>
      <c r="L589" s="7" t="s">
        <v>36</v>
      </c>
      <c r="M589" s="7" t="s">
        <v>47</v>
      </c>
      <c r="N589" s="7" t="s">
        <v>2042</v>
      </c>
      <c r="O589" s="7">
        <v>85.14</v>
      </c>
      <c r="P589" s="7">
        <v>6</v>
      </c>
      <c r="Q589" s="7">
        <v>21.24</v>
      </c>
      <c r="R589" s="8">
        <f>Table1[[#This Row],[Profit]]/Table1[[#This Row],[Sales]]</f>
        <v>0.24947145877378399</v>
      </c>
      <c r="S589" s="7">
        <v>15.08</v>
      </c>
      <c r="T589" s="7" t="s">
        <v>170</v>
      </c>
      <c r="U589" s="7">
        <v>361</v>
      </c>
      <c r="V589" s="7" t="s">
        <v>173</v>
      </c>
      <c r="W589" s="7" t="s">
        <v>101</v>
      </c>
      <c r="X589" s="10" t="s">
        <v>28</v>
      </c>
      <c r="Y589" s="14">
        <v>44265</v>
      </c>
      <c r="Z589" s="14">
        <v>44449</v>
      </c>
      <c r="AA589" s="11">
        <f t="shared" si="45"/>
        <v>2021</v>
      </c>
      <c r="AB589" s="11" t="str">
        <f t="shared" si="46"/>
        <v>September</v>
      </c>
      <c r="AC589" s="11">
        <f t="shared" si="49"/>
        <v>184</v>
      </c>
      <c r="AD589" s="13" t="str" cm="1">
        <f t="array" ref="AD589">_xlfn.IFS(Table1[[#This Row],[Diff order-ship date]]&gt;10,"late time",Table1[[#This Row],[Diff order-ship date]]&gt;=0,"on time",Table1[[#This Row],[Diff order-ship date]]&lt;0,"not appropriate")</f>
        <v>late time</v>
      </c>
      <c r="AE589" s="11" t="str">
        <f t="shared" si="47"/>
        <v>Positive</v>
      </c>
      <c r="AF589" s="11" t="str">
        <f>_xlfn.CONCAT(Table1[[#This Row],[Month]],Table1[[#This Row],[year]])</f>
        <v>September2021</v>
      </c>
      <c r="AG589" s="11">
        <f t="shared" si="48"/>
        <v>0.24947145877378399</v>
      </c>
    </row>
    <row r="590" spans="1:33">
      <c r="A590" s="4">
        <v>589</v>
      </c>
      <c r="B590" s="5" t="s">
        <v>2338</v>
      </c>
      <c r="C590" s="5" t="s">
        <v>152</v>
      </c>
      <c r="D590" s="5" t="s">
        <v>721</v>
      </c>
      <c r="E590" s="5" t="s">
        <v>722</v>
      </c>
      <c r="F590" s="5" t="s">
        <v>158</v>
      </c>
      <c r="G590" s="5" t="s">
        <v>46</v>
      </c>
      <c r="H590" s="5" t="s">
        <v>46</v>
      </c>
      <c r="I590" s="5" t="s">
        <v>212</v>
      </c>
      <c r="J590" s="5" t="s">
        <v>65</v>
      </c>
      <c r="K590" s="5" t="s">
        <v>2339</v>
      </c>
      <c r="L590" s="5" t="s">
        <v>36</v>
      </c>
      <c r="M590" s="5" t="s">
        <v>47</v>
      </c>
      <c r="N590" s="5" t="s">
        <v>2340</v>
      </c>
      <c r="O590" s="5">
        <v>52.56</v>
      </c>
      <c r="P590" s="5">
        <v>6</v>
      </c>
      <c r="Q590" s="5">
        <v>18.899999999999999</v>
      </c>
      <c r="R590" s="8">
        <f>Table1[[#This Row],[Profit]]/Table1[[#This Row],[Sales]]</f>
        <v>0.35958904109589002</v>
      </c>
      <c r="S590" s="5">
        <v>7.88</v>
      </c>
      <c r="T590" s="5" t="s">
        <v>163</v>
      </c>
      <c r="U590" s="5">
        <v>467</v>
      </c>
      <c r="V590" s="5" t="s">
        <v>173</v>
      </c>
      <c r="W590" s="5" t="s">
        <v>96</v>
      </c>
      <c r="X590" s="9" t="s">
        <v>28</v>
      </c>
      <c r="Y590" s="12">
        <v>45236</v>
      </c>
      <c r="Z590" s="12">
        <v>45094</v>
      </c>
      <c r="AA590" s="11">
        <f t="shared" si="45"/>
        <v>2023</v>
      </c>
      <c r="AB590" s="11" t="str">
        <f t="shared" si="46"/>
        <v>June</v>
      </c>
      <c r="AC590" s="11">
        <f t="shared" si="49"/>
        <v>-142</v>
      </c>
      <c r="AD590" s="13" t="str" cm="1">
        <f t="array" ref="AD590">_xlfn.IFS(Table1[[#This Row],[Diff order-ship date]]&gt;10,"late time",Table1[[#This Row],[Diff order-ship date]]&gt;=0,"on time",Table1[[#This Row],[Diff order-ship date]]&lt;0,"not appropriate")</f>
        <v>not appropriate</v>
      </c>
      <c r="AE590" s="11" t="str">
        <f t="shared" si="47"/>
        <v>Positive</v>
      </c>
      <c r="AF590" s="11" t="str">
        <f>_xlfn.CONCAT(Table1[[#This Row],[Month]],Table1[[#This Row],[year]])</f>
        <v>June2023</v>
      </c>
      <c r="AG590" s="11">
        <f t="shared" si="48"/>
        <v>0.35958904109589002</v>
      </c>
    </row>
    <row r="591" spans="1:33">
      <c r="A591" s="6">
        <v>590</v>
      </c>
      <c r="B591" s="7" t="s">
        <v>2341</v>
      </c>
      <c r="C591" s="7" t="s">
        <v>147</v>
      </c>
      <c r="D591" s="7" t="s">
        <v>2342</v>
      </c>
      <c r="E591" s="7" t="s">
        <v>2343</v>
      </c>
      <c r="F591" s="7" t="s">
        <v>158</v>
      </c>
      <c r="G591" s="7" t="s">
        <v>2114</v>
      </c>
      <c r="H591" s="7" t="s">
        <v>138</v>
      </c>
      <c r="I591" s="7" t="s">
        <v>212</v>
      </c>
      <c r="J591" s="7" t="s">
        <v>65</v>
      </c>
      <c r="K591" s="7" t="s">
        <v>2344</v>
      </c>
      <c r="L591" s="7" t="s">
        <v>36</v>
      </c>
      <c r="M591" s="7" t="s">
        <v>38</v>
      </c>
      <c r="N591" s="7" t="s">
        <v>2345</v>
      </c>
      <c r="O591" s="7">
        <v>149.72999999999999</v>
      </c>
      <c r="P591" s="7">
        <v>7</v>
      </c>
      <c r="Q591" s="7">
        <v>40.32</v>
      </c>
      <c r="R591" s="8">
        <f>Table1[[#This Row],[Profit]]/Table1[[#This Row],[Sales]]</f>
        <v>0.26928471248246799</v>
      </c>
      <c r="S591" s="7">
        <v>5.34</v>
      </c>
      <c r="T591" s="7" t="s">
        <v>165</v>
      </c>
      <c r="U591" s="7">
        <v>630</v>
      </c>
      <c r="V591" s="7" t="s">
        <v>173</v>
      </c>
      <c r="W591" s="7" t="s">
        <v>106</v>
      </c>
      <c r="X591" s="10" t="s">
        <v>28</v>
      </c>
      <c r="Y591" s="14">
        <v>45095</v>
      </c>
      <c r="Z591" s="14">
        <v>45101</v>
      </c>
      <c r="AA591" s="11">
        <f t="shared" si="45"/>
        <v>2023</v>
      </c>
      <c r="AB591" s="11" t="str">
        <f t="shared" si="46"/>
        <v>June</v>
      </c>
      <c r="AC591" s="11">
        <f t="shared" si="49"/>
        <v>6</v>
      </c>
      <c r="AD591" s="13" t="str" cm="1">
        <f t="array" ref="AD591">_xlfn.IFS(Table1[[#This Row],[Diff order-ship date]]&gt;10,"late time",Table1[[#This Row],[Diff order-ship date]]&gt;=0,"on time",Table1[[#This Row],[Diff order-ship date]]&lt;0,"not appropriate")</f>
        <v>on time</v>
      </c>
      <c r="AE591" s="11" t="str">
        <f t="shared" si="47"/>
        <v>Positive</v>
      </c>
      <c r="AF591" s="11" t="str">
        <f>_xlfn.CONCAT(Table1[[#This Row],[Month]],Table1[[#This Row],[year]])</f>
        <v>June2023</v>
      </c>
      <c r="AG591" s="11">
        <f t="shared" si="48"/>
        <v>0.26928471248246799</v>
      </c>
    </row>
    <row r="592" spans="1:33">
      <c r="A592" s="4">
        <v>591</v>
      </c>
      <c r="B592" s="5" t="s">
        <v>2346</v>
      </c>
      <c r="C592" s="5" t="s">
        <v>152</v>
      </c>
      <c r="D592" s="5" t="s">
        <v>2347</v>
      </c>
      <c r="E592" s="5" t="s">
        <v>2348</v>
      </c>
      <c r="F592" s="5" t="s">
        <v>158</v>
      </c>
      <c r="G592" s="5" t="s">
        <v>406</v>
      </c>
      <c r="H592" s="5" t="s">
        <v>100</v>
      </c>
      <c r="I592" s="5" t="s">
        <v>212</v>
      </c>
      <c r="J592" s="5" t="s">
        <v>67</v>
      </c>
      <c r="K592" s="5" t="s">
        <v>2349</v>
      </c>
      <c r="L592" s="5" t="s">
        <v>36</v>
      </c>
      <c r="M592" s="5" t="s">
        <v>109</v>
      </c>
      <c r="N592" s="5" t="s">
        <v>2350</v>
      </c>
      <c r="O592" s="5">
        <v>336</v>
      </c>
      <c r="P592" s="5">
        <v>7</v>
      </c>
      <c r="Q592" s="5">
        <v>23.52</v>
      </c>
      <c r="R592" s="8">
        <f>Table1[[#This Row],[Profit]]/Table1[[#This Row],[Sales]]</f>
        <v>7.0000000000000007E-2</v>
      </c>
      <c r="S592" s="5">
        <v>49.25</v>
      </c>
      <c r="T592" s="5" t="s">
        <v>165</v>
      </c>
      <c r="U592" s="5">
        <v>133</v>
      </c>
      <c r="V592" s="5" t="s">
        <v>173</v>
      </c>
      <c r="W592" s="5" t="s">
        <v>89</v>
      </c>
      <c r="X592" s="9" t="s">
        <v>21</v>
      </c>
      <c r="Y592" s="12">
        <v>45327</v>
      </c>
      <c r="Z592" s="12">
        <v>45448</v>
      </c>
      <c r="AA592" s="11">
        <f t="shared" si="45"/>
        <v>2024</v>
      </c>
      <c r="AB592" s="11" t="str">
        <f t="shared" si="46"/>
        <v>June</v>
      </c>
      <c r="AC592" s="11">
        <f t="shared" si="49"/>
        <v>121</v>
      </c>
      <c r="AD592" s="13" t="str" cm="1">
        <f t="array" ref="AD592">_xlfn.IFS(Table1[[#This Row],[Diff order-ship date]]&gt;10,"late time",Table1[[#This Row],[Diff order-ship date]]&gt;=0,"on time",Table1[[#This Row],[Diff order-ship date]]&lt;0,"not appropriate")</f>
        <v>late time</v>
      </c>
      <c r="AE592" s="11" t="str">
        <f t="shared" si="47"/>
        <v>Positive</v>
      </c>
      <c r="AF592" s="11" t="str">
        <f>_xlfn.CONCAT(Table1[[#This Row],[Month]],Table1[[#This Row],[year]])</f>
        <v>June2024</v>
      </c>
      <c r="AG592" s="11">
        <f t="shared" si="48"/>
        <v>7.0000000000000007E-2</v>
      </c>
    </row>
    <row r="593" spans="1:33">
      <c r="A593" s="6">
        <v>592</v>
      </c>
      <c r="B593" s="7" t="s">
        <v>1406</v>
      </c>
      <c r="C593" s="7" t="s">
        <v>147</v>
      </c>
      <c r="D593" s="7" t="s">
        <v>228</v>
      </c>
      <c r="E593" s="7" t="s">
        <v>229</v>
      </c>
      <c r="F593" s="7" t="s">
        <v>158</v>
      </c>
      <c r="G593" s="7" t="s">
        <v>1049</v>
      </c>
      <c r="H593" s="7" t="s">
        <v>100</v>
      </c>
      <c r="I593" s="7" t="s">
        <v>212</v>
      </c>
      <c r="J593" s="7" t="s">
        <v>67</v>
      </c>
      <c r="K593" s="7" t="s">
        <v>2351</v>
      </c>
      <c r="L593" s="7" t="s">
        <v>36</v>
      </c>
      <c r="M593" s="7" t="s">
        <v>41</v>
      </c>
      <c r="N593" s="7" t="s">
        <v>2352</v>
      </c>
      <c r="O593" s="7">
        <v>482.76</v>
      </c>
      <c r="P593" s="7">
        <v>9</v>
      </c>
      <c r="Q593" s="7">
        <v>183.33</v>
      </c>
      <c r="R593" s="8">
        <f>Table1[[#This Row],[Profit]]/Table1[[#This Row],[Sales]]</f>
        <v>0.379753914988814</v>
      </c>
      <c r="S593" s="7">
        <v>151.37</v>
      </c>
      <c r="T593" s="7" t="s">
        <v>163</v>
      </c>
      <c r="U593" s="7">
        <v>702</v>
      </c>
      <c r="V593" s="7" t="s">
        <v>173</v>
      </c>
      <c r="W593" s="7" t="s">
        <v>101</v>
      </c>
      <c r="X593" s="10" t="s">
        <v>21</v>
      </c>
      <c r="Y593" s="14">
        <v>45070</v>
      </c>
      <c r="Z593" s="14">
        <v>45076</v>
      </c>
      <c r="AA593" s="11">
        <f t="shared" si="45"/>
        <v>2023</v>
      </c>
      <c r="AB593" s="11" t="str">
        <f t="shared" si="46"/>
        <v>May</v>
      </c>
      <c r="AC593" s="11">
        <f t="shared" si="49"/>
        <v>6</v>
      </c>
      <c r="AD593" s="13" t="str" cm="1">
        <f t="array" ref="AD593">_xlfn.IFS(Table1[[#This Row],[Diff order-ship date]]&gt;10,"late time",Table1[[#This Row],[Diff order-ship date]]&gt;=0,"on time",Table1[[#This Row],[Diff order-ship date]]&lt;0,"not appropriate")</f>
        <v>on time</v>
      </c>
      <c r="AE593" s="11" t="str">
        <f t="shared" si="47"/>
        <v>Positive</v>
      </c>
      <c r="AF593" s="11" t="str">
        <f>_xlfn.CONCAT(Table1[[#This Row],[Month]],Table1[[#This Row],[year]])</f>
        <v>May2023</v>
      </c>
      <c r="AG593" s="11">
        <f t="shared" si="48"/>
        <v>0.379753914988814</v>
      </c>
    </row>
    <row r="594" spans="1:33">
      <c r="A594" s="4">
        <v>593</v>
      </c>
      <c r="B594" s="5" t="s">
        <v>2353</v>
      </c>
      <c r="C594" s="5" t="s">
        <v>152</v>
      </c>
      <c r="D594" s="5" t="s">
        <v>2354</v>
      </c>
      <c r="E594" s="5" t="s">
        <v>2355</v>
      </c>
      <c r="F594" s="5" t="s">
        <v>158</v>
      </c>
      <c r="G594" s="5" t="s">
        <v>967</v>
      </c>
      <c r="H594" s="5" t="s">
        <v>61</v>
      </c>
      <c r="I594" s="5" t="s">
        <v>212</v>
      </c>
      <c r="J594" s="5" t="s">
        <v>67</v>
      </c>
      <c r="K594" s="5" t="s">
        <v>705</v>
      </c>
      <c r="L594" s="5" t="s">
        <v>36</v>
      </c>
      <c r="M594" s="5" t="s">
        <v>47</v>
      </c>
      <c r="N594" s="5" t="s">
        <v>103</v>
      </c>
      <c r="O594" s="5">
        <v>140.1</v>
      </c>
      <c r="P594" s="5">
        <v>10</v>
      </c>
      <c r="Q594" s="5">
        <v>5.4</v>
      </c>
      <c r="R594" s="8">
        <f>Table1[[#This Row],[Profit]]/Table1[[#This Row],[Sales]]</f>
        <v>3.8543897216274103E-2</v>
      </c>
      <c r="S594" s="5">
        <v>11.55</v>
      </c>
      <c r="T594" s="5" t="s">
        <v>170</v>
      </c>
      <c r="U594" s="5">
        <v>586</v>
      </c>
      <c r="V594" s="5" t="s">
        <v>173</v>
      </c>
      <c r="W594" s="5" t="s">
        <v>96</v>
      </c>
      <c r="X594" s="9" t="s">
        <v>28</v>
      </c>
      <c r="Y594" s="12">
        <v>44569</v>
      </c>
      <c r="Z594" s="12">
        <v>44720</v>
      </c>
      <c r="AA594" s="11">
        <f t="shared" si="45"/>
        <v>2022</v>
      </c>
      <c r="AB594" s="11" t="str">
        <f t="shared" si="46"/>
        <v>June</v>
      </c>
      <c r="AC594" s="11">
        <f t="shared" si="49"/>
        <v>151</v>
      </c>
      <c r="AD594" s="13" t="str" cm="1">
        <f t="array" ref="AD594">_xlfn.IFS(Table1[[#This Row],[Diff order-ship date]]&gt;10,"late time",Table1[[#This Row],[Diff order-ship date]]&gt;=0,"on time",Table1[[#This Row],[Diff order-ship date]]&lt;0,"not appropriate")</f>
        <v>late time</v>
      </c>
      <c r="AE594" s="11" t="str">
        <f t="shared" si="47"/>
        <v>Positive</v>
      </c>
      <c r="AF594" s="11" t="str">
        <f>_xlfn.CONCAT(Table1[[#This Row],[Month]],Table1[[#This Row],[year]])</f>
        <v>June2022</v>
      </c>
      <c r="AG594" s="11">
        <f t="shared" si="48"/>
        <v>3.8543897216274103E-2</v>
      </c>
    </row>
    <row r="595" spans="1:33">
      <c r="A595" s="6">
        <v>594</v>
      </c>
      <c r="B595" s="7" t="s">
        <v>2320</v>
      </c>
      <c r="C595" s="7" t="s">
        <v>152</v>
      </c>
      <c r="D595" s="7" t="s">
        <v>2321</v>
      </c>
      <c r="E595" s="7" t="s">
        <v>2322</v>
      </c>
      <c r="F595" s="7" t="s">
        <v>158</v>
      </c>
      <c r="G595" s="7" t="s">
        <v>236</v>
      </c>
      <c r="H595" s="7" t="s">
        <v>94</v>
      </c>
      <c r="I595" s="7" t="s">
        <v>212</v>
      </c>
      <c r="J595" s="7" t="s">
        <v>66</v>
      </c>
      <c r="K595" s="7" t="s">
        <v>2356</v>
      </c>
      <c r="L595" s="7" t="s">
        <v>36</v>
      </c>
      <c r="M595" s="7" t="s">
        <v>47</v>
      </c>
      <c r="N595" s="7" t="s">
        <v>2357</v>
      </c>
      <c r="O595" s="7">
        <v>60.3</v>
      </c>
      <c r="P595" s="7">
        <v>10</v>
      </c>
      <c r="Q595" s="7">
        <v>1.8</v>
      </c>
      <c r="R595" s="8">
        <f>Table1[[#This Row],[Profit]]/Table1[[#This Row],[Sales]]</f>
        <v>2.9850746268656699E-2</v>
      </c>
      <c r="S595" s="7">
        <v>8.69</v>
      </c>
      <c r="T595" s="7" t="s">
        <v>163</v>
      </c>
      <c r="U595" s="7">
        <v>743</v>
      </c>
      <c r="V595" s="7" t="s">
        <v>173</v>
      </c>
      <c r="W595" s="7" t="s">
        <v>106</v>
      </c>
      <c r="X595" s="10" t="s">
        <v>28</v>
      </c>
      <c r="Y595" s="14">
        <v>45070</v>
      </c>
      <c r="Z595" s="14">
        <v>45075</v>
      </c>
      <c r="AA595" s="11">
        <f t="shared" si="45"/>
        <v>2023</v>
      </c>
      <c r="AB595" s="11" t="str">
        <f t="shared" si="46"/>
        <v>May</v>
      </c>
      <c r="AC595" s="11">
        <f t="shared" si="49"/>
        <v>5</v>
      </c>
      <c r="AD595" s="13" t="str" cm="1">
        <f t="array" ref="AD595">_xlfn.IFS(Table1[[#This Row],[Diff order-ship date]]&gt;10,"late time",Table1[[#This Row],[Diff order-ship date]]&gt;=0,"on time",Table1[[#This Row],[Diff order-ship date]]&lt;0,"not appropriate")</f>
        <v>on time</v>
      </c>
      <c r="AE595" s="11" t="str">
        <f t="shared" si="47"/>
        <v>Positive</v>
      </c>
      <c r="AF595" s="11" t="str">
        <f>_xlfn.CONCAT(Table1[[#This Row],[Month]],Table1[[#This Row],[year]])</f>
        <v>May2023</v>
      </c>
      <c r="AG595" s="11">
        <f t="shared" si="48"/>
        <v>2.9850746268656699E-2</v>
      </c>
    </row>
    <row r="596" spans="1:33">
      <c r="A596" s="4">
        <v>595</v>
      </c>
      <c r="B596" s="5" t="s">
        <v>2358</v>
      </c>
      <c r="C596" s="5" t="s">
        <v>152</v>
      </c>
      <c r="D596" s="5" t="s">
        <v>1032</v>
      </c>
      <c r="E596" s="5" t="s">
        <v>1033</v>
      </c>
      <c r="F596" s="5" t="s">
        <v>158</v>
      </c>
      <c r="G596" s="5" t="s">
        <v>644</v>
      </c>
      <c r="H596" s="5" t="s">
        <v>104</v>
      </c>
      <c r="I596" s="5" t="s">
        <v>212</v>
      </c>
      <c r="J596" s="5" t="s">
        <v>67</v>
      </c>
      <c r="K596" s="5" t="s">
        <v>2277</v>
      </c>
      <c r="L596" s="5" t="s">
        <v>36</v>
      </c>
      <c r="M596" s="5" t="s">
        <v>88</v>
      </c>
      <c r="N596" s="5" t="s">
        <v>2278</v>
      </c>
      <c r="O596" s="5">
        <v>68.94</v>
      </c>
      <c r="P596" s="5">
        <v>12</v>
      </c>
      <c r="Q596" s="5">
        <v>-63.54</v>
      </c>
      <c r="R596" s="8">
        <f>Table1[[#This Row],[Profit]]/Table1[[#This Row],[Sales]]</f>
        <v>-0.92167101827676201</v>
      </c>
      <c r="S596" s="5">
        <v>16.72</v>
      </c>
      <c r="T596" s="5" t="s">
        <v>163</v>
      </c>
      <c r="U596" s="5">
        <v>501</v>
      </c>
      <c r="V596" s="5" t="s">
        <v>173</v>
      </c>
      <c r="W596" s="5" t="s">
        <v>89</v>
      </c>
      <c r="X596" s="9" t="s">
        <v>21</v>
      </c>
      <c r="Y596" s="12">
        <v>44783</v>
      </c>
      <c r="Z596" s="12">
        <v>44847</v>
      </c>
      <c r="AA596" s="11">
        <f t="shared" si="45"/>
        <v>2022</v>
      </c>
      <c r="AB596" s="11" t="str">
        <f t="shared" si="46"/>
        <v>October</v>
      </c>
      <c r="AC596" s="11">
        <f t="shared" si="49"/>
        <v>64</v>
      </c>
      <c r="AD596" s="13" t="str" cm="1">
        <f t="array" ref="AD596">_xlfn.IFS(Table1[[#This Row],[Diff order-ship date]]&gt;10,"late time",Table1[[#This Row],[Diff order-ship date]]&gt;=0,"on time",Table1[[#This Row],[Diff order-ship date]]&lt;0,"not appropriate")</f>
        <v>late time</v>
      </c>
      <c r="AE596" s="11" t="str">
        <f t="shared" si="47"/>
        <v>Negative</v>
      </c>
      <c r="AF596" s="11" t="str">
        <f>_xlfn.CONCAT(Table1[[#This Row],[Month]],Table1[[#This Row],[year]])</f>
        <v>October2022</v>
      </c>
      <c r="AG596" s="11">
        <f t="shared" si="48"/>
        <v>-0.92167101827676201</v>
      </c>
    </row>
    <row r="597" spans="1:33">
      <c r="A597" s="6">
        <v>596</v>
      </c>
      <c r="B597" s="7" t="s">
        <v>2331</v>
      </c>
      <c r="C597" s="7" t="s">
        <v>149</v>
      </c>
      <c r="D597" s="7" t="s">
        <v>368</v>
      </c>
      <c r="E597" s="7" t="s">
        <v>133</v>
      </c>
      <c r="F597" s="7" t="s">
        <v>158</v>
      </c>
      <c r="G597" s="7" t="s">
        <v>156</v>
      </c>
      <c r="H597" s="7" t="s">
        <v>104</v>
      </c>
      <c r="I597" s="7" t="s">
        <v>212</v>
      </c>
      <c r="J597" s="7" t="s">
        <v>67</v>
      </c>
      <c r="K597" s="7" t="s">
        <v>2359</v>
      </c>
      <c r="L597" s="7" t="s">
        <v>36</v>
      </c>
      <c r="M597" s="7" t="s">
        <v>109</v>
      </c>
      <c r="N597" s="7" t="s">
        <v>2360</v>
      </c>
      <c r="O597" s="7">
        <v>105.6</v>
      </c>
      <c r="P597" s="7">
        <v>4</v>
      </c>
      <c r="Q597" s="7">
        <v>39</v>
      </c>
      <c r="R597" s="8">
        <f>Table1[[#This Row],[Profit]]/Table1[[#This Row],[Sales]]</f>
        <v>0.36931818181818199</v>
      </c>
      <c r="S597" s="7">
        <v>20.95</v>
      </c>
      <c r="T597" s="7" t="s">
        <v>170</v>
      </c>
      <c r="U597" s="7">
        <v>199</v>
      </c>
      <c r="V597" s="7" t="s">
        <v>173</v>
      </c>
      <c r="W597" s="7" t="s">
        <v>101</v>
      </c>
      <c r="X597" s="10" t="s">
        <v>28</v>
      </c>
      <c r="Y597" s="14">
        <v>45248</v>
      </c>
      <c r="Z597" s="14">
        <v>45253</v>
      </c>
      <c r="AA597" s="11">
        <f t="shared" si="45"/>
        <v>2023</v>
      </c>
      <c r="AB597" s="11" t="str">
        <f t="shared" si="46"/>
        <v>November</v>
      </c>
      <c r="AC597" s="11">
        <f t="shared" si="49"/>
        <v>5</v>
      </c>
      <c r="AD597" s="13" t="str" cm="1">
        <f t="array" ref="AD597">_xlfn.IFS(Table1[[#This Row],[Diff order-ship date]]&gt;10,"late time",Table1[[#This Row],[Diff order-ship date]]&gt;=0,"on time",Table1[[#This Row],[Diff order-ship date]]&lt;0,"not appropriate")</f>
        <v>on time</v>
      </c>
      <c r="AE597" s="11" t="str">
        <f t="shared" si="47"/>
        <v>Positive</v>
      </c>
      <c r="AF597" s="11" t="str">
        <f>_xlfn.CONCAT(Table1[[#This Row],[Month]],Table1[[#This Row],[year]])</f>
        <v>November2023</v>
      </c>
      <c r="AG597" s="11">
        <f t="shared" si="48"/>
        <v>0.36931818181818199</v>
      </c>
    </row>
    <row r="598" spans="1:33">
      <c r="A598" s="4">
        <v>597</v>
      </c>
      <c r="B598" s="5" t="s">
        <v>2361</v>
      </c>
      <c r="C598" s="5" t="s">
        <v>152</v>
      </c>
      <c r="D598" s="5" t="s">
        <v>386</v>
      </c>
      <c r="E598" s="5" t="s">
        <v>387</v>
      </c>
      <c r="F598" s="5" t="s">
        <v>158</v>
      </c>
      <c r="G598" s="5" t="s">
        <v>248</v>
      </c>
      <c r="H598" s="5" t="s">
        <v>104</v>
      </c>
      <c r="I598" s="5" t="s">
        <v>212</v>
      </c>
      <c r="J598" s="5" t="s">
        <v>67</v>
      </c>
      <c r="K598" s="5" t="s">
        <v>2362</v>
      </c>
      <c r="L598" s="5" t="s">
        <v>36</v>
      </c>
      <c r="M598" s="5" t="s">
        <v>114</v>
      </c>
      <c r="N598" s="5" t="s">
        <v>2363</v>
      </c>
      <c r="O598" s="5">
        <v>118.2</v>
      </c>
      <c r="P598" s="5">
        <v>4</v>
      </c>
      <c r="Q598" s="5">
        <v>48.36</v>
      </c>
      <c r="R598" s="8">
        <f>Table1[[#This Row],[Profit]]/Table1[[#This Row],[Sales]]</f>
        <v>0.40913705583756299</v>
      </c>
      <c r="S598" s="5">
        <v>12.87</v>
      </c>
      <c r="T598" s="5" t="s">
        <v>170</v>
      </c>
      <c r="U598" s="5">
        <v>503</v>
      </c>
      <c r="V598" s="5" t="s">
        <v>173</v>
      </c>
      <c r="W598" s="5" t="s">
        <v>96</v>
      </c>
      <c r="X598" s="9" t="s">
        <v>28</v>
      </c>
      <c r="Y598" s="12">
        <v>45191</v>
      </c>
      <c r="Z598" s="12">
        <v>45197</v>
      </c>
      <c r="AA598" s="11">
        <f t="shared" si="45"/>
        <v>2023</v>
      </c>
      <c r="AB598" s="11" t="str">
        <f t="shared" si="46"/>
        <v>September</v>
      </c>
      <c r="AC598" s="11">
        <f t="shared" si="49"/>
        <v>6</v>
      </c>
      <c r="AD598" s="13" t="str" cm="1">
        <f t="array" ref="AD598">_xlfn.IFS(Table1[[#This Row],[Diff order-ship date]]&gt;10,"late time",Table1[[#This Row],[Diff order-ship date]]&gt;=0,"on time",Table1[[#This Row],[Diff order-ship date]]&lt;0,"not appropriate")</f>
        <v>on time</v>
      </c>
      <c r="AE598" s="11" t="str">
        <f t="shared" si="47"/>
        <v>Positive</v>
      </c>
      <c r="AF598" s="11" t="str">
        <f>_xlfn.CONCAT(Table1[[#This Row],[Month]],Table1[[#This Row],[year]])</f>
        <v>September2023</v>
      </c>
      <c r="AG598" s="11">
        <f t="shared" si="48"/>
        <v>0.40913705583756299</v>
      </c>
    </row>
    <row r="599" spans="1:33">
      <c r="A599" s="6">
        <v>598</v>
      </c>
      <c r="B599" s="7" t="s">
        <v>1025</v>
      </c>
      <c r="C599" s="7" t="s">
        <v>152</v>
      </c>
      <c r="D599" s="7" t="s">
        <v>1026</v>
      </c>
      <c r="E599" s="7" t="s">
        <v>1027</v>
      </c>
      <c r="F599" s="7" t="s">
        <v>158</v>
      </c>
      <c r="G599" s="7" t="s">
        <v>1028</v>
      </c>
      <c r="H599" s="7" t="s">
        <v>104</v>
      </c>
      <c r="I599" s="7" t="s">
        <v>212</v>
      </c>
      <c r="J599" s="7" t="s">
        <v>67</v>
      </c>
      <c r="K599" s="7" t="s">
        <v>897</v>
      </c>
      <c r="L599" s="7" t="s">
        <v>36</v>
      </c>
      <c r="M599" s="7" t="s">
        <v>75</v>
      </c>
      <c r="N599" s="7" t="s">
        <v>898</v>
      </c>
      <c r="O599" s="7">
        <v>47.52</v>
      </c>
      <c r="P599" s="7">
        <v>4</v>
      </c>
      <c r="Q599" s="7">
        <v>19.440000000000001</v>
      </c>
      <c r="R599" s="8">
        <f>Table1[[#This Row],[Profit]]/Table1[[#This Row],[Sales]]</f>
        <v>0.40909090909090901</v>
      </c>
      <c r="S599" s="7">
        <v>6.17</v>
      </c>
      <c r="T599" s="7" t="s">
        <v>165</v>
      </c>
      <c r="U599" s="7">
        <v>716</v>
      </c>
      <c r="V599" s="7" t="s">
        <v>173</v>
      </c>
      <c r="W599" s="7" t="s">
        <v>106</v>
      </c>
      <c r="X599" s="10" t="s">
        <v>21</v>
      </c>
      <c r="Y599" s="14">
        <v>44233</v>
      </c>
      <c r="Z599" s="14">
        <v>44383</v>
      </c>
      <c r="AA599" s="11">
        <f t="shared" si="45"/>
        <v>2021</v>
      </c>
      <c r="AB599" s="11" t="str">
        <f t="shared" si="46"/>
        <v>July</v>
      </c>
      <c r="AC599" s="11">
        <f t="shared" si="49"/>
        <v>150</v>
      </c>
      <c r="AD599" s="13" t="str" cm="1">
        <f t="array" ref="AD599">_xlfn.IFS(Table1[[#This Row],[Diff order-ship date]]&gt;10,"late time",Table1[[#This Row],[Diff order-ship date]]&gt;=0,"on time",Table1[[#This Row],[Diff order-ship date]]&lt;0,"not appropriate")</f>
        <v>late time</v>
      </c>
      <c r="AE599" s="11" t="str">
        <f t="shared" si="47"/>
        <v>Positive</v>
      </c>
      <c r="AF599" s="11" t="str">
        <f>_xlfn.CONCAT(Table1[[#This Row],[Month]],Table1[[#This Row],[year]])</f>
        <v>July2021</v>
      </c>
      <c r="AG599" s="11">
        <f t="shared" si="48"/>
        <v>0.40909090909090901</v>
      </c>
    </row>
    <row r="600" spans="1:33">
      <c r="A600" s="4">
        <v>599</v>
      </c>
      <c r="B600" s="5" t="s">
        <v>2364</v>
      </c>
      <c r="C600" s="5" t="s">
        <v>152</v>
      </c>
      <c r="D600" s="5" t="s">
        <v>1169</v>
      </c>
      <c r="E600" s="5" t="s">
        <v>1170</v>
      </c>
      <c r="F600" s="5" t="s">
        <v>158</v>
      </c>
      <c r="G600" s="5" t="s">
        <v>474</v>
      </c>
      <c r="H600" s="5" t="s">
        <v>25</v>
      </c>
      <c r="I600" s="5" t="s">
        <v>212</v>
      </c>
      <c r="J600" s="5" t="s">
        <v>66</v>
      </c>
      <c r="K600" s="5" t="s">
        <v>2052</v>
      </c>
      <c r="L600" s="5" t="s">
        <v>36</v>
      </c>
      <c r="M600" s="5" t="s">
        <v>75</v>
      </c>
      <c r="N600" s="5" t="s">
        <v>2053</v>
      </c>
      <c r="O600" s="5">
        <v>51.84</v>
      </c>
      <c r="P600" s="5">
        <v>4</v>
      </c>
      <c r="Q600" s="5">
        <v>16.559999999999999</v>
      </c>
      <c r="R600" s="8">
        <f>Table1[[#This Row],[Profit]]/Table1[[#This Row],[Sales]]</f>
        <v>0.31944444444444398</v>
      </c>
      <c r="S600" s="5">
        <v>5.96</v>
      </c>
      <c r="T600" s="5" t="s">
        <v>170</v>
      </c>
      <c r="U600" s="5">
        <v>311</v>
      </c>
      <c r="V600" s="5" t="s">
        <v>173</v>
      </c>
      <c r="W600" s="5" t="s">
        <v>89</v>
      </c>
      <c r="X600" s="9" t="s">
        <v>21</v>
      </c>
      <c r="Y600" s="12">
        <v>45595</v>
      </c>
      <c r="Z600" s="12">
        <v>45393</v>
      </c>
      <c r="AA600" s="11">
        <f t="shared" si="45"/>
        <v>2024</v>
      </c>
      <c r="AB600" s="11" t="str">
        <f t="shared" si="46"/>
        <v>April</v>
      </c>
      <c r="AC600" s="11">
        <f t="shared" si="49"/>
        <v>-202</v>
      </c>
      <c r="AD600" s="13" t="str" cm="1">
        <f t="array" ref="AD600">_xlfn.IFS(Table1[[#This Row],[Diff order-ship date]]&gt;10,"late time",Table1[[#This Row],[Diff order-ship date]]&gt;=0,"on time",Table1[[#This Row],[Diff order-ship date]]&lt;0,"not appropriate")</f>
        <v>not appropriate</v>
      </c>
      <c r="AE600" s="11" t="str">
        <f t="shared" si="47"/>
        <v>Positive</v>
      </c>
      <c r="AF600" s="11" t="str">
        <f>_xlfn.CONCAT(Table1[[#This Row],[Month]],Table1[[#This Row],[year]])</f>
        <v>April2024</v>
      </c>
      <c r="AG600" s="11">
        <f t="shared" si="48"/>
        <v>0.31944444444444398</v>
      </c>
    </row>
    <row r="601" spans="1:33">
      <c r="A601" s="6">
        <v>600</v>
      </c>
      <c r="B601" s="7" t="s">
        <v>2365</v>
      </c>
      <c r="C601" s="7" t="s">
        <v>152</v>
      </c>
      <c r="D601" s="7" t="s">
        <v>2366</v>
      </c>
      <c r="E601" s="7" t="s">
        <v>2367</v>
      </c>
      <c r="F601" s="7" t="s">
        <v>158</v>
      </c>
      <c r="G601" s="7" t="s">
        <v>740</v>
      </c>
      <c r="H601" s="7" t="s">
        <v>104</v>
      </c>
      <c r="I601" s="7" t="s">
        <v>212</v>
      </c>
      <c r="J601" s="7" t="s">
        <v>67</v>
      </c>
      <c r="K601" s="7" t="s">
        <v>2368</v>
      </c>
      <c r="L601" s="7" t="s">
        <v>36</v>
      </c>
      <c r="M601" s="7" t="s">
        <v>109</v>
      </c>
      <c r="N601" s="7" t="s">
        <v>2369</v>
      </c>
      <c r="O601" s="7">
        <v>231.36</v>
      </c>
      <c r="P601" s="7">
        <v>4</v>
      </c>
      <c r="Q601" s="7">
        <v>64.680000000000007</v>
      </c>
      <c r="R601" s="8">
        <f>Table1[[#This Row],[Profit]]/Table1[[#This Row],[Sales]]</f>
        <v>0.27956431535269699</v>
      </c>
      <c r="S601" s="7">
        <v>68.55</v>
      </c>
      <c r="T601" s="7" t="s">
        <v>163</v>
      </c>
      <c r="U601" s="7">
        <v>510</v>
      </c>
      <c r="V601" s="7" t="s">
        <v>173</v>
      </c>
      <c r="W601" s="7" t="s">
        <v>96</v>
      </c>
      <c r="X601" s="10" t="s">
        <v>21</v>
      </c>
      <c r="Y601" s="14">
        <v>44465</v>
      </c>
      <c r="Z601" s="14">
        <v>44469</v>
      </c>
      <c r="AA601" s="11">
        <f t="shared" si="45"/>
        <v>2021</v>
      </c>
      <c r="AB601" s="11" t="str">
        <f t="shared" si="46"/>
        <v>September</v>
      </c>
      <c r="AC601" s="11">
        <f t="shared" si="49"/>
        <v>4</v>
      </c>
      <c r="AD601" s="13" t="str" cm="1">
        <f t="array" ref="AD601">_xlfn.IFS(Table1[[#This Row],[Diff order-ship date]]&gt;10,"late time",Table1[[#This Row],[Diff order-ship date]]&gt;=0,"on time",Table1[[#This Row],[Diff order-ship date]]&lt;0,"not appropriate")</f>
        <v>on time</v>
      </c>
      <c r="AE601" s="11" t="str">
        <f t="shared" si="47"/>
        <v>Positive</v>
      </c>
      <c r="AF601" s="11" t="str">
        <f>_xlfn.CONCAT(Table1[[#This Row],[Month]],Table1[[#This Row],[year]])</f>
        <v>September2021</v>
      </c>
      <c r="AG601" s="11">
        <f t="shared" si="48"/>
        <v>0.27956431535269699</v>
      </c>
    </row>
    <row r="602" spans="1:33">
      <c r="A602" s="4">
        <v>601</v>
      </c>
      <c r="B602" s="5" t="s">
        <v>2361</v>
      </c>
      <c r="C602" s="5" t="s">
        <v>152</v>
      </c>
      <c r="D602" s="5" t="s">
        <v>386</v>
      </c>
      <c r="E602" s="5" t="s">
        <v>387</v>
      </c>
      <c r="F602" s="5" t="s">
        <v>158</v>
      </c>
      <c r="G602" s="5" t="s">
        <v>248</v>
      </c>
      <c r="H602" s="5" t="s">
        <v>104</v>
      </c>
      <c r="I602" s="5" t="s">
        <v>212</v>
      </c>
      <c r="J602" s="5" t="s">
        <v>67</v>
      </c>
      <c r="K602" s="5" t="s">
        <v>550</v>
      </c>
      <c r="L602" s="5" t="s">
        <v>36</v>
      </c>
      <c r="M602" s="5" t="s">
        <v>47</v>
      </c>
      <c r="N602" s="5" t="s">
        <v>111</v>
      </c>
      <c r="O602" s="5">
        <v>33.479999999999997</v>
      </c>
      <c r="P602" s="5">
        <v>4</v>
      </c>
      <c r="Q602" s="5">
        <v>1.32</v>
      </c>
      <c r="R602" s="8">
        <f>Table1[[#This Row],[Profit]]/Table1[[#This Row],[Sales]]</f>
        <v>3.9426523297491002E-2</v>
      </c>
      <c r="S602" s="5">
        <v>3.93</v>
      </c>
      <c r="T602" s="5" t="s">
        <v>170</v>
      </c>
      <c r="U602" s="5">
        <v>80</v>
      </c>
      <c r="V602" s="5" t="s">
        <v>173</v>
      </c>
      <c r="W602" s="5" t="s">
        <v>106</v>
      </c>
      <c r="X602" s="9" t="s">
        <v>21</v>
      </c>
      <c r="Y602" s="12">
        <v>45286</v>
      </c>
      <c r="Z602" s="12">
        <v>45290</v>
      </c>
      <c r="AA602" s="11">
        <f t="shared" si="45"/>
        <v>2023</v>
      </c>
      <c r="AB602" s="11" t="str">
        <f t="shared" si="46"/>
        <v>December</v>
      </c>
      <c r="AC602" s="11">
        <f t="shared" si="49"/>
        <v>4</v>
      </c>
      <c r="AD602" s="13" t="str" cm="1">
        <f t="array" ref="AD602">_xlfn.IFS(Table1[[#This Row],[Diff order-ship date]]&gt;10,"late time",Table1[[#This Row],[Diff order-ship date]]&gt;=0,"on time",Table1[[#This Row],[Diff order-ship date]]&lt;0,"not appropriate")</f>
        <v>on time</v>
      </c>
      <c r="AE602" s="11" t="str">
        <f t="shared" si="47"/>
        <v>Positive</v>
      </c>
      <c r="AF602" s="11" t="str">
        <f>_xlfn.CONCAT(Table1[[#This Row],[Month]],Table1[[#This Row],[year]])</f>
        <v>December2023</v>
      </c>
      <c r="AG602" s="11">
        <f t="shared" si="48"/>
        <v>3.9426523297491002E-2</v>
      </c>
    </row>
    <row r="603" spans="1:33">
      <c r="A603" s="6">
        <v>602</v>
      </c>
      <c r="B603" s="7" t="s">
        <v>1174</v>
      </c>
      <c r="C603" s="7" t="s">
        <v>149</v>
      </c>
      <c r="D603" s="7" t="s">
        <v>1175</v>
      </c>
      <c r="E603" s="7" t="s">
        <v>1176</v>
      </c>
      <c r="F603" s="7" t="s">
        <v>158</v>
      </c>
      <c r="G603" s="7" t="s">
        <v>1177</v>
      </c>
      <c r="H603" s="7" t="s">
        <v>87</v>
      </c>
      <c r="I603" s="7" t="s">
        <v>212</v>
      </c>
      <c r="J603" s="7" t="s">
        <v>66</v>
      </c>
      <c r="K603" s="7" t="s">
        <v>737</v>
      </c>
      <c r="L603" s="7" t="s">
        <v>36</v>
      </c>
      <c r="M603" s="7" t="s">
        <v>38</v>
      </c>
      <c r="N603" s="7" t="s">
        <v>738</v>
      </c>
      <c r="O603" s="7">
        <v>138.69</v>
      </c>
      <c r="P603" s="7">
        <v>3</v>
      </c>
      <c r="Q603" s="7">
        <v>51.3</v>
      </c>
      <c r="R603" s="8">
        <f>Table1[[#This Row],[Profit]]/Table1[[#This Row],[Sales]]</f>
        <v>0.36988968202465899</v>
      </c>
      <c r="S603" s="7">
        <v>10.77</v>
      </c>
      <c r="T603" s="7" t="s">
        <v>170</v>
      </c>
      <c r="U603" s="7">
        <v>504</v>
      </c>
      <c r="V603" s="7" t="s">
        <v>173</v>
      </c>
      <c r="W603" s="7" t="s">
        <v>89</v>
      </c>
      <c r="X603" s="10" t="s">
        <v>21</v>
      </c>
      <c r="Y603" s="14">
        <v>44688</v>
      </c>
      <c r="Z603" s="14">
        <v>44902</v>
      </c>
      <c r="AA603" s="11">
        <f t="shared" si="45"/>
        <v>2022</v>
      </c>
      <c r="AB603" s="11" t="str">
        <f t="shared" si="46"/>
        <v>December</v>
      </c>
      <c r="AC603" s="11">
        <f t="shared" si="49"/>
        <v>214</v>
      </c>
      <c r="AD603" s="13" t="str" cm="1">
        <f t="array" ref="AD603">_xlfn.IFS(Table1[[#This Row],[Diff order-ship date]]&gt;10,"late time",Table1[[#This Row],[Diff order-ship date]]&gt;=0,"on time",Table1[[#This Row],[Diff order-ship date]]&lt;0,"not appropriate")</f>
        <v>late time</v>
      </c>
      <c r="AE603" s="11" t="str">
        <f t="shared" si="47"/>
        <v>Positive</v>
      </c>
      <c r="AF603" s="11" t="str">
        <f>_xlfn.CONCAT(Table1[[#This Row],[Month]],Table1[[#This Row],[year]])</f>
        <v>December2022</v>
      </c>
      <c r="AG603" s="11">
        <f t="shared" si="48"/>
        <v>0.36988968202465899</v>
      </c>
    </row>
    <row r="604" spans="1:33">
      <c r="A604" s="4">
        <v>603</v>
      </c>
      <c r="B604" s="5" t="s">
        <v>1384</v>
      </c>
      <c r="C604" s="5" t="s">
        <v>149</v>
      </c>
      <c r="D604" s="5" t="s">
        <v>1294</v>
      </c>
      <c r="E604" s="5" t="s">
        <v>1295</v>
      </c>
      <c r="F604" s="5" t="s">
        <v>158</v>
      </c>
      <c r="G604" s="5" t="s">
        <v>869</v>
      </c>
      <c r="H604" s="5" t="s">
        <v>138</v>
      </c>
      <c r="I604" s="5" t="s">
        <v>212</v>
      </c>
      <c r="J604" s="5" t="s">
        <v>65</v>
      </c>
      <c r="K604" s="5" t="s">
        <v>1874</v>
      </c>
      <c r="L604" s="5" t="s">
        <v>36</v>
      </c>
      <c r="M604" s="5" t="s">
        <v>99</v>
      </c>
      <c r="N604" s="5" t="s">
        <v>1875</v>
      </c>
      <c r="O604" s="5">
        <v>54.27</v>
      </c>
      <c r="P604" s="5">
        <v>3</v>
      </c>
      <c r="Q604" s="5">
        <v>17.28</v>
      </c>
      <c r="R604" s="8">
        <f>Table1[[#This Row],[Profit]]/Table1[[#This Row],[Sales]]</f>
        <v>0.31840796019900502</v>
      </c>
      <c r="S604" s="5">
        <v>4.22</v>
      </c>
      <c r="T604" s="5" t="s">
        <v>165</v>
      </c>
      <c r="U604" s="5">
        <v>545</v>
      </c>
      <c r="V604" s="5" t="s">
        <v>173</v>
      </c>
      <c r="W604" s="5" t="s">
        <v>101</v>
      </c>
      <c r="X604" s="9" t="s">
        <v>21</v>
      </c>
      <c r="Y604" s="12">
        <v>44783</v>
      </c>
      <c r="Z604" s="12">
        <v>44847</v>
      </c>
      <c r="AA604" s="11">
        <f t="shared" si="45"/>
        <v>2022</v>
      </c>
      <c r="AB604" s="11" t="str">
        <f t="shared" si="46"/>
        <v>October</v>
      </c>
      <c r="AC604" s="11">
        <f t="shared" si="49"/>
        <v>64</v>
      </c>
      <c r="AD604" s="13" t="str" cm="1">
        <f t="array" ref="AD604">_xlfn.IFS(Table1[[#This Row],[Diff order-ship date]]&gt;10,"late time",Table1[[#This Row],[Diff order-ship date]]&gt;=0,"on time",Table1[[#This Row],[Diff order-ship date]]&lt;0,"not appropriate")</f>
        <v>late time</v>
      </c>
      <c r="AE604" s="11" t="str">
        <f t="shared" si="47"/>
        <v>Positive</v>
      </c>
      <c r="AF604" s="11" t="str">
        <f>_xlfn.CONCAT(Table1[[#This Row],[Month]],Table1[[#This Row],[year]])</f>
        <v>October2022</v>
      </c>
      <c r="AG604" s="11">
        <f t="shared" si="48"/>
        <v>0.31840796019900502</v>
      </c>
    </row>
    <row r="605" spans="1:33">
      <c r="A605" s="6">
        <v>604</v>
      </c>
      <c r="B605" s="7" t="s">
        <v>2370</v>
      </c>
      <c r="C605" s="7" t="s">
        <v>147</v>
      </c>
      <c r="D605" s="7" t="s">
        <v>1210</v>
      </c>
      <c r="E605" s="7" t="s">
        <v>1211</v>
      </c>
      <c r="F605" s="7" t="s">
        <v>158</v>
      </c>
      <c r="G605" s="7" t="s">
        <v>638</v>
      </c>
      <c r="H605" s="7" t="s">
        <v>40</v>
      </c>
      <c r="I605" s="7" t="s">
        <v>212</v>
      </c>
      <c r="J605" s="7" t="s">
        <v>64</v>
      </c>
      <c r="K605" s="7" t="s">
        <v>2052</v>
      </c>
      <c r="L605" s="7" t="s">
        <v>36</v>
      </c>
      <c r="M605" s="7" t="s">
        <v>75</v>
      </c>
      <c r="N605" s="7" t="s">
        <v>2053</v>
      </c>
      <c r="O605" s="7">
        <v>38.880000000000003</v>
      </c>
      <c r="P605" s="7">
        <v>3</v>
      </c>
      <c r="Q605" s="7">
        <v>12.42</v>
      </c>
      <c r="R605" s="8">
        <f>Table1[[#This Row],[Profit]]/Table1[[#This Row],[Sales]]</f>
        <v>0.31944444444444398</v>
      </c>
      <c r="S605" s="7">
        <v>11.1</v>
      </c>
      <c r="T605" s="7" t="s">
        <v>165</v>
      </c>
      <c r="U605" s="7">
        <v>710</v>
      </c>
      <c r="V605" s="7" t="s">
        <v>173</v>
      </c>
      <c r="W605" s="7" t="s">
        <v>96</v>
      </c>
      <c r="X605" s="10" t="s">
        <v>21</v>
      </c>
      <c r="Y605" s="14">
        <v>45532</v>
      </c>
      <c r="Z605" s="14">
        <v>45300</v>
      </c>
      <c r="AA605" s="11">
        <f t="shared" si="45"/>
        <v>2024</v>
      </c>
      <c r="AB605" s="11" t="str">
        <f t="shared" si="46"/>
        <v>January</v>
      </c>
      <c r="AC605" s="11">
        <f t="shared" si="49"/>
        <v>-232</v>
      </c>
      <c r="AD605" s="13" t="str" cm="1">
        <f t="array" ref="AD605">_xlfn.IFS(Table1[[#This Row],[Diff order-ship date]]&gt;10,"late time",Table1[[#This Row],[Diff order-ship date]]&gt;=0,"on time",Table1[[#This Row],[Diff order-ship date]]&lt;0,"not appropriate")</f>
        <v>not appropriate</v>
      </c>
      <c r="AE605" s="11" t="str">
        <f t="shared" si="47"/>
        <v>Positive</v>
      </c>
      <c r="AF605" s="11" t="str">
        <f>_xlfn.CONCAT(Table1[[#This Row],[Month]],Table1[[#This Row],[year]])</f>
        <v>January2024</v>
      </c>
      <c r="AG605" s="11">
        <f t="shared" si="48"/>
        <v>0.31944444444444398</v>
      </c>
    </row>
    <row r="606" spans="1:33">
      <c r="A606" s="4">
        <v>605</v>
      </c>
      <c r="B606" s="5" t="s">
        <v>2371</v>
      </c>
      <c r="C606" s="5" t="s">
        <v>147</v>
      </c>
      <c r="D606" s="5" t="s">
        <v>1839</v>
      </c>
      <c r="E606" s="5" t="s">
        <v>1840</v>
      </c>
      <c r="F606" s="5" t="s">
        <v>158</v>
      </c>
      <c r="G606" s="5" t="s">
        <v>516</v>
      </c>
      <c r="H606" s="5" t="s">
        <v>132</v>
      </c>
      <c r="I606" s="5" t="s">
        <v>212</v>
      </c>
      <c r="J606" s="5" t="s">
        <v>66</v>
      </c>
      <c r="K606" s="5" t="s">
        <v>2372</v>
      </c>
      <c r="L606" s="5" t="s">
        <v>36</v>
      </c>
      <c r="M606" s="5" t="s">
        <v>75</v>
      </c>
      <c r="N606" s="5" t="s">
        <v>2373</v>
      </c>
      <c r="O606" s="5">
        <v>32.4</v>
      </c>
      <c r="P606" s="5">
        <v>3</v>
      </c>
      <c r="Q606" s="5">
        <v>11.97</v>
      </c>
      <c r="R606" s="8">
        <f>Table1[[#This Row],[Profit]]/Table1[[#This Row],[Sales]]</f>
        <v>0.36944444444444402</v>
      </c>
      <c r="S606" s="5">
        <v>9</v>
      </c>
      <c r="T606" s="5" t="s">
        <v>163</v>
      </c>
      <c r="U606" s="5">
        <v>58</v>
      </c>
      <c r="V606" s="5" t="s">
        <v>173</v>
      </c>
      <c r="W606" s="5" t="s">
        <v>106</v>
      </c>
      <c r="X606" s="9" t="s">
        <v>21</v>
      </c>
      <c r="Y606" s="12">
        <v>44569</v>
      </c>
      <c r="Z606" s="12">
        <v>44720</v>
      </c>
      <c r="AA606" s="11">
        <f t="shared" si="45"/>
        <v>2022</v>
      </c>
      <c r="AB606" s="11" t="str">
        <f t="shared" si="46"/>
        <v>June</v>
      </c>
      <c r="AC606" s="11">
        <f t="shared" si="49"/>
        <v>151</v>
      </c>
      <c r="AD606" s="13" t="str" cm="1">
        <f t="array" ref="AD606">_xlfn.IFS(Table1[[#This Row],[Diff order-ship date]]&gt;10,"late time",Table1[[#This Row],[Diff order-ship date]]&gt;=0,"on time",Table1[[#This Row],[Diff order-ship date]]&lt;0,"not appropriate")</f>
        <v>late time</v>
      </c>
      <c r="AE606" s="11" t="str">
        <f t="shared" si="47"/>
        <v>Positive</v>
      </c>
      <c r="AF606" s="11" t="str">
        <f>_xlfn.CONCAT(Table1[[#This Row],[Month]],Table1[[#This Row],[year]])</f>
        <v>June2022</v>
      </c>
      <c r="AG606" s="11">
        <f t="shared" si="48"/>
        <v>0.36944444444444402</v>
      </c>
    </row>
    <row r="607" spans="1:33">
      <c r="A607" s="6">
        <v>606</v>
      </c>
      <c r="B607" s="7" t="s">
        <v>1201</v>
      </c>
      <c r="C607" s="7" t="s">
        <v>152</v>
      </c>
      <c r="D607" s="7" t="s">
        <v>1202</v>
      </c>
      <c r="E607" s="7" t="s">
        <v>1203</v>
      </c>
      <c r="F607" s="7" t="s">
        <v>158</v>
      </c>
      <c r="G607" s="7" t="s">
        <v>1204</v>
      </c>
      <c r="H607" s="7" t="s">
        <v>129</v>
      </c>
      <c r="I607" s="7" t="s">
        <v>212</v>
      </c>
      <c r="J607" s="7" t="s">
        <v>67</v>
      </c>
      <c r="K607" s="7" t="s">
        <v>2290</v>
      </c>
      <c r="L607" s="7" t="s">
        <v>36</v>
      </c>
      <c r="M607" s="7" t="s">
        <v>114</v>
      </c>
      <c r="N607" s="7" t="s">
        <v>2291</v>
      </c>
      <c r="O607" s="7">
        <v>33.39</v>
      </c>
      <c r="P607" s="7">
        <v>3</v>
      </c>
      <c r="Q607" s="7">
        <v>4.32</v>
      </c>
      <c r="R607" s="8">
        <f>Table1[[#This Row],[Profit]]/Table1[[#This Row],[Sales]]</f>
        <v>0.129380053908356</v>
      </c>
      <c r="S607" s="7">
        <v>2.93</v>
      </c>
      <c r="T607" s="7" t="s">
        <v>170</v>
      </c>
      <c r="U607" s="7">
        <v>647</v>
      </c>
      <c r="V607" s="7" t="s">
        <v>173</v>
      </c>
      <c r="W607" s="7" t="s">
        <v>89</v>
      </c>
      <c r="X607" s="10" t="s">
        <v>28</v>
      </c>
      <c r="Y607" s="14">
        <v>45108</v>
      </c>
      <c r="Z607" s="14">
        <v>44939</v>
      </c>
      <c r="AA607" s="11">
        <f t="shared" si="45"/>
        <v>2023</v>
      </c>
      <c r="AB607" s="11" t="str">
        <f t="shared" si="46"/>
        <v>January</v>
      </c>
      <c r="AC607" s="11">
        <f t="shared" si="49"/>
        <v>-169</v>
      </c>
      <c r="AD607" s="13" t="str" cm="1">
        <f t="array" ref="AD607">_xlfn.IFS(Table1[[#This Row],[Diff order-ship date]]&gt;10,"late time",Table1[[#This Row],[Diff order-ship date]]&gt;=0,"on time",Table1[[#This Row],[Diff order-ship date]]&lt;0,"not appropriate")</f>
        <v>not appropriate</v>
      </c>
      <c r="AE607" s="11" t="str">
        <f t="shared" si="47"/>
        <v>Positive</v>
      </c>
      <c r="AF607" s="11" t="str">
        <f>_xlfn.CONCAT(Table1[[#This Row],[Month]],Table1[[#This Row],[year]])</f>
        <v>January2023</v>
      </c>
      <c r="AG607" s="11">
        <f t="shared" si="48"/>
        <v>0.129380053908356</v>
      </c>
    </row>
    <row r="608" spans="1:33">
      <c r="A608" s="4">
        <v>607</v>
      </c>
      <c r="B608" s="5" t="s">
        <v>2374</v>
      </c>
      <c r="C608" s="5" t="s">
        <v>152</v>
      </c>
      <c r="D608" s="5" t="s">
        <v>2375</v>
      </c>
      <c r="E608" s="5" t="s">
        <v>2376</v>
      </c>
      <c r="F608" s="5" t="s">
        <v>158</v>
      </c>
      <c r="G608" s="5" t="s">
        <v>2024</v>
      </c>
      <c r="H608" s="5" t="s">
        <v>104</v>
      </c>
      <c r="I608" s="5" t="s">
        <v>212</v>
      </c>
      <c r="J608" s="5" t="s">
        <v>67</v>
      </c>
      <c r="K608" s="5" t="s">
        <v>2377</v>
      </c>
      <c r="L608" s="5" t="s">
        <v>36</v>
      </c>
      <c r="M608" s="5" t="s">
        <v>99</v>
      </c>
      <c r="N608" s="5" t="s">
        <v>2378</v>
      </c>
      <c r="O608" s="5">
        <v>85.23</v>
      </c>
      <c r="P608" s="5">
        <v>3</v>
      </c>
      <c r="Q608" s="5">
        <v>16.11</v>
      </c>
      <c r="R608" s="8">
        <f>Table1[[#This Row],[Profit]]/Table1[[#This Row],[Sales]]</f>
        <v>0.189017951425554</v>
      </c>
      <c r="S608" s="5">
        <v>25.14</v>
      </c>
      <c r="T608" s="5" t="s">
        <v>163</v>
      </c>
      <c r="U608" s="5">
        <v>124</v>
      </c>
      <c r="V608" s="5" t="s">
        <v>173</v>
      </c>
      <c r="W608" s="5" t="s">
        <v>101</v>
      </c>
      <c r="X608" s="9" t="s">
        <v>21</v>
      </c>
      <c r="Y608" s="12">
        <v>45327</v>
      </c>
      <c r="Z608" s="12">
        <v>45448</v>
      </c>
      <c r="AA608" s="11">
        <f t="shared" si="45"/>
        <v>2024</v>
      </c>
      <c r="AB608" s="11" t="str">
        <f t="shared" si="46"/>
        <v>June</v>
      </c>
      <c r="AC608" s="11">
        <f t="shared" si="49"/>
        <v>121</v>
      </c>
      <c r="AD608" s="13" t="str" cm="1">
        <f t="array" ref="AD608">_xlfn.IFS(Table1[[#This Row],[Diff order-ship date]]&gt;10,"late time",Table1[[#This Row],[Diff order-ship date]]&gt;=0,"on time",Table1[[#This Row],[Diff order-ship date]]&lt;0,"not appropriate")</f>
        <v>late time</v>
      </c>
      <c r="AE608" s="11" t="str">
        <f t="shared" si="47"/>
        <v>Positive</v>
      </c>
      <c r="AF608" s="11" t="str">
        <f>_xlfn.CONCAT(Table1[[#This Row],[Month]],Table1[[#This Row],[year]])</f>
        <v>June2024</v>
      </c>
      <c r="AG608" s="11">
        <f t="shared" si="48"/>
        <v>0.189017951425554</v>
      </c>
    </row>
    <row r="609" spans="1:33">
      <c r="A609" s="6">
        <v>608</v>
      </c>
      <c r="B609" s="7" t="s">
        <v>1084</v>
      </c>
      <c r="C609" s="7" t="s">
        <v>152</v>
      </c>
      <c r="D609" s="7" t="s">
        <v>1085</v>
      </c>
      <c r="E609" s="7" t="s">
        <v>86</v>
      </c>
      <c r="F609" s="7" t="s">
        <v>158</v>
      </c>
      <c r="G609" s="7" t="s">
        <v>156</v>
      </c>
      <c r="H609" s="7" t="s">
        <v>104</v>
      </c>
      <c r="I609" s="7" t="s">
        <v>212</v>
      </c>
      <c r="J609" s="7" t="s">
        <v>67</v>
      </c>
      <c r="K609" s="7" t="s">
        <v>2379</v>
      </c>
      <c r="L609" s="7" t="s">
        <v>36</v>
      </c>
      <c r="M609" s="7" t="s">
        <v>99</v>
      </c>
      <c r="N609" s="7" t="s">
        <v>2380</v>
      </c>
      <c r="O609" s="7">
        <v>144.99</v>
      </c>
      <c r="P609" s="7">
        <v>3</v>
      </c>
      <c r="Q609" s="7">
        <v>12.96</v>
      </c>
      <c r="R609" s="8">
        <f>Table1[[#This Row],[Profit]]/Table1[[#This Row],[Sales]]</f>
        <v>8.9385474860335198E-2</v>
      </c>
      <c r="S609" s="7">
        <v>12.77</v>
      </c>
      <c r="T609" s="7" t="s">
        <v>165</v>
      </c>
      <c r="U609" s="7">
        <v>414</v>
      </c>
      <c r="V609" s="7" t="s">
        <v>173</v>
      </c>
      <c r="W609" s="7" t="s">
        <v>96</v>
      </c>
      <c r="X609" s="10" t="s">
        <v>21</v>
      </c>
      <c r="Y609" s="14">
        <v>44236</v>
      </c>
      <c r="Z609" s="14">
        <v>44356</v>
      </c>
      <c r="AA609" s="11">
        <f t="shared" si="45"/>
        <v>2021</v>
      </c>
      <c r="AB609" s="11" t="str">
        <f t="shared" si="46"/>
        <v>June</v>
      </c>
      <c r="AC609" s="11">
        <f t="shared" si="49"/>
        <v>120</v>
      </c>
      <c r="AD609" s="13" t="str" cm="1">
        <f t="array" ref="AD609">_xlfn.IFS(Table1[[#This Row],[Diff order-ship date]]&gt;10,"late time",Table1[[#This Row],[Diff order-ship date]]&gt;=0,"on time",Table1[[#This Row],[Diff order-ship date]]&lt;0,"not appropriate")</f>
        <v>late time</v>
      </c>
      <c r="AE609" s="11" t="str">
        <f t="shared" si="47"/>
        <v>Positive</v>
      </c>
      <c r="AF609" s="11" t="str">
        <f>_xlfn.CONCAT(Table1[[#This Row],[Month]],Table1[[#This Row],[year]])</f>
        <v>June2021</v>
      </c>
      <c r="AG609" s="11">
        <f t="shared" si="48"/>
        <v>8.9385474860335198E-2</v>
      </c>
    </row>
    <row r="610" spans="1:33">
      <c r="A610" s="4">
        <v>609</v>
      </c>
      <c r="B610" s="5" t="s">
        <v>2381</v>
      </c>
      <c r="C610" s="5" t="s">
        <v>152</v>
      </c>
      <c r="D610" s="5" t="s">
        <v>2382</v>
      </c>
      <c r="E610" s="5" t="s">
        <v>2383</v>
      </c>
      <c r="F610" s="5" t="s">
        <v>158</v>
      </c>
      <c r="G610" s="5" t="s">
        <v>932</v>
      </c>
      <c r="H610" s="5" t="s">
        <v>138</v>
      </c>
      <c r="I610" s="5" t="s">
        <v>212</v>
      </c>
      <c r="J610" s="5" t="s">
        <v>65</v>
      </c>
      <c r="K610" s="5" t="s">
        <v>2384</v>
      </c>
      <c r="L610" s="5" t="s">
        <v>36</v>
      </c>
      <c r="M610" s="5" t="s">
        <v>88</v>
      </c>
      <c r="N610" s="5" t="s">
        <v>2385</v>
      </c>
      <c r="O610" s="5">
        <v>32.130000000000003</v>
      </c>
      <c r="P610" s="5">
        <v>3</v>
      </c>
      <c r="Q610" s="5">
        <v>3.78</v>
      </c>
      <c r="R610" s="8">
        <f>Table1[[#This Row],[Profit]]/Table1[[#This Row],[Sales]]</f>
        <v>0.11764705882352899</v>
      </c>
      <c r="S610" s="5">
        <v>3.84</v>
      </c>
      <c r="T610" s="5" t="s">
        <v>170</v>
      </c>
      <c r="U610" s="5">
        <v>565</v>
      </c>
      <c r="V610" s="5" t="s">
        <v>173</v>
      </c>
      <c r="W610" s="5" t="s">
        <v>106</v>
      </c>
      <c r="X610" s="9" t="s">
        <v>21</v>
      </c>
      <c r="Y610" s="12">
        <v>45000</v>
      </c>
      <c r="Z610" s="12">
        <v>45004</v>
      </c>
      <c r="AA610" s="11">
        <f t="shared" si="45"/>
        <v>2023</v>
      </c>
      <c r="AB610" s="11" t="str">
        <f t="shared" si="46"/>
        <v>March</v>
      </c>
      <c r="AC610" s="11">
        <f t="shared" si="49"/>
        <v>4</v>
      </c>
      <c r="AD610" s="13" t="str" cm="1">
        <f t="array" ref="AD610">_xlfn.IFS(Table1[[#This Row],[Diff order-ship date]]&gt;10,"late time",Table1[[#This Row],[Diff order-ship date]]&gt;=0,"on time",Table1[[#This Row],[Diff order-ship date]]&lt;0,"not appropriate")</f>
        <v>on time</v>
      </c>
      <c r="AE610" s="11" t="str">
        <f t="shared" si="47"/>
        <v>Positive</v>
      </c>
      <c r="AF610" s="11" t="str">
        <f>_xlfn.CONCAT(Table1[[#This Row],[Month]],Table1[[#This Row],[year]])</f>
        <v>March2023</v>
      </c>
      <c r="AG610" s="11">
        <f t="shared" si="48"/>
        <v>0.11764705882352899</v>
      </c>
    </row>
    <row r="611" spans="1:33">
      <c r="A611" s="6">
        <v>610</v>
      </c>
      <c r="B611" s="7" t="s">
        <v>1084</v>
      </c>
      <c r="C611" s="7" t="s">
        <v>152</v>
      </c>
      <c r="D611" s="7" t="s">
        <v>1085</v>
      </c>
      <c r="E611" s="7" t="s">
        <v>86</v>
      </c>
      <c r="F611" s="7" t="s">
        <v>158</v>
      </c>
      <c r="G611" s="7" t="s">
        <v>156</v>
      </c>
      <c r="H611" s="7" t="s">
        <v>104</v>
      </c>
      <c r="I611" s="7" t="s">
        <v>212</v>
      </c>
      <c r="J611" s="7" t="s">
        <v>67</v>
      </c>
      <c r="K611" s="7" t="s">
        <v>2282</v>
      </c>
      <c r="L611" s="7" t="s">
        <v>36</v>
      </c>
      <c r="M611" s="7" t="s">
        <v>88</v>
      </c>
      <c r="N611" s="7" t="s">
        <v>2283</v>
      </c>
      <c r="O611" s="7">
        <v>26.82</v>
      </c>
      <c r="P611" s="7">
        <v>3</v>
      </c>
      <c r="Q611" s="7">
        <v>7.74</v>
      </c>
      <c r="R611" s="8">
        <f>Table1[[#This Row],[Profit]]/Table1[[#This Row],[Sales]]</f>
        <v>0.288590604026846</v>
      </c>
      <c r="S611" s="7">
        <v>2.4900000000000002</v>
      </c>
      <c r="T611" s="7" t="s">
        <v>165</v>
      </c>
      <c r="U611" s="7">
        <v>49</v>
      </c>
      <c r="V611" s="7" t="s">
        <v>173</v>
      </c>
      <c r="W611" s="7" t="s">
        <v>89</v>
      </c>
      <c r="X611" s="10" t="s">
        <v>21</v>
      </c>
      <c r="Y611" s="14">
        <v>45622</v>
      </c>
      <c r="Z611" s="14">
        <v>45334</v>
      </c>
      <c r="AA611" s="11">
        <f t="shared" si="45"/>
        <v>2024</v>
      </c>
      <c r="AB611" s="11" t="str">
        <f t="shared" si="46"/>
        <v>February</v>
      </c>
      <c r="AC611" s="11">
        <f t="shared" si="49"/>
        <v>-288</v>
      </c>
      <c r="AD611" s="13" t="str" cm="1">
        <f t="array" ref="AD611">_xlfn.IFS(Table1[[#This Row],[Diff order-ship date]]&gt;10,"late time",Table1[[#This Row],[Diff order-ship date]]&gt;=0,"on time",Table1[[#This Row],[Diff order-ship date]]&lt;0,"not appropriate")</f>
        <v>not appropriate</v>
      </c>
      <c r="AE611" s="11" t="str">
        <f t="shared" si="47"/>
        <v>Positive</v>
      </c>
      <c r="AF611" s="11" t="str">
        <f>_xlfn.CONCAT(Table1[[#This Row],[Month]],Table1[[#This Row],[year]])</f>
        <v>February2024</v>
      </c>
      <c r="AG611" s="11">
        <f t="shared" si="48"/>
        <v>0.288590604026846</v>
      </c>
    </row>
    <row r="612" spans="1:33">
      <c r="A612" s="4">
        <v>611</v>
      </c>
      <c r="B612" s="5" t="s">
        <v>1103</v>
      </c>
      <c r="C612" s="5" t="s">
        <v>152</v>
      </c>
      <c r="D612" s="5" t="s">
        <v>1104</v>
      </c>
      <c r="E612" s="5" t="s">
        <v>1105</v>
      </c>
      <c r="F612" s="5" t="s">
        <v>158</v>
      </c>
      <c r="G612" s="5" t="s">
        <v>638</v>
      </c>
      <c r="H612" s="5" t="s">
        <v>40</v>
      </c>
      <c r="I612" s="5" t="s">
        <v>212</v>
      </c>
      <c r="J612" s="5" t="s">
        <v>64</v>
      </c>
      <c r="K612" s="5" t="s">
        <v>2386</v>
      </c>
      <c r="L612" s="5" t="s">
        <v>36</v>
      </c>
      <c r="M612" s="5" t="s">
        <v>38</v>
      </c>
      <c r="N612" s="5" t="s">
        <v>2387</v>
      </c>
      <c r="O612" s="5">
        <v>61.47</v>
      </c>
      <c r="P612" s="5">
        <v>3</v>
      </c>
      <c r="Q612" s="5">
        <v>16.559999999999999</v>
      </c>
      <c r="R612" s="8">
        <f>Table1[[#This Row],[Profit]]/Table1[[#This Row],[Sales]]</f>
        <v>0.26939970717423101</v>
      </c>
      <c r="S612" s="5">
        <v>7.72</v>
      </c>
      <c r="T612" s="5" t="s">
        <v>165</v>
      </c>
      <c r="U612" s="5">
        <v>542</v>
      </c>
      <c r="V612" s="5" t="s">
        <v>173</v>
      </c>
      <c r="W612" s="5" t="s">
        <v>101</v>
      </c>
      <c r="X612" s="9" t="s">
        <v>21</v>
      </c>
      <c r="Y612" s="12">
        <v>45584</v>
      </c>
      <c r="Z612" s="12">
        <v>45589</v>
      </c>
      <c r="AA612" s="11">
        <f t="shared" si="45"/>
        <v>2024</v>
      </c>
      <c r="AB612" s="11" t="str">
        <f t="shared" si="46"/>
        <v>October</v>
      </c>
      <c r="AC612" s="11">
        <f t="shared" si="49"/>
        <v>5</v>
      </c>
      <c r="AD612" s="13" t="str" cm="1">
        <f t="array" ref="AD612">_xlfn.IFS(Table1[[#This Row],[Diff order-ship date]]&gt;10,"late time",Table1[[#This Row],[Diff order-ship date]]&gt;=0,"on time",Table1[[#This Row],[Diff order-ship date]]&lt;0,"not appropriate")</f>
        <v>on time</v>
      </c>
      <c r="AE612" s="11" t="str">
        <f t="shared" si="47"/>
        <v>Positive</v>
      </c>
      <c r="AF612" s="11" t="str">
        <f>_xlfn.CONCAT(Table1[[#This Row],[Month]],Table1[[#This Row],[year]])</f>
        <v>October2024</v>
      </c>
      <c r="AG612" s="11">
        <f t="shared" si="48"/>
        <v>0.26939970717423101</v>
      </c>
    </row>
    <row r="613" spans="1:33">
      <c r="A613" s="6">
        <v>612</v>
      </c>
      <c r="B613" s="7" t="s">
        <v>2388</v>
      </c>
      <c r="C613" s="7" t="s">
        <v>152</v>
      </c>
      <c r="D613" s="7" t="s">
        <v>659</v>
      </c>
      <c r="E613" s="7" t="s">
        <v>107</v>
      </c>
      <c r="F613" s="7" t="s">
        <v>158</v>
      </c>
      <c r="G613" s="7" t="s">
        <v>2389</v>
      </c>
      <c r="H613" s="7" t="s">
        <v>132</v>
      </c>
      <c r="I613" s="7" t="s">
        <v>212</v>
      </c>
      <c r="J613" s="7" t="s">
        <v>66</v>
      </c>
      <c r="K613" s="7" t="s">
        <v>2314</v>
      </c>
      <c r="L613" s="7" t="s">
        <v>36</v>
      </c>
      <c r="M613" s="7" t="s">
        <v>38</v>
      </c>
      <c r="N613" s="7" t="s">
        <v>2145</v>
      </c>
      <c r="O613" s="7">
        <v>45.72</v>
      </c>
      <c r="P613" s="7">
        <v>3</v>
      </c>
      <c r="Q613" s="7">
        <v>6.39</v>
      </c>
      <c r="R613" s="8">
        <f>Table1[[#This Row],[Profit]]/Table1[[#This Row],[Sales]]</f>
        <v>0.139763779527559</v>
      </c>
      <c r="S613" s="7">
        <v>6.19</v>
      </c>
      <c r="T613" s="7" t="s">
        <v>165</v>
      </c>
      <c r="U613" s="7">
        <v>319</v>
      </c>
      <c r="V613" s="7" t="s">
        <v>173</v>
      </c>
      <c r="W613" s="7" t="s">
        <v>96</v>
      </c>
      <c r="X613" s="10" t="s">
        <v>28</v>
      </c>
      <c r="Y613" s="14">
        <v>45191</v>
      </c>
      <c r="Z613" s="14">
        <v>45197</v>
      </c>
      <c r="AA613" s="11">
        <f t="shared" si="45"/>
        <v>2023</v>
      </c>
      <c r="AB613" s="11" t="str">
        <f t="shared" si="46"/>
        <v>September</v>
      </c>
      <c r="AC613" s="11">
        <f t="shared" si="49"/>
        <v>6</v>
      </c>
      <c r="AD613" s="13" t="str" cm="1">
        <f t="array" ref="AD613">_xlfn.IFS(Table1[[#This Row],[Diff order-ship date]]&gt;10,"late time",Table1[[#This Row],[Diff order-ship date]]&gt;=0,"on time",Table1[[#This Row],[Diff order-ship date]]&lt;0,"not appropriate")</f>
        <v>on time</v>
      </c>
      <c r="AE613" s="11" t="str">
        <f t="shared" si="47"/>
        <v>Positive</v>
      </c>
      <c r="AF613" s="11" t="str">
        <f>_xlfn.CONCAT(Table1[[#This Row],[Month]],Table1[[#This Row],[year]])</f>
        <v>September2023</v>
      </c>
      <c r="AG613" s="11">
        <f t="shared" si="48"/>
        <v>0.139763779527559</v>
      </c>
    </row>
    <row r="614" spans="1:33">
      <c r="A614" s="4">
        <v>613</v>
      </c>
      <c r="B614" s="5" t="s">
        <v>2390</v>
      </c>
      <c r="C614" s="5" t="s">
        <v>147</v>
      </c>
      <c r="D614" s="5" t="s">
        <v>2391</v>
      </c>
      <c r="E614" s="5" t="s">
        <v>2392</v>
      </c>
      <c r="F614" s="5" t="s">
        <v>158</v>
      </c>
      <c r="G614" s="5" t="s">
        <v>55</v>
      </c>
      <c r="H614" s="5" t="s">
        <v>55</v>
      </c>
      <c r="I614" s="5" t="s">
        <v>212</v>
      </c>
      <c r="J614" s="5" t="s">
        <v>65</v>
      </c>
      <c r="K614" s="5" t="s">
        <v>2393</v>
      </c>
      <c r="L614" s="5" t="s">
        <v>36</v>
      </c>
      <c r="M614" s="5" t="s">
        <v>109</v>
      </c>
      <c r="N614" s="5" t="s">
        <v>2394</v>
      </c>
      <c r="O614" s="5">
        <v>173.61</v>
      </c>
      <c r="P614" s="5">
        <v>3</v>
      </c>
      <c r="Q614" s="5">
        <v>32.94</v>
      </c>
      <c r="R614" s="8">
        <f>Table1[[#This Row],[Profit]]/Table1[[#This Row],[Sales]]</f>
        <v>0.18973561430793201</v>
      </c>
      <c r="S614" s="5">
        <v>39.67</v>
      </c>
      <c r="T614" s="5" t="s">
        <v>165</v>
      </c>
      <c r="U614" s="5">
        <v>533</v>
      </c>
      <c r="V614" s="5" t="s">
        <v>173</v>
      </c>
      <c r="W614" s="5" t="s">
        <v>106</v>
      </c>
      <c r="X614" s="9" t="s">
        <v>28</v>
      </c>
      <c r="Y614" s="12">
        <v>45391</v>
      </c>
      <c r="Z614" s="12">
        <v>45513</v>
      </c>
      <c r="AA614" s="11">
        <f t="shared" si="45"/>
        <v>2024</v>
      </c>
      <c r="AB614" s="11" t="str">
        <f t="shared" si="46"/>
        <v>August</v>
      </c>
      <c r="AC614" s="11">
        <f t="shared" si="49"/>
        <v>122</v>
      </c>
      <c r="AD614" s="13" t="str" cm="1">
        <f t="array" ref="AD614">_xlfn.IFS(Table1[[#This Row],[Diff order-ship date]]&gt;10,"late time",Table1[[#This Row],[Diff order-ship date]]&gt;=0,"on time",Table1[[#This Row],[Diff order-ship date]]&lt;0,"not appropriate")</f>
        <v>late time</v>
      </c>
      <c r="AE614" s="11" t="str">
        <f t="shared" si="47"/>
        <v>Positive</v>
      </c>
      <c r="AF614" s="11" t="str">
        <f>_xlfn.CONCAT(Table1[[#This Row],[Month]],Table1[[#This Row],[year]])</f>
        <v>August2024</v>
      </c>
      <c r="AG614" s="11">
        <f t="shared" si="48"/>
        <v>0.18973561430793201</v>
      </c>
    </row>
    <row r="615" spans="1:33">
      <c r="A615" s="6">
        <v>614</v>
      </c>
      <c r="B615" s="7" t="s">
        <v>2395</v>
      </c>
      <c r="C615" s="7" t="s">
        <v>147</v>
      </c>
      <c r="D615" s="7" t="s">
        <v>699</v>
      </c>
      <c r="E615" s="7" t="s">
        <v>700</v>
      </c>
      <c r="F615" s="7" t="s">
        <v>158</v>
      </c>
      <c r="G615" s="7" t="s">
        <v>326</v>
      </c>
      <c r="H615" s="7" t="s">
        <v>132</v>
      </c>
      <c r="I615" s="7" t="s">
        <v>212</v>
      </c>
      <c r="J615" s="7" t="s">
        <v>66</v>
      </c>
      <c r="K615" s="7" t="s">
        <v>243</v>
      </c>
      <c r="L615" s="7" t="s">
        <v>36</v>
      </c>
      <c r="M615" s="7" t="s">
        <v>109</v>
      </c>
      <c r="N615" s="7" t="s">
        <v>244</v>
      </c>
      <c r="O615" s="7">
        <v>49.68</v>
      </c>
      <c r="P615" s="7">
        <v>3</v>
      </c>
      <c r="Q615" s="7">
        <v>6.93</v>
      </c>
      <c r="R615" s="8">
        <f>Table1[[#This Row],[Profit]]/Table1[[#This Row],[Sales]]</f>
        <v>0.139492753623188</v>
      </c>
      <c r="S615" s="7">
        <v>5.81</v>
      </c>
      <c r="T615" s="7" t="s">
        <v>165</v>
      </c>
      <c r="U615" s="7">
        <v>602</v>
      </c>
      <c r="V615" s="7" t="s">
        <v>173</v>
      </c>
      <c r="W615" s="7" t="s">
        <v>89</v>
      </c>
      <c r="X615" s="10" t="s">
        <v>21</v>
      </c>
      <c r="Y615" s="14">
        <v>44693</v>
      </c>
      <c r="Z615" s="14">
        <v>44846</v>
      </c>
      <c r="AA615" s="11">
        <f t="shared" si="45"/>
        <v>2022</v>
      </c>
      <c r="AB615" s="11" t="str">
        <f t="shared" si="46"/>
        <v>October</v>
      </c>
      <c r="AC615" s="11">
        <f t="shared" si="49"/>
        <v>153</v>
      </c>
      <c r="AD615" s="13" t="str" cm="1">
        <f t="array" ref="AD615">_xlfn.IFS(Table1[[#This Row],[Diff order-ship date]]&gt;10,"late time",Table1[[#This Row],[Diff order-ship date]]&gt;=0,"on time",Table1[[#This Row],[Diff order-ship date]]&lt;0,"not appropriate")</f>
        <v>late time</v>
      </c>
      <c r="AE615" s="11" t="str">
        <f t="shared" si="47"/>
        <v>Positive</v>
      </c>
      <c r="AF615" s="11" t="str">
        <f>_xlfn.CONCAT(Table1[[#This Row],[Month]],Table1[[#This Row],[year]])</f>
        <v>October2022</v>
      </c>
      <c r="AG615" s="11">
        <f t="shared" si="48"/>
        <v>0.139492753623188</v>
      </c>
    </row>
    <row r="616" spans="1:33">
      <c r="A616" s="4">
        <v>615</v>
      </c>
      <c r="B616" s="5" t="s">
        <v>912</v>
      </c>
      <c r="C616" s="5" t="s">
        <v>152</v>
      </c>
      <c r="D616" s="5" t="s">
        <v>913</v>
      </c>
      <c r="E616" s="5" t="s">
        <v>914</v>
      </c>
      <c r="F616" s="5" t="s">
        <v>158</v>
      </c>
      <c r="G616" s="5" t="s">
        <v>236</v>
      </c>
      <c r="H616" s="5" t="s">
        <v>94</v>
      </c>
      <c r="I616" s="5" t="s">
        <v>212</v>
      </c>
      <c r="J616" s="5" t="s">
        <v>66</v>
      </c>
      <c r="K616" s="5" t="s">
        <v>2396</v>
      </c>
      <c r="L616" s="5" t="s">
        <v>36</v>
      </c>
      <c r="M616" s="5" t="s">
        <v>47</v>
      </c>
      <c r="N616" s="5" t="s">
        <v>2397</v>
      </c>
      <c r="O616" s="5">
        <v>146.88</v>
      </c>
      <c r="P616" s="5">
        <v>3</v>
      </c>
      <c r="Q616" s="5">
        <v>2.88</v>
      </c>
      <c r="R616" s="8">
        <f>Table1[[#This Row],[Profit]]/Table1[[#This Row],[Sales]]</f>
        <v>1.9607843137254902E-2</v>
      </c>
      <c r="S616" s="5">
        <v>16.46</v>
      </c>
      <c r="T616" s="5" t="s">
        <v>170</v>
      </c>
      <c r="U616" s="5">
        <v>324</v>
      </c>
      <c r="V616" s="5" t="s">
        <v>173</v>
      </c>
      <c r="W616" s="5" t="s">
        <v>101</v>
      </c>
      <c r="X616" s="9" t="s">
        <v>21</v>
      </c>
      <c r="Y616" s="12">
        <v>45161</v>
      </c>
      <c r="Z616" s="12">
        <v>45165</v>
      </c>
      <c r="AA616" s="11">
        <f t="shared" si="45"/>
        <v>2023</v>
      </c>
      <c r="AB616" s="11" t="str">
        <f t="shared" si="46"/>
        <v>August</v>
      </c>
      <c r="AC616" s="11">
        <f t="shared" si="49"/>
        <v>4</v>
      </c>
      <c r="AD616" s="13" t="str" cm="1">
        <f t="array" ref="AD616">_xlfn.IFS(Table1[[#This Row],[Diff order-ship date]]&gt;10,"late time",Table1[[#This Row],[Diff order-ship date]]&gt;=0,"on time",Table1[[#This Row],[Diff order-ship date]]&lt;0,"not appropriate")</f>
        <v>on time</v>
      </c>
      <c r="AE616" s="11" t="str">
        <f t="shared" si="47"/>
        <v>Positive</v>
      </c>
      <c r="AF616" s="11" t="str">
        <f>_xlfn.CONCAT(Table1[[#This Row],[Month]],Table1[[#This Row],[year]])</f>
        <v>August2023</v>
      </c>
      <c r="AG616" s="11">
        <f t="shared" si="48"/>
        <v>1.9607843137254902E-2</v>
      </c>
    </row>
    <row r="617" spans="1:33">
      <c r="A617" s="6">
        <v>616</v>
      </c>
      <c r="B617" s="7" t="s">
        <v>2398</v>
      </c>
      <c r="C617" s="7" t="s">
        <v>152</v>
      </c>
      <c r="D617" s="7" t="s">
        <v>2399</v>
      </c>
      <c r="E617" s="7" t="s">
        <v>2400</v>
      </c>
      <c r="F617" s="7" t="s">
        <v>158</v>
      </c>
      <c r="G617" s="7" t="s">
        <v>751</v>
      </c>
      <c r="H617" s="7" t="s">
        <v>138</v>
      </c>
      <c r="I617" s="7" t="s">
        <v>212</v>
      </c>
      <c r="J617" s="7" t="s">
        <v>65</v>
      </c>
      <c r="K617" s="7" t="s">
        <v>2401</v>
      </c>
      <c r="L617" s="7" t="s">
        <v>36</v>
      </c>
      <c r="M617" s="7" t="s">
        <v>47</v>
      </c>
      <c r="N617" s="7" t="s">
        <v>2402</v>
      </c>
      <c r="O617" s="7">
        <v>26.82</v>
      </c>
      <c r="P617" s="7">
        <v>3</v>
      </c>
      <c r="Q617" s="7">
        <v>6.12</v>
      </c>
      <c r="R617" s="8">
        <f>Table1[[#This Row],[Profit]]/Table1[[#This Row],[Sales]]</f>
        <v>0.228187919463087</v>
      </c>
      <c r="S617" s="7">
        <v>4.54</v>
      </c>
      <c r="T617" s="7" t="s">
        <v>165</v>
      </c>
      <c r="U617" s="7">
        <v>175</v>
      </c>
      <c r="V617" s="7" t="s">
        <v>173</v>
      </c>
      <c r="W617" s="7" t="s">
        <v>96</v>
      </c>
      <c r="X617" s="10" t="s">
        <v>28</v>
      </c>
      <c r="Y617" s="14">
        <v>45294</v>
      </c>
      <c r="Z617" s="14">
        <v>45446</v>
      </c>
      <c r="AA617" s="11">
        <f t="shared" si="45"/>
        <v>2024</v>
      </c>
      <c r="AB617" s="11" t="str">
        <f t="shared" si="46"/>
        <v>June</v>
      </c>
      <c r="AC617" s="11">
        <f t="shared" si="49"/>
        <v>152</v>
      </c>
      <c r="AD617" s="13" t="str" cm="1">
        <f t="array" ref="AD617">_xlfn.IFS(Table1[[#This Row],[Diff order-ship date]]&gt;10,"late time",Table1[[#This Row],[Diff order-ship date]]&gt;=0,"on time",Table1[[#This Row],[Diff order-ship date]]&lt;0,"not appropriate")</f>
        <v>late time</v>
      </c>
      <c r="AE617" s="11" t="str">
        <f t="shared" si="47"/>
        <v>Positive</v>
      </c>
      <c r="AF617" s="11" t="str">
        <f>_xlfn.CONCAT(Table1[[#This Row],[Month]],Table1[[#This Row],[year]])</f>
        <v>June2024</v>
      </c>
      <c r="AG617" s="11">
        <f t="shared" si="48"/>
        <v>0.228187919463087</v>
      </c>
    </row>
    <row r="618" spans="1:33">
      <c r="A618" s="4">
        <v>617</v>
      </c>
      <c r="B618" s="5" t="s">
        <v>2403</v>
      </c>
      <c r="C618" s="5" t="s">
        <v>149</v>
      </c>
      <c r="D618" s="5" t="s">
        <v>2205</v>
      </c>
      <c r="E618" s="5" t="s">
        <v>2206</v>
      </c>
      <c r="F618" s="5" t="s">
        <v>158</v>
      </c>
      <c r="G618" s="5" t="s">
        <v>236</v>
      </c>
      <c r="H618" s="5" t="s">
        <v>94</v>
      </c>
      <c r="I618" s="5" t="s">
        <v>212</v>
      </c>
      <c r="J618" s="5" t="s">
        <v>66</v>
      </c>
      <c r="K618" s="5" t="s">
        <v>271</v>
      </c>
      <c r="L618" s="5" t="s">
        <v>36</v>
      </c>
      <c r="M618" s="5" t="s">
        <v>88</v>
      </c>
      <c r="N618" s="5" t="s">
        <v>272</v>
      </c>
      <c r="O618" s="5">
        <v>9.36</v>
      </c>
      <c r="P618" s="5">
        <v>1</v>
      </c>
      <c r="Q618" s="5">
        <v>4.5599999999999996</v>
      </c>
      <c r="R618" s="8">
        <f>Table1[[#This Row],[Profit]]/Table1[[#This Row],[Sales]]</f>
        <v>0.487179487179487</v>
      </c>
      <c r="S618" s="5">
        <v>2.89</v>
      </c>
      <c r="T618" s="5" t="s">
        <v>163</v>
      </c>
      <c r="U618" s="5">
        <v>672</v>
      </c>
      <c r="V618" s="5" t="s">
        <v>173</v>
      </c>
      <c r="W618" s="5" t="s">
        <v>106</v>
      </c>
      <c r="X618" s="9" t="s">
        <v>21</v>
      </c>
      <c r="Y618" s="12">
        <v>45439</v>
      </c>
      <c r="Z618" s="12">
        <v>45443</v>
      </c>
      <c r="AA618" s="11">
        <f t="shared" si="45"/>
        <v>2024</v>
      </c>
      <c r="AB618" s="11" t="str">
        <f t="shared" si="46"/>
        <v>May</v>
      </c>
      <c r="AC618" s="11">
        <f t="shared" si="49"/>
        <v>4</v>
      </c>
      <c r="AD618" s="13" t="str" cm="1">
        <f t="array" ref="AD618">_xlfn.IFS(Table1[[#This Row],[Diff order-ship date]]&gt;10,"late time",Table1[[#This Row],[Diff order-ship date]]&gt;=0,"on time",Table1[[#This Row],[Diff order-ship date]]&lt;0,"not appropriate")</f>
        <v>on time</v>
      </c>
      <c r="AE618" s="11" t="str">
        <f t="shared" si="47"/>
        <v>Positive</v>
      </c>
      <c r="AF618" s="11" t="str">
        <f>_xlfn.CONCAT(Table1[[#This Row],[Month]],Table1[[#This Row],[year]])</f>
        <v>May2024</v>
      </c>
      <c r="AG618" s="11">
        <f t="shared" si="48"/>
        <v>0.487179487179487</v>
      </c>
    </row>
    <row r="619" spans="1:33">
      <c r="A619" s="6">
        <v>618</v>
      </c>
      <c r="B619" s="7" t="s">
        <v>2404</v>
      </c>
      <c r="C619" s="7" t="s">
        <v>147</v>
      </c>
      <c r="D619" s="7" t="s">
        <v>2405</v>
      </c>
      <c r="E619" s="7" t="s">
        <v>2406</v>
      </c>
      <c r="F619" s="7" t="s">
        <v>158</v>
      </c>
      <c r="G619" s="7" t="s">
        <v>380</v>
      </c>
      <c r="H619" s="7" t="s">
        <v>51</v>
      </c>
      <c r="I619" s="7" t="s">
        <v>212</v>
      </c>
      <c r="J619" s="7" t="s">
        <v>64</v>
      </c>
      <c r="K619" s="7" t="s">
        <v>2407</v>
      </c>
      <c r="L619" s="7" t="s">
        <v>36</v>
      </c>
      <c r="M619" s="7" t="s">
        <v>38</v>
      </c>
      <c r="N619" s="7" t="s">
        <v>2408</v>
      </c>
      <c r="O619" s="7">
        <v>41.19</v>
      </c>
      <c r="P619" s="7">
        <v>1</v>
      </c>
      <c r="Q619" s="7">
        <v>19.77</v>
      </c>
      <c r="R619" s="8">
        <f>Table1[[#This Row],[Profit]]/Table1[[#This Row],[Sales]]</f>
        <v>0.47997086671522199</v>
      </c>
      <c r="S619" s="7">
        <v>7.04</v>
      </c>
      <c r="T619" s="7" t="s">
        <v>165</v>
      </c>
      <c r="U619" s="7">
        <v>46</v>
      </c>
      <c r="V619" s="7" t="s">
        <v>173</v>
      </c>
      <c r="W619" s="7" t="s">
        <v>89</v>
      </c>
      <c r="X619" s="10" t="s">
        <v>28</v>
      </c>
      <c r="Y619" s="14">
        <v>44552</v>
      </c>
      <c r="Z619" s="14">
        <v>44556</v>
      </c>
      <c r="AA619" s="11">
        <f t="shared" si="45"/>
        <v>2021</v>
      </c>
      <c r="AB619" s="11" t="str">
        <f t="shared" si="46"/>
        <v>December</v>
      </c>
      <c r="AC619" s="11">
        <f t="shared" si="49"/>
        <v>4</v>
      </c>
      <c r="AD619" s="13" t="str" cm="1">
        <f t="array" ref="AD619">_xlfn.IFS(Table1[[#This Row],[Diff order-ship date]]&gt;10,"late time",Table1[[#This Row],[Diff order-ship date]]&gt;=0,"on time",Table1[[#This Row],[Diff order-ship date]]&lt;0,"not appropriate")</f>
        <v>on time</v>
      </c>
      <c r="AE619" s="11" t="str">
        <f t="shared" si="47"/>
        <v>Positive</v>
      </c>
      <c r="AF619" s="11" t="str">
        <f>_xlfn.CONCAT(Table1[[#This Row],[Month]],Table1[[#This Row],[year]])</f>
        <v>December2021</v>
      </c>
      <c r="AG619" s="11">
        <f t="shared" si="48"/>
        <v>0.47997086671522199</v>
      </c>
    </row>
    <row r="620" spans="1:33">
      <c r="A620" s="4">
        <v>619</v>
      </c>
      <c r="B620" s="5" t="s">
        <v>2390</v>
      </c>
      <c r="C620" s="5" t="s">
        <v>147</v>
      </c>
      <c r="D620" s="5" t="s">
        <v>2391</v>
      </c>
      <c r="E620" s="5" t="s">
        <v>2392</v>
      </c>
      <c r="F620" s="5" t="s">
        <v>158</v>
      </c>
      <c r="G620" s="5" t="s">
        <v>55</v>
      </c>
      <c r="H620" s="5" t="s">
        <v>55</v>
      </c>
      <c r="I620" s="5" t="s">
        <v>212</v>
      </c>
      <c r="J620" s="5" t="s">
        <v>65</v>
      </c>
      <c r="K620" s="5" t="s">
        <v>2409</v>
      </c>
      <c r="L620" s="5" t="s">
        <v>36</v>
      </c>
      <c r="M620" s="5" t="s">
        <v>88</v>
      </c>
      <c r="N620" s="5" t="s">
        <v>2410</v>
      </c>
      <c r="O620" s="5">
        <v>11.43</v>
      </c>
      <c r="P620" s="5">
        <v>1</v>
      </c>
      <c r="Q620" s="5">
        <v>3.3</v>
      </c>
      <c r="R620" s="8">
        <f>Table1[[#This Row],[Profit]]/Table1[[#This Row],[Sales]]</f>
        <v>0.28871391076115499</v>
      </c>
      <c r="S620" s="5">
        <v>2.9</v>
      </c>
      <c r="T620" s="5" t="s">
        <v>165</v>
      </c>
      <c r="U620" s="5">
        <v>118</v>
      </c>
      <c r="V620" s="5" t="s">
        <v>173</v>
      </c>
      <c r="W620" s="5" t="s">
        <v>101</v>
      </c>
      <c r="X620" s="9" t="s">
        <v>21</v>
      </c>
      <c r="Y620" s="12">
        <v>44852</v>
      </c>
      <c r="Z620" s="12">
        <v>44858</v>
      </c>
      <c r="AA620" s="11">
        <f t="shared" si="45"/>
        <v>2022</v>
      </c>
      <c r="AB620" s="11" t="str">
        <f t="shared" si="46"/>
        <v>October</v>
      </c>
      <c r="AC620" s="11">
        <f t="shared" si="49"/>
        <v>6</v>
      </c>
      <c r="AD620" s="13" t="str" cm="1">
        <f t="array" ref="AD620">_xlfn.IFS(Table1[[#This Row],[Diff order-ship date]]&gt;10,"late time",Table1[[#This Row],[Diff order-ship date]]&gt;=0,"on time",Table1[[#This Row],[Diff order-ship date]]&lt;0,"not appropriate")</f>
        <v>on time</v>
      </c>
      <c r="AE620" s="11" t="str">
        <f t="shared" si="47"/>
        <v>Positive</v>
      </c>
      <c r="AF620" s="11" t="str">
        <f>_xlfn.CONCAT(Table1[[#This Row],[Month]],Table1[[#This Row],[year]])</f>
        <v>October2022</v>
      </c>
      <c r="AG620" s="11">
        <f t="shared" si="48"/>
        <v>0.28871391076115499</v>
      </c>
    </row>
    <row r="621" spans="1:33">
      <c r="A621" s="6">
        <v>620</v>
      </c>
      <c r="B621" s="7" t="s">
        <v>2411</v>
      </c>
      <c r="C621" s="7" t="s">
        <v>147</v>
      </c>
      <c r="D621" s="7" t="s">
        <v>1169</v>
      </c>
      <c r="E621" s="7" t="s">
        <v>1170</v>
      </c>
      <c r="F621" s="7" t="s">
        <v>158</v>
      </c>
      <c r="G621" s="7" t="s">
        <v>926</v>
      </c>
      <c r="H621" s="7" t="s">
        <v>104</v>
      </c>
      <c r="I621" s="7" t="s">
        <v>212</v>
      </c>
      <c r="J621" s="7" t="s">
        <v>67</v>
      </c>
      <c r="K621" s="7" t="s">
        <v>547</v>
      </c>
      <c r="L621" s="7" t="s">
        <v>36</v>
      </c>
      <c r="M621" s="7" t="s">
        <v>47</v>
      </c>
      <c r="N621" s="7" t="s">
        <v>548</v>
      </c>
      <c r="O621" s="7">
        <v>15.48</v>
      </c>
      <c r="P621" s="7">
        <v>1</v>
      </c>
      <c r="Q621" s="7">
        <v>3.87</v>
      </c>
      <c r="R621" s="8">
        <f>Table1[[#This Row],[Profit]]/Table1[[#This Row],[Sales]]</f>
        <v>0.25</v>
      </c>
      <c r="S621" s="7">
        <v>2.7</v>
      </c>
      <c r="T621" s="7" t="s">
        <v>163</v>
      </c>
      <c r="U621" s="7">
        <v>712</v>
      </c>
      <c r="V621" s="7" t="s">
        <v>173</v>
      </c>
      <c r="W621" s="7" t="s">
        <v>96</v>
      </c>
      <c r="X621" s="10" t="s">
        <v>21</v>
      </c>
      <c r="Y621" s="14">
        <v>44475</v>
      </c>
      <c r="Z621" s="14">
        <v>44362</v>
      </c>
      <c r="AA621" s="11">
        <f t="shared" si="45"/>
        <v>2021</v>
      </c>
      <c r="AB621" s="11" t="str">
        <f t="shared" si="46"/>
        <v>June</v>
      </c>
      <c r="AC621" s="11">
        <f t="shared" si="49"/>
        <v>-113</v>
      </c>
      <c r="AD621" s="13" t="str" cm="1">
        <f t="array" ref="AD621">_xlfn.IFS(Table1[[#This Row],[Diff order-ship date]]&gt;10,"late time",Table1[[#This Row],[Diff order-ship date]]&gt;=0,"on time",Table1[[#This Row],[Diff order-ship date]]&lt;0,"not appropriate")</f>
        <v>not appropriate</v>
      </c>
      <c r="AE621" s="11" t="str">
        <f t="shared" si="47"/>
        <v>Positive</v>
      </c>
      <c r="AF621" s="11" t="str">
        <f>_xlfn.CONCAT(Table1[[#This Row],[Month]],Table1[[#This Row],[year]])</f>
        <v>June2021</v>
      </c>
      <c r="AG621" s="11">
        <f t="shared" si="48"/>
        <v>0.25</v>
      </c>
    </row>
    <row r="622" spans="1:33">
      <c r="A622" s="4">
        <v>621</v>
      </c>
      <c r="B622" s="5" t="s">
        <v>2412</v>
      </c>
      <c r="C622" s="5" t="s">
        <v>149</v>
      </c>
      <c r="D622" s="5" t="s">
        <v>2413</v>
      </c>
      <c r="E622" s="5" t="s">
        <v>2414</v>
      </c>
      <c r="F622" s="5" t="s">
        <v>158</v>
      </c>
      <c r="G622" s="5" t="s">
        <v>996</v>
      </c>
      <c r="H622" s="5" t="s">
        <v>82</v>
      </c>
      <c r="I622" s="5" t="s">
        <v>212</v>
      </c>
      <c r="J622" s="5" t="s">
        <v>64</v>
      </c>
      <c r="K622" s="5" t="s">
        <v>2415</v>
      </c>
      <c r="L622" s="5" t="s">
        <v>36</v>
      </c>
      <c r="M622" s="5" t="s">
        <v>47</v>
      </c>
      <c r="N622" s="5" t="s">
        <v>2416</v>
      </c>
      <c r="O622" s="5">
        <v>15.66</v>
      </c>
      <c r="P622" s="5">
        <v>2</v>
      </c>
      <c r="Q622" s="5">
        <v>3.42</v>
      </c>
      <c r="R622" s="8">
        <f>Table1[[#This Row],[Profit]]/Table1[[#This Row],[Sales]]</f>
        <v>0.21839080459770099</v>
      </c>
      <c r="S622" s="5">
        <v>2.98</v>
      </c>
      <c r="T622" s="5" t="s">
        <v>163</v>
      </c>
      <c r="U622" s="5">
        <v>567</v>
      </c>
      <c r="V622" s="5" t="s">
        <v>173</v>
      </c>
      <c r="W622" s="5" t="s">
        <v>89</v>
      </c>
      <c r="X622" s="9" t="s">
        <v>21</v>
      </c>
      <c r="Y622" s="12">
        <v>44934</v>
      </c>
      <c r="Z622" s="12">
        <v>45054</v>
      </c>
      <c r="AA622" s="11">
        <f t="shared" si="45"/>
        <v>2023</v>
      </c>
      <c r="AB622" s="11" t="str">
        <f t="shared" si="46"/>
        <v>May</v>
      </c>
      <c r="AC622" s="11">
        <f t="shared" si="49"/>
        <v>120</v>
      </c>
      <c r="AD622" s="13" t="str" cm="1">
        <f t="array" ref="AD622">_xlfn.IFS(Table1[[#This Row],[Diff order-ship date]]&gt;10,"late time",Table1[[#This Row],[Diff order-ship date]]&gt;=0,"on time",Table1[[#This Row],[Diff order-ship date]]&lt;0,"not appropriate")</f>
        <v>late time</v>
      </c>
      <c r="AE622" s="11" t="str">
        <f t="shared" si="47"/>
        <v>Positive</v>
      </c>
      <c r="AF622" s="11" t="str">
        <f>_xlfn.CONCAT(Table1[[#This Row],[Month]],Table1[[#This Row],[year]])</f>
        <v>May2023</v>
      </c>
      <c r="AG622" s="11">
        <f t="shared" si="48"/>
        <v>0.21839080459770099</v>
      </c>
    </row>
    <row r="623" spans="1:33">
      <c r="A623" s="6">
        <v>622</v>
      </c>
      <c r="B623" s="7" t="s">
        <v>2417</v>
      </c>
      <c r="C623" s="7" t="s">
        <v>149</v>
      </c>
      <c r="D623" s="7" t="s">
        <v>2418</v>
      </c>
      <c r="E623" s="7" t="s">
        <v>2419</v>
      </c>
      <c r="F623" s="7" t="s">
        <v>158</v>
      </c>
      <c r="G623" s="7" t="s">
        <v>566</v>
      </c>
      <c r="H623" s="7" t="s">
        <v>129</v>
      </c>
      <c r="I623" s="7" t="s">
        <v>212</v>
      </c>
      <c r="J623" s="7" t="s">
        <v>67</v>
      </c>
      <c r="K623" s="7" t="s">
        <v>383</v>
      </c>
      <c r="L623" s="7" t="s">
        <v>36</v>
      </c>
      <c r="M623" s="7" t="s">
        <v>47</v>
      </c>
      <c r="N623" s="7" t="s">
        <v>384</v>
      </c>
      <c r="O623" s="7">
        <v>102.54</v>
      </c>
      <c r="P623" s="7">
        <v>2</v>
      </c>
      <c r="Q623" s="7">
        <v>18.420000000000002</v>
      </c>
      <c r="R623" s="8">
        <f>Table1[[#This Row],[Profit]]/Table1[[#This Row],[Sales]]</f>
        <v>0.17963721474546501</v>
      </c>
      <c r="S623" s="7">
        <v>16.64</v>
      </c>
      <c r="T623" s="7" t="s">
        <v>165</v>
      </c>
      <c r="U623" s="7">
        <v>377</v>
      </c>
      <c r="V623" s="7" t="s">
        <v>173</v>
      </c>
      <c r="W623" s="7" t="s">
        <v>101</v>
      </c>
      <c r="X623" s="10" t="s">
        <v>28</v>
      </c>
      <c r="Y623" s="14">
        <v>44863</v>
      </c>
      <c r="Z623" s="14">
        <v>44662</v>
      </c>
      <c r="AA623" s="11">
        <f t="shared" si="45"/>
        <v>2022</v>
      </c>
      <c r="AB623" s="11" t="str">
        <f t="shared" si="46"/>
        <v>April</v>
      </c>
      <c r="AC623" s="11">
        <f t="shared" si="49"/>
        <v>-201</v>
      </c>
      <c r="AD623" s="13" t="str" cm="1">
        <f t="array" ref="AD623">_xlfn.IFS(Table1[[#This Row],[Diff order-ship date]]&gt;10,"late time",Table1[[#This Row],[Diff order-ship date]]&gt;=0,"on time",Table1[[#This Row],[Diff order-ship date]]&lt;0,"not appropriate")</f>
        <v>not appropriate</v>
      </c>
      <c r="AE623" s="11" t="str">
        <f t="shared" si="47"/>
        <v>Positive</v>
      </c>
      <c r="AF623" s="11" t="str">
        <f>_xlfn.CONCAT(Table1[[#This Row],[Month]],Table1[[#This Row],[year]])</f>
        <v>April2022</v>
      </c>
      <c r="AG623" s="11">
        <f t="shared" si="48"/>
        <v>0.17963721474546501</v>
      </c>
    </row>
    <row r="624" spans="1:33">
      <c r="A624" s="4">
        <v>623</v>
      </c>
      <c r="B624" s="5" t="s">
        <v>1065</v>
      </c>
      <c r="C624" s="5" t="s">
        <v>147</v>
      </c>
      <c r="D624" s="5" t="s">
        <v>368</v>
      </c>
      <c r="E624" s="5" t="s">
        <v>133</v>
      </c>
      <c r="F624" s="5" t="s">
        <v>158</v>
      </c>
      <c r="G624" s="5" t="s">
        <v>148</v>
      </c>
      <c r="H624" s="5" t="s">
        <v>71</v>
      </c>
      <c r="I624" s="5" t="s">
        <v>212</v>
      </c>
      <c r="J624" s="5" t="s">
        <v>65</v>
      </c>
      <c r="K624" s="5" t="s">
        <v>2420</v>
      </c>
      <c r="L624" s="5" t="s">
        <v>36</v>
      </c>
      <c r="M624" s="5" t="s">
        <v>34</v>
      </c>
      <c r="N624" s="5" t="s">
        <v>2421</v>
      </c>
      <c r="O624" s="5">
        <v>167.28</v>
      </c>
      <c r="P624" s="5">
        <v>2</v>
      </c>
      <c r="Q624" s="5">
        <v>70.2</v>
      </c>
      <c r="R624" s="8">
        <f>Table1[[#This Row],[Profit]]/Table1[[#This Row],[Sales]]</f>
        <v>0.41965566714490699</v>
      </c>
      <c r="S624" s="5">
        <v>19.48</v>
      </c>
      <c r="T624" s="5" t="s">
        <v>165</v>
      </c>
      <c r="U624" s="5">
        <v>795</v>
      </c>
      <c r="V624" s="5" t="s">
        <v>173</v>
      </c>
      <c r="W624" s="5" t="s">
        <v>96</v>
      </c>
      <c r="X624" s="9" t="s">
        <v>28</v>
      </c>
      <c r="Y624" s="12">
        <v>45361</v>
      </c>
      <c r="Z624" s="12">
        <v>45483</v>
      </c>
      <c r="AA624" s="11">
        <f t="shared" si="45"/>
        <v>2024</v>
      </c>
      <c r="AB624" s="11" t="str">
        <f t="shared" si="46"/>
        <v>July</v>
      </c>
      <c r="AC624" s="11">
        <f t="shared" si="49"/>
        <v>122</v>
      </c>
      <c r="AD624" s="13" t="str" cm="1">
        <f t="array" ref="AD624">_xlfn.IFS(Table1[[#This Row],[Diff order-ship date]]&gt;10,"late time",Table1[[#This Row],[Diff order-ship date]]&gt;=0,"on time",Table1[[#This Row],[Diff order-ship date]]&lt;0,"not appropriate")</f>
        <v>late time</v>
      </c>
      <c r="AE624" s="11" t="str">
        <f t="shared" si="47"/>
        <v>Positive</v>
      </c>
      <c r="AF624" s="11" t="str">
        <f>_xlfn.CONCAT(Table1[[#This Row],[Month]],Table1[[#This Row],[year]])</f>
        <v>July2024</v>
      </c>
      <c r="AG624" s="11">
        <f t="shared" si="48"/>
        <v>0.41965566714490699</v>
      </c>
    </row>
    <row r="625" spans="1:33">
      <c r="A625" s="6">
        <v>624</v>
      </c>
      <c r="B625" s="7" t="s">
        <v>2422</v>
      </c>
      <c r="C625" s="7" t="s">
        <v>147</v>
      </c>
      <c r="D625" s="7" t="s">
        <v>2423</v>
      </c>
      <c r="E625" s="7" t="s">
        <v>2424</v>
      </c>
      <c r="F625" s="7" t="s">
        <v>158</v>
      </c>
      <c r="G625" s="7" t="s">
        <v>627</v>
      </c>
      <c r="H625" s="7" t="s">
        <v>138</v>
      </c>
      <c r="I625" s="7" t="s">
        <v>212</v>
      </c>
      <c r="J625" s="7" t="s">
        <v>65</v>
      </c>
      <c r="K625" s="7" t="s">
        <v>2425</v>
      </c>
      <c r="L625" s="7" t="s">
        <v>36</v>
      </c>
      <c r="M625" s="7" t="s">
        <v>75</v>
      </c>
      <c r="N625" s="7" t="s">
        <v>2426</v>
      </c>
      <c r="O625" s="7">
        <v>27.6</v>
      </c>
      <c r="P625" s="7">
        <v>2</v>
      </c>
      <c r="Q625" s="7">
        <v>6.3</v>
      </c>
      <c r="R625" s="8">
        <f>Table1[[#This Row],[Profit]]/Table1[[#This Row],[Sales]]</f>
        <v>0.22826086956521699</v>
      </c>
      <c r="S625" s="7">
        <v>12.17</v>
      </c>
      <c r="T625" s="7" t="s">
        <v>163</v>
      </c>
      <c r="U625" s="7">
        <v>335</v>
      </c>
      <c r="V625" s="7" t="s">
        <v>173</v>
      </c>
      <c r="W625" s="7" t="s">
        <v>106</v>
      </c>
      <c r="X625" s="10" t="s">
        <v>28</v>
      </c>
      <c r="Y625" s="14">
        <v>44357</v>
      </c>
      <c r="Z625" s="14">
        <v>44510</v>
      </c>
      <c r="AA625" s="11">
        <f t="shared" si="45"/>
        <v>2021</v>
      </c>
      <c r="AB625" s="11" t="str">
        <f t="shared" si="46"/>
        <v>November</v>
      </c>
      <c r="AC625" s="11">
        <f t="shared" si="49"/>
        <v>153</v>
      </c>
      <c r="AD625" s="13" t="str" cm="1">
        <f t="array" ref="AD625">_xlfn.IFS(Table1[[#This Row],[Diff order-ship date]]&gt;10,"late time",Table1[[#This Row],[Diff order-ship date]]&gt;=0,"on time",Table1[[#This Row],[Diff order-ship date]]&lt;0,"not appropriate")</f>
        <v>late time</v>
      </c>
      <c r="AE625" s="11" t="str">
        <f t="shared" si="47"/>
        <v>Positive</v>
      </c>
      <c r="AF625" s="11" t="str">
        <f>_xlfn.CONCAT(Table1[[#This Row],[Month]],Table1[[#This Row],[year]])</f>
        <v>November2021</v>
      </c>
      <c r="AG625" s="11">
        <f t="shared" si="48"/>
        <v>0.22826086956521699</v>
      </c>
    </row>
    <row r="626" spans="1:33">
      <c r="A626" s="4">
        <v>625</v>
      </c>
      <c r="B626" s="5" t="s">
        <v>944</v>
      </c>
      <c r="C626" s="5" t="s">
        <v>147</v>
      </c>
      <c r="D626" s="5" t="s">
        <v>945</v>
      </c>
      <c r="E626" s="5" t="s">
        <v>946</v>
      </c>
      <c r="F626" s="5" t="s">
        <v>158</v>
      </c>
      <c r="G626" s="5" t="s">
        <v>947</v>
      </c>
      <c r="H626" s="5" t="s">
        <v>82</v>
      </c>
      <c r="I626" s="5" t="s">
        <v>212</v>
      </c>
      <c r="J626" s="5" t="s">
        <v>64</v>
      </c>
      <c r="K626" s="5" t="s">
        <v>2427</v>
      </c>
      <c r="L626" s="5" t="s">
        <v>36</v>
      </c>
      <c r="M626" s="5" t="s">
        <v>75</v>
      </c>
      <c r="N626" s="5" t="s">
        <v>2428</v>
      </c>
      <c r="O626" s="5">
        <v>37.92</v>
      </c>
      <c r="P626" s="5">
        <v>2</v>
      </c>
      <c r="Q626" s="5">
        <v>2.2200000000000002</v>
      </c>
      <c r="R626" s="8">
        <f>Table1[[#This Row],[Profit]]/Table1[[#This Row],[Sales]]</f>
        <v>5.8544303797468403E-2</v>
      </c>
      <c r="S626" s="5">
        <v>9.1</v>
      </c>
      <c r="T626" s="5" t="s">
        <v>165</v>
      </c>
      <c r="U626" s="5">
        <v>800</v>
      </c>
      <c r="V626" s="5" t="s">
        <v>173</v>
      </c>
      <c r="W626" s="5" t="s">
        <v>89</v>
      </c>
      <c r="X626" s="9" t="s">
        <v>21</v>
      </c>
      <c r="Y626" s="12">
        <v>44434</v>
      </c>
      <c r="Z626" s="12">
        <v>44438</v>
      </c>
      <c r="AA626" s="11">
        <f t="shared" si="45"/>
        <v>2021</v>
      </c>
      <c r="AB626" s="11" t="str">
        <f t="shared" si="46"/>
        <v>August</v>
      </c>
      <c r="AC626" s="11">
        <f t="shared" si="49"/>
        <v>4</v>
      </c>
      <c r="AD626" s="13" t="str" cm="1">
        <f t="array" ref="AD626">_xlfn.IFS(Table1[[#This Row],[Diff order-ship date]]&gt;10,"late time",Table1[[#This Row],[Diff order-ship date]]&gt;=0,"on time",Table1[[#This Row],[Diff order-ship date]]&lt;0,"not appropriate")</f>
        <v>on time</v>
      </c>
      <c r="AE626" s="11" t="str">
        <f t="shared" si="47"/>
        <v>Positive</v>
      </c>
      <c r="AF626" s="11" t="str">
        <f>_xlfn.CONCAT(Table1[[#This Row],[Month]],Table1[[#This Row],[year]])</f>
        <v>August2021</v>
      </c>
      <c r="AG626" s="11">
        <f t="shared" si="48"/>
        <v>5.8544303797468403E-2</v>
      </c>
    </row>
    <row r="627" spans="1:33">
      <c r="A627" s="6">
        <v>626</v>
      </c>
      <c r="B627" s="7" t="s">
        <v>2370</v>
      </c>
      <c r="C627" s="7" t="s">
        <v>147</v>
      </c>
      <c r="D627" s="7" t="s">
        <v>1210</v>
      </c>
      <c r="E627" s="7" t="s">
        <v>1211</v>
      </c>
      <c r="F627" s="7" t="s">
        <v>158</v>
      </c>
      <c r="G627" s="7" t="s">
        <v>638</v>
      </c>
      <c r="H627" s="7" t="s">
        <v>40</v>
      </c>
      <c r="I627" s="7" t="s">
        <v>212</v>
      </c>
      <c r="J627" s="7" t="s">
        <v>64</v>
      </c>
      <c r="K627" s="7" t="s">
        <v>2429</v>
      </c>
      <c r="L627" s="7" t="s">
        <v>36</v>
      </c>
      <c r="M627" s="7" t="s">
        <v>114</v>
      </c>
      <c r="N627" s="7" t="s">
        <v>2430</v>
      </c>
      <c r="O627" s="7">
        <v>69.3</v>
      </c>
      <c r="P627" s="7">
        <v>2</v>
      </c>
      <c r="Q627" s="7">
        <v>16.62</v>
      </c>
      <c r="R627" s="8">
        <f>Table1[[#This Row],[Profit]]/Table1[[#This Row],[Sales]]</f>
        <v>0.23982683982684</v>
      </c>
      <c r="S627" s="7">
        <v>11.68</v>
      </c>
      <c r="T627" s="7" t="s">
        <v>165</v>
      </c>
      <c r="U627" s="7">
        <v>201</v>
      </c>
      <c r="V627" s="7" t="s">
        <v>173</v>
      </c>
      <c r="W627" s="7" t="s">
        <v>101</v>
      </c>
      <c r="X627" s="10" t="s">
        <v>28</v>
      </c>
      <c r="Y627" s="14">
        <v>45167</v>
      </c>
      <c r="Z627" s="14">
        <v>44966</v>
      </c>
      <c r="AA627" s="11">
        <f t="shared" si="45"/>
        <v>2023</v>
      </c>
      <c r="AB627" s="11" t="str">
        <f t="shared" si="46"/>
        <v>February</v>
      </c>
      <c r="AC627" s="11">
        <f t="shared" si="49"/>
        <v>-201</v>
      </c>
      <c r="AD627" s="13" t="str" cm="1">
        <f t="array" ref="AD627">_xlfn.IFS(Table1[[#This Row],[Diff order-ship date]]&gt;10,"late time",Table1[[#This Row],[Diff order-ship date]]&gt;=0,"on time",Table1[[#This Row],[Diff order-ship date]]&lt;0,"not appropriate")</f>
        <v>not appropriate</v>
      </c>
      <c r="AE627" s="11" t="str">
        <f t="shared" si="47"/>
        <v>Positive</v>
      </c>
      <c r="AF627" s="11" t="str">
        <f>_xlfn.CONCAT(Table1[[#This Row],[Month]],Table1[[#This Row],[year]])</f>
        <v>February2023</v>
      </c>
      <c r="AG627" s="11">
        <f t="shared" si="48"/>
        <v>0.23982683982684</v>
      </c>
    </row>
    <row r="628" spans="1:33">
      <c r="A628" s="4">
        <v>627</v>
      </c>
      <c r="B628" s="5" t="s">
        <v>1057</v>
      </c>
      <c r="C628" s="5" t="s">
        <v>152</v>
      </c>
      <c r="D628" s="5" t="s">
        <v>1058</v>
      </c>
      <c r="E628" s="5" t="s">
        <v>1059</v>
      </c>
      <c r="F628" s="5" t="s">
        <v>158</v>
      </c>
      <c r="G628" s="5" t="s">
        <v>740</v>
      </c>
      <c r="H628" s="5" t="s">
        <v>40</v>
      </c>
      <c r="I628" s="5" t="s">
        <v>212</v>
      </c>
      <c r="J628" s="5" t="s">
        <v>64</v>
      </c>
      <c r="K628" s="5" t="s">
        <v>2431</v>
      </c>
      <c r="L628" s="5" t="s">
        <v>36</v>
      </c>
      <c r="M628" s="5" t="s">
        <v>75</v>
      </c>
      <c r="N628" s="5" t="s">
        <v>470</v>
      </c>
      <c r="O628" s="5">
        <v>27.96</v>
      </c>
      <c r="P628" s="5">
        <v>2</v>
      </c>
      <c r="Q628" s="5">
        <v>13.98</v>
      </c>
      <c r="R628" s="8">
        <f>Table1[[#This Row],[Profit]]/Table1[[#This Row],[Sales]]</f>
        <v>0.5</v>
      </c>
      <c r="S628" s="5">
        <v>3.81</v>
      </c>
      <c r="T628" s="5" t="s">
        <v>163</v>
      </c>
      <c r="U628" s="5">
        <v>251</v>
      </c>
      <c r="V628" s="5" t="s">
        <v>173</v>
      </c>
      <c r="W628" s="5" t="s">
        <v>89</v>
      </c>
      <c r="X628" s="9" t="s">
        <v>21</v>
      </c>
      <c r="Y628" s="12">
        <v>44926</v>
      </c>
      <c r="Z628" s="12">
        <v>45047</v>
      </c>
      <c r="AA628" s="11">
        <f t="shared" si="45"/>
        <v>2023</v>
      </c>
      <c r="AB628" s="11" t="str">
        <f t="shared" si="46"/>
        <v>May</v>
      </c>
      <c r="AC628" s="11">
        <f t="shared" si="49"/>
        <v>121</v>
      </c>
      <c r="AD628" s="13" t="str" cm="1">
        <f t="array" ref="AD628">_xlfn.IFS(Table1[[#This Row],[Diff order-ship date]]&gt;10,"late time",Table1[[#This Row],[Diff order-ship date]]&gt;=0,"on time",Table1[[#This Row],[Diff order-ship date]]&lt;0,"not appropriate")</f>
        <v>late time</v>
      </c>
      <c r="AE628" s="11" t="str">
        <f t="shared" si="47"/>
        <v>Positive</v>
      </c>
      <c r="AF628" s="11" t="str">
        <f>_xlfn.CONCAT(Table1[[#This Row],[Month]],Table1[[#This Row],[year]])</f>
        <v>May2023</v>
      </c>
      <c r="AG628" s="11">
        <f t="shared" si="48"/>
        <v>0.5</v>
      </c>
    </row>
    <row r="629" spans="1:33">
      <c r="A629" s="6">
        <v>628</v>
      </c>
      <c r="B629" s="7" t="s">
        <v>1025</v>
      </c>
      <c r="C629" s="7" t="s">
        <v>152</v>
      </c>
      <c r="D629" s="7" t="s">
        <v>1026</v>
      </c>
      <c r="E629" s="7" t="s">
        <v>1027</v>
      </c>
      <c r="F629" s="7" t="s">
        <v>158</v>
      </c>
      <c r="G629" s="7" t="s">
        <v>1028</v>
      </c>
      <c r="H629" s="7" t="s">
        <v>104</v>
      </c>
      <c r="I629" s="7" t="s">
        <v>212</v>
      </c>
      <c r="J629" s="7" t="s">
        <v>67</v>
      </c>
      <c r="K629" s="7" t="s">
        <v>2432</v>
      </c>
      <c r="L629" s="7" t="s">
        <v>36</v>
      </c>
      <c r="M629" s="7" t="s">
        <v>34</v>
      </c>
      <c r="N629" s="7" t="s">
        <v>2433</v>
      </c>
      <c r="O629" s="7">
        <v>166.14</v>
      </c>
      <c r="P629" s="7">
        <v>2</v>
      </c>
      <c r="Q629" s="7">
        <v>46.5</v>
      </c>
      <c r="R629" s="8">
        <f>Table1[[#This Row],[Profit]]/Table1[[#This Row],[Sales]]</f>
        <v>0.27988443481401198</v>
      </c>
      <c r="S629" s="7">
        <v>27.69</v>
      </c>
      <c r="T629" s="7" t="s">
        <v>165</v>
      </c>
      <c r="U629" s="7">
        <v>116</v>
      </c>
      <c r="V629" s="7" t="s">
        <v>173</v>
      </c>
      <c r="W629" s="7" t="s">
        <v>101</v>
      </c>
      <c r="X629" s="10" t="s">
        <v>28</v>
      </c>
      <c r="Y629" s="14">
        <v>45491</v>
      </c>
      <c r="Z629" s="14">
        <v>45498</v>
      </c>
      <c r="AA629" s="11">
        <f t="shared" si="45"/>
        <v>2024</v>
      </c>
      <c r="AB629" s="11" t="str">
        <f t="shared" si="46"/>
        <v>July</v>
      </c>
      <c r="AC629" s="11">
        <f t="shared" si="49"/>
        <v>7</v>
      </c>
      <c r="AD629" s="13" t="str" cm="1">
        <f t="array" ref="AD629">_xlfn.IFS(Table1[[#This Row],[Diff order-ship date]]&gt;10,"late time",Table1[[#This Row],[Diff order-ship date]]&gt;=0,"on time",Table1[[#This Row],[Diff order-ship date]]&lt;0,"not appropriate")</f>
        <v>on time</v>
      </c>
      <c r="AE629" s="11" t="str">
        <f t="shared" si="47"/>
        <v>Positive</v>
      </c>
      <c r="AF629" s="11" t="str">
        <f>_xlfn.CONCAT(Table1[[#This Row],[Month]],Table1[[#This Row],[year]])</f>
        <v>July2024</v>
      </c>
      <c r="AG629" s="11">
        <f t="shared" si="48"/>
        <v>0.27988443481401198</v>
      </c>
    </row>
    <row r="630" spans="1:33">
      <c r="A630" s="4">
        <v>629</v>
      </c>
      <c r="B630" s="5" t="s">
        <v>2434</v>
      </c>
      <c r="C630" s="5" t="s">
        <v>152</v>
      </c>
      <c r="D630" s="5" t="s">
        <v>1398</v>
      </c>
      <c r="E630" s="5" t="s">
        <v>1399</v>
      </c>
      <c r="F630" s="5" t="s">
        <v>158</v>
      </c>
      <c r="G630" s="5" t="s">
        <v>723</v>
      </c>
      <c r="H630" s="5" t="s">
        <v>129</v>
      </c>
      <c r="I630" s="5" t="s">
        <v>212</v>
      </c>
      <c r="J630" s="5" t="s">
        <v>67</v>
      </c>
      <c r="K630" s="5" t="s">
        <v>2435</v>
      </c>
      <c r="L630" s="5" t="s">
        <v>36</v>
      </c>
      <c r="M630" s="5" t="s">
        <v>38</v>
      </c>
      <c r="N630" s="5" t="s">
        <v>2436</v>
      </c>
      <c r="O630" s="5">
        <v>76.5</v>
      </c>
      <c r="P630" s="5">
        <v>2</v>
      </c>
      <c r="Q630" s="5">
        <v>36.72</v>
      </c>
      <c r="R630" s="8">
        <f>Table1[[#This Row],[Profit]]/Table1[[#This Row],[Sales]]</f>
        <v>0.48</v>
      </c>
      <c r="S630" s="5">
        <v>26.61</v>
      </c>
      <c r="T630" s="5" t="s">
        <v>163</v>
      </c>
      <c r="U630" s="5">
        <v>306</v>
      </c>
      <c r="V630" s="5" t="s">
        <v>173</v>
      </c>
      <c r="W630" s="5" t="s">
        <v>96</v>
      </c>
      <c r="X630" s="9" t="s">
        <v>28</v>
      </c>
      <c r="Y630" s="12">
        <v>45522</v>
      </c>
      <c r="Z630" s="12">
        <v>45527</v>
      </c>
      <c r="AA630" s="11">
        <f t="shared" si="45"/>
        <v>2024</v>
      </c>
      <c r="AB630" s="11" t="str">
        <f t="shared" si="46"/>
        <v>August</v>
      </c>
      <c r="AC630" s="11">
        <f t="shared" si="49"/>
        <v>5</v>
      </c>
      <c r="AD630" s="13" t="str" cm="1">
        <f t="array" ref="AD630">_xlfn.IFS(Table1[[#This Row],[Diff order-ship date]]&gt;10,"late time",Table1[[#This Row],[Diff order-ship date]]&gt;=0,"on time",Table1[[#This Row],[Diff order-ship date]]&lt;0,"not appropriate")</f>
        <v>on time</v>
      </c>
      <c r="AE630" s="11" t="str">
        <f t="shared" si="47"/>
        <v>Positive</v>
      </c>
      <c r="AF630" s="11" t="str">
        <f>_xlfn.CONCAT(Table1[[#This Row],[Month]],Table1[[#This Row],[year]])</f>
        <v>August2024</v>
      </c>
      <c r="AG630" s="11">
        <f t="shared" si="48"/>
        <v>0.48</v>
      </c>
    </row>
    <row r="631" spans="1:33">
      <c r="A631" s="6">
        <v>630</v>
      </c>
      <c r="B631" s="7" t="s">
        <v>2437</v>
      </c>
      <c r="C631" s="7" t="s">
        <v>152</v>
      </c>
      <c r="D631" s="7" t="s">
        <v>1337</v>
      </c>
      <c r="E631" s="7" t="s">
        <v>1338</v>
      </c>
      <c r="F631" s="7" t="s">
        <v>158</v>
      </c>
      <c r="G631" s="7" t="s">
        <v>1193</v>
      </c>
      <c r="H631" s="7" t="s">
        <v>142</v>
      </c>
      <c r="I631" s="7" t="s">
        <v>212</v>
      </c>
      <c r="J631" s="7" t="s">
        <v>64</v>
      </c>
      <c r="K631" s="7" t="s">
        <v>2438</v>
      </c>
      <c r="L631" s="7" t="s">
        <v>42</v>
      </c>
      <c r="M631" s="7" t="s">
        <v>95</v>
      </c>
      <c r="N631" s="7" t="s">
        <v>2439</v>
      </c>
      <c r="O631" s="7">
        <v>241.32</v>
      </c>
      <c r="P631" s="7">
        <v>2</v>
      </c>
      <c r="Q631" s="7">
        <v>82.02</v>
      </c>
      <c r="R631" s="8">
        <f>Table1[[#This Row],[Profit]]/Table1[[#This Row],[Sales]]</f>
        <v>0.33988065638985598</v>
      </c>
      <c r="S631" s="7">
        <v>22.79</v>
      </c>
      <c r="T631" s="7" t="s">
        <v>170</v>
      </c>
      <c r="U631" s="7">
        <v>459</v>
      </c>
      <c r="V631" s="7" t="s">
        <v>173</v>
      </c>
      <c r="W631" s="7" t="s">
        <v>89</v>
      </c>
      <c r="X631" s="10" t="s">
        <v>28</v>
      </c>
      <c r="Y631" s="14">
        <v>45589</v>
      </c>
      <c r="Z631" s="14">
        <v>45595</v>
      </c>
      <c r="AA631" s="11">
        <f t="shared" si="45"/>
        <v>2024</v>
      </c>
      <c r="AB631" s="11" t="str">
        <f t="shared" si="46"/>
        <v>October</v>
      </c>
      <c r="AC631" s="11">
        <f t="shared" si="49"/>
        <v>6</v>
      </c>
      <c r="AD631" s="13" t="str" cm="1">
        <f t="array" ref="AD631">_xlfn.IFS(Table1[[#This Row],[Diff order-ship date]]&gt;10,"late time",Table1[[#This Row],[Diff order-ship date]]&gt;=0,"on time",Table1[[#This Row],[Diff order-ship date]]&lt;0,"not appropriate")</f>
        <v>on time</v>
      </c>
      <c r="AE631" s="11" t="str">
        <f t="shared" si="47"/>
        <v>Positive</v>
      </c>
      <c r="AF631" s="11" t="str">
        <f>_xlfn.CONCAT(Table1[[#This Row],[Month]],Table1[[#This Row],[year]])</f>
        <v>October2024</v>
      </c>
      <c r="AG631" s="11">
        <f t="shared" si="48"/>
        <v>0.33988065638985598</v>
      </c>
    </row>
    <row r="632" spans="1:33">
      <c r="A632" s="4">
        <v>631</v>
      </c>
      <c r="B632" s="5" t="s">
        <v>2412</v>
      </c>
      <c r="C632" s="5" t="s">
        <v>149</v>
      </c>
      <c r="D632" s="5" t="s">
        <v>2413</v>
      </c>
      <c r="E632" s="5" t="s">
        <v>2414</v>
      </c>
      <c r="F632" s="5" t="s">
        <v>158</v>
      </c>
      <c r="G632" s="5" t="s">
        <v>996</v>
      </c>
      <c r="H632" s="5" t="s">
        <v>82</v>
      </c>
      <c r="I632" s="5" t="s">
        <v>212</v>
      </c>
      <c r="J632" s="5" t="s">
        <v>64</v>
      </c>
      <c r="K632" s="5" t="s">
        <v>2440</v>
      </c>
      <c r="L632" s="5" t="s">
        <v>42</v>
      </c>
      <c r="M632" s="5" t="s">
        <v>95</v>
      </c>
      <c r="N632" s="5" t="s">
        <v>2441</v>
      </c>
      <c r="O632" s="5">
        <v>2174.13</v>
      </c>
      <c r="P632" s="5">
        <v>7</v>
      </c>
      <c r="Q632" s="5">
        <v>500.01</v>
      </c>
      <c r="R632" s="8">
        <f>Table1[[#This Row],[Profit]]/Table1[[#This Row],[Sales]]</f>
        <v>0.22998164783154601</v>
      </c>
      <c r="S632" s="5">
        <v>637.86</v>
      </c>
      <c r="T632" s="5" t="s">
        <v>163</v>
      </c>
      <c r="U632" s="5">
        <v>96</v>
      </c>
      <c r="V632" s="5" t="s">
        <v>173</v>
      </c>
      <c r="W632" s="5" t="s">
        <v>101</v>
      </c>
      <c r="X632" s="9" t="s">
        <v>21</v>
      </c>
      <c r="Y632" s="12">
        <v>44863</v>
      </c>
      <c r="Z632" s="12">
        <v>44662</v>
      </c>
      <c r="AA632" s="11">
        <f t="shared" si="45"/>
        <v>2022</v>
      </c>
      <c r="AB632" s="11" t="str">
        <f t="shared" si="46"/>
        <v>April</v>
      </c>
      <c r="AC632" s="11">
        <f t="shared" si="49"/>
        <v>-201</v>
      </c>
      <c r="AD632" s="13" t="str" cm="1">
        <f t="array" ref="AD632">_xlfn.IFS(Table1[[#This Row],[Diff order-ship date]]&gt;10,"late time",Table1[[#This Row],[Diff order-ship date]]&gt;=0,"on time",Table1[[#This Row],[Diff order-ship date]]&lt;0,"not appropriate")</f>
        <v>not appropriate</v>
      </c>
      <c r="AE632" s="11" t="str">
        <f t="shared" si="47"/>
        <v>Positive</v>
      </c>
      <c r="AF632" s="11" t="str">
        <f>_xlfn.CONCAT(Table1[[#This Row],[Month]],Table1[[#This Row],[year]])</f>
        <v>April2022</v>
      </c>
      <c r="AG632" s="11">
        <f t="shared" si="48"/>
        <v>0.22998164783154601</v>
      </c>
    </row>
    <row r="633" spans="1:33">
      <c r="A633" s="6">
        <v>632</v>
      </c>
      <c r="B633" s="7" t="s">
        <v>981</v>
      </c>
      <c r="C633" s="7" t="s">
        <v>149</v>
      </c>
      <c r="D633" s="7" t="s">
        <v>386</v>
      </c>
      <c r="E633" s="7" t="s">
        <v>387</v>
      </c>
      <c r="F633" s="7" t="s">
        <v>158</v>
      </c>
      <c r="G633" s="7" t="s">
        <v>941</v>
      </c>
      <c r="H633" s="7" t="s">
        <v>113</v>
      </c>
      <c r="I633" s="7" t="s">
        <v>212</v>
      </c>
      <c r="J633" s="7" t="s">
        <v>64</v>
      </c>
      <c r="K633" s="7" t="s">
        <v>2442</v>
      </c>
      <c r="L633" s="7" t="s">
        <v>42</v>
      </c>
      <c r="M633" s="7" t="s">
        <v>95</v>
      </c>
      <c r="N633" s="7" t="s">
        <v>2443</v>
      </c>
      <c r="O633" s="7">
        <v>788.22</v>
      </c>
      <c r="P633" s="7">
        <v>3</v>
      </c>
      <c r="Q633" s="7">
        <v>102.42</v>
      </c>
      <c r="R633" s="8">
        <f>Table1[[#This Row],[Profit]]/Table1[[#This Row],[Sales]]</f>
        <v>0.12993834208723501</v>
      </c>
      <c r="S633" s="7">
        <v>167.66</v>
      </c>
      <c r="T633" s="7" t="s">
        <v>165</v>
      </c>
      <c r="U633" s="7">
        <v>310</v>
      </c>
      <c r="V633" s="7" t="s">
        <v>173</v>
      </c>
      <c r="W633" s="7" t="s">
        <v>96</v>
      </c>
      <c r="X633" s="10" t="s">
        <v>21</v>
      </c>
      <c r="Y633" s="14">
        <v>45517</v>
      </c>
      <c r="Z633" s="14">
        <v>45522</v>
      </c>
      <c r="AA633" s="11">
        <f t="shared" si="45"/>
        <v>2024</v>
      </c>
      <c r="AB633" s="11" t="str">
        <f t="shared" si="46"/>
        <v>August</v>
      </c>
      <c r="AC633" s="11">
        <f t="shared" si="49"/>
        <v>5</v>
      </c>
      <c r="AD633" s="13" t="str" cm="1">
        <f t="array" ref="AD633">_xlfn.IFS(Table1[[#This Row],[Diff order-ship date]]&gt;10,"late time",Table1[[#This Row],[Diff order-ship date]]&gt;=0,"on time",Table1[[#This Row],[Diff order-ship date]]&lt;0,"not appropriate")</f>
        <v>on time</v>
      </c>
      <c r="AE633" s="11" t="str">
        <f t="shared" si="47"/>
        <v>Positive</v>
      </c>
      <c r="AF633" s="11" t="str">
        <f>_xlfn.CONCAT(Table1[[#This Row],[Month]],Table1[[#This Row],[year]])</f>
        <v>August2024</v>
      </c>
      <c r="AG633" s="11">
        <f t="shared" si="48"/>
        <v>0.12993834208723501</v>
      </c>
    </row>
    <row r="634" spans="1:33">
      <c r="A634" s="4">
        <v>633</v>
      </c>
      <c r="B634" s="5" t="s">
        <v>964</v>
      </c>
      <c r="C634" s="5" t="s">
        <v>147</v>
      </c>
      <c r="D634" s="5" t="s">
        <v>965</v>
      </c>
      <c r="E634" s="5" t="s">
        <v>966</v>
      </c>
      <c r="F634" s="5" t="s">
        <v>158</v>
      </c>
      <c r="G634" s="5" t="s">
        <v>967</v>
      </c>
      <c r="H634" s="5" t="s">
        <v>61</v>
      </c>
      <c r="I634" s="5" t="s">
        <v>212</v>
      </c>
      <c r="J634" s="5" t="s">
        <v>67</v>
      </c>
      <c r="K634" s="5" t="s">
        <v>2444</v>
      </c>
      <c r="L634" s="5" t="s">
        <v>42</v>
      </c>
      <c r="M634" s="5" t="s">
        <v>95</v>
      </c>
      <c r="N634" s="5" t="s">
        <v>2445</v>
      </c>
      <c r="O634" s="5">
        <v>476.28</v>
      </c>
      <c r="P634" s="5">
        <v>6</v>
      </c>
      <c r="Q634" s="5">
        <v>204.66</v>
      </c>
      <c r="R634" s="8">
        <f>Table1[[#This Row],[Profit]]/Table1[[#This Row],[Sales]]</f>
        <v>0.42970521541950102</v>
      </c>
      <c r="S634" s="5">
        <v>109.58</v>
      </c>
      <c r="T634" s="5" t="s">
        <v>163</v>
      </c>
      <c r="U634" s="5">
        <v>55</v>
      </c>
      <c r="V634" s="5" t="s">
        <v>173</v>
      </c>
      <c r="W634" s="5" t="s">
        <v>106</v>
      </c>
      <c r="X634" s="9" t="s">
        <v>28</v>
      </c>
      <c r="Y634" s="12">
        <v>45517</v>
      </c>
      <c r="Z634" s="12">
        <v>45522</v>
      </c>
      <c r="AA634" s="11">
        <f t="shared" si="45"/>
        <v>2024</v>
      </c>
      <c r="AB634" s="11" t="str">
        <f t="shared" si="46"/>
        <v>August</v>
      </c>
      <c r="AC634" s="11">
        <f t="shared" si="49"/>
        <v>5</v>
      </c>
      <c r="AD634" s="13" t="str" cm="1">
        <f t="array" ref="AD634">_xlfn.IFS(Table1[[#This Row],[Diff order-ship date]]&gt;10,"late time",Table1[[#This Row],[Diff order-ship date]]&gt;=0,"on time",Table1[[#This Row],[Diff order-ship date]]&lt;0,"not appropriate")</f>
        <v>on time</v>
      </c>
      <c r="AE634" s="11" t="str">
        <f t="shared" si="47"/>
        <v>Positive</v>
      </c>
      <c r="AF634" s="11" t="str">
        <f>_xlfn.CONCAT(Table1[[#This Row],[Month]],Table1[[#This Row],[year]])</f>
        <v>August2024</v>
      </c>
      <c r="AG634" s="11">
        <f t="shared" si="48"/>
        <v>0.42970521541950102</v>
      </c>
    </row>
    <row r="635" spans="1:33">
      <c r="A635" s="6">
        <v>634</v>
      </c>
      <c r="B635" s="7" t="s">
        <v>912</v>
      </c>
      <c r="C635" s="7" t="s">
        <v>152</v>
      </c>
      <c r="D635" s="7" t="s">
        <v>913</v>
      </c>
      <c r="E635" s="7" t="s">
        <v>914</v>
      </c>
      <c r="F635" s="7" t="s">
        <v>158</v>
      </c>
      <c r="G635" s="7" t="s">
        <v>236</v>
      </c>
      <c r="H635" s="7" t="s">
        <v>94</v>
      </c>
      <c r="I635" s="7" t="s">
        <v>212</v>
      </c>
      <c r="J635" s="7" t="s">
        <v>66</v>
      </c>
      <c r="K635" s="7" t="s">
        <v>2446</v>
      </c>
      <c r="L635" s="7" t="s">
        <v>42</v>
      </c>
      <c r="M635" s="7" t="s">
        <v>95</v>
      </c>
      <c r="N635" s="7" t="s">
        <v>2447</v>
      </c>
      <c r="O635" s="7">
        <v>683.88</v>
      </c>
      <c r="P635" s="7">
        <v>4</v>
      </c>
      <c r="Q635" s="7">
        <v>0</v>
      </c>
      <c r="R635" s="8">
        <f>Table1[[#This Row],[Profit]]/Table1[[#This Row],[Sales]]</f>
        <v>0</v>
      </c>
      <c r="S635" s="7">
        <v>79.900000000000006</v>
      </c>
      <c r="T635" s="7" t="s">
        <v>170</v>
      </c>
      <c r="U635" s="7">
        <v>116</v>
      </c>
      <c r="V635" s="7" t="s">
        <v>173</v>
      </c>
      <c r="W635" s="7" t="s">
        <v>89</v>
      </c>
      <c r="X635" s="10" t="s">
        <v>21</v>
      </c>
      <c r="Y635" s="14">
        <v>44691</v>
      </c>
      <c r="Z635" s="14">
        <v>44814</v>
      </c>
      <c r="AA635" s="11">
        <f t="shared" si="45"/>
        <v>2022</v>
      </c>
      <c r="AB635" s="11" t="str">
        <f t="shared" si="46"/>
        <v>September</v>
      </c>
      <c r="AC635" s="11">
        <f t="shared" si="49"/>
        <v>123</v>
      </c>
      <c r="AD635" s="13" t="str" cm="1">
        <f t="array" ref="AD635">_xlfn.IFS(Table1[[#This Row],[Diff order-ship date]]&gt;10,"late time",Table1[[#This Row],[Diff order-ship date]]&gt;=0,"on time",Table1[[#This Row],[Diff order-ship date]]&lt;0,"not appropriate")</f>
        <v>late time</v>
      </c>
      <c r="AE635" s="11" t="str">
        <f t="shared" si="47"/>
        <v>Positive</v>
      </c>
      <c r="AF635" s="11" t="str">
        <f>_xlfn.CONCAT(Table1[[#This Row],[Month]],Table1[[#This Row],[year]])</f>
        <v>September2022</v>
      </c>
      <c r="AG635" s="11">
        <f t="shared" si="48"/>
        <v>0</v>
      </c>
    </row>
    <row r="636" spans="1:33">
      <c r="A636" s="4">
        <v>635</v>
      </c>
      <c r="B636" s="5" t="s">
        <v>2448</v>
      </c>
      <c r="C636" s="5" t="s">
        <v>152</v>
      </c>
      <c r="D636" s="5" t="s">
        <v>2449</v>
      </c>
      <c r="E636" s="5" t="s">
        <v>2450</v>
      </c>
      <c r="F636" s="5" t="s">
        <v>158</v>
      </c>
      <c r="G636" s="5" t="s">
        <v>566</v>
      </c>
      <c r="H636" s="5" t="s">
        <v>61</v>
      </c>
      <c r="I636" s="5" t="s">
        <v>212</v>
      </c>
      <c r="J636" s="5" t="s">
        <v>67</v>
      </c>
      <c r="K636" s="5" t="s">
        <v>2451</v>
      </c>
      <c r="L636" s="5" t="s">
        <v>42</v>
      </c>
      <c r="M636" s="5" t="s">
        <v>95</v>
      </c>
      <c r="N636" s="5" t="s">
        <v>1567</v>
      </c>
      <c r="O636" s="5">
        <v>940.32</v>
      </c>
      <c r="P636" s="5">
        <v>3</v>
      </c>
      <c r="Q636" s="5">
        <v>141.03</v>
      </c>
      <c r="R636" s="8">
        <f>Table1[[#This Row],[Profit]]/Table1[[#This Row],[Sales]]</f>
        <v>0.149980857580398</v>
      </c>
      <c r="S636" s="5">
        <v>29.7</v>
      </c>
      <c r="T636" s="5" t="s">
        <v>170</v>
      </c>
      <c r="U636" s="5">
        <v>308</v>
      </c>
      <c r="V636" s="5" t="s">
        <v>173</v>
      </c>
      <c r="W636" s="5" t="s">
        <v>101</v>
      </c>
      <c r="X636" s="9" t="s">
        <v>28</v>
      </c>
      <c r="Y636" s="12">
        <v>45091</v>
      </c>
      <c r="Z636" s="12">
        <v>45095</v>
      </c>
      <c r="AA636" s="11">
        <f t="shared" si="45"/>
        <v>2023</v>
      </c>
      <c r="AB636" s="11" t="str">
        <f t="shared" si="46"/>
        <v>June</v>
      </c>
      <c r="AC636" s="11">
        <f t="shared" si="49"/>
        <v>4</v>
      </c>
      <c r="AD636" s="13" t="str" cm="1">
        <f t="array" ref="AD636">_xlfn.IFS(Table1[[#This Row],[Diff order-ship date]]&gt;10,"late time",Table1[[#This Row],[Diff order-ship date]]&gt;=0,"on time",Table1[[#This Row],[Diff order-ship date]]&lt;0,"not appropriate")</f>
        <v>on time</v>
      </c>
      <c r="AE636" s="11" t="str">
        <f t="shared" si="47"/>
        <v>Positive</v>
      </c>
      <c r="AF636" s="11" t="str">
        <f>_xlfn.CONCAT(Table1[[#This Row],[Month]],Table1[[#This Row],[year]])</f>
        <v>June2023</v>
      </c>
      <c r="AG636" s="11">
        <f t="shared" si="48"/>
        <v>0.149980857580398</v>
      </c>
    </row>
    <row r="637" spans="1:33">
      <c r="A637" s="6">
        <v>636</v>
      </c>
      <c r="B637" s="7" t="s">
        <v>2452</v>
      </c>
      <c r="C637" s="7" t="s">
        <v>147</v>
      </c>
      <c r="D637" s="7" t="s">
        <v>2453</v>
      </c>
      <c r="E637" s="7" t="s">
        <v>2454</v>
      </c>
      <c r="F637" s="7" t="s">
        <v>159</v>
      </c>
      <c r="G637" s="7" t="s">
        <v>150</v>
      </c>
      <c r="H637" s="7" t="s">
        <v>87</v>
      </c>
      <c r="I637" s="7" t="s">
        <v>212</v>
      </c>
      <c r="J637" s="7" t="s">
        <v>66</v>
      </c>
      <c r="K637" s="7" t="s">
        <v>2455</v>
      </c>
      <c r="L637" s="7" t="s">
        <v>42</v>
      </c>
      <c r="M637" s="7" t="s">
        <v>62</v>
      </c>
      <c r="N637" s="7" t="s">
        <v>2456</v>
      </c>
      <c r="O637" s="7">
        <v>959.76</v>
      </c>
      <c r="P637" s="7">
        <v>3</v>
      </c>
      <c r="Q637" s="7">
        <v>460.62</v>
      </c>
      <c r="R637" s="8">
        <f>Table1[[#This Row],[Profit]]/Table1[[#This Row],[Sales]]</f>
        <v>0.47993248312078002</v>
      </c>
      <c r="S637" s="7">
        <v>317.81</v>
      </c>
      <c r="T637" s="7" t="s">
        <v>163</v>
      </c>
      <c r="U637" s="7">
        <v>352</v>
      </c>
      <c r="V637" s="7" t="s">
        <v>173</v>
      </c>
      <c r="W637" s="7" t="s">
        <v>89</v>
      </c>
      <c r="X637" s="10" t="s">
        <v>21</v>
      </c>
      <c r="Y637" s="14">
        <v>45578</v>
      </c>
      <c r="Z637" s="14">
        <v>45582</v>
      </c>
      <c r="AA637" s="11">
        <f t="shared" si="45"/>
        <v>2024</v>
      </c>
      <c r="AB637" s="11" t="str">
        <f t="shared" si="46"/>
        <v>October</v>
      </c>
      <c r="AC637" s="11">
        <f t="shared" si="49"/>
        <v>4</v>
      </c>
      <c r="AD637" s="13" t="str" cm="1">
        <f t="array" ref="AD637">_xlfn.IFS(Table1[[#This Row],[Diff order-ship date]]&gt;10,"late time",Table1[[#This Row],[Diff order-ship date]]&gt;=0,"on time",Table1[[#This Row],[Diff order-ship date]]&lt;0,"not appropriate")</f>
        <v>on time</v>
      </c>
      <c r="AE637" s="11" t="str">
        <f t="shared" si="47"/>
        <v>Positive</v>
      </c>
      <c r="AF637" s="11" t="str">
        <f>_xlfn.CONCAT(Table1[[#This Row],[Month]],Table1[[#This Row],[year]])</f>
        <v>October2024</v>
      </c>
      <c r="AG637" s="11">
        <f t="shared" si="48"/>
        <v>0.47993248312078002</v>
      </c>
    </row>
    <row r="638" spans="1:33">
      <c r="A638" s="4">
        <v>637</v>
      </c>
      <c r="B638" s="5" t="s">
        <v>846</v>
      </c>
      <c r="C638" s="5" t="s">
        <v>147</v>
      </c>
      <c r="D638" s="5" t="s">
        <v>847</v>
      </c>
      <c r="E638" s="5" t="s">
        <v>848</v>
      </c>
      <c r="F638" s="5" t="s">
        <v>159</v>
      </c>
      <c r="G638" s="5" t="s">
        <v>849</v>
      </c>
      <c r="H638" s="5" t="s">
        <v>138</v>
      </c>
      <c r="I638" s="5" t="s">
        <v>212</v>
      </c>
      <c r="J638" s="5" t="s">
        <v>65</v>
      </c>
      <c r="K638" s="5" t="s">
        <v>2457</v>
      </c>
      <c r="L638" s="5" t="s">
        <v>42</v>
      </c>
      <c r="M638" s="5" t="s">
        <v>62</v>
      </c>
      <c r="N638" s="5" t="s">
        <v>2458</v>
      </c>
      <c r="O638" s="5">
        <v>569.88</v>
      </c>
      <c r="P638" s="5">
        <v>4</v>
      </c>
      <c r="Q638" s="5">
        <v>5.64</v>
      </c>
      <c r="R638" s="8">
        <f>Table1[[#This Row],[Profit]]/Table1[[#This Row],[Sales]]</f>
        <v>9.8968203832385804E-3</v>
      </c>
      <c r="S638" s="5">
        <v>106.94</v>
      </c>
      <c r="T638" s="5" t="s">
        <v>165</v>
      </c>
      <c r="U638" s="5">
        <v>285</v>
      </c>
      <c r="V638" s="5" t="s">
        <v>173</v>
      </c>
      <c r="W638" s="5" t="s">
        <v>101</v>
      </c>
      <c r="X638" s="9" t="s">
        <v>28</v>
      </c>
      <c r="Y638" s="12">
        <v>44906</v>
      </c>
      <c r="Z638" s="12">
        <v>44882</v>
      </c>
      <c r="AA638" s="11">
        <f t="shared" si="45"/>
        <v>2022</v>
      </c>
      <c r="AB638" s="11" t="str">
        <f t="shared" si="46"/>
        <v>November</v>
      </c>
      <c r="AC638" s="11">
        <f t="shared" si="49"/>
        <v>-24</v>
      </c>
      <c r="AD638" s="13" t="str" cm="1">
        <f t="array" ref="AD638">_xlfn.IFS(Table1[[#This Row],[Diff order-ship date]]&gt;10,"late time",Table1[[#This Row],[Diff order-ship date]]&gt;=0,"on time",Table1[[#This Row],[Diff order-ship date]]&lt;0,"not appropriate")</f>
        <v>not appropriate</v>
      </c>
      <c r="AE638" s="11" t="str">
        <f t="shared" si="47"/>
        <v>Positive</v>
      </c>
      <c r="AF638" s="11" t="str">
        <f>_xlfn.CONCAT(Table1[[#This Row],[Month]],Table1[[#This Row],[year]])</f>
        <v>November2022</v>
      </c>
      <c r="AG638" s="11">
        <f t="shared" si="48"/>
        <v>9.8968203832385804E-3</v>
      </c>
    </row>
    <row r="639" spans="1:33">
      <c r="A639" s="6">
        <v>638</v>
      </c>
      <c r="B639" s="7" t="s">
        <v>2274</v>
      </c>
      <c r="C639" s="7" t="s">
        <v>152</v>
      </c>
      <c r="D639" s="7" t="s">
        <v>2275</v>
      </c>
      <c r="E639" s="7" t="s">
        <v>2276</v>
      </c>
      <c r="F639" s="7" t="s">
        <v>159</v>
      </c>
      <c r="G639" s="7" t="s">
        <v>615</v>
      </c>
      <c r="H639" s="7" t="s">
        <v>104</v>
      </c>
      <c r="I639" s="7" t="s">
        <v>212</v>
      </c>
      <c r="J639" s="7" t="s">
        <v>67</v>
      </c>
      <c r="K639" s="7" t="s">
        <v>2459</v>
      </c>
      <c r="L639" s="7" t="s">
        <v>42</v>
      </c>
      <c r="M639" s="7" t="s">
        <v>62</v>
      </c>
      <c r="N639" s="7" t="s">
        <v>2460</v>
      </c>
      <c r="O639" s="7">
        <v>1195.2</v>
      </c>
      <c r="P639" s="7">
        <v>5</v>
      </c>
      <c r="Q639" s="7">
        <v>585.6</v>
      </c>
      <c r="R639" s="8">
        <f>Table1[[#This Row],[Profit]]/Table1[[#This Row],[Sales]]</f>
        <v>0.48995983935742998</v>
      </c>
      <c r="S639" s="7">
        <v>93.95</v>
      </c>
      <c r="T639" s="7" t="s">
        <v>163</v>
      </c>
      <c r="U639" s="7">
        <v>461</v>
      </c>
      <c r="V639" s="7" t="s">
        <v>173</v>
      </c>
      <c r="W639" s="7" t="s">
        <v>96</v>
      </c>
      <c r="X639" s="10" t="s">
        <v>28</v>
      </c>
      <c r="Y639" s="14">
        <v>44934</v>
      </c>
      <c r="Z639" s="14">
        <v>45054</v>
      </c>
      <c r="AA639" s="11">
        <f t="shared" si="45"/>
        <v>2023</v>
      </c>
      <c r="AB639" s="11" t="str">
        <f t="shared" si="46"/>
        <v>May</v>
      </c>
      <c r="AC639" s="11">
        <f t="shared" si="49"/>
        <v>120</v>
      </c>
      <c r="AD639" s="13" t="str" cm="1">
        <f t="array" ref="AD639">_xlfn.IFS(Table1[[#This Row],[Diff order-ship date]]&gt;10,"late time",Table1[[#This Row],[Diff order-ship date]]&gt;=0,"on time",Table1[[#This Row],[Diff order-ship date]]&lt;0,"not appropriate")</f>
        <v>late time</v>
      </c>
      <c r="AE639" s="11" t="str">
        <f t="shared" si="47"/>
        <v>Positive</v>
      </c>
      <c r="AF639" s="11" t="str">
        <f>_xlfn.CONCAT(Table1[[#This Row],[Month]],Table1[[#This Row],[year]])</f>
        <v>May2023</v>
      </c>
      <c r="AG639" s="11">
        <f t="shared" si="48"/>
        <v>0.48995983935742998</v>
      </c>
    </row>
    <row r="640" spans="1:33">
      <c r="A640" s="4">
        <v>639</v>
      </c>
      <c r="B640" s="5" t="s">
        <v>816</v>
      </c>
      <c r="C640" s="5" t="s">
        <v>149</v>
      </c>
      <c r="D640" s="5" t="s">
        <v>817</v>
      </c>
      <c r="E640" s="5" t="s">
        <v>818</v>
      </c>
      <c r="F640" s="5" t="s">
        <v>159</v>
      </c>
      <c r="G640" s="5" t="s">
        <v>566</v>
      </c>
      <c r="H640" s="5" t="s">
        <v>129</v>
      </c>
      <c r="I640" s="5" t="s">
        <v>212</v>
      </c>
      <c r="J640" s="5" t="s">
        <v>67</v>
      </c>
      <c r="K640" s="5" t="s">
        <v>2461</v>
      </c>
      <c r="L640" s="5" t="s">
        <v>42</v>
      </c>
      <c r="M640" s="5" t="s">
        <v>62</v>
      </c>
      <c r="N640" s="5" t="s">
        <v>1141</v>
      </c>
      <c r="O640" s="5">
        <v>530.22</v>
      </c>
      <c r="P640" s="5">
        <v>2</v>
      </c>
      <c r="Q640" s="5">
        <v>15.9</v>
      </c>
      <c r="R640" s="8">
        <f>Table1[[#This Row],[Profit]]/Table1[[#This Row],[Sales]]</f>
        <v>2.9987552336765901E-2</v>
      </c>
      <c r="S640" s="5">
        <v>48.5</v>
      </c>
      <c r="T640" s="5" t="s">
        <v>170</v>
      </c>
      <c r="U640" s="5">
        <v>167</v>
      </c>
      <c r="V640" s="5" t="s">
        <v>173</v>
      </c>
      <c r="W640" s="5" t="s">
        <v>106</v>
      </c>
      <c r="X640" s="9" t="s">
        <v>21</v>
      </c>
      <c r="Y640" s="12">
        <v>44842</v>
      </c>
      <c r="Z640" s="12">
        <v>44788</v>
      </c>
      <c r="AA640" s="11">
        <f t="shared" si="45"/>
        <v>2022</v>
      </c>
      <c r="AB640" s="11" t="str">
        <f t="shared" si="46"/>
        <v>August</v>
      </c>
      <c r="AC640" s="11">
        <f t="shared" si="49"/>
        <v>-54</v>
      </c>
      <c r="AD640" s="13" t="str" cm="1">
        <f t="array" ref="AD640">_xlfn.IFS(Table1[[#This Row],[Diff order-ship date]]&gt;10,"late time",Table1[[#This Row],[Diff order-ship date]]&gt;=0,"on time",Table1[[#This Row],[Diff order-ship date]]&lt;0,"not appropriate")</f>
        <v>not appropriate</v>
      </c>
      <c r="AE640" s="11" t="str">
        <f t="shared" si="47"/>
        <v>Positive</v>
      </c>
      <c r="AF640" s="11" t="str">
        <f>_xlfn.CONCAT(Table1[[#This Row],[Month]],Table1[[#This Row],[year]])</f>
        <v>August2022</v>
      </c>
      <c r="AG640" s="11">
        <f t="shared" si="48"/>
        <v>2.9987552336765901E-2</v>
      </c>
    </row>
    <row r="641" spans="1:33">
      <c r="A641" s="6">
        <v>640</v>
      </c>
      <c r="B641" s="7" t="s">
        <v>2462</v>
      </c>
      <c r="C641" s="7" t="s">
        <v>147</v>
      </c>
      <c r="D641" s="7" t="s">
        <v>1722</v>
      </c>
      <c r="E641" s="7" t="s">
        <v>1723</v>
      </c>
      <c r="F641" s="7" t="s">
        <v>158</v>
      </c>
      <c r="G641" s="7" t="s">
        <v>675</v>
      </c>
      <c r="H641" s="7" t="s">
        <v>100</v>
      </c>
      <c r="I641" s="7" t="s">
        <v>212</v>
      </c>
      <c r="J641" s="7" t="s">
        <v>67</v>
      </c>
      <c r="K641" s="7" t="s">
        <v>2463</v>
      </c>
      <c r="L641" s="7" t="s">
        <v>42</v>
      </c>
      <c r="M641" s="7" t="s">
        <v>62</v>
      </c>
      <c r="N641" s="7" t="s">
        <v>2464</v>
      </c>
      <c r="O641" s="7">
        <v>1526.52</v>
      </c>
      <c r="P641" s="7">
        <v>4</v>
      </c>
      <c r="Q641" s="7">
        <v>732.72</v>
      </c>
      <c r="R641" s="8">
        <f>Table1[[#This Row],[Profit]]/Table1[[#This Row],[Sales]]</f>
        <v>0.47999371118622802</v>
      </c>
      <c r="S641" s="7">
        <v>625.77</v>
      </c>
      <c r="T641" s="7" t="s">
        <v>163</v>
      </c>
      <c r="U641" s="7">
        <v>614</v>
      </c>
      <c r="V641" s="7" t="s">
        <v>173</v>
      </c>
      <c r="W641" s="7" t="s">
        <v>89</v>
      </c>
      <c r="X641" s="10" t="s">
        <v>28</v>
      </c>
      <c r="Y641" s="14">
        <v>45102</v>
      </c>
      <c r="Z641" s="14">
        <v>45106</v>
      </c>
      <c r="AA641" s="11">
        <f t="shared" si="45"/>
        <v>2023</v>
      </c>
      <c r="AB641" s="11" t="str">
        <f t="shared" si="46"/>
        <v>June</v>
      </c>
      <c r="AC641" s="11">
        <f t="shared" si="49"/>
        <v>4</v>
      </c>
      <c r="AD641" s="13" t="str" cm="1">
        <f t="array" ref="AD641">_xlfn.IFS(Table1[[#This Row],[Diff order-ship date]]&gt;10,"late time",Table1[[#This Row],[Diff order-ship date]]&gt;=0,"on time",Table1[[#This Row],[Diff order-ship date]]&lt;0,"not appropriate")</f>
        <v>on time</v>
      </c>
      <c r="AE641" s="11" t="str">
        <f t="shared" si="47"/>
        <v>Positive</v>
      </c>
      <c r="AF641" s="11" t="str">
        <f>_xlfn.CONCAT(Table1[[#This Row],[Month]],Table1[[#This Row],[year]])</f>
        <v>June2023</v>
      </c>
      <c r="AG641" s="11">
        <f t="shared" si="48"/>
        <v>0.47999371118622802</v>
      </c>
    </row>
    <row r="642" spans="1:33">
      <c r="A642" s="4">
        <v>641</v>
      </c>
      <c r="B642" s="5" t="s">
        <v>1186</v>
      </c>
      <c r="C642" s="5" t="s">
        <v>147</v>
      </c>
      <c r="D642" s="5" t="s">
        <v>1187</v>
      </c>
      <c r="E642" s="5" t="s">
        <v>1188</v>
      </c>
      <c r="F642" s="5" t="s">
        <v>158</v>
      </c>
      <c r="G642" s="5" t="s">
        <v>326</v>
      </c>
      <c r="H642" s="5" t="s">
        <v>132</v>
      </c>
      <c r="I642" s="5" t="s">
        <v>212</v>
      </c>
      <c r="J642" s="5" t="s">
        <v>66</v>
      </c>
      <c r="K642" s="5" t="s">
        <v>2465</v>
      </c>
      <c r="L642" s="5" t="s">
        <v>42</v>
      </c>
      <c r="M642" s="5" t="s">
        <v>62</v>
      </c>
      <c r="N642" s="5" t="s">
        <v>2466</v>
      </c>
      <c r="O642" s="5">
        <v>587.16</v>
      </c>
      <c r="P642" s="5">
        <v>4</v>
      </c>
      <c r="Q642" s="5">
        <v>146.76</v>
      </c>
      <c r="R642" s="8">
        <f>Table1[[#This Row],[Profit]]/Table1[[#This Row],[Sales]]</f>
        <v>0.24994890660126701</v>
      </c>
      <c r="S642" s="5">
        <v>118.43</v>
      </c>
      <c r="T642" s="5" t="s">
        <v>165</v>
      </c>
      <c r="U642" s="5">
        <v>767</v>
      </c>
      <c r="V642" s="5" t="s">
        <v>173</v>
      </c>
      <c r="W642" s="5" t="s">
        <v>101</v>
      </c>
      <c r="X642" s="9" t="s">
        <v>21</v>
      </c>
      <c r="Y642" s="12">
        <v>44528</v>
      </c>
      <c r="Z642" s="12">
        <v>44239</v>
      </c>
      <c r="AA642" s="11">
        <f t="shared" ref="AA642:AA705" si="50">YEAR(Z642)</f>
        <v>2021</v>
      </c>
      <c r="AB642" s="11" t="str">
        <f t="shared" ref="AB642:AB705" si="51">TEXT(Z642,"mmmm")</f>
        <v>February</v>
      </c>
      <c r="AC642" s="11">
        <f t="shared" si="49"/>
        <v>-289</v>
      </c>
      <c r="AD642" s="13" t="str" cm="1">
        <f t="array" ref="AD642">_xlfn.IFS(Table1[[#This Row],[Diff order-ship date]]&gt;10,"late time",Table1[[#This Row],[Diff order-ship date]]&gt;=0,"on time",Table1[[#This Row],[Diff order-ship date]]&lt;0,"not appropriate")</f>
        <v>not appropriate</v>
      </c>
      <c r="AE642" s="11" t="str">
        <f t="shared" ref="AE642:AE705" si="52">IF(Q642&lt;0,"Negative","Positive")</f>
        <v>Positive</v>
      </c>
      <c r="AF642" s="11" t="str">
        <f>_xlfn.CONCAT(Table1[[#This Row],[Month]],Table1[[#This Row],[year]])</f>
        <v>February2021</v>
      </c>
      <c r="AG642" s="11">
        <f t="shared" ref="AG642:AG705" si="53">Q642/O642</f>
        <v>0.24994890660126701</v>
      </c>
    </row>
    <row r="643" spans="1:33">
      <c r="A643" s="6">
        <v>642</v>
      </c>
      <c r="B643" s="7" t="s">
        <v>1079</v>
      </c>
      <c r="C643" s="7" t="s">
        <v>152</v>
      </c>
      <c r="D643" s="7" t="s">
        <v>1080</v>
      </c>
      <c r="E643" s="7" t="s">
        <v>1081</v>
      </c>
      <c r="F643" s="7" t="s">
        <v>158</v>
      </c>
      <c r="G643" s="7" t="s">
        <v>150</v>
      </c>
      <c r="H643" s="7" t="s">
        <v>87</v>
      </c>
      <c r="I643" s="7" t="s">
        <v>212</v>
      </c>
      <c r="J643" s="7" t="s">
        <v>66</v>
      </c>
      <c r="K643" s="7" t="s">
        <v>2467</v>
      </c>
      <c r="L643" s="7" t="s">
        <v>42</v>
      </c>
      <c r="M643" s="7" t="s">
        <v>62</v>
      </c>
      <c r="N643" s="7" t="s">
        <v>2468</v>
      </c>
      <c r="O643" s="7">
        <v>697.32</v>
      </c>
      <c r="P643" s="7">
        <v>4</v>
      </c>
      <c r="Q643" s="7">
        <v>292.8</v>
      </c>
      <c r="R643" s="8">
        <f>Table1[[#This Row],[Profit]]/Table1[[#This Row],[Sales]]</f>
        <v>0.41989330579934597</v>
      </c>
      <c r="S643" s="7">
        <v>94.93</v>
      </c>
      <c r="T643" s="7" t="s">
        <v>165</v>
      </c>
      <c r="U643" s="7">
        <v>455</v>
      </c>
      <c r="V643" s="7" t="s">
        <v>173</v>
      </c>
      <c r="W643" s="7" t="s">
        <v>106</v>
      </c>
      <c r="X643" s="10" t="s">
        <v>28</v>
      </c>
      <c r="Y643" s="14">
        <v>44502</v>
      </c>
      <c r="Z643" s="14">
        <v>44242</v>
      </c>
      <c r="AA643" s="11">
        <f t="shared" si="50"/>
        <v>2021</v>
      </c>
      <c r="AB643" s="11" t="str">
        <f t="shared" si="51"/>
        <v>February</v>
      </c>
      <c r="AC643" s="11">
        <f t="shared" si="49"/>
        <v>-260</v>
      </c>
      <c r="AD643" s="13" t="str" cm="1">
        <f t="array" ref="AD643">_xlfn.IFS(Table1[[#This Row],[Diff order-ship date]]&gt;10,"late time",Table1[[#This Row],[Diff order-ship date]]&gt;=0,"on time",Table1[[#This Row],[Diff order-ship date]]&lt;0,"not appropriate")</f>
        <v>not appropriate</v>
      </c>
      <c r="AE643" s="11" t="str">
        <f t="shared" si="52"/>
        <v>Positive</v>
      </c>
      <c r="AF643" s="11" t="str">
        <f>_xlfn.CONCAT(Table1[[#This Row],[Month]],Table1[[#This Row],[year]])</f>
        <v>February2021</v>
      </c>
      <c r="AG643" s="11">
        <f t="shared" si="53"/>
        <v>0.41989330579934597</v>
      </c>
    </row>
    <row r="644" spans="1:33">
      <c r="A644" s="4">
        <v>643</v>
      </c>
      <c r="B644" s="5" t="s">
        <v>1180</v>
      </c>
      <c r="C644" s="5" t="s">
        <v>147</v>
      </c>
      <c r="D644" s="5" t="s">
        <v>1181</v>
      </c>
      <c r="E644" s="5" t="s">
        <v>1182</v>
      </c>
      <c r="F644" s="5" t="s">
        <v>158</v>
      </c>
      <c r="G644" s="5" t="s">
        <v>1183</v>
      </c>
      <c r="H644" s="5" t="s">
        <v>94</v>
      </c>
      <c r="I644" s="5" t="s">
        <v>212</v>
      </c>
      <c r="J644" s="5" t="s">
        <v>66</v>
      </c>
      <c r="K644" s="5" t="s">
        <v>2469</v>
      </c>
      <c r="L644" s="5" t="s">
        <v>42</v>
      </c>
      <c r="M644" s="5" t="s">
        <v>62</v>
      </c>
      <c r="N644" s="5" t="s">
        <v>2470</v>
      </c>
      <c r="O644" s="5">
        <v>1066.68</v>
      </c>
      <c r="P644" s="5">
        <v>3</v>
      </c>
      <c r="Q644" s="5">
        <v>394.65</v>
      </c>
      <c r="R644" s="8">
        <f>Table1[[#This Row],[Profit]]/Table1[[#This Row],[Sales]]</f>
        <v>0.36997975025312202</v>
      </c>
      <c r="S644" s="5">
        <v>383.68</v>
      </c>
      <c r="T644" s="5" t="s">
        <v>163</v>
      </c>
      <c r="U644" s="5">
        <v>658</v>
      </c>
      <c r="V644" s="5" t="s">
        <v>173</v>
      </c>
      <c r="W644" s="5" t="s">
        <v>89</v>
      </c>
      <c r="X644" s="9" t="s">
        <v>21</v>
      </c>
      <c r="Y644" s="12">
        <v>44437</v>
      </c>
      <c r="Z644" s="12">
        <v>44236</v>
      </c>
      <c r="AA644" s="11">
        <f t="shared" si="50"/>
        <v>2021</v>
      </c>
      <c r="AB644" s="11" t="str">
        <f t="shared" si="51"/>
        <v>February</v>
      </c>
      <c r="AC644" s="11">
        <f t="shared" ref="AC644:AC707" si="54">DATEDIF(Y644,Z644,"d")</f>
        <v>-201</v>
      </c>
      <c r="AD644" s="13" t="str" cm="1">
        <f t="array" ref="AD644">_xlfn.IFS(Table1[[#This Row],[Diff order-ship date]]&gt;10,"late time",Table1[[#This Row],[Diff order-ship date]]&gt;=0,"on time",Table1[[#This Row],[Diff order-ship date]]&lt;0,"not appropriate")</f>
        <v>not appropriate</v>
      </c>
      <c r="AE644" s="11" t="str">
        <f t="shared" si="52"/>
        <v>Positive</v>
      </c>
      <c r="AF644" s="11" t="str">
        <f>_xlfn.CONCAT(Table1[[#This Row],[Month]],Table1[[#This Row],[year]])</f>
        <v>February2021</v>
      </c>
      <c r="AG644" s="11">
        <f t="shared" si="53"/>
        <v>0.36997975025312202</v>
      </c>
    </row>
    <row r="645" spans="1:33">
      <c r="A645" s="6">
        <v>644</v>
      </c>
      <c r="B645" s="7" t="s">
        <v>2381</v>
      </c>
      <c r="C645" s="7" t="s">
        <v>152</v>
      </c>
      <c r="D645" s="7" t="s">
        <v>2382</v>
      </c>
      <c r="E645" s="7" t="s">
        <v>2383</v>
      </c>
      <c r="F645" s="7" t="s">
        <v>158</v>
      </c>
      <c r="G645" s="7" t="s">
        <v>932</v>
      </c>
      <c r="H645" s="7" t="s">
        <v>138</v>
      </c>
      <c r="I645" s="7" t="s">
        <v>212</v>
      </c>
      <c r="J645" s="7" t="s">
        <v>65</v>
      </c>
      <c r="K645" s="7" t="s">
        <v>2471</v>
      </c>
      <c r="L645" s="7" t="s">
        <v>42</v>
      </c>
      <c r="M645" s="7" t="s">
        <v>62</v>
      </c>
      <c r="N645" s="7" t="s">
        <v>2472</v>
      </c>
      <c r="O645" s="7">
        <v>427.59</v>
      </c>
      <c r="P645" s="7">
        <v>3</v>
      </c>
      <c r="Q645" s="7">
        <v>128.25</v>
      </c>
      <c r="R645" s="8">
        <f>Table1[[#This Row],[Profit]]/Table1[[#This Row],[Sales]]</f>
        <v>0.299936855398863</v>
      </c>
      <c r="S645" s="7">
        <v>14.91</v>
      </c>
      <c r="T645" s="7" t="s">
        <v>170</v>
      </c>
      <c r="U645" s="7">
        <v>428</v>
      </c>
      <c r="V645" s="7" t="s">
        <v>173</v>
      </c>
      <c r="W645" s="7" t="s">
        <v>101</v>
      </c>
      <c r="X645" s="10" t="s">
        <v>21</v>
      </c>
      <c r="Y645" s="14">
        <v>44360</v>
      </c>
      <c r="Z645" s="14">
        <v>44364</v>
      </c>
      <c r="AA645" s="11">
        <f t="shared" si="50"/>
        <v>2021</v>
      </c>
      <c r="AB645" s="11" t="str">
        <f t="shared" si="51"/>
        <v>June</v>
      </c>
      <c r="AC645" s="11">
        <f t="shared" si="54"/>
        <v>4</v>
      </c>
      <c r="AD645" s="13" t="str" cm="1">
        <f t="array" ref="AD645">_xlfn.IFS(Table1[[#This Row],[Diff order-ship date]]&gt;10,"late time",Table1[[#This Row],[Diff order-ship date]]&gt;=0,"on time",Table1[[#This Row],[Diff order-ship date]]&lt;0,"not appropriate")</f>
        <v>on time</v>
      </c>
      <c r="AE645" s="11" t="str">
        <f t="shared" si="52"/>
        <v>Positive</v>
      </c>
      <c r="AF645" s="11" t="str">
        <f>_xlfn.CONCAT(Table1[[#This Row],[Month]],Table1[[#This Row],[year]])</f>
        <v>June2021</v>
      </c>
      <c r="AG645" s="11">
        <f t="shared" si="53"/>
        <v>0.299936855398863</v>
      </c>
    </row>
    <row r="646" spans="1:33">
      <c r="A646" s="4">
        <v>645</v>
      </c>
      <c r="B646" s="5" t="s">
        <v>2473</v>
      </c>
      <c r="C646" s="5" t="s">
        <v>152</v>
      </c>
      <c r="D646" s="5" t="s">
        <v>2187</v>
      </c>
      <c r="E646" s="5" t="s">
        <v>2188</v>
      </c>
      <c r="F646" s="5" t="s">
        <v>158</v>
      </c>
      <c r="G646" s="5" t="s">
        <v>326</v>
      </c>
      <c r="H646" s="5" t="s">
        <v>132</v>
      </c>
      <c r="I646" s="5" t="s">
        <v>212</v>
      </c>
      <c r="J646" s="5" t="s">
        <v>66</v>
      </c>
      <c r="K646" s="5" t="s">
        <v>2474</v>
      </c>
      <c r="L646" s="5" t="s">
        <v>42</v>
      </c>
      <c r="M646" s="5" t="s">
        <v>62</v>
      </c>
      <c r="N646" s="5" t="s">
        <v>2475</v>
      </c>
      <c r="O646" s="5">
        <v>633.48</v>
      </c>
      <c r="P646" s="5">
        <v>2</v>
      </c>
      <c r="Q646" s="5">
        <v>69.66</v>
      </c>
      <c r="R646" s="8">
        <f>Table1[[#This Row],[Profit]]/Table1[[#This Row],[Sales]]</f>
        <v>0.109964008334912</v>
      </c>
      <c r="S646" s="5">
        <v>94.85</v>
      </c>
      <c r="T646" s="5" t="s">
        <v>165</v>
      </c>
      <c r="U646" s="5">
        <v>684</v>
      </c>
      <c r="V646" s="5" t="s">
        <v>173</v>
      </c>
      <c r="W646" s="5" t="s">
        <v>106</v>
      </c>
      <c r="X646" s="9" t="s">
        <v>28</v>
      </c>
      <c r="Y646" s="12">
        <v>45451</v>
      </c>
      <c r="Z646" s="12">
        <v>45573</v>
      </c>
      <c r="AA646" s="11">
        <f t="shared" si="50"/>
        <v>2024</v>
      </c>
      <c r="AB646" s="11" t="str">
        <f t="shared" si="51"/>
        <v>October</v>
      </c>
      <c r="AC646" s="11">
        <f t="shared" si="54"/>
        <v>122</v>
      </c>
      <c r="AD646" s="13" t="str" cm="1">
        <f t="array" ref="AD646">_xlfn.IFS(Table1[[#This Row],[Diff order-ship date]]&gt;10,"late time",Table1[[#This Row],[Diff order-ship date]]&gt;=0,"on time",Table1[[#This Row],[Diff order-ship date]]&lt;0,"not appropriate")</f>
        <v>late time</v>
      </c>
      <c r="AE646" s="11" t="str">
        <f t="shared" si="52"/>
        <v>Positive</v>
      </c>
      <c r="AF646" s="11" t="str">
        <f>_xlfn.CONCAT(Table1[[#This Row],[Month]],Table1[[#This Row],[year]])</f>
        <v>October2024</v>
      </c>
      <c r="AG646" s="11">
        <f t="shared" si="53"/>
        <v>0.109964008334912</v>
      </c>
    </row>
    <row r="647" spans="1:33">
      <c r="A647" s="6">
        <v>646</v>
      </c>
      <c r="B647" s="7" t="s">
        <v>846</v>
      </c>
      <c r="C647" s="7" t="s">
        <v>147</v>
      </c>
      <c r="D647" s="7" t="s">
        <v>847</v>
      </c>
      <c r="E647" s="7" t="s">
        <v>848</v>
      </c>
      <c r="F647" s="7" t="s">
        <v>159</v>
      </c>
      <c r="G647" s="7" t="s">
        <v>849</v>
      </c>
      <c r="H647" s="7" t="s">
        <v>138</v>
      </c>
      <c r="I647" s="7" t="s">
        <v>212</v>
      </c>
      <c r="J647" s="7" t="s">
        <v>65</v>
      </c>
      <c r="K647" s="7" t="s">
        <v>2476</v>
      </c>
      <c r="L647" s="7" t="s">
        <v>42</v>
      </c>
      <c r="M647" s="7" t="s">
        <v>26</v>
      </c>
      <c r="N647" s="7" t="s">
        <v>2477</v>
      </c>
      <c r="O647" s="7">
        <v>334.68</v>
      </c>
      <c r="P647" s="7">
        <v>4</v>
      </c>
      <c r="Q647" s="7">
        <v>83.64</v>
      </c>
      <c r="R647" s="8">
        <f>Table1[[#This Row],[Profit]]/Table1[[#This Row],[Sales]]</f>
        <v>0.24991036213696699</v>
      </c>
      <c r="S647" s="7">
        <v>63.87</v>
      </c>
      <c r="T647" s="7" t="s">
        <v>165</v>
      </c>
      <c r="U647" s="7">
        <v>295</v>
      </c>
      <c r="V647" s="7" t="s">
        <v>173</v>
      </c>
      <c r="W647" s="7" t="s">
        <v>89</v>
      </c>
      <c r="X647" s="10" t="s">
        <v>21</v>
      </c>
      <c r="Y647" s="14">
        <v>45451</v>
      </c>
      <c r="Z647" s="14">
        <v>45573</v>
      </c>
      <c r="AA647" s="11">
        <f t="shared" si="50"/>
        <v>2024</v>
      </c>
      <c r="AB647" s="11" t="str">
        <f t="shared" si="51"/>
        <v>October</v>
      </c>
      <c r="AC647" s="11">
        <f t="shared" si="54"/>
        <v>122</v>
      </c>
      <c r="AD647" s="13" t="str" cm="1">
        <f t="array" ref="AD647">_xlfn.IFS(Table1[[#This Row],[Diff order-ship date]]&gt;10,"late time",Table1[[#This Row],[Diff order-ship date]]&gt;=0,"on time",Table1[[#This Row],[Diff order-ship date]]&lt;0,"not appropriate")</f>
        <v>late time</v>
      </c>
      <c r="AE647" s="11" t="str">
        <f t="shared" si="52"/>
        <v>Positive</v>
      </c>
      <c r="AF647" s="11" t="str">
        <f>_xlfn.CONCAT(Table1[[#This Row],[Month]],Table1[[#This Row],[year]])</f>
        <v>October2024</v>
      </c>
      <c r="AG647" s="11">
        <f t="shared" si="53"/>
        <v>0.24991036213696699</v>
      </c>
    </row>
    <row r="648" spans="1:33">
      <c r="A648" s="4">
        <v>647</v>
      </c>
      <c r="B648" s="5" t="s">
        <v>2478</v>
      </c>
      <c r="C648" s="5" t="s">
        <v>152</v>
      </c>
      <c r="D648" s="5" t="s">
        <v>2479</v>
      </c>
      <c r="E648" s="5" t="s">
        <v>2480</v>
      </c>
      <c r="F648" s="5" t="s">
        <v>159</v>
      </c>
      <c r="G648" s="5" t="s">
        <v>2114</v>
      </c>
      <c r="H648" s="5" t="s">
        <v>138</v>
      </c>
      <c r="I648" s="5" t="s">
        <v>212</v>
      </c>
      <c r="J648" s="5" t="s">
        <v>65</v>
      </c>
      <c r="K648" s="5" t="s">
        <v>1189</v>
      </c>
      <c r="L648" s="5" t="s">
        <v>42</v>
      </c>
      <c r="M648" s="5" t="s">
        <v>26</v>
      </c>
      <c r="N648" s="5" t="s">
        <v>79</v>
      </c>
      <c r="O648" s="5">
        <v>916.8</v>
      </c>
      <c r="P648" s="5">
        <v>8</v>
      </c>
      <c r="Q648" s="5">
        <v>146.63999999999999</v>
      </c>
      <c r="R648" s="8">
        <f>Table1[[#This Row],[Profit]]/Table1[[#This Row],[Sales]]</f>
        <v>0.159947643979058</v>
      </c>
      <c r="S648" s="5">
        <v>68.989999999999995</v>
      </c>
      <c r="T648" s="5" t="s">
        <v>170</v>
      </c>
      <c r="U648" s="5">
        <v>564</v>
      </c>
      <c r="V648" s="5" t="s">
        <v>173</v>
      </c>
      <c r="W648" s="5" t="s">
        <v>101</v>
      </c>
      <c r="X648" s="9" t="s">
        <v>28</v>
      </c>
      <c r="Y648" s="12">
        <v>45276</v>
      </c>
      <c r="Z648" s="12">
        <v>45280</v>
      </c>
      <c r="AA648" s="11">
        <f t="shared" si="50"/>
        <v>2023</v>
      </c>
      <c r="AB648" s="11" t="str">
        <f t="shared" si="51"/>
        <v>December</v>
      </c>
      <c r="AC648" s="11">
        <f t="shared" si="54"/>
        <v>4</v>
      </c>
      <c r="AD648" s="13" t="str" cm="1">
        <f t="array" ref="AD648">_xlfn.IFS(Table1[[#This Row],[Diff order-ship date]]&gt;10,"late time",Table1[[#This Row],[Diff order-ship date]]&gt;=0,"on time",Table1[[#This Row],[Diff order-ship date]]&lt;0,"not appropriate")</f>
        <v>on time</v>
      </c>
      <c r="AE648" s="11" t="str">
        <f t="shared" si="52"/>
        <v>Positive</v>
      </c>
      <c r="AF648" s="11" t="str">
        <f>_xlfn.CONCAT(Table1[[#This Row],[Month]],Table1[[#This Row],[year]])</f>
        <v>December2023</v>
      </c>
      <c r="AG648" s="11">
        <f t="shared" si="53"/>
        <v>0.159947643979058</v>
      </c>
    </row>
    <row r="649" spans="1:33">
      <c r="A649" s="6">
        <v>648</v>
      </c>
      <c r="B649" s="7" t="s">
        <v>2481</v>
      </c>
      <c r="C649" s="7" t="s">
        <v>152</v>
      </c>
      <c r="D649" s="7" t="s">
        <v>2482</v>
      </c>
      <c r="E649" s="7" t="s">
        <v>2483</v>
      </c>
      <c r="F649" s="7" t="s">
        <v>159</v>
      </c>
      <c r="G649" s="7" t="s">
        <v>644</v>
      </c>
      <c r="H649" s="7" t="s">
        <v>104</v>
      </c>
      <c r="I649" s="7" t="s">
        <v>212</v>
      </c>
      <c r="J649" s="7" t="s">
        <v>67</v>
      </c>
      <c r="K649" s="7" t="s">
        <v>2484</v>
      </c>
      <c r="L649" s="7" t="s">
        <v>42</v>
      </c>
      <c r="M649" s="7" t="s">
        <v>26</v>
      </c>
      <c r="N649" s="7" t="s">
        <v>2485</v>
      </c>
      <c r="O649" s="7">
        <v>118.935</v>
      </c>
      <c r="P649" s="7">
        <v>3</v>
      </c>
      <c r="Q649" s="7">
        <v>-4.8150000000000004</v>
      </c>
      <c r="R649" s="8">
        <f>Table1[[#This Row],[Profit]]/Table1[[#This Row],[Sales]]</f>
        <v>-4.0484298146046198E-2</v>
      </c>
      <c r="S649" s="7">
        <v>6.99</v>
      </c>
      <c r="T649" s="7" t="s">
        <v>170</v>
      </c>
      <c r="U649" s="7">
        <v>479</v>
      </c>
      <c r="V649" s="7" t="s">
        <v>173</v>
      </c>
      <c r="W649" s="7" t="s">
        <v>96</v>
      </c>
      <c r="X649" s="10" t="s">
        <v>21</v>
      </c>
      <c r="Y649" s="14">
        <v>45582</v>
      </c>
      <c r="Z649" s="14">
        <v>45586</v>
      </c>
      <c r="AA649" s="11">
        <f t="shared" si="50"/>
        <v>2024</v>
      </c>
      <c r="AB649" s="11" t="str">
        <f t="shared" si="51"/>
        <v>October</v>
      </c>
      <c r="AC649" s="11">
        <f t="shared" si="54"/>
        <v>4</v>
      </c>
      <c r="AD649" s="13" t="str" cm="1">
        <f t="array" ref="AD649">_xlfn.IFS(Table1[[#This Row],[Diff order-ship date]]&gt;10,"late time",Table1[[#This Row],[Diff order-ship date]]&gt;=0,"on time",Table1[[#This Row],[Diff order-ship date]]&lt;0,"not appropriate")</f>
        <v>on time</v>
      </c>
      <c r="AE649" s="11" t="str">
        <f t="shared" si="52"/>
        <v>Negative</v>
      </c>
      <c r="AF649" s="11" t="str">
        <f>_xlfn.CONCAT(Table1[[#This Row],[Month]],Table1[[#This Row],[year]])</f>
        <v>October2024</v>
      </c>
      <c r="AG649" s="11">
        <f t="shared" si="53"/>
        <v>-4.0484298146046198E-2</v>
      </c>
    </row>
    <row r="650" spans="1:33">
      <c r="A650" s="4">
        <v>649</v>
      </c>
      <c r="B650" s="5" t="s">
        <v>2486</v>
      </c>
      <c r="C650" s="5" t="s">
        <v>152</v>
      </c>
      <c r="D650" s="5" t="s">
        <v>1588</v>
      </c>
      <c r="E650" s="5" t="s">
        <v>1589</v>
      </c>
      <c r="F650" s="5" t="s">
        <v>160</v>
      </c>
      <c r="G650" s="5" t="s">
        <v>869</v>
      </c>
      <c r="H650" s="5" t="s">
        <v>138</v>
      </c>
      <c r="I650" s="5" t="s">
        <v>212</v>
      </c>
      <c r="J650" s="5" t="s">
        <v>65</v>
      </c>
      <c r="K650" s="5" t="s">
        <v>2487</v>
      </c>
      <c r="L650" s="5" t="s">
        <v>42</v>
      </c>
      <c r="M650" s="5" t="s">
        <v>26</v>
      </c>
      <c r="N650" s="5" t="s">
        <v>2488</v>
      </c>
      <c r="O650" s="5">
        <v>655.56</v>
      </c>
      <c r="P650" s="5">
        <v>9</v>
      </c>
      <c r="Q650" s="5">
        <v>91.53</v>
      </c>
      <c r="R650" s="8">
        <f>Table1[[#This Row],[Profit]]/Table1[[#This Row],[Sales]]</f>
        <v>0.139621087314662</v>
      </c>
      <c r="S650" s="5">
        <v>136.4</v>
      </c>
      <c r="T650" s="5" t="s">
        <v>165</v>
      </c>
      <c r="U650" s="5">
        <v>484</v>
      </c>
      <c r="V650" s="5" t="s">
        <v>173</v>
      </c>
      <c r="W650" s="5" t="s">
        <v>106</v>
      </c>
      <c r="X650" s="9" t="s">
        <v>28</v>
      </c>
      <c r="Y650" s="12">
        <v>45117</v>
      </c>
      <c r="Z650" s="12">
        <v>45240</v>
      </c>
      <c r="AA650" s="11">
        <f t="shared" si="50"/>
        <v>2023</v>
      </c>
      <c r="AB650" s="11" t="str">
        <f t="shared" si="51"/>
        <v>November</v>
      </c>
      <c r="AC650" s="11">
        <f t="shared" si="54"/>
        <v>123</v>
      </c>
      <c r="AD650" s="13" t="str" cm="1">
        <f t="array" ref="AD650">_xlfn.IFS(Table1[[#This Row],[Diff order-ship date]]&gt;10,"late time",Table1[[#This Row],[Diff order-ship date]]&gt;=0,"on time",Table1[[#This Row],[Diff order-ship date]]&lt;0,"not appropriate")</f>
        <v>late time</v>
      </c>
      <c r="AE650" s="11" t="str">
        <f t="shared" si="52"/>
        <v>Positive</v>
      </c>
      <c r="AF650" s="11" t="str">
        <f>_xlfn.CONCAT(Table1[[#This Row],[Month]],Table1[[#This Row],[year]])</f>
        <v>November2023</v>
      </c>
      <c r="AG650" s="11">
        <f t="shared" si="53"/>
        <v>0.139621087314662</v>
      </c>
    </row>
    <row r="651" spans="1:33">
      <c r="A651" s="6">
        <v>650</v>
      </c>
      <c r="B651" s="7" t="s">
        <v>2489</v>
      </c>
      <c r="C651" s="7" t="s">
        <v>152</v>
      </c>
      <c r="D651" s="7" t="s">
        <v>2490</v>
      </c>
      <c r="E651" s="7" t="s">
        <v>2491</v>
      </c>
      <c r="F651" s="7" t="s">
        <v>160</v>
      </c>
      <c r="G651" s="7" t="s">
        <v>554</v>
      </c>
      <c r="H651" s="7" t="s">
        <v>132</v>
      </c>
      <c r="I651" s="7" t="s">
        <v>212</v>
      </c>
      <c r="J651" s="7" t="s">
        <v>66</v>
      </c>
      <c r="K651" s="7" t="s">
        <v>2492</v>
      </c>
      <c r="L651" s="7" t="s">
        <v>42</v>
      </c>
      <c r="M651" s="7" t="s">
        <v>26</v>
      </c>
      <c r="N651" s="7" t="s">
        <v>2493</v>
      </c>
      <c r="O651" s="7">
        <v>448.8</v>
      </c>
      <c r="P651" s="7">
        <v>4</v>
      </c>
      <c r="Q651" s="7">
        <v>188.4</v>
      </c>
      <c r="R651" s="8">
        <f>Table1[[#This Row],[Profit]]/Table1[[#This Row],[Sales]]</f>
        <v>0.419786096256685</v>
      </c>
      <c r="S651" s="7">
        <v>53.54</v>
      </c>
      <c r="T651" s="7" t="s">
        <v>165</v>
      </c>
      <c r="U651" s="7">
        <v>108</v>
      </c>
      <c r="V651" s="7" t="s">
        <v>173</v>
      </c>
      <c r="W651" s="7" t="s">
        <v>89</v>
      </c>
      <c r="X651" s="10" t="s">
        <v>21</v>
      </c>
      <c r="Y651" s="14">
        <v>45607</v>
      </c>
      <c r="Z651" s="14">
        <v>45611</v>
      </c>
      <c r="AA651" s="11">
        <f t="shared" si="50"/>
        <v>2024</v>
      </c>
      <c r="AB651" s="11" t="str">
        <f t="shared" si="51"/>
        <v>November</v>
      </c>
      <c r="AC651" s="11">
        <f t="shared" si="54"/>
        <v>4</v>
      </c>
      <c r="AD651" s="13" t="str" cm="1">
        <f t="array" ref="AD651">_xlfn.IFS(Table1[[#This Row],[Diff order-ship date]]&gt;10,"late time",Table1[[#This Row],[Diff order-ship date]]&gt;=0,"on time",Table1[[#This Row],[Diff order-ship date]]&lt;0,"not appropriate")</f>
        <v>on time</v>
      </c>
      <c r="AE651" s="11" t="str">
        <f t="shared" si="52"/>
        <v>Positive</v>
      </c>
      <c r="AF651" s="11" t="str">
        <f>_xlfn.CONCAT(Table1[[#This Row],[Month]],Table1[[#This Row],[year]])</f>
        <v>November2024</v>
      </c>
      <c r="AG651" s="11">
        <f t="shared" si="53"/>
        <v>0.419786096256685</v>
      </c>
    </row>
    <row r="652" spans="1:33">
      <c r="A652" s="4">
        <v>651</v>
      </c>
      <c r="B652" s="5" t="s">
        <v>743</v>
      </c>
      <c r="C652" s="5" t="s">
        <v>152</v>
      </c>
      <c r="D652" s="5" t="s">
        <v>744</v>
      </c>
      <c r="E652" s="5" t="s">
        <v>745</v>
      </c>
      <c r="F652" s="5" t="s">
        <v>160</v>
      </c>
      <c r="G652" s="5" t="s">
        <v>573</v>
      </c>
      <c r="H652" s="5" t="s">
        <v>142</v>
      </c>
      <c r="I652" s="5" t="s">
        <v>212</v>
      </c>
      <c r="J652" s="5" t="s">
        <v>64</v>
      </c>
      <c r="K652" s="5" t="s">
        <v>2494</v>
      </c>
      <c r="L652" s="5" t="s">
        <v>42</v>
      </c>
      <c r="M652" s="5" t="s">
        <v>26</v>
      </c>
      <c r="N652" s="5" t="s">
        <v>2495</v>
      </c>
      <c r="O652" s="5">
        <v>277.8</v>
      </c>
      <c r="P652" s="5">
        <v>5</v>
      </c>
      <c r="Q652" s="5">
        <v>130.5</v>
      </c>
      <c r="R652" s="8">
        <f>Table1[[#This Row],[Profit]]/Table1[[#This Row],[Sales]]</f>
        <v>0.46976241900647903</v>
      </c>
      <c r="S652" s="5">
        <v>28.26</v>
      </c>
      <c r="T652" s="5" t="s">
        <v>165</v>
      </c>
      <c r="U652" s="5">
        <v>219</v>
      </c>
      <c r="V652" s="5" t="s">
        <v>173</v>
      </c>
      <c r="W652" s="5" t="s">
        <v>101</v>
      </c>
      <c r="X652" s="9" t="s">
        <v>28</v>
      </c>
      <c r="Y652" s="12">
        <v>45443</v>
      </c>
      <c r="Z652" s="12">
        <v>45388</v>
      </c>
      <c r="AA652" s="11">
        <f t="shared" si="50"/>
        <v>2024</v>
      </c>
      <c r="AB652" s="11" t="str">
        <f t="shared" si="51"/>
        <v>April</v>
      </c>
      <c r="AC652" s="11">
        <f t="shared" si="54"/>
        <v>-55</v>
      </c>
      <c r="AD652" s="13" t="str" cm="1">
        <f t="array" ref="AD652">_xlfn.IFS(Table1[[#This Row],[Diff order-ship date]]&gt;10,"late time",Table1[[#This Row],[Diff order-ship date]]&gt;=0,"on time",Table1[[#This Row],[Diff order-ship date]]&lt;0,"not appropriate")</f>
        <v>not appropriate</v>
      </c>
      <c r="AE652" s="11" t="str">
        <f t="shared" si="52"/>
        <v>Positive</v>
      </c>
      <c r="AF652" s="11" t="str">
        <f>_xlfn.CONCAT(Table1[[#This Row],[Month]],Table1[[#This Row],[year]])</f>
        <v>April2024</v>
      </c>
      <c r="AG652" s="11">
        <f t="shared" si="53"/>
        <v>0.46976241900647903</v>
      </c>
    </row>
    <row r="653" spans="1:33">
      <c r="A653" s="6">
        <v>652</v>
      </c>
      <c r="B653" s="7" t="s">
        <v>1424</v>
      </c>
      <c r="C653" s="7" t="s">
        <v>152</v>
      </c>
      <c r="D653" s="7" t="s">
        <v>793</v>
      </c>
      <c r="E653" s="7" t="s">
        <v>794</v>
      </c>
      <c r="F653" s="7" t="s">
        <v>160</v>
      </c>
      <c r="G653" s="7" t="s">
        <v>1425</v>
      </c>
      <c r="H653" s="7" t="s">
        <v>25</v>
      </c>
      <c r="I653" s="7" t="s">
        <v>212</v>
      </c>
      <c r="J653" s="7" t="s">
        <v>66</v>
      </c>
      <c r="K653" s="7" t="s">
        <v>1662</v>
      </c>
      <c r="L653" s="7" t="s">
        <v>42</v>
      </c>
      <c r="M653" s="7" t="s">
        <v>26</v>
      </c>
      <c r="N653" s="7" t="s">
        <v>1663</v>
      </c>
      <c r="O653" s="7">
        <v>122.13</v>
      </c>
      <c r="P653" s="7">
        <v>3</v>
      </c>
      <c r="Q653" s="7">
        <v>17.010000000000002</v>
      </c>
      <c r="R653" s="8">
        <f>Table1[[#This Row],[Profit]]/Table1[[#This Row],[Sales]]</f>
        <v>0.13927781871775999</v>
      </c>
      <c r="S653" s="7">
        <v>11.36</v>
      </c>
      <c r="T653" s="7" t="s">
        <v>165</v>
      </c>
      <c r="U653" s="7">
        <v>437</v>
      </c>
      <c r="V653" s="7" t="s">
        <v>173</v>
      </c>
      <c r="W653" s="7" t="s">
        <v>96</v>
      </c>
      <c r="X653" s="10" t="s">
        <v>28</v>
      </c>
      <c r="Y653" s="14">
        <v>45607</v>
      </c>
      <c r="Z653" s="14">
        <v>45611</v>
      </c>
      <c r="AA653" s="11">
        <f t="shared" si="50"/>
        <v>2024</v>
      </c>
      <c r="AB653" s="11" t="str">
        <f t="shared" si="51"/>
        <v>November</v>
      </c>
      <c r="AC653" s="11">
        <f t="shared" si="54"/>
        <v>4</v>
      </c>
      <c r="AD653" s="13" t="str" cm="1">
        <f t="array" ref="AD653">_xlfn.IFS(Table1[[#This Row],[Diff order-ship date]]&gt;10,"late time",Table1[[#This Row],[Diff order-ship date]]&gt;=0,"on time",Table1[[#This Row],[Diff order-ship date]]&lt;0,"not appropriate")</f>
        <v>on time</v>
      </c>
      <c r="AE653" s="11" t="str">
        <f t="shared" si="52"/>
        <v>Positive</v>
      </c>
      <c r="AF653" s="11" t="str">
        <f>_xlfn.CONCAT(Table1[[#This Row],[Month]],Table1[[#This Row],[year]])</f>
        <v>November2024</v>
      </c>
      <c r="AG653" s="11">
        <f t="shared" si="53"/>
        <v>0.13927781871775999</v>
      </c>
    </row>
    <row r="654" spans="1:33">
      <c r="A654" s="4">
        <v>653</v>
      </c>
      <c r="B654" s="5" t="s">
        <v>2496</v>
      </c>
      <c r="C654" s="5" t="s">
        <v>147</v>
      </c>
      <c r="D654" s="5" t="s">
        <v>2497</v>
      </c>
      <c r="E654" s="5" t="s">
        <v>2498</v>
      </c>
      <c r="F654" s="5" t="s">
        <v>158</v>
      </c>
      <c r="G654" s="5" t="s">
        <v>2308</v>
      </c>
      <c r="H654" s="5" t="s">
        <v>100</v>
      </c>
      <c r="I654" s="5" t="s">
        <v>212</v>
      </c>
      <c r="J654" s="5" t="s">
        <v>67</v>
      </c>
      <c r="K654" s="5" t="s">
        <v>2499</v>
      </c>
      <c r="L654" s="5" t="s">
        <v>42</v>
      </c>
      <c r="M654" s="5" t="s">
        <v>26</v>
      </c>
      <c r="N654" s="5" t="s">
        <v>2500</v>
      </c>
      <c r="O654" s="5">
        <v>252.84</v>
      </c>
      <c r="P654" s="5">
        <v>7</v>
      </c>
      <c r="Q654" s="5">
        <v>68.25</v>
      </c>
      <c r="R654" s="8">
        <f>Table1[[#This Row],[Profit]]/Table1[[#This Row],[Sales]]</f>
        <v>0.26993355481727599</v>
      </c>
      <c r="S654" s="5">
        <v>68.52</v>
      </c>
      <c r="T654" s="5" t="s">
        <v>163</v>
      </c>
      <c r="U654" s="5">
        <v>288</v>
      </c>
      <c r="V654" s="5" t="s">
        <v>173</v>
      </c>
      <c r="W654" s="5" t="s">
        <v>106</v>
      </c>
      <c r="X654" s="9" t="s">
        <v>28</v>
      </c>
      <c r="Y654" s="12">
        <v>45542</v>
      </c>
      <c r="Z654" s="12">
        <v>45486</v>
      </c>
      <c r="AA654" s="11">
        <f t="shared" si="50"/>
        <v>2024</v>
      </c>
      <c r="AB654" s="11" t="str">
        <f t="shared" si="51"/>
        <v>July</v>
      </c>
      <c r="AC654" s="11">
        <f t="shared" si="54"/>
        <v>-56</v>
      </c>
      <c r="AD654" s="13" t="str" cm="1">
        <f t="array" ref="AD654">_xlfn.IFS(Table1[[#This Row],[Diff order-ship date]]&gt;10,"late time",Table1[[#This Row],[Diff order-ship date]]&gt;=0,"on time",Table1[[#This Row],[Diff order-ship date]]&lt;0,"not appropriate")</f>
        <v>not appropriate</v>
      </c>
      <c r="AE654" s="11" t="str">
        <f t="shared" si="52"/>
        <v>Positive</v>
      </c>
      <c r="AF654" s="11" t="str">
        <f>_xlfn.CONCAT(Table1[[#This Row],[Month]],Table1[[#This Row],[year]])</f>
        <v>July2024</v>
      </c>
      <c r="AG654" s="11">
        <f t="shared" si="53"/>
        <v>0.26993355481727599</v>
      </c>
    </row>
    <row r="655" spans="1:33">
      <c r="A655" s="6">
        <v>654</v>
      </c>
      <c r="B655" s="7" t="s">
        <v>2501</v>
      </c>
      <c r="C655" s="7" t="s">
        <v>147</v>
      </c>
      <c r="D655" s="7" t="s">
        <v>2502</v>
      </c>
      <c r="E655" s="7" t="s">
        <v>2503</v>
      </c>
      <c r="F655" s="7" t="s">
        <v>158</v>
      </c>
      <c r="G655" s="7" t="s">
        <v>380</v>
      </c>
      <c r="H655" s="7" t="s">
        <v>51</v>
      </c>
      <c r="I655" s="7" t="s">
        <v>212</v>
      </c>
      <c r="J655" s="7" t="s">
        <v>64</v>
      </c>
      <c r="K655" s="7" t="s">
        <v>2504</v>
      </c>
      <c r="L655" s="7" t="s">
        <v>42</v>
      </c>
      <c r="M655" s="7" t="s">
        <v>26</v>
      </c>
      <c r="N655" s="7" t="s">
        <v>2505</v>
      </c>
      <c r="O655" s="7">
        <v>162</v>
      </c>
      <c r="P655" s="7">
        <v>4</v>
      </c>
      <c r="Q655" s="7">
        <v>38.880000000000003</v>
      </c>
      <c r="R655" s="8">
        <f>Table1[[#This Row],[Profit]]/Table1[[#This Row],[Sales]]</f>
        <v>0.24</v>
      </c>
      <c r="S655" s="7">
        <v>21.99</v>
      </c>
      <c r="T655" s="7" t="s">
        <v>170</v>
      </c>
      <c r="U655" s="7">
        <v>533</v>
      </c>
      <c r="V655" s="7" t="s">
        <v>173</v>
      </c>
      <c r="W655" s="7" t="s">
        <v>89</v>
      </c>
      <c r="X655" s="10" t="s">
        <v>28</v>
      </c>
      <c r="Y655" s="14">
        <v>45117</v>
      </c>
      <c r="Z655" s="14">
        <v>45240</v>
      </c>
      <c r="AA655" s="11">
        <f t="shared" si="50"/>
        <v>2023</v>
      </c>
      <c r="AB655" s="11" t="str">
        <f t="shared" si="51"/>
        <v>November</v>
      </c>
      <c r="AC655" s="11">
        <f t="shared" si="54"/>
        <v>123</v>
      </c>
      <c r="AD655" s="13" t="str" cm="1">
        <f t="array" ref="AD655">_xlfn.IFS(Table1[[#This Row],[Diff order-ship date]]&gt;10,"late time",Table1[[#This Row],[Diff order-ship date]]&gt;=0,"on time",Table1[[#This Row],[Diff order-ship date]]&lt;0,"not appropriate")</f>
        <v>late time</v>
      </c>
      <c r="AE655" s="11" t="str">
        <f t="shared" si="52"/>
        <v>Positive</v>
      </c>
      <c r="AF655" s="11" t="str">
        <f>_xlfn.CONCAT(Table1[[#This Row],[Month]],Table1[[#This Row],[year]])</f>
        <v>November2023</v>
      </c>
      <c r="AG655" s="11">
        <f t="shared" si="53"/>
        <v>0.24</v>
      </c>
    </row>
    <row r="656" spans="1:33">
      <c r="A656" s="4">
        <v>655</v>
      </c>
      <c r="B656" s="5" t="s">
        <v>2462</v>
      </c>
      <c r="C656" s="5" t="s">
        <v>147</v>
      </c>
      <c r="D656" s="5" t="s">
        <v>1722</v>
      </c>
      <c r="E656" s="5" t="s">
        <v>1723</v>
      </c>
      <c r="F656" s="5" t="s">
        <v>158</v>
      </c>
      <c r="G656" s="5" t="s">
        <v>675</v>
      </c>
      <c r="H656" s="5" t="s">
        <v>100</v>
      </c>
      <c r="I656" s="5" t="s">
        <v>212</v>
      </c>
      <c r="J656" s="5" t="s">
        <v>67</v>
      </c>
      <c r="K656" s="5" t="s">
        <v>1184</v>
      </c>
      <c r="L656" s="5" t="s">
        <v>42</v>
      </c>
      <c r="M656" s="5" t="s">
        <v>26</v>
      </c>
      <c r="N656" s="5" t="s">
        <v>1185</v>
      </c>
      <c r="O656" s="5">
        <v>30.51</v>
      </c>
      <c r="P656" s="5">
        <v>1</v>
      </c>
      <c r="Q656" s="5">
        <v>11.88</v>
      </c>
      <c r="R656" s="8">
        <f>Table1[[#This Row],[Profit]]/Table1[[#This Row],[Sales]]</f>
        <v>0.38938053097345099</v>
      </c>
      <c r="S656" s="5">
        <v>2.39</v>
      </c>
      <c r="T656" s="5" t="s">
        <v>163</v>
      </c>
      <c r="U656" s="5">
        <v>301</v>
      </c>
      <c r="V656" s="5" t="s">
        <v>173</v>
      </c>
      <c r="W656" s="5" t="s">
        <v>101</v>
      </c>
      <c r="X656" s="9" t="s">
        <v>28</v>
      </c>
      <c r="Y656" s="12">
        <v>44899</v>
      </c>
      <c r="Z656" s="12">
        <v>44668</v>
      </c>
      <c r="AA656" s="11">
        <f t="shared" si="50"/>
        <v>2022</v>
      </c>
      <c r="AB656" s="11" t="str">
        <f t="shared" si="51"/>
        <v>April</v>
      </c>
      <c r="AC656" s="11">
        <f t="shared" si="54"/>
        <v>-231</v>
      </c>
      <c r="AD656" s="13" t="str" cm="1">
        <f t="array" ref="AD656">_xlfn.IFS(Table1[[#This Row],[Diff order-ship date]]&gt;10,"late time",Table1[[#This Row],[Diff order-ship date]]&gt;=0,"on time",Table1[[#This Row],[Diff order-ship date]]&lt;0,"not appropriate")</f>
        <v>not appropriate</v>
      </c>
      <c r="AE656" s="11" t="str">
        <f t="shared" si="52"/>
        <v>Positive</v>
      </c>
      <c r="AF656" s="11" t="str">
        <f>_xlfn.CONCAT(Table1[[#This Row],[Month]],Table1[[#This Row],[year]])</f>
        <v>April2022</v>
      </c>
      <c r="AG656" s="11">
        <f t="shared" si="53"/>
        <v>0.38938053097345099</v>
      </c>
    </row>
    <row r="657" spans="1:33">
      <c r="A657" s="6">
        <v>656</v>
      </c>
      <c r="B657" s="7" t="s">
        <v>2506</v>
      </c>
      <c r="C657" s="7" t="s">
        <v>147</v>
      </c>
      <c r="D657" s="7" t="s">
        <v>1755</v>
      </c>
      <c r="E657" s="7" t="s">
        <v>1756</v>
      </c>
      <c r="F657" s="7" t="s">
        <v>158</v>
      </c>
      <c r="G657" s="7" t="s">
        <v>334</v>
      </c>
      <c r="H657" s="7" t="s">
        <v>104</v>
      </c>
      <c r="I657" s="7" t="s">
        <v>212</v>
      </c>
      <c r="J657" s="7" t="s">
        <v>67</v>
      </c>
      <c r="K657" s="7" t="s">
        <v>2507</v>
      </c>
      <c r="L657" s="7" t="s">
        <v>42</v>
      </c>
      <c r="M657" s="7" t="s">
        <v>26</v>
      </c>
      <c r="N657" s="7" t="s">
        <v>2508</v>
      </c>
      <c r="O657" s="7">
        <v>153.9</v>
      </c>
      <c r="P657" s="7">
        <v>5</v>
      </c>
      <c r="Q657" s="7">
        <v>12.3</v>
      </c>
      <c r="R657" s="8">
        <f>Table1[[#This Row],[Profit]]/Table1[[#This Row],[Sales]]</f>
        <v>7.9922027290448297E-2</v>
      </c>
      <c r="S657" s="7">
        <v>22.94</v>
      </c>
      <c r="T657" s="7" t="s">
        <v>165</v>
      </c>
      <c r="U657" s="7">
        <v>627</v>
      </c>
      <c r="V657" s="7" t="s">
        <v>173</v>
      </c>
      <c r="W657" s="7" t="s">
        <v>96</v>
      </c>
      <c r="X657" s="10" t="s">
        <v>21</v>
      </c>
      <c r="Y657" s="14">
        <v>44804</v>
      </c>
      <c r="Z657" s="14">
        <v>44660</v>
      </c>
      <c r="AA657" s="11">
        <f t="shared" si="50"/>
        <v>2022</v>
      </c>
      <c r="AB657" s="11" t="str">
        <f t="shared" si="51"/>
        <v>April</v>
      </c>
      <c r="AC657" s="11">
        <f t="shared" si="54"/>
        <v>-144</v>
      </c>
      <c r="AD657" s="13" t="str" cm="1">
        <f t="array" ref="AD657">_xlfn.IFS(Table1[[#This Row],[Diff order-ship date]]&gt;10,"late time",Table1[[#This Row],[Diff order-ship date]]&gt;=0,"on time",Table1[[#This Row],[Diff order-ship date]]&lt;0,"not appropriate")</f>
        <v>not appropriate</v>
      </c>
      <c r="AE657" s="11" t="str">
        <f t="shared" si="52"/>
        <v>Positive</v>
      </c>
      <c r="AF657" s="11" t="str">
        <f>_xlfn.CONCAT(Table1[[#This Row],[Month]],Table1[[#This Row],[year]])</f>
        <v>April2022</v>
      </c>
      <c r="AG657" s="11">
        <f t="shared" si="53"/>
        <v>7.9922027290448297E-2</v>
      </c>
    </row>
    <row r="658" spans="1:33">
      <c r="A658" s="4">
        <v>657</v>
      </c>
      <c r="B658" s="5" t="s">
        <v>1088</v>
      </c>
      <c r="C658" s="5" t="s">
        <v>152</v>
      </c>
      <c r="D658" s="5" t="s">
        <v>1089</v>
      </c>
      <c r="E658" s="5" t="s">
        <v>1090</v>
      </c>
      <c r="F658" s="5" t="s">
        <v>158</v>
      </c>
      <c r="G658" s="5" t="s">
        <v>920</v>
      </c>
      <c r="H658" s="5" t="s">
        <v>74</v>
      </c>
      <c r="I658" s="5" t="s">
        <v>212</v>
      </c>
      <c r="J658" s="5" t="s">
        <v>65</v>
      </c>
      <c r="K658" s="5" t="s">
        <v>2509</v>
      </c>
      <c r="L658" s="5" t="s">
        <v>42</v>
      </c>
      <c r="M658" s="5" t="s">
        <v>26</v>
      </c>
      <c r="N658" s="5" t="s">
        <v>2510</v>
      </c>
      <c r="O658" s="5">
        <v>224.82</v>
      </c>
      <c r="P658" s="5">
        <v>2</v>
      </c>
      <c r="Q658" s="5">
        <v>6.72</v>
      </c>
      <c r="R658" s="8">
        <f>Table1[[#This Row],[Profit]]/Table1[[#This Row],[Sales]]</f>
        <v>2.9890579129970601E-2</v>
      </c>
      <c r="S658" s="5">
        <v>24.19</v>
      </c>
      <c r="T658" s="5" t="s">
        <v>165</v>
      </c>
      <c r="U658" s="5">
        <v>39</v>
      </c>
      <c r="V658" s="5" t="s">
        <v>173</v>
      </c>
      <c r="W658" s="5" t="s">
        <v>106</v>
      </c>
      <c r="X658" s="9" t="s">
        <v>28</v>
      </c>
      <c r="Y658" s="12">
        <v>45188</v>
      </c>
      <c r="Z658" s="12">
        <v>45192</v>
      </c>
      <c r="AA658" s="11">
        <f t="shared" si="50"/>
        <v>2023</v>
      </c>
      <c r="AB658" s="11" t="str">
        <f t="shared" si="51"/>
        <v>September</v>
      </c>
      <c r="AC658" s="11">
        <f t="shared" si="54"/>
        <v>4</v>
      </c>
      <c r="AD658" s="13" t="str" cm="1">
        <f t="array" ref="AD658">_xlfn.IFS(Table1[[#This Row],[Diff order-ship date]]&gt;10,"late time",Table1[[#This Row],[Diff order-ship date]]&gt;=0,"on time",Table1[[#This Row],[Diff order-ship date]]&lt;0,"not appropriate")</f>
        <v>on time</v>
      </c>
      <c r="AE658" s="11" t="str">
        <f t="shared" si="52"/>
        <v>Positive</v>
      </c>
      <c r="AF658" s="11" t="str">
        <f>_xlfn.CONCAT(Table1[[#This Row],[Month]],Table1[[#This Row],[year]])</f>
        <v>September2023</v>
      </c>
      <c r="AG658" s="11">
        <f t="shared" si="53"/>
        <v>2.9890579129970601E-2</v>
      </c>
    </row>
    <row r="659" spans="1:33">
      <c r="A659" s="6">
        <v>658</v>
      </c>
      <c r="B659" s="7" t="s">
        <v>1100</v>
      </c>
      <c r="C659" s="7" t="s">
        <v>152</v>
      </c>
      <c r="D659" s="7" t="s">
        <v>280</v>
      </c>
      <c r="E659" s="7" t="s">
        <v>281</v>
      </c>
      <c r="F659" s="7" t="s">
        <v>158</v>
      </c>
      <c r="G659" s="7" t="s">
        <v>276</v>
      </c>
      <c r="H659" s="7" t="s">
        <v>51</v>
      </c>
      <c r="I659" s="7" t="s">
        <v>212</v>
      </c>
      <c r="J659" s="7" t="s">
        <v>64</v>
      </c>
      <c r="K659" s="7" t="s">
        <v>2511</v>
      </c>
      <c r="L659" s="7" t="s">
        <v>42</v>
      </c>
      <c r="M659" s="7" t="s">
        <v>26</v>
      </c>
      <c r="N659" s="7" t="s">
        <v>2512</v>
      </c>
      <c r="O659" s="7">
        <v>551.1</v>
      </c>
      <c r="P659" s="7">
        <v>5</v>
      </c>
      <c r="Q659" s="7">
        <v>49.5</v>
      </c>
      <c r="R659" s="8">
        <f>Table1[[#This Row],[Profit]]/Table1[[#This Row],[Sales]]</f>
        <v>8.9820359281437098E-2</v>
      </c>
      <c r="S659" s="7">
        <v>24.99</v>
      </c>
      <c r="T659" s="7" t="s">
        <v>170</v>
      </c>
      <c r="U659" s="7">
        <v>379</v>
      </c>
      <c r="V659" s="7" t="s">
        <v>173</v>
      </c>
      <c r="W659" s="7" t="s">
        <v>89</v>
      </c>
      <c r="X659" s="10" t="s">
        <v>28</v>
      </c>
      <c r="Y659" s="14">
        <v>45530</v>
      </c>
      <c r="Z659" s="14">
        <v>45534</v>
      </c>
      <c r="AA659" s="11">
        <f t="shared" si="50"/>
        <v>2024</v>
      </c>
      <c r="AB659" s="11" t="str">
        <f t="shared" si="51"/>
        <v>August</v>
      </c>
      <c r="AC659" s="11">
        <f t="shared" si="54"/>
        <v>4</v>
      </c>
      <c r="AD659" s="13" t="str" cm="1">
        <f t="array" ref="AD659">_xlfn.IFS(Table1[[#This Row],[Diff order-ship date]]&gt;10,"late time",Table1[[#This Row],[Diff order-ship date]]&gt;=0,"on time",Table1[[#This Row],[Diff order-ship date]]&lt;0,"not appropriate")</f>
        <v>on time</v>
      </c>
      <c r="AE659" s="11" t="str">
        <f t="shared" si="52"/>
        <v>Positive</v>
      </c>
      <c r="AF659" s="11" t="str">
        <f>_xlfn.CONCAT(Table1[[#This Row],[Month]],Table1[[#This Row],[year]])</f>
        <v>August2024</v>
      </c>
      <c r="AG659" s="11">
        <f t="shared" si="53"/>
        <v>8.9820359281437098E-2</v>
      </c>
    </row>
    <row r="660" spans="1:33">
      <c r="A660" s="4">
        <v>659</v>
      </c>
      <c r="B660" s="5" t="s">
        <v>1201</v>
      </c>
      <c r="C660" s="5" t="s">
        <v>152</v>
      </c>
      <c r="D660" s="5" t="s">
        <v>1202</v>
      </c>
      <c r="E660" s="5" t="s">
        <v>1203</v>
      </c>
      <c r="F660" s="5" t="s">
        <v>158</v>
      </c>
      <c r="G660" s="5" t="s">
        <v>1204</v>
      </c>
      <c r="H660" s="5" t="s">
        <v>129</v>
      </c>
      <c r="I660" s="5" t="s">
        <v>212</v>
      </c>
      <c r="J660" s="5" t="s">
        <v>67</v>
      </c>
      <c r="K660" s="5" t="s">
        <v>2513</v>
      </c>
      <c r="L660" s="5" t="s">
        <v>42</v>
      </c>
      <c r="M660" s="5" t="s">
        <v>26</v>
      </c>
      <c r="N660" s="5" t="s">
        <v>2514</v>
      </c>
      <c r="O660" s="5">
        <v>245.13</v>
      </c>
      <c r="P660" s="5">
        <v>1</v>
      </c>
      <c r="Q660" s="5">
        <v>85.77</v>
      </c>
      <c r="R660" s="8">
        <f>Table1[[#This Row],[Profit]]/Table1[[#This Row],[Sales]]</f>
        <v>0.34989597356504698</v>
      </c>
      <c r="S660" s="5">
        <v>19.88</v>
      </c>
      <c r="T660" s="5" t="s">
        <v>170</v>
      </c>
      <c r="U660" s="5">
        <v>467</v>
      </c>
      <c r="V660" s="5" t="s">
        <v>173</v>
      </c>
      <c r="W660" s="5" t="s">
        <v>101</v>
      </c>
      <c r="X660" s="9" t="s">
        <v>28</v>
      </c>
      <c r="Y660" s="12">
        <v>44276</v>
      </c>
      <c r="Z660" s="12">
        <v>44280</v>
      </c>
      <c r="AA660" s="11">
        <f t="shared" si="50"/>
        <v>2021</v>
      </c>
      <c r="AB660" s="11" t="str">
        <f t="shared" si="51"/>
        <v>March</v>
      </c>
      <c r="AC660" s="11">
        <f t="shared" si="54"/>
        <v>4</v>
      </c>
      <c r="AD660" s="13" t="str" cm="1">
        <f t="array" ref="AD660">_xlfn.IFS(Table1[[#This Row],[Diff order-ship date]]&gt;10,"late time",Table1[[#This Row],[Diff order-ship date]]&gt;=0,"on time",Table1[[#This Row],[Diff order-ship date]]&lt;0,"not appropriate")</f>
        <v>on time</v>
      </c>
      <c r="AE660" s="11" t="str">
        <f t="shared" si="52"/>
        <v>Positive</v>
      </c>
      <c r="AF660" s="11" t="str">
        <f>_xlfn.CONCAT(Table1[[#This Row],[Month]],Table1[[#This Row],[year]])</f>
        <v>March2021</v>
      </c>
      <c r="AG660" s="11">
        <f t="shared" si="53"/>
        <v>0.34989597356504698</v>
      </c>
    </row>
    <row r="661" spans="1:33">
      <c r="A661" s="6">
        <v>660</v>
      </c>
      <c r="B661" s="7" t="s">
        <v>2515</v>
      </c>
      <c r="C661" s="7" t="s">
        <v>152</v>
      </c>
      <c r="D661" s="7" t="s">
        <v>391</v>
      </c>
      <c r="E661" s="7" t="s">
        <v>392</v>
      </c>
      <c r="F661" s="7" t="s">
        <v>158</v>
      </c>
      <c r="G661" s="7" t="s">
        <v>150</v>
      </c>
      <c r="H661" s="7" t="s">
        <v>87</v>
      </c>
      <c r="I661" s="7" t="s">
        <v>212</v>
      </c>
      <c r="J661" s="7" t="s">
        <v>66</v>
      </c>
      <c r="K661" s="7" t="s">
        <v>2516</v>
      </c>
      <c r="L661" s="7" t="s">
        <v>42</v>
      </c>
      <c r="M661" s="7" t="s">
        <v>26</v>
      </c>
      <c r="N661" s="7" t="s">
        <v>2517</v>
      </c>
      <c r="O661" s="7">
        <v>177.75</v>
      </c>
      <c r="P661" s="7">
        <v>3</v>
      </c>
      <c r="Q661" s="7">
        <v>30.15</v>
      </c>
      <c r="R661" s="8">
        <f>Table1[[#This Row],[Profit]]/Table1[[#This Row],[Sales]]</f>
        <v>0.16962025316455701</v>
      </c>
      <c r="S661" s="7">
        <v>10.84</v>
      </c>
      <c r="T661" s="7" t="s">
        <v>170</v>
      </c>
      <c r="U661" s="7">
        <v>800</v>
      </c>
      <c r="V661" s="7" t="s">
        <v>173</v>
      </c>
      <c r="W661" s="7" t="s">
        <v>96</v>
      </c>
      <c r="X661" s="10" t="s">
        <v>21</v>
      </c>
      <c r="Y661" s="14">
        <v>45066</v>
      </c>
      <c r="Z661" s="14">
        <v>45070</v>
      </c>
      <c r="AA661" s="11">
        <f t="shared" si="50"/>
        <v>2023</v>
      </c>
      <c r="AB661" s="11" t="str">
        <f t="shared" si="51"/>
        <v>May</v>
      </c>
      <c r="AC661" s="11">
        <f t="shared" si="54"/>
        <v>4</v>
      </c>
      <c r="AD661" s="13" t="str" cm="1">
        <f t="array" ref="AD661">_xlfn.IFS(Table1[[#This Row],[Diff order-ship date]]&gt;10,"late time",Table1[[#This Row],[Diff order-ship date]]&gt;=0,"on time",Table1[[#This Row],[Diff order-ship date]]&lt;0,"not appropriate")</f>
        <v>on time</v>
      </c>
      <c r="AE661" s="11" t="str">
        <f t="shared" si="52"/>
        <v>Positive</v>
      </c>
      <c r="AF661" s="11" t="str">
        <f>_xlfn.CONCAT(Table1[[#This Row],[Month]],Table1[[#This Row],[year]])</f>
        <v>May2023</v>
      </c>
      <c r="AG661" s="11">
        <f t="shared" si="53"/>
        <v>0.16962025316455701</v>
      </c>
    </row>
    <row r="662" spans="1:33">
      <c r="A662" s="4">
        <v>661</v>
      </c>
      <c r="B662" s="5" t="s">
        <v>2518</v>
      </c>
      <c r="C662" s="5" t="s">
        <v>147</v>
      </c>
      <c r="D662" s="5" t="s">
        <v>1740</v>
      </c>
      <c r="E662" s="5" t="s">
        <v>1741</v>
      </c>
      <c r="F662" s="5" t="s">
        <v>158</v>
      </c>
      <c r="G662" s="5" t="s">
        <v>326</v>
      </c>
      <c r="H662" s="5" t="s">
        <v>132</v>
      </c>
      <c r="I662" s="5" t="s">
        <v>212</v>
      </c>
      <c r="J662" s="5" t="s">
        <v>66</v>
      </c>
      <c r="K662" s="5" t="s">
        <v>2519</v>
      </c>
      <c r="L662" s="5" t="s">
        <v>42</v>
      </c>
      <c r="M662" s="5" t="s">
        <v>105</v>
      </c>
      <c r="N662" s="5" t="s">
        <v>2520</v>
      </c>
      <c r="O662" s="5">
        <v>546</v>
      </c>
      <c r="P662" s="5">
        <v>4</v>
      </c>
      <c r="Q662" s="5">
        <v>60</v>
      </c>
      <c r="R662" s="8">
        <f>Table1[[#This Row],[Profit]]/Table1[[#This Row],[Sales]]</f>
        <v>0.10989010989011</v>
      </c>
      <c r="S662" s="5">
        <v>117.24</v>
      </c>
      <c r="T662" s="5" t="s">
        <v>163</v>
      </c>
      <c r="U662" s="5">
        <v>87</v>
      </c>
      <c r="V662" s="5" t="s">
        <v>173</v>
      </c>
      <c r="W662" s="5" t="s">
        <v>106</v>
      </c>
      <c r="X662" s="9" t="s">
        <v>28</v>
      </c>
      <c r="Y662" s="12">
        <v>45560</v>
      </c>
      <c r="Z662" s="12">
        <v>45565</v>
      </c>
      <c r="AA662" s="11">
        <f t="shared" si="50"/>
        <v>2024</v>
      </c>
      <c r="AB662" s="11" t="str">
        <f t="shared" si="51"/>
        <v>September</v>
      </c>
      <c r="AC662" s="11">
        <f t="shared" si="54"/>
        <v>5</v>
      </c>
      <c r="AD662" s="13" t="str" cm="1">
        <f t="array" ref="AD662">_xlfn.IFS(Table1[[#This Row],[Diff order-ship date]]&gt;10,"late time",Table1[[#This Row],[Diff order-ship date]]&gt;=0,"on time",Table1[[#This Row],[Diff order-ship date]]&lt;0,"not appropriate")</f>
        <v>on time</v>
      </c>
      <c r="AE662" s="11" t="str">
        <f t="shared" si="52"/>
        <v>Positive</v>
      </c>
      <c r="AF662" s="11" t="str">
        <f>_xlfn.CONCAT(Table1[[#This Row],[Month]],Table1[[#This Row],[year]])</f>
        <v>September2024</v>
      </c>
      <c r="AG662" s="11">
        <f t="shared" si="53"/>
        <v>0.10989010989011</v>
      </c>
    </row>
    <row r="663" spans="1:33">
      <c r="A663" s="6">
        <v>662</v>
      </c>
      <c r="B663" s="7" t="s">
        <v>2521</v>
      </c>
      <c r="C663" s="7" t="s">
        <v>147</v>
      </c>
      <c r="D663" s="7" t="s">
        <v>2522</v>
      </c>
      <c r="E663" s="7" t="s">
        <v>2523</v>
      </c>
      <c r="F663" s="7" t="s">
        <v>158</v>
      </c>
      <c r="G663" s="7" t="s">
        <v>55</v>
      </c>
      <c r="H663" s="7" t="s">
        <v>55</v>
      </c>
      <c r="I663" s="7" t="s">
        <v>212</v>
      </c>
      <c r="J663" s="7" t="s">
        <v>65</v>
      </c>
      <c r="K663" s="7" t="s">
        <v>2524</v>
      </c>
      <c r="L663" s="7" t="s">
        <v>42</v>
      </c>
      <c r="M663" s="7" t="s">
        <v>105</v>
      </c>
      <c r="N663" s="7" t="s">
        <v>2525</v>
      </c>
      <c r="O663" s="7">
        <v>369.45</v>
      </c>
      <c r="P663" s="7">
        <v>3</v>
      </c>
      <c r="Q663" s="7">
        <v>84.96</v>
      </c>
      <c r="R663" s="8">
        <f>Table1[[#This Row],[Profit]]/Table1[[#This Row],[Sales]]</f>
        <v>0.229963459196102</v>
      </c>
      <c r="S663" s="7">
        <v>49.72</v>
      </c>
      <c r="T663" s="7" t="s">
        <v>165</v>
      </c>
      <c r="U663" s="7">
        <v>565</v>
      </c>
      <c r="V663" s="7" t="s">
        <v>173</v>
      </c>
      <c r="W663" s="7" t="s">
        <v>89</v>
      </c>
      <c r="X663" s="10" t="s">
        <v>21</v>
      </c>
      <c r="Y663" s="14">
        <v>45637</v>
      </c>
      <c r="Z663" s="14">
        <v>45612</v>
      </c>
      <c r="AA663" s="11">
        <f t="shared" si="50"/>
        <v>2024</v>
      </c>
      <c r="AB663" s="11" t="str">
        <f t="shared" si="51"/>
        <v>November</v>
      </c>
      <c r="AC663" s="11">
        <f t="shared" si="54"/>
        <v>-25</v>
      </c>
      <c r="AD663" s="13" t="str" cm="1">
        <f t="array" ref="AD663">_xlfn.IFS(Table1[[#This Row],[Diff order-ship date]]&gt;10,"late time",Table1[[#This Row],[Diff order-ship date]]&gt;=0,"on time",Table1[[#This Row],[Diff order-ship date]]&lt;0,"not appropriate")</f>
        <v>not appropriate</v>
      </c>
      <c r="AE663" s="11" t="str">
        <f t="shared" si="52"/>
        <v>Positive</v>
      </c>
      <c r="AF663" s="11" t="str">
        <f>_xlfn.CONCAT(Table1[[#This Row],[Month]],Table1[[#This Row],[year]])</f>
        <v>November2024</v>
      </c>
      <c r="AG663" s="11">
        <f t="shared" si="53"/>
        <v>0.229963459196102</v>
      </c>
    </row>
    <row r="664" spans="1:33">
      <c r="A664" s="4">
        <v>663</v>
      </c>
      <c r="B664" s="5" t="s">
        <v>2526</v>
      </c>
      <c r="C664" s="5" t="s">
        <v>147</v>
      </c>
      <c r="D664" s="5" t="s">
        <v>2216</v>
      </c>
      <c r="E664" s="5" t="s">
        <v>2217</v>
      </c>
      <c r="F664" s="5" t="s">
        <v>160</v>
      </c>
      <c r="G664" s="5" t="s">
        <v>644</v>
      </c>
      <c r="H664" s="5" t="s">
        <v>104</v>
      </c>
      <c r="I664" s="5" t="s">
        <v>212</v>
      </c>
      <c r="J664" s="5" t="s">
        <v>67</v>
      </c>
      <c r="K664" s="5" t="s">
        <v>2527</v>
      </c>
      <c r="L664" s="5" t="s">
        <v>42</v>
      </c>
      <c r="M664" s="5" t="s">
        <v>105</v>
      </c>
      <c r="N664" s="5" t="s">
        <v>2528</v>
      </c>
      <c r="O664" s="5">
        <v>346.92</v>
      </c>
      <c r="P664" s="5">
        <v>4</v>
      </c>
      <c r="Q664" s="5">
        <v>-152.76</v>
      </c>
      <c r="R664" s="8">
        <f>Table1[[#This Row],[Profit]]/Table1[[#This Row],[Sales]]</f>
        <v>-0.44033206502940198</v>
      </c>
      <c r="S664" s="5">
        <v>148.9</v>
      </c>
      <c r="T664" s="5" t="s">
        <v>163</v>
      </c>
      <c r="U664" s="5">
        <v>403</v>
      </c>
      <c r="V664" s="5" t="s">
        <v>173</v>
      </c>
      <c r="W664" s="5" t="s">
        <v>101</v>
      </c>
      <c r="X664" s="9" t="s">
        <v>28</v>
      </c>
      <c r="Y664" s="12">
        <v>45268</v>
      </c>
      <c r="Z664" s="12">
        <v>45154</v>
      </c>
      <c r="AA664" s="11">
        <f t="shared" si="50"/>
        <v>2023</v>
      </c>
      <c r="AB664" s="11" t="str">
        <f t="shared" si="51"/>
        <v>August</v>
      </c>
      <c r="AC664" s="11">
        <f t="shared" si="54"/>
        <v>-114</v>
      </c>
      <c r="AD664" s="13" t="str" cm="1">
        <f t="array" ref="AD664">_xlfn.IFS(Table1[[#This Row],[Diff order-ship date]]&gt;10,"late time",Table1[[#This Row],[Diff order-ship date]]&gt;=0,"on time",Table1[[#This Row],[Diff order-ship date]]&lt;0,"not appropriate")</f>
        <v>not appropriate</v>
      </c>
      <c r="AE664" s="11" t="str">
        <f t="shared" si="52"/>
        <v>Negative</v>
      </c>
      <c r="AF664" s="11" t="str">
        <f>_xlfn.CONCAT(Table1[[#This Row],[Month]],Table1[[#This Row],[year]])</f>
        <v>August2023</v>
      </c>
      <c r="AG664" s="11">
        <f t="shared" si="53"/>
        <v>-0.44033206502940198</v>
      </c>
    </row>
    <row r="665" spans="1:33">
      <c r="A665" s="6">
        <v>664</v>
      </c>
      <c r="B665" s="7" t="s">
        <v>1271</v>
      </c>
      <c r="C665" s="7" t="s">
        <v>147</v>
      </c>
      <c r="D665" s="7" t="s">
        <v>853</v>
      </c>
      <c r="E665" s="7" t="s">
        <v>854</v>
      </c>
      <c r="F665" s="7" t="s">
        <v>159</v>
      </c>
      <c r="G665" s="7" t="s">
        <v>259</v>
      </c>
      <c r="H665" s="7" t="s">
        <v>138</v>
      </c>
      <c r="I665" s="7" t="s">
        <v>212</v>
      </c>
      <c r="J665" s="7" t="s">
        <v>65</v>
      </c>
      <c r="K665" s="7" t="s">
        <v>2529</v>
      </c>
      <c r="L665" s="7" t="s">
        <v>42</v>
      </c>
      <c r="M665" s="7" t="s">
        <v>105</v>
      </c>
      <c r="N665" s="7" t="s">
        <v>2530</v>
      </c>
      <c r="O665" s="7">
        <v>275.58</v>
      </c>
      <c r="P665" s="7">
        <v>2</v>
      </c>
      <c r="Q665" s="7">
        <v>77.16</v>
      </c>
      <c r="R665" s="8">
        <f>Table1[[#This Row],[Profit]]/Table1[[#This Row],[Sales]]</f>
        <v>0.27999129109514498</v>
      </c>
      <c r="S665" s="7">
        <v>83.73</v>
      </c>
      <c r="T665" s="7" t="s">
        <v>163</v>
      </c>
      <c r="U665" s="7">
        <v>582</v>
      </c>
      <c r="V665" s="7" t="s">
        <v>173</v>
      </c>
      <c r="W665" s="7" t="s">
        <v>96</v>
      </c>
      <c r="X665" s="10" t="s">
        <v>28</v>
      </c>
      <c r="Y665" s="14">
        <v>45020</v>
      </c>
      <c r="Z665" s="14">
        <v>45142</v>
      </c>
      <c r="AA665" s="11">
        <f t="shared" si="50"/>
        <v>2023</v>
      </c>
      <c r="AB665" s="11" t="str">
        <f t="shared" si="51"/>
        <v>August</v>
      </c>
      <c r="AC665" s="11">
        <f t="shared" si="54"/>
        <v>122</v>
      </c>
      <c r="AD665" s="13" t="str" cm="1">
        <f t="array" ref="AD665">_xlfn.IFS(Table1[[#This Row],[Diff order-ship date]]&gt;10,"late time",Table1[[#This Row],[Diff order-ship date]]&gt;=0,"on time",Table1[[#This Row],[Diff order-ship date]]&lt;0,"not appropriate")</f>
        <v>late time</v>
      </c>
      <c r="AE665" s="11" t="str">
        <f t="shared" si="52"/>
        <v>Positive</v>
      </c>
      <c r="AF665" s="11" t="str">
        <f>_xlfn.CONCAT(Table1[[#This Row],[Month]],Table1[[#This Row],[year]])</f>
        <v>August2023</v>
      </c>
      <c r="AG665" s="11">
        <f t="shared" si="53"/>
        <v>0.27999129109514498</v>
      </c>
    </row>
    <row r="666" spans="1:33">
      <c r="A666" s="4">
        <v>665</v>
      </c>
      <c r="B666" s="5" t="s">
        <v>2531</v>
      </c>
      <c r="C666" s="5" t="s">
        <v>147</v>
      </c>
      <c r="D666" s="5" t="s">
        <v>877</v>
      </c>
      <c r="E666" s="5" t="s">
        <v>878</v>
      </c>
      <c r="F666" s="5" t="s">
        <v>159</v>
      </c>
      <c r="G666" s="5" t="s">
        <v>615</v>
      </c>
      <c r="H666" s="5" t="s">
        <v>104</v>
      </c>
      <c r="I666" s="5" t="s">
        <v>212</v>
      </c>
      <c r="J666" s="5" t="s">
        <v>67</v>
      </c>
      <c r="K666" s="5" t="s">
        <v>1248</v>
      </c>
      <c r="L666" s="5" t="s">
        <v>42</v>
      </c>
      <c r="M666" s="5" t="s">
        <v>105</v>
      </c>
      <c r="N666" s="5" t="s">
        <v>1249</v>
      </c>
      <c r="O666" s="5">
        <v>333.48</v>
      </c>
      <c r="P666" s="5">
        <v>2</v>
      </c>
      <c r="Q666" s="5">
        <v>126.72</v>
      </c>
      <c r="R666" s="8">
        <f>Table1[[#This Row],[Profit]]/Table1[[#This Row],[Sales]]</f>
        <v>0.379992803166607</v>
      </c>
      <c r="S666" s="5">
        <v>60.18</v>
      </c>
      <c r="T666" s="5" t="s">
        <v>165</v>
      </c>
      <c r="U666" s="5">
        <v>179</v>
      </c>
      <c r="V666" s="5" t="s">
        <v>173</v>
      </c>
      <c r="W666" s="5" t="s">
        <v>106</v>
      </c>
      <c r="X666" s="9" t="s">
        <v>28</v>
      </c>
      <c r="Y666" s="12">
        <v>45642</v>
      </c>
      <c r="Z666" s="12">
        <v>45646</v>
      </c>
      <c r="AA666" s="11">
        <f t="shared" si="50"/>
        <v>2024</v>
      </c>
      <c r="AB666" s="11" t="str">
        <f t="shared" si="51"/>
        <v>December</v>
      </c>
      <c r="AC666" s="11">
        <f t="shared" si="54"/>
        <v>4</v>
      </c>
      <c r="AD666" s="13" t="str" cm="1">
        <f t="array" ref="AD666">_xlfn.IFS(Table1[[#This Row],[Diff order-ship date]]&gt;10,"late time",Table1[[#This Row],[Diff order-ship date]]&gt;=0,"on time",Table1[[#This Row],[Diff order-ship date]]&lt;0,"not appropriate")</f>
        <v>on time</v>
      </c>
      <c r="AE666" s="11" t="str">
        <f t="shared" si="52"/>
        <v>Positive</v>
      </c>
      <c r="AF666" s="11" t="str">
        <f>_xlfn.CONCAT(Table1[[#This Row],[Month]],Table1[[#This Row],[year]])</f>
        <v>December2024</v>
      </c>
      <c r="AG666" s="11">
        <f t="shared" si="53"/>
        <v>0.379992803166607</v>
      </c>
    </row>
    <row r="667" spans="1:33">
      <c r="A667" s="6">
        <v>666</v>
      </c>
      <c r="B667" s="7" t="s">
        <v>2521</v>
      </c>
      <c r="C667" s="7" t="s">
        <v>147</v>
      </c>
      <c r="D667" s="7" t="s">
        <v>2522</v>
      </c>
      <c r="E667" s="7" t="s">
        <v>2523</v>
      </c>
      <c r="F667" s="7" t="s">
        <v>158</v>
      </c>
      <c r="G667" s="7" t="s">
        <v>55</v>
      </c>
      <c r="H667" s="7" t="s">
        <v>55</v>
      </c>
      <c r="I667" s="7" t="s">
        <v>212</v>
      </c>
      <c r="J667" s="7" t="s">
        <v>65</v>
      </c>
      <c r="K667" s="7" t="s">
        <v>2532</v>
      </c>
      <c r="L667" s="7" t="s">
        <v>42</v>
      </c>
      <c r="M667" s="7" t="s">
        <v>105</v>
      </c>
      <c r="N667" s="7" t="s">
        <v>2533</v>
      </c>
      <c r="O667" s="7">
        <v>149.1</v>
      </c>
      <c r="P667" s="7">
        <v>2</v>
      </c>
      <c r="Q667" s="7">
        <v>58.14</v>
      </c>
      <c r="R667" s="8">
        <f>Table1[[#This Row],[Profit]]/Table1[[#This Row],[Sales]]</f>
        <v>0.389939637826962</v>
      </c>
      <c r="S667" s="7">
        <v>42.79</v>
      </c>
      <c r="T667" s="7" t="s">
        <v>165</v>
      </c>
      <c r="U667" s="7">
        <v>32</v>
      </c>
      <c r="V667" s="7" t="s">
        <v>173</v>
      </c>
      <c r="W667" s="7" t="s">
        <v>89</v>
      </c>
      <c r="X667" s="10" t="s">
        <v>21</v>
      </c>
      <c r="Y667" s="14">
        <v>45494</v>
      </c>
      <c r="Z667" s="14">
        <v>45499</v>
      </c>
      <c r="AA667" s="11">
        <f t="shared" si="50"/>
        <v>2024</v>
      </c>
      <c r="AB667" s="11" t="str">
        <f t="shared" si="51"/>
        <v>July</v>
      </c>
      <c r="AC667" s="11">
        <f t="shared" si="54"/>
        <v>5</v>
      </c>
      <c r="AD667" s="13" t="str" cm="1">
        <f t="array" ref="AD667">_xlfn.IFS(Table1[[#This Row],[Diff order-ship date]]&gt;10,"late time",Table1[[#This Row],[Diff order-ship date]]&gt;=0,"on time",Table1[[#This Row],[Diff order-ship date]]&lt;0,"not appropriate")</f>
        <v>on time</v>
      </c>
      <c r="AE667" s="11" t="str">
        <f t="shared" si="52"/>
        <v>Positive</v>
      </c>
      <c r="AF667" s="11" t="str">
        <f>_xlfn.CONCAT(Table1[[#This Row],[Month]],Table1[[#This Row],[year]])</f>
        <v>July2024</v>
      </c>
      <c r="AG667" s="11">
        <f t="shared" si="53"/>
        <v>0.389939637826962</v>
      </c>
    </row>
    <row r="668" spans="1:33">
      <c r="A668" s="4">
        <v>667</v>
      </c>
      <c r="B668" s="5" t="s">
        <v>798</v>
      </c>
      <c r="C668" s="5" t="s">
        <v>149</v>
      </c>
      <c r="D668" s="5" t="s">
        <v>799</v>
      </c>
      <c r="E668" s="5" t="s">
        <v>800</v>
      </c>
      <c r="F668" s="5" t="s">
        <v>159</v>
      </c>
      <c r="G668" s="5" t="s">
        <v>801</v>
      </c>
      <c r="H668" s="5" t="s">
        <v>104</v>
      </c>
      <c r="I668" s="5" t="s">
        <v>212</v>
      </c>
      <c r="J668" s="5" t="s">
        <v>67</v>
      </c>
      <c r="K668" s="5" t="s">
        <v>2534</v>
      </c>
      <c r="L668" s="5" t="s">
        <v>42</v>
      </c>
      <c r="M668" s="5" t="s">
        <v>105</v>
      </c>
      <c r="N668" s="5" t="s">
        <v>2535</v>
      </c>
      <c r="O668" s="5">
        <v>840.15</v>
      </c>
      <c r="P668" s="5">
        <v>5</v>
      </c>
      <c r="Q668" s="5">
        <v>260.39999999999998</v>
      </c>
      <c r="R668" s="8">
        <f>Table1[[#This Row],[Profit]]/Table1[[#This Row],[Sales]]</f>
        <v>0.30994465274058203</v>
      </c>
      <c r="S668" s="5">
        <v>286.67</v>
      </c>
      <c r="T668" s="5" t="s">
        <v>163</v>
      </c>
      <c r="U668" s="5">
        <v>42</v>
      </c>
      <c r="V668" s="5" t="s">
        <v>173</v>
      </c>
      <c r="W668" s="5" t="s">
        <v>101</v>
      </c>
      <c r="X668" s="9" t="s">
        <v>21</v>
      </c>
      <c r="Y668" s="12">
        <v>45125</v>
      </c>
      <c r="Z668" s="12">
        <v>45129</v>
      </c>
      <c r="AA668" s="11">
        <f t="shared" si="50"/>
        <v>2023</v>
      </c>
      <c r="AB668" s="11" t="str">
        <f t="shared" si="51"/>
        <v>July</v>
      </c>
      <c r="AC668" s="11">
        <f t="shared" si="54"/>
        <v>4</v>
      </c>
      <c r="AD668" s="13" t="str" cm="1">
        <f t="array" ref="AD668">_xlfn.IFS(Table1[[#This Row],[Diff order-ship date]]&gt;10,"late time",Table1[[#This Row],[Diff order-ship date]]&gt;=0,"on time",Table1[[#This Row],[Diff order-ship date]]&lt;0,"not appropriate")</f>
        <v>on time</v>
      </c>
      <c r="AE668" s="11" t="str">
        <f t="shared" si="52"/>
        <v>Positive</v>
      </c>
      <c r="AF668" s="11" t="str">
        <f>_xlfn.CONCAT(Table1[[#This Row],[Month]],Table1[[#This Row],[year]])</f>
        <v>July2023</v>
      </c>
      <c r="AG668" s="11">
        <f t="shared" si="53"/>
        <v>0.30994465274058203</v>
      </c>
    </row>
    <row r="669" spans="1:33">
      <c r="A669" s="6">
        <v>668</v>
      </c>
      <c r="B669" s="7" t="s">
        <v>2536</v>
      </c>
      <c r="C669" s="7" t="s">
        <v>149</v>
      </c>
      <c r="D669" s="7" t="s">
        <v>2537</v>
      </c>
      <c r="E669" s="7" t="s">
        <v>2538</v>
      </c>
      <c r="F669" s="7" t="s">
        <v>160</v>
      </c>
      <c r="G669" s="7" t="s">
        <v>566</v>
      </c>
      <c r="H669" s="7" t="s">
        <v>129</v>
      </c>
      <c r="I669" s="7" t="s">
        <v>212</v>
      </c>
      <c r="J669" s="7" t="s">
        <v>67</v>
      </c>
      <c r="K669" s="7" t="s">
        <v>2539</v>
      </c>
      <c r="L669" s="7" t="s">
        <v>42</v>
      </c>
      <c r="M669" s="7" t="s">
        <v>105</v>
      </c>
      <c r="N669" s="7" t="s">
        <v>2540</v>
      </c>
      <c r="O669" s="7">
        <v>228.33</v>
      </c>
      <c r="P669" s="7">
        <v>3</v>
      </c>
      <c r="Q669" s="7">
        <v>70.739999999999995</v>
      </c>
      <c r="R669" s="8">
        <f>Table1[[#This Row],[Profit]]/Table1[[#This Row],[Sales]]</f>
        <v>0.30981474182104801</v>
      </c>
      <c r="S669" s="7">
        <v>103.93</v>
      </c>
      <c r="T669" s="7" t="s">
        <v>163</v>
      </c>
      <c r="U669" s="7">
        <v>190</v>
      </c>
      <c r="V669" s="7" t="s">
        <v>173</v>
      </c>
      <c r="W669" s="7" t="s">
        <v>96</v>
      </c>
      <c r="X669" s="10" t="s">
        <v>21</v>
      </c>
      <c r="Y669" s="14">
        <v>44746</v>
      </c>
      <c r="Z669" s="14">
        <v>44899</v>
      </c>
      <c r="AA669" s="11">
        <f t="shared" si="50"/>
        <v>2022</v>
      </c>
      <c r="AB669" s="11" t="str">
        <f t="shared" si="51"/>
        <v>December</v>
      </c>
      <c r="AC669" s="11">
        <f t="shared" si="54"/>
        <v>153</v>
      </c>
      <c r="AD669" s="13" t="str" cm="1">
        <f t="array" ref="AD669">_xlfn.IFS(Table1[[#This Row],[Diff order-ship date]]&gt;10,"late time",Table1[[#This Row],[Diff order-ship date]]&gt;=0,"on time",Table1[[#This Row],[Diff order-ship date]]&lt;0,"not appropriate")</f>
        <v>late time</v>
      </c>
      <c r="AE669" s="11" t="str">
        <f t="shared" si="52"/>
        <v>Positive</v>
      </c>
      <c r="AF669" s="11" t="str">
        <f>_xlfn.CONCAT(Table1[[#This Row],[Month]],Table1[[#This Row],[year]])</f>
        <v>December2022</v>
      </c>
      <c r="AG669" s="11">
        <f t="shared" si="53"/>
        <v>0.30981474182104801</v>
      </c>
    </row>
    <row r="670" spans="1:33">
      <c r="A670" s="4">
        <v>669</v>
      </c>
      <c r="B670" s="5" t="s">
        <v>2211</v>
      </c>
      <c r="C670" s="5" t="s">
        <v>152</v>
      </c>
      <c r="D670" s="5" t="s">
        <v>2212</v>
      </c>
      <c r="E670" s="5" t="s">
        <v>2213</v>
      </c>
      <c r="F670" s="5" t="s">
        <v>160</v>
      </c>
      <c r="G670" s="5" t="s">
        <v>2214</v>
      </c>
      <c r="H670" s="5" t="s">
        <v>104</v>
      </c>
      <c r="I670" s="5" t="s">
        <v>212</v>
      </c>
      <c r="J670" s="5" t="s">
        <v>67</v>
      </c>
      <c r="K670" s="5" t="s">
        <v>2532</v>
      </c>
      <c r="L670" s="5" t="s">
        <v>42</v>
      </c>
      <c r="M670" s="5" t="s">
        <v>105</v>
      </c>
      <c r="N670" s="5" t="s">
        <v>2533</v>
      </c>
      <c r="O670" s="5">
        <v>298.2</v>
      </c>
      <c r="P670" s="5">
        <v>4</v>
      </c>
      <c r="Q670" s="5">
        <v>116.28</v>
      </c>
      <c r="R670" s="8">
        <f>Table1[[#This Row],[Profit]]/Table1[[#This Row],[Sales]]</f>
        <v>0.389939637826962</v>
      </c>
      <c r="S670" s="5">
        <v>63.34</v>
      </c>
      <c r="T670" s="5" t="s">
        <v>165</v>
      </c>
      <c r="U670" s="5">
        <v>624</v>
      </c>
      <c r="V670" s="5" t="s">
        <v>173</v>
      </c>
      <c r="W670" s="5" t="s">
        <v>106</v>
      </c>
      <c r="X670" s="9" t="s">
        <v>21</v>
      </c>
      <c r="Y670" s="12">
        <v>44207</v>
      </c>
      <c r="Z670" s="12">
        <v>44358</v>
      </c>
      <c r="AA670" s="11">
        <f t="shared" si="50"/>
        <v>2021</v>
      </c>
      <c r="AB670" s="11" t="str">
        <f t="shared" si="51"/>
        <v>June</v>
      </c>
      <c r="AC670" s="11">
        <f t="shared" si="54"/>
        <v>151</v>
      </c>
      <c r="AD670" s="13" t="str" cm="1">
        <f t="array" ref="AD670">_xlfn.IFS(Table1[[#This Row],[Diff order-ship date]]&gt;10,"late time",Table1[[#This Row],[Diff order-ship date]]&gt;=0,"on time",Table1[[#This Row],[Diff order-ship date]]&lt;0,"not appropriate")</f>
        <v>late time</v>
      </c>
      <c r="AE670" s="11" t="str">
        <f t="shared" si="52"/>
        <v>Positive</v>
      </c>
      <c r="AF670" s="11" t="str">
        <f>_xlfn.CONCAT(Table1[[#This Row],[Month]],Table1[[#This Row],[year]])</f>
        <v>June2021</v>
      </c>
      <c r="AG670" s="11">
        <f t="shared" si="53"/>
        <v>0.389939637826962</v>
      </c>
    </row>
    <row r="671" spans="1:33">
      <c r="A671" s="6">
        <v>670</v>
      </c>
      <c r="B671" s="7" t="s">
        <v>2541</v>
      </c>
      <c r="C671" s="7" t="s">
        <v>152</v>
      </c>
      <c r="D671" s="7" t="s">
        <v>2542</v>
      </c>
      <c r="E671" s="7" t="s">
        <v>2543</v>
      </c>
      <c r="F671" s="7" t="s">
        <v>160</v>
      </c>
      <c r="G671" s="7" t="s">
        <v>2544</v>
      </c>
      <c r="H671" s="7" t="s">
        <v>138</v>
      </c>
      <c r="I671" s="7" t="s">
        <v>212</v>
      </c>
      <c r="J671" s="7" t="s">
        <v>65</v>
      </c>
      <c r="K671" s="7" t="s">
        <v>2545</v>
      </c>
      <c r="L671" s="7" t="s">
        <v>42</v>
      </c>
      <c r="M671" s="7" t="s">
        <v>105</v>
      </c>
      <c r="N671" s="7" t="s">
        <v>2546</v>
      </c>
      <c r="O671" s="7">
        <v>292.2</v>
      </c>
      <c r="P671" s="7">
        <v>4</v>
      </c>
      <c r="Q671" s="7">
        <v>119.76</v>
      </c>
      <c r="R671" s="8">
        <f>Table1[[#This Row],[Profit]]/Table1[[#This Row],[Sales]]</f>
        <v>0.40985626283367599</v>
      </c>
      <c r="S671" s="7">
        <v>19.12</v>
      </c>
      <c r="T671" s="7" t="s">
        <v>170</v>
      </c>
      <c r="U671" s="7">
        <v>640</v>
      </c>
      <c r="V671" s="7" t="s">
        <v>173</v>
      </c>
      <c r="W671" s="7" t="s">
        <v>89</v>
      </c>
      <c r="X671" s="10" t="s">
        <v>21</v>
      </c>
      <c r="Y671" s="14">
        <v>45632</v>
      </c>
      <c r="Z671" s="14">
        <v>45460</v>
      </c>
      <c r="AA671" s="11">
        <f t="shared" si="50"/>
        <v>2024</v>
      </c>
      <c r="AB671" s="11" t="str">
        <f t="shared" si="51"/>
        <v>June</v>
      </c>
      <c r="AC671" s="11">
        <f t="shared" si="54"/>
        <v>-172</v>
      </c>
      <c r="AD671" s="13" t="str" cm="1">
        <f t="array" ref="AD671">_xlfn.IFS(Table1[[#This Row],[Diff order-ship date]]&gt;10,"late time",Table1[[#This Row],[Diff order-ship date]]&gt;=0,"on time",Table1[[#This Row],[Diff order-ship date]]&lt;0,"not appropriate")</f>
        <v>not appropriate</v>
      </c>
      <c r="AE671" s="11" t="str">
        <f t="shared" si="52"/>
        <v>Positive</v>
      </c>
      <c r="AF671" s="11" t="str">
        <f>_xlfn.CONCAT(Table1[[#This Row],[Month]],Table1[[#This Row],[year]])</f>
        <v>June2024</v>
      </c>
      <c r="AG671" s="11">
        <f t="shared" si="53"/>
        <v>0.40985626283367599</v>
      </c>
    </row>
    <row r="672" spans="1:33">
      <c r="A672" s="4">
        <v>671</v>
      </c>
      <c r="B672" s="5" t="s">
        <v>2547</v>
      </c>
      <c r="C672" s="5" t="s">
        <v>152</v>
      </c>
      <c r="D672" s="5" t="s">
        <v>1626</v>
      </c>
      <c r="E672" s="5" t="s">
        <v>1627</v>
      </c>
      <c r="F672" s="5" t="s">
        <v>159</v>
      </c>
      <c r="G672" s="5" t="s">
        <v>2548</v>
      </c>
      <c r="H672" s="5" t="s">
        <v>40</v>
      </c>
      <c r="I672" s="5" t="s">
        <v>212</v>
      </c>
      <c r="J672" s="5" t="s">
        <v>64</v>
      </c>
      <c r="K672" s="5" t="s">
        <v>1594</v>
      </c>
      <c r="L672" s="5" t="s">
        <v>42</v>
      </c>
      <c r="M672" s="5" t="s">
        <v>105</v>
      </c>
      <c r="N672" s="5" t="s">
        <v>1595</v>
      </c>
      <c r="O672" s="5">
        <v>840.6</v>
      </c>
      <c r="P672" s="5">
        <v>5</v>
      </c>
      <c r="Q672" s="5">
        <v>319.35000000000002</v>
      </c>
      <c r="R672" s="8">
        <f>Table1[[#This Row],[Profit]]/Table1[[#This Row],[Sales]]</f>
        <v>0.37990720913633103</v>
      </c>
      <c r="S672" s="5">
        <v>296.68</v>
      </c>
      <c r="T672" s="5" t="s">
        <v>163</v>
      </c>
      <c r="U672" s="5">
        <v>392</v>
      </c>
      <c r="V672" s="5" t="s">
        <v>173</v>
      </c>
      <c r="W672" s="5" t="s">
        <v>101</v>
      </c>
      <c r="X672" s="9" t="s">
        <v>28</v>
      </c>
      <c r="Y672" s="12">
        <v>44438</v>
      </c>
      <c r="Z672" s="12">
        <v>44264</v>
      </c>
      <c r="AA672" s="11">
        <f t="shared" si="50"/>
        <v>2021</v>
      </c>
      <c r="AB672" s="11" t="str">
        <f t="shared" si="51"/>
        <v>March</v>
      </c>
      <c r="AC672" s="11">
        <f t="shared" si="54"/>
        <v>-174</v>
      </c>
      <c r="AD672" s="13" t="str" cm="1">
        <f t="array" ref="AD672">_xlfn.IFS(Table1[[#This Row],[Diff order-ship date]]&gt;10,"late time",Table1[[#This Row],[Diff order-ship date]]&gt;=0,"on time",Table1[[#This Row],[Diff order-ship date]]&lt;0,"not appropriate")</f>
        <v>not appropriate</v>
      </c>
      <c r="AE672" s="11" t="str">
        <f t="shared" si="52"/>
        <v>Positive</v>
      </c>
      <c r="AF672" s="11" t="str">
        <f>_xlfn.CONCAT(Table1[[#This Row],[Month]],Table1[[#This Row],[year]])</f>
        <v>March2021</v>
      </c>
      <c r="AG672" s="11">
        <f t="shared" si="53"/>
        <v>0.37990720913633103</v>
      </c>
    </row>
    <row r="673" spans="1:33">
      <c r="A673" s="6">
        <v>672</v>
      </c>
      <c r="B673" s="7" t="s">
        <v>2287</v>
      </c>
      <c r="C673" s="7" t="s">
        <v>152</v>
      </c>
      <c r="D673" s="7" t="s">
        <v>2288</v>
      </c>
      <c r="E673" s="7" t="s">
        <v>2289</v>
      </c>
      <c r="F673" s="7" t="s">
        <v>159</v>
      </c>
      <c r="G673" s="7" t="s">
        <v>1695</v>
      </c>
      <c r="H673" s="7" t="s">
        <v>40</v>
      </c>
      <c r="I673" s="7" t="s">
        <v>212</v>
      </c>
      <c r="J673" s="7" t="s">
        <v>64</v>
      </c>
      <c r="K673" s="7" t="s">
        <v>1473</v>
      </c>
      <c r="L673" s="7" t="s">
        <v>42</v>
      </c>
      <c r="M673" s="7" t="s">
        <v>105</v>
      </c>
      <c r="N673" s="7" t="s">
        <v>1474</v>
      </c>
      <c r="O673" s="7">
        <v>565.32000000000005</v>
      </c>
      <c r="P673" s="7">
        <v>4</v>
      </c>
      <c r="Q673" s="7">
        <v>163.92</v>
      </c>
      <c r="R673" s="8">
        <f>Table1[[#This Row],[Profit]]/Table1[[#This Row],[Sales]]</f>
        <v>0.28995966886011498</v>
      </c>
      <c r="S673" s="7">
        <v>62.11</v>
      </c>
      <c r="T673" s="7" t="s">
        <v>170</v>
      </c>
      <c r="U673" s="7">
        <v>310</v>
      </c>
      <c r="V673" s="7" t="s">
        <v>173</v>
      </c>
      <c r="W673" s="7" t="s">
        <v>96</v>
      </c>
      <c r="X673" s="10" t="s">
        <v>28</v>
      </c>
      <c r="Y673" s="14">
        <v>44728</v>
      </c>
      <c r="Z673" s="14">
        <v>44733</v>
      </c>
      <c r="AA673" s="11">
        <f t="shared" si="50"/>
        <v>2022</v>
      </c>
      <c r="AB673" s="11" t="str">
        <f t="shared" si="51"/>
        <v>June</v>
      </c>
      <c r="AC673" s="11">
        <f t="shared" si="54"/>
        <v>5</v>
      </c>
      <c r="AD673" s="13" t="str" cm="1">
        <f t="array" ref="AD673">_xlfn.IFS(Table1[[#This Row],[Diff order-ship date]]&gt;10,"late time",Table1[[#This Row],[Diff order-ship date]]&gt;=0,"on time",Table1[[#This Row],[Diff order-ship date]]&lt;0,"not appropriate")</f>
        <v>on time</v>
      </c>
      <c r="AE673" s="11" t="str">
        <f t="shared" si="52"/>
        <v>Positive</v>
      </c>
      <c r="AF673" s="11" t="str">
        <f>_xlfn.CONCAT(Table1[[#This Row],[Month]],Table1[[#This Row],[year]])</f>
        <v>June2022</v>
      </c>
      <c r="AG673" s="11">
        <f t="shared" si="53"/>
        <v>0.28995966886011498</v>
      </c>
    </row>
    <row r="674" spans="1:33">
      <c r="A674" s="4">
        <v>673</v>
      </c>
      <c r="B674" s="5" t="s">
        <v>1093</v>
      </c>
      <c r="C674" s="5" t="s">
        <v>152</v>
      </c>
      <c r="D674" s="5" t="s">
        <v>1094</v>
      </c>
      <c r="E674" s="5" t="s">
        <v>1095</v>
      </c>
      <c r="F674" s="5" t="s">
        <v>158</v>
      </c>
      <c r="G674" s="5" t="s">
        <v>830</v>
      </c>
      <c r="H674" s="5" t="s">
        <v>104</v>
      </c>
      <c r="I674" s="5" t="s">
        <v>212</v>
      </c>
      <c r="J674" s="5" t="s">
        <v>67</v>
      </c>
      <c r="K674" s="5" t="s">
        <v>2549</v>
      </c>
      <c r="L674" s="5" t="s">
        <v>42</v>
      </c>
      <c r="M674" s="5" t="s">
        <v>105</v>
      </c>
      <c r="N674" s="5" t="s">
        <v>2550</v>
      </c>
      <c r="O674" s="5">
        <v>1917</v>
      </c>
      <c r="P674" s="5">
        <v>3</v>
      </c>
      <c r="Q674" s="5">
        <v>690.12</v>
      </c>
      <c r="R674" s="8">
        <f>Table1[[#This Row],[Profit]]/Table1[[#This Row],[Sales]]</f>
        <v>0.36</v>
      </c>
      <c r="S674" s="5">
        <v>261.08</v>
      </c>
      <c r="T674" s="5" t="s">
        <v>165</v>
      </c>
      <c r="U674" s="5">
        <v>733</v>
      </c>
      <c r="V674" s="5" t="s">
        <v>173</v>
      </c>
      <c r="W674" s="5" t="s">
        <v>106</v>
      </c>
      <c r="X674" s="9" t="s">
        <v>21</v>
      </c>
      <c r="Y674" s="12">
        <v>45211</v>
      </c>
      <c r="Z674" s="12">
        <v>45277</v>
      </c>
      <c r="AA674" s="11">
        <f t="shared" si="50"/>
        <v>2023</v>
      </c>
      <c r="AB674" s="11" t="str">
        <f t="shared" si="51"/>
        <v>December</v>
      </c>
      <c r="AC674" s="11">
        <f t="shared" si="54"/>
        <v>66</v>
      </c>
      <c r="AD674" s="13" t="str" cm="1">
        <f t="array" ref="AD674">_xlfn.IFS(Table1[[#This Row],[Diff order-ship date]]&gt;10,"late time",Table1[[#This Row],[Diff order-ship date]]&gt;=0,"on time",Table1[[#This Row],[Diff order-ship date]]&lt;0,"not appropriate")</f>
        <v>late time</v>
      </c>
      <c r="AE674" s="11" t="str">
        <f t="shared" si="52"/>
        <v>Positive</v>
      </c>
      <c r="AF674" s="11" t="str">
        <f>_xlfn.CONCAT(Table1[[#This Row],[Month]],Table1[[#This Row],[year]])</f>
        <v>December2023</v>
      </c>
      <c r="AG674" s="11">
        <f t="shared" si="53"/>
        <v>0.36</v>
      </c>
    </row>
    <row r="675" spans="1:33">
      <c r="A675" s="6">
        <v>674</v>
      </c>
      <c r="B675" s="7" t="s">
        <v>1103</v>
      </c>
      <c r="C675" s="7" t="s">
        <v>152</v>
      </c>
      <c r="D675" s="7" t="s">
        <v>1104</v>
      </c>
      <c r="E675" s="7" t="s">
        <v>1105</v>
      </c>
      <c r="F675" s="7" t="s">
        <v>158</v>
      </c>
      <c r="G675" s="7" t="s">
        <v>638</v>
      </c>
      <c r="H675" s="7" t="s">
        <v>40</v>
      </c>
      <c r="I675" s="7" t="s">
        <v>212</v>
      </c>
      <c r="J675" s="7" t="s">
        <v>64</v>
      </c>
      <c r="K675" s="7" t="s">
        <v>2551</v>
      </c>
      <c r="L675" s="7" t="s">
        <v>42</v>
      </c>
      <c r="M675" s="7" t="s">
        <v>105</v>
      </c>
      <c r="N675" s="7" t="s">
        <v>131</v>
      </c>
      <c r="O675" s="7">
        <v>682.95</v>
      </c>
      <c r="P675" s="7">
        <v>5</v>
      </c>
      <c r="Q675" s="7">
        <v>116.1</v>
      </c>
      <c r="R675" s="8">
        <f>Table1[[#This Row],[Profit]]/Table1[[#This Row],[Sales]]</f>
        <v>0.16999780364594799</v>
      </c>
      <c r="S675" s="7">
        <v>95.02</v>
      </c>
      <c r="T675" s="7" t="s">
        <v>165</v>
      </c>
      <c r="U675" s="7">
        <v>725</v>
      </c>
      <c r="V675" s="7" t="s">
        <v>173</v>
      </c>
      <c r="W675" s="7" t="s">
        <v>89</v>
      </c>
      <c r="X675" s="10" t="s">
        <v>21</v>
      </c>
      <c r="Y675" s="14">
        <v>45315</v>
      </c>
      <c r="Z675" s="14">
        <v>45322</v>
      </c>
      <c r="AA675" s="11">
        <f t="shared" si="50"/>
        <v>2024</v>
      </c>
      <c r="AB675" s="11" t="str">
        <f t="shared" si="51"/>
        <v>January</v>
      </c>
      <c r="AC675" s="11">
        <f t="shared" si="54"/>
        <v>7</v>
      </c>
      <c r="AD675" s="13" t="str" cm="1">
        <f t="array" ref="AD675">_xlfn.IFS(Table1[[#This Row],[Diff order-ship date]]&gt;10,"late time",Table1[[#This Row],[Diff order-ship date]]&gt;=0,"on time",Table1[[#This Row],[Diff order-ship date]]&lt;0,"not appropriate")</f>
        <v>on time</v>
      </c>
      <c r="AE675" s="11" t="str">
        <f t="shared" si="52"/>
        <v>Positive</v>
      </c>
      <c r="AF675" s="11" t="str">
        <f>_xlfn.CONCAT(Table1[[#This Row],[Month]],Table1[[#This Row],[year]])</f>
        <v>January2024</v>
      </c>
      <c r="AG675" s="11">
        <f t="shared" si="53"/>
        <v>0.16999780364594799</v>
      </c>
    </row>
    <row r="676" spans="1:33">
      <c r="A676" s="4">
        <v>675</v>
      </c>
      <c r="B676" s="5" t="s">
        <v>2552</v>
      </c>
      <c r="C676" s="5" t="s">
        <v>149</v>
      </c>
      <c r="D676" s="5" t="s">
        <v>654</v>
      </c>
      <c r="E676" s="5" t="s">
        <v>655</v>
      </c>
      <c r="F676" s="5" t="s">
        <v>158</v>
      </c>
      <c r="G676" s="5" t="s">
        <v>1958</v>
      </c>
      <c r="H676" s="5" t="s">
        <v>142</v>
      </c>
      <c r="I676" s="5" t="s">
        <v>212</v>
      </c>
      <c r="J676" s="5" t="s">
        <v>64</v>
      </c>
      <c r="K676" s="5" t="s">
        <v>2553</v>
      </c>
      <c r="L676" s="5" t="s">
        <v>29</v>
      </c>
      <c r="M676" s="5" t="s">
        <v>56</v>
      </c>
      <c r="N676" s="5" t="s">
        <v>2554</v>
      </c>
      <c r="O676" s="5">
        <v>2301</v>
      </c>
      <c r="P676" s="5">
        <v>5</v>
      </c>
      <c r="Q676" s="5">
        <v>91.95</v>
      </c>
      <c r="R676" s="8">
        <f>Table1[[#This Row],[Profit]]/Table1[[#This Row],[Sales]]</f>
        <v>3.9960886571056099E-2</v>
      </c>
      <c r="S676" s="5">
        <v>573.27</v>
      </c>
      <c r="T676" s="5" t="s">
        <v>163</v>
      </c>
      <c r="U676" s="5">
        <v>666</v>
      </c>
      <c r="V676" s="5" t="s">
        <v>173</v>
      </c>
      <c r="W676" s="5" t="s">
        <v>89</v>
      </c>
      <c r="X676" s="9" t="s">
        <v>28</v>
      </c>
      <c r="Y676" s="12">
        <v>45115</v>
      </c>
      <c r="Z676" s="12">
        <v>45152</v>
      </c>
      <c r="AA676" s="11">
        <f t="shared" si="50"/>
        <v>2023</v>
      </c>
      <c r="AB676" s="11" t="str">
        <f t="shared" si="51"/>
        <v>August</v>
      </c>
      <c r="AC676" s="11">
        <f t="shared" si="54"/>
        <v>37</v>
      </c>
      <c r="AD676" s="13" t="str" cm="1">
        <f t="array" ref="AD676">_xlfn.IFS(Table1[[#This Row],[Diff order-ship date]]&gt;10,"late time",Table1[[#This Row],[Diff order-ship date]]&gt;=0,"on time",Table1[[#This Row],[Diff order-ship date]]&lt;0,"not appropriate")</f>
        <v>late time</v>
      </c>
      <c r="AE676" s="11" t="str">
        <f t="shared" si="52"/>
        <v>Positive</v>
      </c>
      <c r="AF676" s="11" t="str">
        <f>_xlfn.CONCAT(Table1[[#This Row],[Month]],Table1[[#This Row],[year]])</f>
        <v>August2023</v>
      </c>
      <c r="AG676" s="11">
        <f t="shared" si="53"/>
        <v>3.9960886571056099E-2</v>
      </c>
    </row>
    <row r="677" spans="1:33">
      <c r="A677" s="6">
        <v>676</v>
      </c>
      <c r="B677" s="7" t="s">
        <v>2412</v>
      </c>
      <c r="C677" s="7" t="s">
        <v>149</v>
      </c>
      <c r="D677" s="7" t="s">
        <v>2413</v>
      </c>
      <c r="E677" s="7" t="s">
        <v>2414</v>
      </c>
      <c r="F677" s="7" t="s">
        <v>158</v>
      </c>
      <c r="G677" s="7" t="s">
        <v>996</v>
      </c>
      <c r="H677" s="7" t="s">
        <v>82</v>
      </c>
      <c r="I677" s="7" t="s">
        <v>212</v>
      </c>
      <c r="J677" s="7" t="s">
        <v>64</v>
      </c>
      <c r="K677" s="7" t="s">
        <v>2555</v>
      </c>
      <c r="L677" s="7" t="s">
        <v>29</v>
      </c>
      <c r="M677" s="7" t="s">
        <v>56</v>
      </c>
      <c r="N677" s="7" t="s">
        <v>2556</v>
      </c>
      <c r="O677" s="7">
        <v>723.3</v>
      </c>
      <c r="P677" s="7">
        <v>5</v>
      </c>
      <c r="Q677" s="7">
        <v>122.85</v>
      </c>
      <c r="R677" s="8">
        <f>Table1[[#This Row],[Profit]]/Table1[[#This Row],[Sales]]</f>
        <v>0.169846536706761</v>
      </c>
      <c r="S677" s="7">
        <v>286.01</v>
      </c>
      <c r="T677" s="7" t="s">
        <v>163</v>
      </c>
      <c r="U677" s="7">
        <v>132</v>
      </c>
      <c r="V677" s="7" t="s">
        <v>173</v>
      </c>
      <c r="W677" s="7" t="s">
        <v>101</v>
      </c>
      <c r="X677" s="10" t="s">
        <v>21</v>
      </c>
      <c r="Y677" s="14">
        <v>44802</v>
      </c>
      <c r="Z677" s="14">
        <v>44660</v>
      </c>
      <c r="AA677" s="11">
        <f t="shared" si="50"/>
        <v>2022</v>
      </c>
      <c r="AB677" s="11" t="str">
        <f t="shared" si="51"/>
        <v>April</v>
      </c>
      <c r="AC677" s="11">
        <f t="shared" si="54"/>
        <v>-142</v>
      </c>
      <c r="AD677" s="13" t="str" cm="1">
        <f t="array" ref="AD677">_xlfn.IFS(Table1[[#This Row],[Diff order-ship date]]&gt;10,"late time",Table1[[#This Row],[Diff order-ship date]]&gt;=0,"on time",Table1[[#This Row],[Diff order-ship date]]&lt;0,"not appropriate")</f>
        <v>not appropriate</v>
      </c>
      <c r="AE677" s="11" t="str">
        <f t="shared" si="52"/>
        <v>Positive</v>
      </c>
      <c r="AF677" s="11" t="str">
        <f>_xlfn.CONCAT(Table1[[#This Row],[Month]],Table1[[#This Row],[year]])</f>
        <v>April2022</v>
      </c>
      <c r="AG677" s="11">
        <f t="shared" si="53"/>
        <v>0.169846536706761</v>
      </c>
    </row>
    <row r="678" spans="1:33">
      <c r="A678" s="4">
        <v>677</v>
      </c>
      <c r="B678" s="5" t="s">
        <v>1084</v>
      </c>
      <c r="C678" s="5" t="s">
        <v>152</v>
      </c>
      <c r="D678" s="5" t="s">
        <v>1085</v>
      </c>
      <c r="E678" s="5" t="s">
        <v>86</v>
      </c>
      <c r="F678" s="5" t="s">
        <v>158</v>
      </c>
      <c r="G678" s="5" t="s">
        <v>156</v>
      </c>
      <c r="H678" s="5" t="s">
        <v>104</v>
      </c>
      <c r="I678" s="5" t="s">
        <v>212</v>
      </c>
      <c r="J678" s="5" t="s">
        <v>67</v>
      </c>
      <c r="K678" s="5" t="s">
        <v>2557</v>
      </c>
      <c r="L678" s="5" t="s">
        <v>29</v>
      </c>
      <c r="M678" s="5" t="s">
        <v>56</v>
      </c>
      <c r="N678" s="5" t="s">
        <v>2558</v>
      </c>
      <c r="O678" s="5">
        <v>1838.52</v>
      </c>
      <c r="P678" s="5">
        <v>4</v>
      </c>
      <c r="Q678" s="5">
        <v>349.2</v>
      </c>
      <c r="R678" s="8">
        <f>Table1[[#This Row],[Profit]]/Table1[[#This Row],[Sales]]</f>
        <v>0.189935382807911</v>
      </c>
      <c r="S678" s="5">
        <v>202.32</v>
      </c>
      <c r="T678" s="5" t="s">
        <v>165</v>
      </c>
      <c r="U678" s="5">
        <v>545</v>
      </c>
      <c r="V678" s="5" t="s">
        <v>173</v>
      </c>
      <c r="W678" s="5" t="s">
        <v>96</v>
      </c>
      <c r="X678" s="9" t="s">
        <v>28</v>
      </c>
      <c r="Y678" s="12">
        <v>45144</v>
      </c>
      <c r="Z678" s="12">
        <v>45091</v>
      </c>
      <c r="AA678" s="11">
        <f t="shared" si="50"/>
        <v>2023</v>
      </c>
      <c r="AB678" s="11" t="str">
        <f t="shared" si="51"/>
        <v>June</v>
      </c>
      <c r="AC678" s="11">
        <f t="shared" si="54"/>
        <v>-53</v>
      </c>
      <c r="AD678" s="13" t="str" cm="1">
        <f t="array" ref="AD678">_xlfn.IFS(Table1[[#This Row],[Diff order-ship date]]&gt;10,"late time",Table1[[#This Row],[Diff order-ship date]]&gt;=0,"on time",Table1[[#This Row],[Diff order-ship date]]&lt;0,"not appropriate")</f>
        <v>not appropriate</v>
      </c>
      <c r="AE678" s="11" t="str">
        <f t="shared" si="52"/>
        <v>Positive</v>
      </c>
      <c r="AF678" s="11" t="str">
        <f>_xlfn.CONCAT(Table1[[#This Row],[Month]],Table1[[#This Row],[year]])</f>
        <v>June2023</v>
      </c>
      <c r="AG678" s="11">
        <f t="shared" si="53"/>
        <v>0.189935382807911</v>
      </c>
    </row>
    <row r="679" spans="1:33">
      <c r="A679" s="6">
        <v>678</v>
      </c>
      <c r="B679" s="7" t="s">
        <v>970</v>
      </c>
      <c r="C679" s="7" t="s">
        <v>147</v>
      </c>
      <c r="D679" s="7" t="s">
        <v>971</v>
      </c>
      <c r="E679" s="7" t="s">
        <v>972</v>
      </c>
      <c r="F679" s="7" t="s">
        <v>158</v>
      </c>
      <c r="G679" s="7" t="s">
        <v>869</v>
      </c>
      <c r="H679" s="7" t="s">
        <v>138</v>
      </c>
      <c r="I679" s="7" t="s">
        <v>212</v>
      </c>
      <c r="J679" s="7" t="s">
        <v>65</v>
      </c>
      <c r="K679" s="7" t="s">
        <v>2559</v>
      </c>
      <c r="L679" s="7" t="s">
        <v>29</v>
      </c>
      <c r="M679" s="7" t="s">
        <v>56</v>
      </c>
      <c r="N679" s="7" t="s">
        <v>2560</v>
      </c>
      <c r="O679" s="7">
        <v>403.83</v>
      </c>
      <c r="P679" s="7">
        <v>7</v>
      </c>
      <c r="Q679" s="7">
        <v>185.64</v>
      </c>
      <c r="R679" s="8">
        <f>Table1[[#This Row],[Profit]]/Table1[[#This Row],[Sales]]</f>
        <v>0.45969838793551698</v>
      </c>
      <c r="S679" s="7">
        <v>78.91</v>
      </c>
      <c r="T679" s="7" t="s">
        <v>165</v>
      </c>
      <c r="U679" s="7">
        <v>358</v>
      </c>
      <c r="V679" s="7" t="s">
        <v>173</v>
      </c>
      <c r="W679" s="7" t="s">
        <v>106</v>
      </c>
      <c r="X679" s="10" t="s">
        <v>28</v>
      </c>
      <c r="Y679" s="14">
        <v>45200</v>
      </c>
      <c r="Z679" s="14">
        <v>44943</v>
      </c>
      <c r="AA679" s="11">
        <f t="shared" si="50"/>
        <v>2023</v>
      </c>
      <c r="AB679" s="11" t="str">
        <f t="shared" si="51"/>
        <v>January</v>
      </c>
      <c r="AC679" s="11">
        <f t="shared" si="54"/>
        <v>-257</v>
      </c>
      <c r="AD679" s="13" t="str" cm="1">
        <f t="array" ref="AD679">_xlfn.IFS(Table1[[#This Row],[Diff order-ship date]]&gt;10,"late time",Table1[[#This Row],[Diff order-ship date]]&gt;=0,"on time",Table1[[#This Row],[Diff order-ship date]]&lt;0,"not appropriate")</f>
        <v>not appropriate</v>
      </c>
      <c r="AE679" s="11" t="str">
        <f t="shared" si="52"/>
        <v>Positive</v>
      </c>
      <c r="AF679" s="11" t="str">
        <f>_xlfn.CONCAT(Table1[[#This Row],[Month]],Table1[[#This Row],[year]])</f>
        <v>January2023</v>
      </c>
      <c r="AG679" s="11">
        <f t="shared" si="53"/>
        <v>0.45969838793551698</v>
      </c>
    </row>
    <row r="680" spans="1:33">
      <c r="A680" s="4">
        <v>679</v>
      </c>
      <c r="B680" s="5" t="s">
        <v>2518</v>
      </c>
      <c r="C680" s="5" t="s">
        <v>147</v>
      </c>
      <c r="D680" s="5" t="s">
        <v>1740</v>
      </c>
      <c r="E680" s="5" t="s">
        <v>1741</v>
      </c>
      <c r="F680" s="5" t="s">
        <v>158</v>
      </c>
      <c r="G680" s="5" t="s">
        <v>326</v>
      </c>
      <c r="H680" s="5" t="s">
        <v>132</v>
      </c>
      <c r="I680" s="5" t="s">
        <v>212</v>
      </c>
      <c r="J680" s="5" t="s">
        <v>66</v>
      </c>
      <c r="K680" s="5" t="s">
        <v>1321</v>
      </c>
      <c r="L680" s="5" t="s">
        <v>29</v>
      </c>
      <c r="M680" s="5" t="s">
        <v>56</v>
      </c>
      <c r="N680" s="5" t="s">
        <v>1322</v>
      </c>
      <c r="O680" s="5">
        <v>248.28</v>
      </c>
      <c r="P680" s="5">
        <v>4</v>
      </c>
      <c r="Q680" s="5">
        <v>86.88</v>
      </c>
      <c r="R680" s="8">
        <f>Table1[[#This Row],[Profit]]/Table1[[#This Row],[Sales]]</f>
        <v>0.34992750120831301</v>
      </c>
      <c r="S680" s="5">
        <v>78.13</v>
      </c>
      <c r="T680" s="5" t="s">
        <v>163</v>
      </c>
      <c r="U680" s="5">
        <v>542</v>
      </c>
      <c r="V680" s="5" t="s">
        <v>173</v>
      </c>
      <c r="W680" s="5" t="s">
        <v>89</v>
      </c>
      <c r="X680" s="9" t="s">
        <v>28</v>
      </c>
      <c r="Y680" s="12">
        <v>45315</v>
      </c>
      <c r="Z680" s="12">
        <v>45322</v>
      </c>
      <c r="AA680" s="11">
        <f t="shared" si="50"/>
        <v>2024</v>
      </c>
      <c r="AB680" s="11" t="str">
        <f t="shared" si="51"/>
        <v>January</v>
      </c>
      <c r="AC680" s="11">
        <f t="shared" si="54"/>
        <v>7</v>
      </c>
      <c r="AD680" s="13" t="str" cm="1">
        <f t="array" ref="AD680">_xlfn.IFS(Table1[[#This Row],[Diff order-ship date]]&gt;10,"late time",Table1[[#This Row],[Diff order-ship date]]&gt;=0,"on time",Table1[[#This Row],[Diff order-ship date]]&lt;0,"not appropriate")</f>
        <v>on time</v>
      </c>
      <c r="AE680" s="11" t="str">
        <f t="shared" si="52"/>
        <v>Positive</v>
      </c>
      <c r="AF680" s="11" t="str">
        <f>_xlfn.CONCAT(Table1[[#This Row],[Month]],Table1[[#This Row],[year]])</f>
        <v>January2024</v>
      </c>
      <c r="AG680" s="11">
        <f t="shared" si="53"/>
        <v>0.34992750120831301</v>
      </c>
    </row>
    <row r="681" spans="1:33">
      <c r="A681" s="6">
        <v>680</v>
      </c>
      <c r="B681" s="7" t="s">
        <v>2287</v>
      </c>
      <c r="C681" s="7" t="s">
        <v>152</v>
      </c>
      <c r="D681" s="7" t="s">
        <v>2288</v>
      </c>
      <c r="E681" s="7" t="s">
        <v>2289</v>
      </c>
      <c r="F681" s="7" t="s">
        <v>159</v>
      </c>
      <c r="G681" s="7" t="s">
        <v>1695</v>
      </c>
      <c r="H681" s="7" t="s">
        <v>40</v>
      </c>
      <c r="I681" s="7" t="s">
        <v>212</v>
      </c>
      <c r="J681" s="7" t="s">
        <v>64</v>
      </c>
      <c r="K681" s="7" t="s">
        <v>2561</v>
      </c>
      <c r="L681" s="7" t="s">
        <v>29</v>
      </c>
      <c r="M681" s="7" t="s">
        <v>56</v>
      </c>
      <c r="N681" s="7" t="s">
        <v>2562</v>
      </c>
      <c r="O681" s="7">
        <v>500.85</v>
      </c>
      <c r="P681" s="7">
        <v>3</v>
      </c>
      <c r="Q681" s="7">
        <v>125.19</v>
      </c>
      <c r="R681" s="8">
        <f>Table1[[#This Row],[Profit]]/Table1[[#This Row],[Sales]]</f>
        <v>0.249955076370171</v>
      </c>
      <c r="S681" s="7">
        <v>53.01</v>
      </c>
      <c r="T681" s="7" t="s">
        <v>170</v>
      </c>
      <c r="U681" s="7">
        <v>448</v>
      </c>
      <c r="V681" s="7" t="s">
        <v>173</v>
      </c>
      <c r="W681" s="7" t="s">
        <v>101</v>
      </c>
      <c r="X681" s="10" t="s">
        <v>21</v>
      </c>
      <c r="Y681" s="14">
        <v>45631</v>
      </c>
      <c r="Z681" s="14">
        <v>45430</v>
      </c>
      <c r="AA681" s="11">
        <f t="shared" si="50"/>
        <v>2024</v>
      </c>
      <c r="AB681" s="11" t="str">
        <f t="shared" si="51"/>
        <v>May</v>
      </c>
      <c r="AC681" s="11">
        <f t="shared" si="54"/>
        <v>-201</v>
      </c>
      <c r="AD681" s="13" t="str" cm="1">
        <f t="array" ref="AD681">_xlfn.IFS(Table1[[#This Row],[Diff order-ship date]]&gt;10,"late time",Table1[[#This Row],[Diff order-ship date]]&gt;=0,"on time",Table1[[#This Row],[Diff order-ship date]]&lt;0,"not appropriate")</f>
        <v>not appropriate</v>
      </c>
      <c r="AE681" s="11" t="str">
        <f t="shared" si="52"/>
        <v>Positive</v>
      </c>
      <c r="AF681" s="11" t="str">
        <f>_xlfn.CONCAT(Table1[[#This Row],[Month]],Table1[[#This Row],[year]])</f>
        <v>May2024</v>
      </c>
      <c r="AG681" s="11">
        <f t="shared" si="53"/>
        <v>0.249955076370171</v>
      </c>
    </row>
    <row r="682" spans="1:33">
      <c r="A682" s="4">
        <v>681</v>
      </c>
      <c r="B682" s="5" t="s">
        <v>2486</v>
      </c>
      <c r="C682" s="5" t="s">
        <v>152</v>
      </c>
      <c r="D682" s="5" t="s">
        <v>1588</v>
      </c>
      <c r="E682" s="5" t="s">
        <v>1589</v>
      </c>
      <c r="F682" s="5" t="s">
        <v>160</v>
      </c>
      <c r="G682" s="5" t="s">
        <v>869</v>
      </c>
      <c r="H682" s="5" t="s">
        <v>138</v>
      </c>
      <c r="I682" s="5" t="s">
        <v>212</v>
      </c>
      <c r="J682" s="5" t="s">
        <v>65</v>
      </c>
      <c r="K682" s="5" t="s">
        <v>1812</v>
      </c>
      <c r="L682" s="5" t="s">
        <v>29</v>
      </c>
      <c r="M682" s="5" t="s">
        <v>56</v>
      </c>
      <c r="N682" s="5" t="s">
        <v>1813</v>
      </c>
      <c r="O682" s="5">
        <v>448.77</v>
      </c>
      <c r="P682" s="5">
        <v>7</v>
      </c>
      <c r="Q682" s="5">
        <v>170.52</v>
      </c>
      <c r="R682" s="8">
        <f>Table1[[#This Row],[Profit]]/Table1[[#This Row],[Sales]]</f>
        <v>0.37997192325690199</v>
      </c>
      <c r="S682" s="5">
        <v>51.49</v>
      </c>
      <c r="T682" s="5" t="s">
        <v>165</v>
      </c>
      <c r="U682" s="5">
        <v>361</v>
      </c>
      <c r="V682" s="5" t="s">
        <v>173</v>
      </c>
      <c r="W682" s="5" t="s">
        <v>96</v>
      </c>
      <c r="X682" s="9" t="s">
        <v>28</v>
      </c>
      <c r="Y682" s="12">
        <v>44347</v>
      </c>
      <c r="Z682" s="12">
        <v>44353</v>
      </c>
      <c r="AA682" s="11">
        <f t="shared" si="50"/>
        <v>2021</v>
      </c>
      <c r="AB682" s="11" t="str">
        <f t="shared" si="51"/>
        <v>June</v>
      </c>
      <c r="AC682" s="11">
        <f t="shared" si="54"/>
        <v>6</v>
      </c>
      <c r="AD682" s="13" t="str" cm="1">
        <f t="array" ref="AD682">_xlfn.IFS(Table1[[#This Row],[Diff order-ship date]]&gt;10,"late time",Table1[[#This Row],[Diff order-ship date]]&gt;=0,"on time",Table1[[#This Row],[Diff order-ship date]]&lt;0,"not appropriate")</f>
        <v>on time</v>
      </c>
      <c r="AE682" s="11" t="str">
        <f t="shared" si="52"/>
        <v>Positive</v>
      </c>
      <c r="AF682" s="11" t="str">
        <f>_xlfn.CONCAT(Table1[[#This Row],[Month]],Table1[[#This Row],[year]])</f>
        <v>June2021</v>
      </c>
      <c r="AG682" s="11">
        <f t="shared" si="53"/>
        <v>0.37997192325690199</v>
      </c>
    </row>
    <row r="683" spans="1:33">
      <c r="A683" s="6">
        <v>682</v>
      </c>
      <c r="B683" s="7" t="s">
        <v>1347</v>
      </c>
      <c r="C683" s="7" t="s">
        <v>152</v>
      </c>
      <c r="D683" s="7" t="s">
        <v>1348</v>
      </c>
      <c r="E683" s="7" t="s">
        <v>1349</v>
      </c>
      <c r="F683" s="7" t="s">
        <v>158</v>
      </c>
      <c r="G683" s="7" t="s">
        <v>259</v>
      </c>
      <c r="H683" s="7" t="s">
        <v>138</v>
      </c>
      <c r="I683" s="7" t="s">
        <v>212</v>
      </c>
      <c r="J683" s="7" t="s">
        <v>65</v>
      </c>
      <c r="K683" s="7" t="s">
        <v>2563</v>
      </c>
      <c r="L683" s="7" t="s">
        <v>29</v>
      </c>
      <c r="M683" s="7" t="s">
        <v>56</v>
      </c>
      <c r="N683" s="7" t="s">
        <v>2564</v>
      </c>
      <c r="O683" s="7">
        <v>366.84</v>
      </c>
      <c r="P683" s="7">
        <v>4</v>
      </c>
      <c r="Q683" s="7">
        <v>21.96</v>
      </c>
      <c r="R683" s="8">
        <f>Table1[[#This Row],[Profit]]/Table1[[#This Row],[Sales]]</f>
        <v>5.9862610402355299E-2</v>
      </c>
      <c r="S683" s="7">
        <v>51.34</v>
      </c>
      <c r="T683" s="7" t="s">
        <v>170</v>
      </c>
      <c r="U683" s="7">
        <v>263</v>
      </c>
      <c r="V683" s="7" t="s">
        <v>173</v>
      </c>
      <c r="W683" s="7" t="s">
        <v>106</v>
      </c>
      <c r="X683" s="10" t="s">
        <v>21</v>
      </c>
      <c r="Y683" s="14">
        <v>45631</v>
      </c>
      <c r="Z683" s="14">
        <v>45430</v>
      </c>
      <c r="AA683" s="11">
        <f t="shared" si="50"/>
        <v>2024</v>
      </c>
      <c r="AB683" s="11" t="str">
        <f t="shared" si="51"/>
        <v>May</v>
      </c>
      <c r="AC683" s="11">
        <f t="shared" si="54"/>
        <v>-201</v>
      </c>
      <c r="AD683" s="13" t="str" cm="1">
        <f t="array" ref="AD683">_xlfn.IFS(Table1[[#This Row],[Diff order-ship date]]&gt;10,"late time",Table1[[#This Row],[Diff order-ship date]]&gt;=0,"on time",Table1[[#This Row],[Diff order-ship date]]&lt;0,"not appropriate")</f>
        <v>not appropriate</v>
      </c>
      <c r="AE683" s="11" t="str">
        <f t="shared" si="52"/>
        <v>Positive</v>
      </c>
      <c r="AF683" s="11" t="str">
        <f>_xlfn.CONCAT(Table1[[#This Row],[Month]],Table1[[#This Row],[year]])</f>
        <v>May2024</v>
      </c>
      <c r="AG683" s="11">
        <f t="shared" si="53"/>
        <v>5.9862610402355299E-2</v>
      </c>
    </row>
    <row r="684" spans="1:33">
      <c r="A684" s="4">
        <v>683</v>
      </c>
      <c r="B684" s="5" t="s">
        <v>1424</v>
      </c>
      <c r="C684" s="5" t="s">
        <v>152</v>
      </c>
      <c r="D684" s="5" t="s">
        <v>793</v>
      </c>
      <c r="E684" s="5" t="s">
        <v>794</v>
      </c>
      <c r="F684" s="5" t="s">
        <v>160</v>
      </c>
      <c r="G684" s="5" t="s">
        <v>1425</v>
      </c>
      <c r="H684" s="5" t="s">
        <v>25</v>
      </c>
      <c r="I684" s="5" t="s">
        <v>212</v>
      </c>
      <c r="J684" s="5" t="s">
        <v>66</v>
      </c>
      <c r="K684" s="5" t="s">
        <v>2565</v>
      </c>
      <c r="L684" s="5" t="s">
        <v>29</v>
      </c>
      <c r="M684" s="5" t="s">
        <v>56</v>
      </c>
      <c r="N684" s="5" t="s">
        <v>2566</v>
      </c>
      <c r="O684" s="5">
        <v>423.6</v>
      </c>
      <c r="P684" s="5">
        <v>5</v>
      </c>
      <c r="Q684" s="5">
        <v>84.6</v>
      </c>
      <c r="R684" s="8">
        <f>Table1[[#This Row],[Profit]]/Table1[[#This Row],[Sales]]</f>
        <v>0.19971671388102</v>
      </c>
      <c r="S684" s="5">
        <v>47.43</v>
      </c>
      <c r="T684" s="5" t="s">
        <v>165</v>
      </c>
      <c r="U684" s="5">
        <v>319</v>
      </c>
      <c r="V684" s="5" t="s">
        <v>173</v>
      </c>
      <c r="W684" s="5" t="s">
        <v>89</v>
      </c>
      <c r="X684" s="9" t="s">
        <v>28</v>
      </c>
      <c r="Y684" s="12">
        <v>45575</v>
      </c>
      <c r="Z684" s="12">
        <v>45581</v>
      </c>
      <c r="AA684" s="11">
        <f t="shared" si="50"/>
        <v>2024</v>
      </c>
      <c r="AB684" s="11" t="str">
        <f t="shared" si="51"/>
        <v>October</v>
      </c>
      <c r="AC684" s="11">
        <f t="shared" si="54"/>
        <v>6</v>
      </c>
      <c r="AD684" s="13" t="str" cm="1">
        <f t="array" ref="AD684">_xlfn.IFS(Table1[[#This Row],[Diff order-ship date]]&gt;10,"late time",Table1[[#This Row],[Diff order-ship date]]&gt;=0,"on time",Table1[[#This Row],[Diff order-ship date]]&lt;0,"not appropriate")</f>
        <v>on time</v>
      </c>
      <c r="AE684" s="11" t="str">
        <f t="shared" si="52"/>
        <v>Positive</v>
      </c>
      <c r="AF684" s="11" t="str">
        <f>_xlfn.CONCAT(Table1[[#This Row],[Month]],Table1[[#This Row],[year]])</f>
        <v>October2024</v>
      </c>
      <c r="AG684" s="11">
        <f t="shared" si="53"/>
        <v>0.19971671388102</v>
      </c>
    </row>
    <row r="685" spans="1:33">
      <c r="A685" s="6">
        <v>684</v>
      </c>
      <c r="B685" s="7" t="s">
        <v>2567</v>
      </c>
      <c r="C685" s="7" t="s">
        <v>147</v>
      </c>
      <c r="D685" s="7" t="s">
        <v>2568</v>
      </c>
      <c r="E685" s="7" t="s">
        <v>2569</v>
      </c>
      <c r="F685" s="7" t="s">
        <v>160</v>
      </c>
      <c r="G685" s="7" t="s">
        <v>1124</v>
      </c>
      <c r="H685" s="7" t="s">
        <v>142</v>
      </c>
      <c r="I685" s="7" t="s">
        <v>212</v>
      </c>
      <c r="J685" s="7" t="s">
        <v>64</v>
      </c>
      <c r="K685" s="7" t="s">
        <v>1628</v>
      </c>
      <c r="L685" s="7" t="s">
        <v>29</v>
      </c>
      <c r="M685" s="7" t="s">
        <v>56</v>
      </c>
      <c r="N685" s="7" t="s">
        <v>1629</v>
      </c>
      <c r="O685" s="7">
        <v>173.94</v>
      </c>
      <c r="P685" s="7">
        <v>1</v>
      </c>
      <c r="Q685" s="7">
        <v>38.25</v>
      </c>
      <c r="R685" s="8">
        <f>Table1[[#This Row],[Profit]]/Table1[[#This Row],[Sales]]</f>
        <v>0.21990341497068</v>
      </c>
      <c r="S685" s="7">
        <v>26.63</v>
      </c>
      <c r="T685" s="7" t="s">
        <v>165</v>
      </c>
      <c r="U685" s="7">
        <v>681</v>
      </c>
      <c r="V685" s="7" t="s">
        <v>173</v>
      </c>
      <c r="W685" s="7" t="s">
        <v>101</v>
      </c>
      <c r="X685" s="10" t="s">
        <v>28</v>
      </c>
      <c r="Y685" s="14">
        <v>44342</v>
      </c>
      <c r="Z685" s="14">
        <v>44202</v>
      </c>
      <c r="AA685" s="11">
        <f t="shared" si="50"/>
        <v>2021</v>
      </c>
      <c r="AB685" s="11" t="str">
        <f t="shared" si="51"/>
        <v>January</v>
      </c>
      <c r="AC685" s="11">
        <f t="shared" si="54"/>
        <v>-140</v>
      </c>
      <c r="AD685" s="13" t="str" cm="1">
        <f t="array" ref="AD685">_xlfn.IFS(Table1[[#This Row],[Diff order-ship date]]&gt;10,"late time",Table1[[#This Row],[Diff order-ship date]]&gt;=0,"on time",Table1[[#This Row],[Diff order-ship date]]&lt;0,"not appropriate")</f>
        <v>not appropriate</v>
      </c>
      <c r="AE685" s="11" t="str">
        <f t="shared" si="52"/>
        <v>Positive</v>
      </c>
      <c r="AF685" s="11" t="str">
        <f>_xlfn.CONCAT(Table1[[#This Row],[Month]],Table1[[#This Row],[year]])</f>
        <v>January2021</v>
      </c>
      <c r="AG685" s="11">
        <f t="shared" si="53"/>
        <v>0.21990341497068</v>
      </c>
    </row>
    <row r="686" spans="1:33">
      <c r="A686" s="4">
        <v>685</v>
      </c>
      <c r="B686" s="5" t="s">
        <v>1414</v>
      </c>
      <c r="C686" s="5" t="s">
        <v>147</v>
      </c>
      <c r="D686" s="5" t="s">
        <v>1415</v>
      </c>
      <c r="E686" s="5" t="s">
        <v>1416</v>
      </c>
      <c r="F686" s="5" t="s">
        <v>158</v>
      </c>
      <c r="G686" s="5" t="s">
        <v>1177</v>
      </c>
      <c r="H686" s="5" t="s">
        <v>87</v>
      </c>
      <c r="I686" s="5" t="s">
        <v>212</v>
      </c>
      <c r="J686" s="5" t="s">
        <v>66</v>
      </c>
      <c r="K686" s="5" t="s">
        <v>2570</v>
      </c>
      <c r="L686" s="5" t="s">
        <v>29</v>
      </c>
      <c r="M686" s="5" t="s">
        <v>56</v>
      </c>
      <c r="N686" s="5" t="s">
        <v>2571</v>
      </c>
      <c r="O686" s="5">
        <v>159.30000000000001</v>
      </c>
      <c r="P686" s="5">
        <v>3</v>
      </c>
      <c r="Q686" s="5">
        <v>27</v>
      </c>
      <c r="R686" s="8">
        <f>Table1[[#This Row],[Profit]]/Table1[[#This Row],[Sales]]</f>
        <v>0.169491525423729</v>
      </c>
      <c r="S686" s="5">
        <v>26.27</v>
      </c>
      <c r="T686" s="5" t="s">
        <v>165</v>
      </c>
      <c r="U686" s="5">
        <v>168</v>
      </c>
      <c r="V686" s="5" t="s">
        <v>173</v>
      </c>
      <c r="W686" s="5" t="s">
        <v>96</v>
      </c>
      <c r="X686" s="9" t="s">
        <v>21</v>
      </c>
      <c r="Y686" s="12">
        <v>45540</v>
      </c>
      <c r="Z686" s="12">
        <v>45427</v>
      </c>
      <c r="AA686" s="11">
        <f t="shared" si="50"/>
        <v>2024</v>
      </c>
      <c r="AB686" s="11" t="str">
        <f t="shared" si="51"/>
        <v>May</v>
      </c>
      <c r="AC686" s="11">
        <f t="shared" si="54"/>
        <v>-113</v>
      </c>
      <c r="AD686" s="13" t="str" cm="1">
        <f t="array" ref="AD686">_xlfn.IFS(Table1[[#This Row],[Diff order-ship date]]&gt;10,"late time",Table1[[#This Row],[Diff order-ship date]]&gt;=0,"on time",Table1[[#This Row],[Diff order-ship date]]&lt;0,"not appropriate")</f>
        <v>not appropriate</v>
      </c>
      <c r="AE686" s="11" t="str">
        <f t="shared" si="52"/>
        <v>Positive</v>
      </c>
      <c r="AF686" s="11" t="str">
        <f>_xlfn.CONCAT(Table1[[#This Row],[Month]],Table1[[#This Row],[year]])</f>
        <v>May2024</v>
      </c>
      <c r="AG686" s="11">
        <f t="shared" si="53"/>
        <v>0.169491525423729</v>
      </c>
    </row>
    <row r="687" spans="1:33">
      <c r="A687" s="6">
        <v>686</v>
      </c>
      <c r="B687" s="7" t="s">
        <v>1419</v>
      </c>
      <c r="C687" s="7" t="s">
        <v>152</v>
      </c>
      <c r="D687" s="7" t="s">
        <v>1420</v>
      </c>
      <c r="E687" s="7" t="s">
        <v>1421</v>
      </c>
      <c r="F687" s="7" t="s">
        <v>160</v>
      </c>
      <c r="G687" s="7" t="s">
        <v>681</v>
      </c>
      <c r="H687" s="7" t="s">
        <v>132</v>
      </c>
      <c r="I687" s="7" t="s">
        <v>212</v>
      </c>
      <c r="J687" s="7" t="s">
        <v>66</v>
      </c>
      <c r="K687" s="7" t="s">
        <v>2572</v>
      </c>
      <c r="L687" s="7" t="s">
        <v>29</v>
      </c>
      <c r="M687" s="7" t="s">
        <v>56</v>
      </c>
      <c r="N687" s="7" t="s">
        <v>2573</v>
      </c>
      <c r="O687" s="7">
        <v>134.91</v>
      </c>
      <c r="P687" s="7">
        <v>1</v>
      </c>
      <c r="Q687" s="7">
        <v>39.119999999999997</v>
      </c>
      <c r="R687" s="8">
        <f>Table1[[#This Row],[Profit]]/Table1[[#This Row],[Sales]]</f>
        <v>0.28997109183900399</v>
      </c>
      <c r="S687" s="7">
        <v>25.97</v>
      </c>
      <c r="T687" s="7" t="s">
        <v>170</v>
      </c>
      <c r="U687" s="7">
        <v>367</v>
      </c>
      <c r="V687" s="7" t="s">
        <v>173</v>
      </c>
      <c r="W687" s="7" t="s">
        <v>106</v>
      </c>
      <c r="X687" s="10" t="s">
        <v>21</v>
      </c>
      <c r="Y687" s="14">
        <v>44843</v>
      </c>
      <c r="Z687" s="14">
        <v>44904</v>
      </c>
      <c r="AA687" s="11">
        <f t="shared" si="50"/>
        <v>2022</v>
      </c>
      <c r="AB687" s="11" t="str">
        <f t="shared" si="51"/>
        <v>December</v>
      </c>
      <c r="AC687" s="11">
        <f t="shared" si="54"/>
        <v>61</v>
      </c>
      <c r="AD687" s="13" t="str" cm="1">
        <f t="array" ref="AD687">_xlfn.IFS(Table1[[#This Row],[Diff order-ship date]]&gt;10,"late time",Table1[[#This Row],[Diff order-ship date]]&gt;=0,"on time",Table1[[#This Row],[Diff order-ship date]]&lt;0,"not appropriate")</f>
        <v>late time</v>
      </c>
      <c r="AE687" s="11" t="str">
        <f t="shared" si="52"/>
        <v>Positive</v>
      </c>
      <c r="AF687" s="11" t="str">
        <f>_xlfn.CONCAT(Table1[[#This Row],[Month]],Table1[[#This Row],[year]])</f>
        <v>December2022</v>
      </c>
      <c r="AG687" s="11">
        <f t="shared" si="53"/>
        <v>0.28997109183900399</v>
      </c>
    </row>
    <row r="688" spans="1:33">
      <c r="A688" s="4">
        <v>687</v>
      </c>
      <c r="B688" s="5" t="s">
        <v>1062</v>
      </c>
      <c r="C688" s="5" t="s">
        <v>149</v>
      </c>
      <c r="D688" s="5" t="s">
        <v>1063</v>
      </c>
      <c r="E688" s="5" t="s">
        <v>1064</v>
      </c>
      <c r="F688" s="5" t="s">
        <v>158</v>
      </c>
      <c r="G688" s="5" t="s">
        <v>740</v>
      </c>
      <c r="H688" s="5" t="s">
        <v>104</v>
      </c>
      <c r="I688" s="5" t="s">
        <v>212</v>
      </c>
      <c r="J688" s="5" t="s">
        <v>67</v>
      </c>
      <c r="K688" s="5" t="s">
        <v>2574</v>
      </c>
      <c r="L688" s="5" t="s">
        <v>29</v>
      </c>
      <c r="M688" s="5" t="s">
        <v>56</v>
      </c>
      <c r="N688" s="5" t="s">
        <v>2575</v>
      </c>
      <c r="O688" s="5">
        <v>110.88</v>
      </c>
      <c r="P688" s="5">
        <v>2</v>
      </c>
      <c r="Q688" s="5">
        <v>16.62</v>
      </c>
      <c r="R688" s="8">
        <f>Table1[[#This Row],[Profit]]/Table1[[#This Row],[Sales]]</f>
        <v>0.14989177489177499</v>
      </c>
      <c r="S688" s="5">
        <v>20.76</v>
      </c>
      <c r="T688" s="5" t="s">
        <v>165</v>
      </c>
      <c r="U688" s="5">
        <v>274</v>
      </c>
      <c r="V688" s="5" t="s">
        <v>173</v>
      </c>
      <c r="W688" s="5" t="s">
        <v>89</v>
      </c>
      <c r="X688" s="9" t="s">
        <v>21</v>
      </c>
      <c r="Y688" s="12">
        <v>45405</v>
      </c>
      <c r="Z688" s="12">
        <v>45408</v>
      </c>
      <c r="AA688" s="11">
        <f t="shared" si="50"/>
        <v>2024</v>
      </c>
      <c r="AB688" s="11" t="str">
        <f t="shared" si="51"/>
        <v>April</v>
      </c>
      <c r="AC688" s="11">
        <f t="shared" si="54"/>
        <v>3</v>
      </c>
      <c r="AD688" s="13" t="str" cm="1">
        <f t="array" ref="AD688">_xlfn.IFS(Table1[[#This Row],[Diff order-ship date]]&gt;10,"late time",Table1[[#This Row],[Diff order-ship date]]&gt;=0,"on time",Table1[[#This Row],[Diff order-ship date]]&lt;0,"not appropriate")</f>
        <v>on time</v>
      </c>
      <c r="AE688" s="11" t="str">
        <f t="shared" si="52"/>
        <v>Positive</v>
      </c>
      <c r="AF688" s="11" t="str">
        <f>_xlfn.CONCAT(Table1[[#This Row],[Month]],Table1[[#This Row],[year]])</f>
        <v>April2024</v>
      </c>
      <c r="AG688" s="11">
        <f t="shared" si="53"/>
        <v>0.14989177489177499</v>
      </c>
    </row>
    <row r="689" spans="1:33">
      <c r="A689" s="6">
        <v>688</v>
      </c>
      <c r="B689" s="7" t="s">
        <v>2576</v>
      </c>
      <c r="C689" s="7" t="s">
        <v>147</v>
      </c>
      <c r="D689" s="7" t="s">
        <v>2577</v>
      </c>
      <c r="E689" s="7" t="s">
        <v>2578</v>
      </c>
      <c r="F689" s="7" t="s">
        <v>160</v>
      </c>
      <c r="G689" s="7" t="s">
        <v>155</v>
      </c>
      <c r="H689" s="7" t="s">
        <v>134</v>
      </c>
      <c r="I689" s="7" t="s">
        <v>212</v>
      </c>
      <c r="J689" s="7" t="s">
        <v>66</v>
      </c>
      <c r="K689" s="7" t="s">
        <v>2579</v>
      </c>
      <c r="L689" s="7" t="s">
        <v>29</v>
      </c>
      <c r="M689" s="7" t="s">
        <v>56</v>
      </c>
      <c r="N689" s="7" t="s">
        <v>2580</v>
      </c>
      <c r="O689" s="7">
        <v>57.93</v>
      </c>
      <c r="P689" s="7">
        <v>1</v>
      </c>
      <c r="Q689" s="7">
        <v>17.940000000000001</v>
      </c>
      <c r="R689" s="8">
        <f>Table1[[#This Row],[Profit]]/Table1[[#This Row],[Sales]]</f>
        <v>0.30968410150181302</v>
      </c>
      <c r="S689" s="7">
        <v>20.170000000000002</v>
      </c>
      <c r="T689" s="7" t="s">
        <v>165</v>
      </c>
      <c r="U689" s="7">
        <v>274</v>
      </c>
      <c r="V689" s="7" t="s">
        <v>173</v>
      </c>
      <c r="W689" s="7" t="s">
        <v>101</v>
      </c>
      <c r="X689" s="10" t="s">
        <v>28</v>
      </c>
      <c r="Y689" s="14">
        <v>44486</v>
      </c>
      <c r="Z689" s="14">
        <v>44488</v>
      </c>
      <c r="AA689" s="11">
        <f t="shared" si="50"/>
        <v>2021</v>
      </c>
      <c r="AB689" s="11" t="str">
        <f t="shared" si="51"/>
        <v>October</v>
      </c>
      <c r="AC689" s="11">
        <f t="shared" si="54"/>
        <v>2</v>
      </c>
      <c r="AD689" s="13" t="str" cm="1">
        <f t="array" ref="AD689">_xlfn.IFS(Table1[[#This Row],[Diff order-ship date]]&gt;10,"late time",Table1[[#This Row],[Diff order-ship date]]&gt;=0,"on time",Table1[[#This Row],[Diff order-ship date]]&lt;0,"not appropriate")</f>
        <v>on time</v>
      </c>
      <c r="AE689" s="11" t="str">
        <f t="shared" si="52"/>
        <v>Positive</v>
      </c>
      <c r="AF689" s="11" t="str">
        <f>_xlfn.CONCAT(Table1[[#This Row],[Month]],Table1[[#This Row],[year]])</f>
        <v>October2021</v>
      </c>
      <c r="AG689" s="11">
        <f t="shared" si="53"/>
        <v>0.30968410150181302</v>
      </c>
    </row>
    <row r="690" spans="1:33">
      <c r="A690" s="4">
        <v>689</v>
      </c>
      <c r="B690" s="5" t="s">
        <v>2364</v>
      </c>
      <c r="C690" s="5" t="s">
        <v>152</v>
      </c>
      <c r="D690" s="5" t="s">
        <v>1169</v>
      </c>
      <c r="E690" s="5" t="s">
        <v>1170</v>
      </c>
      <c r="F690" s="5" t="s">
        <v>158</v>
      </c>
      <c r="G690" s="5" t="s">
        <v>474</v>
      </c>
      <c r="H690" s="5" t="s">
        <v>25</v>
      </c>
      <c r="I690" s="5" t="s">
        <v>212</v>
      </c>
      <c r="J690" s="5" t="s">
        <v>66</v>
      </c>
      <c r="K690" s="5" t="s">
        <v>1634</v>
      </c>
      <c r="L690" s="5" t="s">
        <v>29</v>
      </c>
      <c r="M690" s="5" t="s">
        <v>56</v>
      </c>
      <c r="N690" s="5" t="s">
        <v>1635</v>
      </c>
      <c r="O690" s="5">
        <v>327.3</v>
      </c>
      <c r="P690" s="5">
        <v>2</v>
      </c>
      <c r="Q690" s="5">
        <v>150.54</v>
      </c>
      <c r="R690" s="8">
        <f>Table1[[#This Row],[Profit]]/Table1[[#This Row],[Sales]]</f>
        <v>0.45994500458295101</v>
      </c>
      <c r="S690" s="5">
        <v>19.7</v>
      </c>
      <c r="T690" s="5" t="s">
        <v>170</v>
      </c>
      <c r="U690" s="5">
        <v>687</v>
      </c>
      <c r="V690" s="5" t="s">
        <v>173</v>
      </c>
      <c r="W690" s="5" t="s">
        <v>96</v>
      </c>
      <c r="X690" s="9" t="s">
        <v>21</v>
      </c>
      <c r="Y690" s="12">
        <v>45582</v>
      </c>
      <c r="Z690" s="12">
        <v>45583</v>
      </c>
      <c r="AA690" s="11">
        <f t="shared" si="50"/>
        <v>2024</v>
      </c>
      <c r="AB690" s="11" t="str">
        <f t="shared" si="51"/>
        <v>October</v>
      </c>
      <c r="AC690" s="11">
        <f t="shared" si="54"/>
        <v>1</v>
      </c>
      <c r="AD690" s="13" t="str" cm="1">
        <f t="array" ref="AD690">_xlfn.IFS(Table1[[#This Row],[Diff order-ship date]]&gt;10,"late time",Table1[[#This Row],[Diff order-ship date]]&gt;=0,"on time",Table1[[#This Row],[Diff order-ship date]]&lt;0,"not appropriate")</f>
        <v>on time</v>
      </c>
      <c r="AE690" s="11" t="str">
        <f t="shared" si="52"/>
        <v>Positive</v>
      </c>
      <c r="AF690" s="11" t="str">
        <f>_xlfn.CONCAT(Table1[[#This Row],[Month]],Table1[[#This Row],[year]])</f>
        <v>October2024</v>
      </c>
      <c r="AG690" s="11">
        <f t="shared" si="53"/>
        <v>0.45994500458295101</v>
      </c>
    </row>
    <row r="691" spans="1:33">
      <c r="A691" s="6">
        <v>690</v>
      </c>
      <c r="B691" s="7" t="s">
        <v>2581</v>
      </c>
      <c r="C691" s="7" t="s">
        <v>152</v>
      </c>
      <c r="D691" s="7" t="s">
        <v>2582</v>
      </c>
      <c r="E691" s="7" t="s">
        <v>2583</v>
      </c>
      <c r="F691" s="7" t="s">
        <v>158</v>
      </c>
      <c r="G691" s="7" t="s">
        <v>326</v>
      </c>
      <c r="H691" s="7" t="s">
        <v>132</v>
      </c>
      <c r="I691" s="7" t="s">
        <v>212</v>
      </c>
      <c r="J691" s="7" t="s">
        <v>66</v>
      </c>
      <c r="K691" s="7" t="s">
        <v>2584</v>
      </c>
      <c r="L691" s="7" t="s">
        <v>29</v>
      </c>
      <c r="M691" s="7" t="s">
        <v>56</v>
      </c>
      <c r="N691" s="7" t="s">
        <v>2585</v>
      </c>
      <c r="O691" s="7">
        <v>261.24</v>
      </c>
      <c r="P691" s="7">
        <v>2</v>
      </c>
      <c r="Q691" s="7">
        <v>101.88</v>
      </c>
      <c r="R691" s="8">
        <f>Table1[[#This Row],[Profit]]/Table1[[#This Row],[Sales]]</f>
        <v>0.389986219568213</v>
      </c>
      <c r="S691" s="7">
        <v>18.48</v>
      </c>
      <c r="T691" s="7" t="s">
        <v>170</v>
      </c>
      <c r="U691" s="7">
        <v>726</v>
      </c>
      <c r="V691" s="7" t="s">
        <v>173</v>
      </c>
      <c r="W691" s="7" t="s">
        <v>106</v>
      </c>
      <c r="X691" s="10" t="s">
        <v>21</v>
      </c>
      <c r="Y691" s="14">
        <v>45296</v>
      </c>
      <c r="Z691" s="14">
        <v>45448</v>
      </c>
      <c r="AA691" s="11">
        <f t="shared" si="50"/>
        <v>2024</v>
      </c>
      <c r="AB691" s="11" t="str">
        <f t="shared" si="51"/>
        <v>June</v>
      </c>
      <c r="AC691" s="11">
        <f t="shared" si="54"/>
        <v>152</v>
      </c>
      <c r="AD691" s="13" t="str" cm="1">
        <f t="array" ref="AD691">_xlfn.IFS(Table1[[#This Row],[Diff order-ship date]]&gt;10,"late time",Table1[[#This Row],[Diff order-ship date]]&gt;=0,"on time",Table1[[#This Row],[Diff order-ship date]]&lt;0,"not appropriate")</f>
        <v>late time</v>
      </c>
      <c r="AE691" s="11" t="str">
        <f t="shared" si="52"/>
        <v>Positive</v>
      </c>
      <c r="AF691" s="11" t="str">
        <f>_xlfn.CONCAT(Table1[[#This Row],[Month]],Table1[[#This Row],[year]])</f>
        <v>June2024</v>
      </c>
      <c r="AG691" s="11">
        <f t="shared" si="53"/>
        <v>0.389986219568213</v>
      </c>
    </row>
    <row r="692" spans="1:33">
      <c r="A692" s="4">
        <v>691</v>
      </c>
      <c r="B692" s="5" t="s">
        <v>1201</v>
      </c>
      <c r="C692" s="5" t="s">
        <v>152</v>
      </c>
      <c r="D692" s="5" t="s">
        <v>1202</v>
      </c>
      <c r="E692" s="5" t="s">
        <v>1203</v>
      </c>
      <c r="F692" s="5" t="s">
        <v>158</v>
      </c>
      <c r="G692" s="5" t="s">
        <v>1204</v>
      </c>
      <c r="H692" s="5" t="s">
        <v>129</v>
      </c>
      <c r="I692" s="5" t="s">
        <v>212</v>
      </c>
      <c r="J692" s="5" t="s">
        <v>67</v>
      </c>
      <c r="K692" s="5" t="s">
        <v>2570</v>
      </c>
      <c r="L692" s="5" t="s">
        <v>29</v>
      </c>
      <c r="M692" s="5" t="s">
        <v>56</v>
      </c>
      <c r="N692" s="5" t="s">
        <v>2571</v>
      </c>
      <c r="O692" s="5">
        <v>159.30000000000001</v>
      </c>
      <c r="P692" s="5">
        <v>3</v>
      </c>
      <c r="Q692" s="5">
        <v>27</v>
      </c>
      <c r="R692" s="8">
        <f>Table1[[#This Row],[Profit]]/Table1[[#This Row],[Sales]]</f>
        <v>0.169491525423729</v>
      </c>
      <c r="S692" s="5">
        <v>16.34</v>
      </c>
      <c r="T692" s="5" t="s">
        <v>170</v>
      </c>
      <c r="U692" s="5">
        <v>728</v>
      </c>
      <c r="V692" s="5" t="s">
        <v>173</v>
      </c>
      <c r="W692" s="5" t="s">
        <v>89</v>
      </c>
      <c r="X692" s="9" t="s">
        <v>28</v>
      </c>
      <c r="Y692" s="12">
        <v>45560</v>
      </c>
      <c r="Z692" s="12">
        <v>45562</v>
      </c>
      <c r="AA692" s="11">
        <f t="shared" si="50"/>
        <v>2024</v>
      </c>
      <c r="AB692" s="11" t="str">
        <f t="shared" si="51"/>
        <v>September</v>
      </c>
      <c r="AC692" s="11">
        <f t="shared" si="54"/>
        <v>2</v>
      </c>
      <c r="AD692" s="13" t="str" cm="1">
        <f t="array" ref="AD692">_xlfn.IFS(Table1[[#This Row],[Diff order-ship date]]&gt;10,"late time",Table1[[#This Row],[Diff order-ship date]]&gt;=0,"on time",Table1[[#This Row],[Diff order-ship date]]&lt;0,"not appropriate")</f>
        <v>on time</v>
      </c>
      <c r="AE692" s="11" t="str">
        <f t="shared" si="52"/>
        <v>Positive</v>
      </c>
      <c r="AF692" s="11" t="str">
        <f>_xlfn.CONCAT(Table1[[#This Row],[Month]],Table1[[#This Row],[year]])</f>
        <v>September2024</v>
      </c>
      <c r="AG692" s="11">
        <f t="shared" si="53"/>
        <v>0.169491525423729</v>
      </c>
    </row>
    <row r="693" spans="1:33">
      <c r="A693" s="6">
        <v>692</v>
      </c>
      <c r="B693" s="7" t="s">
        <v>2586</v>
      </c>
      <c r="C693" s="7" t="s">
        <v>147</v>
      </c>
      <c r="D693" s="7" t="s">
        <v>2109</v>
      </c>
      <c r="E693" s="7" t="s">
        <v>2110</v>
      </c>
      <c r="F693" s="7" t="s">
        <v>160</v>
      </c>
      <c r="G693" s="7" t="s">
        <v>224</v>
      </c>
      <c r="H693" s="7" t="s">
        <v>87</v>
      </c>
      <c r="I693" s="7" t="s">
        <v>212</v>
      </c>
      <c r="J693" s="7" t="s">
        <v>66</v>
      </c>
      <c r="K693" s="7" t="s">
        <v>2587</v>
      </c>
      <c r="L693" s="7" t="s">
        <v>29</v>
      </c>
      <c r="M693" s="7" t="s">
        <v>56</v>
      </c>
      <c r="N693" s="7" t="s">
        <v>2588</v>
      </c>
      <c r="O693" s="7">
        <v>168.96</v>
      </c>
      <c r="P693" s="7">
        <v>2</v>
      </c>
      <c r="Q693" s="7">
        <v>6.72</v>
      </c>
      <c r="R693" s="8">
        <f>Table1[[#This Row],[Profit]]/Table1[[#This Row],[Sales]]</f>
        <v>3.97727272727273E-2</v>
      </c>
      <c r="S693" s="7">
        <v>15.42</v>
      </c>
      <c r="T693" s="7" t="s">
        <v>170</v>
      </c>
      <c r="U693" s="7">
        <v>729</v>
      </c>
      <c r="V693" s="7" t="s">
        <v>173</v>
      </c>
      <c r="W693" s="7" t="s">
        <v>101</v>
      </c>
      <c r="X693" s="10" t="s">
        <v>21</v>
      </c>
      <c r="Y693" s="14">
        <v>45296</v>
      </c>
      <c r="Z693" s="14">
        <v>45448</v>
      </c>
      <c r="AA693" s="11">
        <f t="shared" si="50"/>
        <v>2024</v>
      </c>
      <c r="AB693" s="11" t="str">
        <f t="shared" si="51"/>
        <v>June</v>
      </c>
      <c r="AC693" s="11">
        <f t="shared" si="54"/>
        <v>152</v>
      </c>
      <c r="AD693" s="13" t="str" cm="1">
        <f t="array" ref="AD693">_xlfn.IFS(Table1[[#This Row],[Diff order-ship date]]&gt;10,"late time",Table1[[#This Row],[Diff order-ship date]]&gt;=0,"on time",Table1[[#This Row],[Diff order-ship date]]&lt;0,"not appropriate")</f>
        <v>late time</v>
      </c>
      <c r="AE693" s="11" t="str">
        <f t="shared" si="52"/>
        <v>Positive</v>
      </c>
      <c r="AF693" s="11" t="str">
        <f>_xlfn.CONCAT(Table1[[#This Row],[Month]],Table1[[#This Row],[year]])</f>
        <v>June2024</v>
      </c>
      <c r="AG693" s="11">
        <f t="shared" si="53"/>
        <v>3.97727272727273E-2</v>
      </c>
    </row>
    <row r="694" spans="1:33">
      <c r="A694" s="4">
        <v>693</v>
      </c>
      <c r="B694" s="5" t="s">
        <v>2284</v>
      </c>
      <c r="C694" s="5" t="s">
        <v>152</v>
      </c>
      <c r="D694" s="5" t="s">
        <v>2249</v>
      </c>
      <c r="E694" s="5" t="s">
        <v>2250</v>
      </c>
      <c r="F694" s="5" t="s">
        <v>159</v>
      </c>
      <c r="G694" s="5" t="s">
        <v>150</v>
      </c>
      <c r="H694" s="5" t="s">
        <v>87</v>
      </c>
      <c r="I694" s="5" t="s">
        <v>212</v>
      </c>
      <c r="J694" s="5" t="s">
        <v>66</v>
      </c>
      <c r="K694" s="5" t="s">
        <v>1690</v>
      </c>
      <c r="L694" s="5" t="s">
        <v>29</v>
      </c>
      <c r="M694" s="5" t="s">
        <v>56</v>
      </c>
      <c r="N694" s="5" t="s">
        <v>1691</v>
      </c>
      <c r="O694" s="5">
        <v>149.58000000000001</v>
      </c>
      <c r="P694" s="5">
        <v>1</v>
      </c>
      <c r="Q694" s="5">
        <v>14.94</v>
      </c>
      <c r="R694" s="8">
        <f>Table1[[#This Row],[Profit]]/Table1[[#This Row],[Sales]]</f>
        <v>9.9879663056558293E-2</v>
      </c>
      <c r="S694" s="5">
        <v>10.039999999999999</v>
      </c>
      <c r="T694" s="5" t="s">
        <v>170</v>
      </c>
      <c r="U694" s="5">
        <v>361</v>
      </c>
      <c r="V694" s="5" t="s">
        <v>173</v>
      </c>
      <c r="W694" s="5" t="s">
        <v>106</v>
      </c>
      <c r="X694" s="9" t="s">
        <v>28</v>
      </c>
      <c r="Y694" s="12">
        <v>44406</v>
      </c>
      <c r="Z694" s="12">
        <v>44204</v>
      </c>
      <c r="AA694" s="11">
        <f t="shared" si="50"/>
        <v>2021</v>
      </c>
      <c r="AB694" s="11" t="str">
        <f t="shared" si="51"/>
        <v>January</v>
      </c>
      <c r="AC694" s="11">
        <f t="shared" si="54"/>
        <v>-202</v>
      </c>
      <c r="AD694" s="13" t="str" cm="1">
        <f t="array" ref="AD694">_xlfn.IFS(Table1[[#This Row],[Diff order-ship date]]&gt;10,"late time",Table1[[#This Row],[Diff order-ship date]]&gt;=0,"on time",Table1[[#This Row],[Diff order-ship date]]&lt;0,"not appropriate")</f>
        <v>not appropriate</v>
      </c>
      <c r="AE694" s="11" t="str">
        <f t="shared" si="52"/>
        <v>Positive</v>
      </c>
      <c r="AF694" s="11" t="str">
        <f>_xlfn.CONCAT(Table1[[#This Row],[Month]],Table1[[#This Row],[year]])</f>
        <v>January2021</v>
      </c>
      <c r="AG694" s="11">
        <f t="shared" si="53"/>
        <v>9.9879663056558293E-2</v>
      </c>
    </row>
    <row r="695" spans="1:33">
      <c r="A695" s="6">
        <v>694</v>
      </c>
      <c r="B695" s="7" t="s">
        <v>2589</v>
      </c>
      <c r="C695" s="7" t="s">
        <v>147</v>
      </c>
      <c r="D695" s="7" t="s">
        <v>2590</v>
      </c>
      <c r="E695" s="7" t="s">
        <v>2591</v>
      </c>
      <c r="F695" s="7" t="s">
        <v>158</v>
      </c>
      <c r="G695" s="7" t="s">
        <v>909</v>
      </c>
      <c r="H695" s="7" t="s">
        <v>138</v>
      </c>
      <c r="I695" s="7" t="s">
        <v>212</v>
      </c>
      <c r="J695" s="7" t="s">
        <v>65</v>
      </c>
      <c r="K695" s="7" t="s">
        <v>2592</v>
      </c>
      <c r="L695" s="7" t="s">
        <v>29</v>
      </c>
      <c r="M695" s="7" t="s">
        <v>56</v>
      </c>
      <c r="N695" s="7" t="s">
        <v>2593</v>
      </c>
      <c r="O695" s="7">
        <v>510.57</v>
      </c>
      <c r="P695" s="7">
        <v>3</v>
      </c>
      <c r="Q695" s="7">
        <v>56.16</v>
      </c>
      <c r="R695" s="8">
        <f>Table1[[#This Row],[Profit]]/Table1[[#This Row],[Sales]]</f>
        <v>0.109994711792702</v>
      </c>
      <c r="S695" s="7">
        <v>5.63</v>
      </c>
      <c r="T695" s="7" t="s">
        <v>170</v>
      </c>
      <c r="U695" s="7">
        <v>150</v>
      </c>
      <c r="V695" s="7" t="s">
        <v>173</v>
      </c>
      <c r="W695" s="7" t="s">
        <v>89</v>
      </c>
      <c r="X695" s="10" t="s">
        <v>28</v>
      </c>
      <c r="Y695" s="14">
        <v>45582</v>
      </c>
      <c r="Z695" s="14">
        <v>45583</v>
      </c>
      <c r="AA695" s="11">
        <f t="shared" si="50"/>
        <v>2024</v>
      </c>
      <c r="AB695" s="11" t="str">
        <f t="shared" si="51"/>
        <v>October</v>
      </c>
      <c r="AC695" s="11">
        <f t="shared" si="54"/>
        <v>1</v>
      </c>
      <c r="AD695" s="13" t="str" cm="1">
        <f t="array" ref="AD695">_xlfn.IFS(Table1[[#This Row],[Diff order-ship date]]&gt;10,"late time",Table1[[#This Row],[Diff order-ship date]]&gt;=0,"on time",Table1[[#This Row],[Diff order-ship date]]&lt;0,"not appropriate")</f>
        <v>on time</v>
      </c>
      <c r="AE695" s="11" t="str">
        <f t="shared" si="52"/>
        <v>Positive</v>
      </c>
      <c r="AF695" s="11" t="str">
        <f>_xlfn.CONCAT(Table1[[#This Row],[Month]],Table1[[#This Row],[year]])</f>
        <v>October2024</v>
      </c>
      <c r="AG695" s="11">
        <f t="shared" si="53"/>
        <v>0.109994711792702</v>
      </c>
    </row>
    <row r="696" spans="1:33">
      <c r="A696" s="4">
        <v>695</v>
      </c>
      <c r="B696" s="5" t="s">
        <v>2594</v>
      </c>
      <c r="C696" s="5" t="s">
        <v>152</v>
      </c>
      <c r="D696" s="5" t="s">
        <v>1964</v>
      </c>
      <c r="E696" s="5" t="s">
        <v>1965</v>
      </c>
      <c r="F696" s="5" t="s">
        <v>158</v>
      </c>
      <c r="G696" s="5" t="s">
        <v>644</v>
      </c>
      <c r="H696" s="5" t="s">
        <v>104</v>
      </c>
      <c r="I696" s="5" t="s">
        <v>212</v>
      </c>
      <c r="J696" s="5" t="s">
        <v>67</v>
      </c>
      <c r="K696" s="5" t="s">
        <v>2595</v>
      </c>
      <c r="L696" s="5" t="s">
        <v>29</v>
      </c>
      <c r="M696" s="5" t="s">
        <v>56</v>
      </c>
      <c r="N696" s="5" t="s">
        <v>2596</v>
      </c>
      <c r="O696" s="5">
        <v>429.48</v>
      </c>
      <c r="P696" s="5">
        <v>6</v>
      </c>
      <c r="Q696" s="5">
        <v>-257.76</v>
      </c>
      <c r="R696" s="8">
        <f>Table1[[#This Row],[Profit]]/Table1[[#This Row],[Sales]]</f>
        <v>-0.60016764459346195</v>
      </c>
      <c r="S696" s="5">
        <v>143.19999999999999</v>
      </c>
      <c r="T696" s="5" t="s">
        <v>163</v>
      </c>
      <c r="U696" s="5">
        <v>686</v>
      </c>
      <c r="V696" s="5" t="s">
        <v>173</v>
      </c>
      <c r="W696" s="5" t="s">
        <v>101</v>
      </c>
      <c r="X696" s="9" t="s">
        <v>21</v>
      </c>
      <c r="Y696" s="12">
        <v>45578</v>
      </c>
      <c r="Z696" s="12">
        <v>45578</v>
      </c>
      <c r="AA696" s="11">
        <f t="shared" si="50"/>
        <v>2024</v>
      </c>
      <c r="AB696" s="11" t="str">
        <f t="shared" si="51"/>
        <v>October</v>
      </c>
      <c r="AC696" s="11">
        <f t="shared" si="54"/>
        <v>0</v>
      </c>
      <c r="AD696" s="13" t="str" cm="1">
        <f t="array" ref="AD696">_xlfn.IFS(Table1[[#This Row],[Diff order-ship date]]&gt;10,"late time",Table1[[#This Row],[Diff order-ship date]]&gt;=0,"on time",Table1[[#This Row],[Diff order-ship date]]&lt;0,"not appropriate")</f>
        <v>on time</v>
      </c>
      <c r="AE696" s="11" t="str">
        <f t="shared" si="52"/>
        <v>Negative</v>
      </c>
      <c r="AF696" s="11" t="str">
        <f>_xlfn.CONCAT(Table1[[#This Row],[Month]],Table1[[#This Row],[year]])</f>
        <v>October2024</v>
      </c>
      <c r="AG696" s="11">
        <f t="shared" si="53"/>
        <v>-0.60016764459346195</v>
      </c>
    </row>
    <row r="697" spans="1:33">
      <c r="A697" s="6">
        <v>696</v>
      </c>
      <c r="B697" s="7" t="s">
        <v>2597</v>
      </c>
      <c r="C697" s="7" t="s">
        <v>152</v>
      </c>
      <c r="D697" s="7" t="s">
        <v>894</v>
      </c>
      <c r="E697" s="7" t="s">
        <v>895</v>
      </c>
      <c r="F697" s="7" t="s">
        <v>159</v>
      </c>
      <c r="G697" s="7" t="s">
        <v>1109</v>
      </c>
      <c r="H697" s="7" t="s">
        <v>140</v>
      </c>
      <c r="I697" s="7" t="s">
        <v>212</v>
      </c>
      <c r="J697" s="7" t="s">
        <v>65</v>
      </c>
      <c r="K697" s="7" t="s">
        <v>2598</v>
      </c>
      <c r="L697" s="7" t="s">
        <v>29</v>
      </c>
      <c r="M697" s="7" t="s">
        <v>50</v>
      </c>
      <c r="N697" s="7" t="s">
        <v>2599</v>
      </c>
      <c r="O697" s="7">
        <v>3076.5</v>
      </c>
      <c r="P697" s="7">
        <v>7</v>
      </c>
      <c r="Q697" s="7">
        <v>215.25</v>
      </c>
      <c r="R697" s="8">
        <f>Table1[[#This Row],[Profit]]/Table1[[#This Row],[Sales]]</f>
        <v>6.9965870307167194E-2</v>
      </c>
      <c r="S697" s="7">
        <v>359.27</v>
      </c>
      <c r="T697" s="7" t="s">
        <v>170</v>
      </c>
      <c r="U697" s="7">
        <v>248</v>
      </c>
      <c r="V697" s="7" t="s">
        <v>173</v>
      </c>
      <c r="W697" s="7" t="s">
        <v>106</v>
      </c>
      <c r="X697" s="10" t="s">
        <v>28</v>
      </c>
      <c r="Y697" s="14">
        <v>45077</v>
      </c>
      <c r="Z697" s="14">
        <v>45077</v>
      </c>
      <c r="AA697" s="11">
        <f t="shared" si="50"/>
        <v>2023</v>
      </c>
      <c r="AB697" s="11" t="str">
        <f t="shared" si="51"/>
        <v>May</v>
      </c>
      <c r="AC697" s="11">
        <f t="shared" si="54"/>
        <v>0</v>
      </c>
      <c r="AD697" s="13" t="str" cm="1">
        <f t="array" ref="AD697">_xlfn.IFS(Table1[[#This Row],[Diff order-ship date]]&gt;10,"late time",Table1[[#This Row],[Diff order-ship date]]&gt;=0,"on time",Table1[[#This Row],[Diff order-ship date]]&lt;0,"not appropriate")</f>
        <v>on time</v>
      </c>
      <c r="AE697" s="11" t="str">
        <f t="shared" si="52"/>
        <v>Positive</v>
      </c>
      <c r="AF697" s="11" t="str">
        <f>_xlfn.CONCAT(Table1[[#This Row],[Month]],Table1[[#This Row],[year]])</f>
        <v>May2023</v>
      </c>
      <c r="AG697" s="11">
        <f t="shared" si="53"/>
        <v>6.9965870307167194E-2</v>
      </c>
    </row>
    <row r="698" spans="1:33">
      <c r="A698" s="4">
        <v>697</v>
      </c>
      <c r="B698" s="5" t="s">
        <v>739</v>
      </c>
      <c r="C698" s="5" t="s">
        <v>152</v>
      </c>
      <c r="D698" s="5" t="s">
        <v>729</v>
      </c>
      <c r="E698" s="5" t="s">
        <v>730</v>
      </c>
      <c r="F698" s="5" t="s">
        <v>160</v>
      </c>
      <c r="G698" s="5" t="s">
        <v>740</v>
      </c>
      <c r="H698" s="5" t="s">
        <v>104</v>
      </c>
      <c r="I698" s="5" t="s">
        <v>212</v>
      </c>
      <c r="J698" s="5" t="s">
        <v>67</v>
      </c>
      <c r="K698" s="5" t="s">
        <v>2600</v>
      </c>
      <c r="L698" s="5" t="s">
        <v>29</v>
      </c>
      <c r="M698" s="5" t="s">
        <v>50</v>
      </c>
      <c r="N698" s="5" t="s">
        <v>2601</v>
      </c>
      <c r="O698" s="5">
        <v>970.2</v>
      </c>
      <c r="P698" s="5">
        <v>5</v>
      </c>
      <c r="Q698" s="5">
        <v>145.5</v>
      </c>
      <c r="R698" s="8">
        <f>Table1[[#This Row],[Profit]]/Table1[[#This Row],[Sales]]</f>
        <v>0.14996907854050701</v>
      </c>
      <c r="S698" s="5">
        <v>81.92</v>
      </c>
      <c r="T698" s="5" t="s">
        <v>165</v>
      </c>
      <c r="U698" s="5">
        <v>451</v>
      </c>
      <c r="V698" s="5" t="s">
        <v>173</v>
      </c>
      <c r="W698" s="5" t="s">
        <v>89</v>
      </c>
      <c r="X698" s="9" t="s">
        <v>21</v>
      </c>
      <c r="Y698" s="12">
        <v>44578</v>
      </c>
      <c r="Z698" s="12">
        <v>44578</v>
      </c>
      <c r="AA698" s="11">
        <f t="shared" si="50"/>
        <v>2022</v>
      </c>
      <c r="AB698" s="11" t="str">
        <f t="shared" si="51"/>
        <v>January</v>
      </c>
      <c r="AC698" s="11">
        <f t="shared" si="54"/>
        <v>0</v>
      </c>
      <c r="AD698" s="13" t="str" cm="1">
        <f t="array" ref="AD698">_xlfn.IFS(Table1[[#This Row],[Diff order-ship date]]&gt;10,"late time",Table1[[#This Row],[Diff order-ship date]]&gt;=0,"on time",Table1[[#This Row],[Diff order-ship date]]&lt;0,"not appropriate")</f>
        <v>on time</v>
      </c>
      <c r="AE698" s="11" t="str">
        <f t="shared" si="52"/>
        <v>Positive</v>
      </c>
      <c r="AF698" s="11" t="str">
        <f>_xlfn.CONCAT(Table1[[#This Row],[Month]],Table1[[#This Row],[year]])</f>
        <v>January2022</v>
      </c>
      <c r="AG698" s="11">
        <f t="shared" si="53"/>
        <v>0.14996907854050701</v>
      </c>
    </row>
    <row r="699" spans="1:33">
      <c r="A699" s="6">
        <v>698</v>
      </c>
      <c r="B699" s="7" t="s">
        <v>2602</v>
      </c>
      <c r="C699" s="7" t="s">
        <v>147</v>
      </c>
      <c r="D699" s="7" t="s">
        <v>2603</v>
      </c>
      <c r="E699" s="7" t="s">
        <v>2604</v>
      </c>
      <c r="F699" s="7" t="s">
        <v>160</v>
      </c>
      <c r="G699" s="7" t="s">
        <v>522</v>
      </c>
      <c r="H699" s="7" t="s">
        <v>94</v>
      </c>
      <c r="I699" s="7" t="s">
        <v>212</v>
      </c>
      <c r="J699" s="7" t="s">
        <v>66</v>
      </c>
      <c r="K699" s="7" t="s">
        <v>2605</v>
      </c>
      <c r="L699" s="7" t="s">
        <v>29</v>
      </c>
      <c r="M699" s="7" t="s">
        <v>50</v>
      </c>
      <c r="N699" s="7" t="s">
        <v>2606</v>
      </c>
      <c r="O699" s="7">
        <v>1094.22</v>
      </c>
      <c r="P699" s="7">
        <v>3</v>
      </c>
      <c r="Q699" s="7">
        <v>328.23</v>
      </c>
      <c r="R699" s="8">
        <f>Table1[[#This Row],[Profit]]/Table1[[#This Row],[Sales]]</f>
        <v>0.29996709985194903</v>
      </c>
      <c r="S699" s="7">
        <v>411.06</v>
      </c>
      <c r="T699" s="7" t="s">
        <v>163</v>
      </c>
      <c r="U699" s="7">
        <v>696</v>
      </c>
      <c r="V699" s="7" t="s">
        <v>173</v>
      </c>
      <c r="W699" s="7" t="s">
        <v>101</v>
      </c>
      <c r="X699" s="10" t="s">
        <v>21</v>
      </c>
      <c r="Y699" s="14">
        <v>45456</v>
      </c>
      <c r="Z699" s="14">
        <v>45458</v>
      </c>
      <c r="AA699" s="11">
        <f t="shared" si="50"/>
        <v>2024</v>
      </c>
      <c r="AB699" s="11" t="str">
        <f t="shared" si="51"/>
        <v>June</v>
      </c>
      <c r="AC699" s="11">
        <f t="shared" si="54"/>
        <v>2</v>
      </c>
      <c r="AD699" s="13" t="str" cm="1">
        <f t="array" ref="AD699">_xlfn.IFS(Table1[[#This Row],[Diff order-ship date]]&gt;10,"late time",Table1[[#This Row],[Diff order-ship date]]&gt;=0,"on time",Table1[[#This Row],[Diff order-ship date]]&lt;0,"not appropriate")</f>
        <v>on time</v>
      </c>
      <c r="AE699" s="11" t="str">
        <f t="shared" si="52"/>
        <v>Positive</v>
      </c>
      <c r="AF699" s="11" t="str">
        <f>_xlfn.CONCAT(Table1[[#This Row],[Month]],Table1[[#This Row],[year]])</f>
        <v>June2024</v>
      </c>
      <c r="AG699" s="11">
        <f t="shared" si="53"/>
        <v>0.29996709985194903</v>
      </c>
    </row>
    <row r="700" spans="1:33">
      <c r="A700" s="4">
        <v>699</v>
      </c>
      <c r="B700" s="5" t="s">
        <v>1025</v>
      </c>
      <c r="C700" s="5" t="s">
        <v>152</v>
      </c>
      <c r="D700" s="5" t="s">
        <v>1026</v>
      </c>
      <c r="E700" s="5" t="s">
        <v>1027</v>
      </c>
      <c r="F700" s="5" t="s">
        <v>158</v>
      </c>
      <c r="G700" s="5" t="s">
        <v>1028</v>
      </c>
      <c r="H700" s="5" t="s">
        <v>104</v>
      </c>
      <c r="I700" s="5" t="s">
        <v>212</v>
      </c>
      <c r="J700" s="5" t="s">
        <v>67</v>
      </c>
      <c r="K700" s="5" t="s">
        <v>2607</v>
      </c>
      <c r="L700" s="5" t="s">
        <v>29</v>
      </c>
      <c r="M700" s="5" t="s">
        <v>50</v>
      </c>
      <c r="N700" s="5" t="s">
        <v>2608</v>
      </c>
      <c r="O700" s="5">
        <v>196.74</v>
      </c>
      <c r="P700" s="5">
        <v>1</v>
      </c>
      <c r="Q700" s="5">
        <v>98.37</v>
      </c>
      <c r="R700" s="8">
        <f>Table1[[#This Row],[Profit]]/Table1[[#This Row],[Sales]]</f>
        <v>0.5</v>
      </c>
      <c r="S700" s="5">
        <v>33.1</v>
      </c>
      <c r="T700" s="5" t="s">
        <v>165</v>
      </c>
      <c r="U700" s="5">
        <v>88</v>
      </c>
      <c r="V700" s="5" t="s">
        <v>173</v>
      </c>
      <c r="W700" s="5" t="s">
        <v>96</v>
      </c>
      <c r="X700" s="9" t="s">
        <v>21</v>
      </c>
      <c r="Y700" s="12">
        <v>45611</v>
      </c>
      <c r="Z700" s="12">
        <v>45611</v>
      </c>
      <c r="AA700" s="11">
        <f t="shared" si="50"/>
        <v>2024</v>
      </c>
      <c r="AB700" s="11" t="str">
        <f t="shared" si="51"/>
        <v>November</v>
      </c>
      <c r="AC700" s="11">
        <f t="shared" si="54"/>
        <v>0</v>
      </c>
      <c r="AD700" s="13" t="str" cm="1">
        <f t="array" ref="AD700">_xlfn.IFS(Table1[[#This Row],[Diff order-ship date]]&gt;10,"late time",Table1[[#This Row],[Diff order-ship date]]&gt;=0,"on time",Table1[[#This Row],[Diff order-ship date]]&lt;0,"not appropriate")</f>
        <v>on time</v>
      </c>
      <c r="AE700" s="11" t="str">
        <f t="shared" si="52"/>
        <v>Positive</v>
      </c>
      <c r="AF700" s="11" t="str">
        <f>_xlfn.CONCAT(Table1[[#This Row],[Month]],Table1[[#This Row],[year]])</f>
        <v>November2024</v>
      </c>
      <c r="AG700" s="11">
        <f t="shared" si="53"/>
        <v>0.5</v>
      </c>
    </row>
    <row r="701" spans="1:33">
      <c r="A701" s="6">
        <v>700</v>
      </c>
      <c r="B701" s="7" t="s">
        <v>2609</v>
      </c>
      <c r="C701" s="7" t="s">
        <v>147</v>
      </c>
      <c r="D701" s="7" t="s">
        <v>2610</v>
      </c>
      <c r="E701" s="7" t="s">
        <v>2611</v>
      </c>
      <c r="F701" s="7" t="s">
        <v>159</v>
      </c>
      <c r="G701" s="7" t="s">
        <v>1695</v>
      </c>
      <c r="H701" s="7" t="s">
        <v>40</v>
      </c>
      <c r="I701" s="7" t="s">
        <v>212</v>
      </c>
      <c r="J701" s="7" t="s">
        <v>64</v>
      </c>
      <c r="K701" s="7" t="s">
        <v>2612</v>
      </c>
      <c r="L701" s="7" t="s">
        <v>29</v>
      </c>
      <c r="M701" s="7" t="s">
        <v>50</v>
      </c>
      <c r="N701" s="7" t="s">
        <v>2613</v>
      </c>
      <c r="O701" s="7">
        <v>171.87</v>
      </c>
      <c r="P701" s="7">
        <v>1</v>
      </c>
      <c r="Q701" s="7">
        <v>63.57</v>
      </c>
      <c r="R701" s="8">
        <f>Table1[[#This Row],[Profit]]/Table1[[#This Row],[Sales]]</f>
        <v>0.36987257811136298</v>
      </c>
      <c r="S701" s="7">
        <v>32.96</v>
      </c>
      <c r="T701" s="7" t="s">
        <v>170</v>
      </c>
      <c r="U701" s="7">
        <v>637</v>
      </c>
      <c r="V701" s="7" t="s">
        <v>173</v>
      </c>
      <c r="W701" s="7" t="s">
        <v>106</v>
      </c>
      <c r="X701" s="10" t="s">
        <v>21</v>
      </c>
      <c r="Y701" s="14">
        <v>45523</v>
      </c>
      <c r="Z701" s="14">
        <v>45523</v>
      </c>
      <c r="AA701" s="11">
        <f t="shared" si="50"/>
        <v>2024</v>
      </c>
      <c r="AB701" s="11" t="str">
        <f t="shared" si="51"/>
        <v>August</v>
      </c>
      <c r="AC701" s="11">
        <f t="shared" si="54"/>
        <v>0</v>
      </c>
      <c r="AD701" s="13" t="str" cm="1">
        <f t="array" ref="AD701">_xlfn.IFS(Table1[[#This Row],[Diff order-ship date]]&gt;10,"late time",Table1[[#This Row],[Diff order-ship date]]&gt;=0,"on time",Table1[[#This Row],[Diff order-ship date]]&lt;0,"not appropriate")</f>
        <v>on time</v>
      </c>
      <c r="AE701" s="11" t="str">
        <f t="shared" si="52"/>
        <v>Positive</v>
      </c>
      <c r="AF701" s="11" t="str">
        <f>_xlfn.CONCAT(Table1[[#This Row],[Month]],Table1[[#This Row],[year]])</f>
        <v>August2024</v>
      </c>
      <c r="AG701" s="11">
        <f t="shared" si="53"/>
        <v>0.36987257811136298</v>
      </c>
    </row>
    <row r="702" spans="1:33">
      <c r="A702" s="4">
        <v>701</v>
      </c>
      <c r="B702" s="5" t="s">
        <v>2403</v>
      </c>
      <c r="C702" s="5" t="s">
        <v>149</v>
      </c>
      <c r="D702" s="5" t="s">
        <v>2205</v>
      </c>
      <c r="E702" s="5" t="s">
        <v>2206</v>
      </c>
      <c r="F702" s="5" t="s">
        <v>158</v>
      </c>
      <c r="G702" s="5" t="s">
        <v>236</v>
      </c>
      <c r="H702" s="5" t="s">
        <v>94</v>
      </c>
      <c r="I702" s="5" t="s">
        <v>212</v>
      </c>
      <c r="J702" s="5" t="s">
        <v>66</v>
      </c>
      <c r="K702" s="5" t="s">
        <v>2614</v>
      </c>
      <c r="L702" s="5" t="s">
        <v>29</v>
      </c>
      <c r="M702" s="5" t="s">
        <v>50</v>
      </c>
      <c r="N702" s="5" t="s">
        <v>2615</v>
      </c>
      <c r="O702" s="5">
        <v>332.28</v>
      </c>
      <c r="P702" s="5">
        <v>2</v>
      </c>
      <c r="Q702" s="5">
        <v>149.52000000000001</v>
      </c>
      <c r="R702" s="8">
        <f>Table1[[#This Row],[Profit]]/Table1[[#This Row],[Sales]]</f>
        <v>0.44998194293968902</v>
      </c>
      <c r="S702" s="5">
        <v>87.62</v>
      </c>
      <c r="T702" s="5" t="s">
        <v>163</v>
      </c>
      <c r="U702" s="5">
        <v>38</v>
      </c>
      <c r="V702" s="5" t="s">
        <v>173</v>
      </c>
      <c r="W702" s="5" t="s">
        <v>89</v>
      </c>
      <c r="X702" s="9" t="s">
        <v>28</v>
      </c>
      <c r="Y702" s="12">
        <v>44450</v>
      </c>
      <c r="Z702" s="12">
        <v>44511</v>
      </c>
      <c r="AA702" s="11">
        <f t="shared" si="50"/>
        <v>2021</v>
      </c>
      <c r="AB702" s="11" t="str">
        <f t="shared" si="51"/>
        <v>November</v>
      </c>
      <c r="AC702" s="11">
        <f t="shared" si="54"/>
        <v>61</v>
      </c>
      <c r="AD702" s="13" t="str" cm="1">
        <f t="array" ref="AD702">_xlfn.IFS(Table1[[#This Row],[Diff order-ship date]]&gt;10,"late time",Table1[[#This Row],[Diff order-ship date]]&gt;=0,"on time",Table1[[#This Row],[Diff order-ship date]]&lt;0,"not appropriate")</f>
        <v>late time</v>
      </c>
      <c r="AE702" s="11" t="str">
        <f t="shared" si="52"/>
        <v>Positive</v>
      </c>
      <c r="AF702" s="11" t="str">
        <f>_xlfn.CONCAT(Table1[[#This Row],[Month]],Table1[[#This Row],[year]])</f>
        <v>November2021</v>
      </c>
      <c r="AG702" s="11">
        <f t="shared" si="53"/>
        <v>0.44998194293968902</v>
      </c>
    </row>
    <row r="703" spans="1:33">
      <c r="A703" s="6">
        <v>702</v>
      </c>
      <c r="B703" s="7" t="s">
        <v>2616</v>
      </c>
      <c r="C703" s="7" t="s">
        <v>149</v>
      </c>
      <c r="D703" s="7" t="s">
        <v>951</v>
      </c>
      <c r="E703" s="7" t="s">
        <v>952</v>
      </c>
      <c r="F703" s="7" t="s">
        <v>158</v>
      </c>
      <c r="G703" s="7" t="s">
        <v>801</v>
      </c>
      <c r="H703" s="7" t="s">
        <v>104</v>
      </c>
      <c r="I703" s="7" t="s">
        <v>212</v>
      </c>
      <c r="J703" s="7" t="s">
        <v>67</v>
      </c>
      <c r="K703" s="7" t="s">
        <v>1795</v>
      </c>
      <c r="L703" s="7" t="s">
        <v>29</v>
      </c>
      <c r="M703" s="7" t="s">
        <v>50</v>
      </c>
      <c r="N703" s="7" t="s">
        <v>2617</v>
      </c>
      <c r="O703" s="7">
        <v>337.68</v>
      </c>
      <c r="P703" s="7">
        <v>2</v>
      </c>
      <c r="Q703" s="7">
        <v>64.14</v>
      </c>
      <c r="R703" s="8">
        <f>Table1[[#This Row],[Profit]]/Table1[[#This Row],[Sales]]</f>
        <v>0.189943141435679</v>
      </c>
      <c r="S703" s="7">
        <v>73</v>
      </c>
      <c r="T703" s="7" t="s">
        <v>163</v>
      </c>
      <c r="U703" s="7">
        <v>759</v>
      </c>
      <c r="V703" s="7" t="s">
        <v>173</v>
      </c>
      <c r="W703" s="7" t="s">
        <v>101</v>
      </c>
      <c r="X703" s="10" t="s">
        <v>28</v>
      </c>
      <c r="Y703" s="14">
        <v>45571</v>
      </c>
      <c r="Z703" s="14">
        <v>45602</v>
      </c>
      <c r="AA703" s="11">
        <f t="shared" si="50"/>
        <v>2024</v>
      </c>
      <c r="AB703" s="11" t="str">
        <f t="shared" si="51"/>
        <v>November</v>
      </c>
      <c r="AC703" s="11">
        <f t="shared" si="54"/>
        <v>31</v>
      </c>
      <c r="AD703" s="13" t="str" cm="1">
        <f t="array" ref="AD703">_xlfn.IFS(Table1[[#This Row],[Diff order-ship date]]&gt;10,"late time",Table1[[#This Row],[Diff order-ship date]]&gt;=0,"on time",Table1[[#This Row],[Diff order-ship date]]&lt;0,"not appropriate")</f>
        <v>late time</v>
      </c>
      <c r="AE703" s="11" t="str">
        <f t="shared" si="52"/>
        <v>Positive</v>
      </c>
      <c r="AF703" s="11" t="str">
        <f>_xlfn.CONCAT(Table1[[#This Row],[Month]],Table1[[#This Row],[year]])</f>
        <v>November2024</v>
      </c>
      <c r="AG703" s="11">
        <f t="shared" si="53"/>
        <v>0.189943141435679</v>
      </c>
    </row>
    <row r="704" spans="1:33">
      <c r="A704" s="4">
        <v>703</v>
      </c>
      <c r="B704" s="5" t="s">
        <v>1384</v>
      </c>
      <c r="C704" s="5" t="s">
        <v>149</v>
      </c>
      <c r="D704" s="5" t="s">
        <v>1294</v>
      </c>
      <c r="E704" s="5" t="s">
        <v>1295</v>
      </c>
      <c r="F704" s="5" t="s">
        <v>158</v>
      </c>
      <c r="G704" s="5" t="s">
        <v>869</v>
      </c>
      <c r="H704" s="5" t="s">
        <v>138</v>
      </c>
      <c r="I704" s="5" t="s">
        <v>212</v>
      </c>
      <c r="J704" s="5" t="s">
        <v>65</v>
      </c>
      <c r="K704" s="5" t="s">
        <v>2618</v>
      </c>
      <c r="L704" s="5" t="s">
        <v>29</v>
      </c>
      <c r="M704" s="5" t="s">
        <v>83</v>
      </c>
      <c r="N704" s="5" t="s">
        <v>2619</v>
      </c>
      <c r="O704" s="5">
        <v>217.2</v>
      </c>
      <c r="P704" s="5">
        <v>2</v>
      </c>
      <c r="Q704" s="5">
        <v>32.58</v>
      </c>
      <c r="R704" s="8">
        <f>Table1[[#This Row],[Profit]]/Table1[[#This Row],[Sales]]</f>
        <v>0.15</v>
      </c>
      <c r="S704" s="5">
        <v>37.549999999999997</v>
      </c>
      <c r="T704" s="5" t="s">
        <v>165</v>
      </c>
      <c r="U704" s="5">
        <v>441</v>
      </c>
      <c r="V704" s="5" t="s">
        <v>173</v>
      </c>
      <c r="W704" s="5" t="s">
        <v>96</v>
      </c>
      <c r="X704" s="9" t="s">
        <v>28</v>
      </c>
      <c r="Y704" s="12">
        <v>45490</v>
      </c>
      <c r="Z704" s="12">
        <v>45493</v>
      </c>
      <c r="AA704" s="11">
        <f t="shared" si="50"/>
        <v>2024</v>
      </c>
      <c r="AB704" s="11" t="str">
        <f t="shared" si="51"/>
        <v>July</v>
      </c>
      <c r="AC704" s="11">
        <f t="shared" si="54"/>
        <v>3</v>
      </c>
      <c r="AD704" s="13" t="str" cm="1">
        <f t="array" ref="AD704">_xlfn.IFS(Table1[[#This Row],[Diff order-ship date]]&gt;10,"late time",Table1[[#This Row],[Diff order-ship date]]&gt;=0,"on time",Table1[[#This Row],[Diff order-ship date]]&lt;0,"not appropriate")</f>
        <v>on time</v>
      </c>
      <c r="AE704" s="11" t="str">
        <f t="shared" si="52"/>
        <v>Positive</v>
      </c>
      <c r="AF704" s="11" t="str">
        <f>_xlfn.CONCAT(Table1[[#This Row],[Month]],Table1[[#This Row],[year]])</f>
        <v>July2024</v>
      </c>
      <c r="AG704" s="11">
        <f t="shared" si="53"/>
        <v>0.15</v>
      </c>
    </row>
    <row r="705" spans="1:33">
      <c r="A705" s="6">
        <v>704</v>
      </c>
      <c r="B705" s="7" t="s">
        <v>2552</v>
      </c>
      <c r="C705" s="7" t="s">
        <v>149</v>
      </c>
      <c r="D705" s="7" t="s">
        <v>654</v>
      </c>
      <c r="E705" s="7" t="s">
        <v>655</v>
      </c>
      <c r="F705" s="7" t="s">
        <v>158</v>
      </c>
      <c r="G705" s="7" t="s">
        <v>1958</v>
      </c>
      <c r="H705" s="7" t="s">
        <v>142</v>
      </c>
      <c r="I705" s="7" t="s">
        <v>212</v>
      </c>
      <c r="J705" s="7" t="s">
        <v>64</v>
      </c>
      <c r="K705" s="7" t="s">
        <v>2618</v>
      </c>
      <c r="L705" s="7" t="s">
        <v>29</v>
      </c>
      <c r="M705" s="7" t="s">
        <v>83</v>
      </c>
      <c r="N705" s="7" t="s">
        <v>2619</v>
      </c>
      <c r="O705" s="7">
        <v>434.4</v>
      </c>
      <c r="P705" s="7">
        <v>4</v>
      </c>
      <c r="Q705" s="7">
        <v>65.16</v>
      </c>
      <c r="R705" s="8">
        <f>Table1[[#This Row],[Profit]]/Table1[[#This Row],[Sales]]</f>
        <v>0.15</v>
      </c>
      <c r="S705" s="7">
        <v>83.62</v>
      </c>
      <c r="T705" s="7" t="s">
        <v>163</v>
      </c>
      <c r="U705" s="7">
        <v>38</v>
      </c>
      <c r="V705" s="7" t="s">
        <v>173</v>
      </c>
      <c r="W705" s="7" t="s">
        <v>106</v>
      </c>
      <c r="X705" s="10" t="s">
        <v>21</v>
      </c>
      <c r="Y705" s="14">
        <v>45571</v>
      </c>
      <c r="Z705" s="14">
        <v>45456</v>
      </c>
      <c r="AA705" s="11">
        <f t="shared" si="50"/>
        <v>2024</v>
      </c>
      <c r="AB705" s="11" t="str">
        <f t="shared" si="51"/>
        <v>June</v>
      </c>
      <c r="AC705" s="11">
        <f t="shared" si="54"/>
        <v>-115</v>
      </c>
      <c r="AD705" s="13" t="str" cm="1">
        <f t="array" ref="AD705">_xlfn.IFS(Table1[[#This Row],[Diff order-ship date]]&gt;10,"late time",Table1[[#This Row],[Diff order-ship date]]&gt;=0,"on time",Table1[[#This Row],[Diff order-ship date]]&lt;0,"not appropriate")</f>
        <v>not appropriate</v>
      </c>
      <c r="AE705" s="11" t="str">
        <f t="shared" si="52"/>
        <v>Positive</v>
      </c>
      <c r="AF705" s="11" t="str">
        <f>_xlfn.CONCAT(Table1[[#This Row],[Month]],Table1[[#This Row],[year]])</f>
        <v>June2024</v>
      </c>
      <c r="AG705" s="11">
        <f t="shared" si="53"/>
        <v>0.15</v>
      </c>
    </row>
    <row r="706" spans="1:33">
      <c r="A706" s="4">
        <v>705</v>
      </c>
      <c r="B706" s="5" t="s">
        <v>2620</v>
      </c>
      <c r="C706" s="5" t="s">
        <v>149</v>
      </c>
      <c r="D706" s="5" t="s">
        <v>2621</v>
      </c>
      <c r="E706" s="5" t="s">
        <v>2622</v>
      </c>
      <c r="F706" s="5" t="s">
        <v>160</v>
      </c>
      <c r="G706" s="5" t="s">
        <v>926</v>
      </c>
      <c r="H706" s="5" t="s">
        <v>104</v>
      </c>
      <c r="I706" s="5" t="s">
        <v>212</v>
      </c>
      <c r="J706" s="5" t="s">
        <v>67</v>
      </c>
      <c r="K706" s="5" t="s">
        <v>2623</v>
      </c>
      <c r="L706" s="5" t="s">
        <v>29</v>
      </c>
      <c r="M706" s="5" t="s">
        <v>83</v>
      </c>
      <c r="N706" s="5" t="s">
        <v>2624</v>
      </c>
      <c r="O706" s="5">
        <v>66.959999999999994</v>
      </c>
      <c r="P706" s="5">
        <v>3</v>
      </c>
      <c r="Q706" s="5">
        <v>5.31</v>
      </c>
      <c r="R706" s="8">
        <f>Table1[[#This Row],[Profit]]/Table1[[#This Row],[Sales]]</f>
        <v>7.9301075268817203E-2</v>
      </c>
      <c r="S706" s="5">
        <v>10.55</v>
      </c>
      <c r="T706" s="5" t="s">
        <v>165</v>
      </c>
      <c r="U706" s="5">
        <v>637</v>
      </c>
      <c r="V706" s="5" t="s">
        <v>173</v>
      </c>
      <c r="W706" s="5" t="s">
        <v>89</v>
      </c>
      <c r="X706" s="9" t="s">
        <v>28</v>
      </c>
      <c r="Y706" s="12">
        <v>44574</v>
      </c>
      <c r="Z706" s="12">
        <v>44577</v>
      </c>
      <c r="AA706" s="11">
        <f t="shared" ref="AA706:AA769" si="55">YEAR(Z706)</f>
        <v>2022</v>
      </c>
      <c r="AB706" s="11" t="str">
        <f t="shared" ref="AB706:AB769" si="56">TEXT(Z706,"mmmm")</f>
        <v>January</v>
      </c>
      <c r="AC706" s="11">
        <f t="shared" si="54"/>
        <v>3</v>
      </c>
      <c r="AD706" s="13" t="str" cm="1">
        <f t="array" ref="AD706">_xlfn.IFS(Table1[[#This Row],[Diff order-ship date]]&gt;10,"late time",Table1[[#This Row],[Diff order-ship date]]&gt;=0,"on time",Table1[[#This Row],[Diff order-ship date]]&lt;0,"not appropriate")</f>
        <v>on time</v>
      </c>
      <c r="AE706" s="11" t="str">
        <f t="shared" ref="AE706:AE769" si="57">IF(Q706&lt;0,"Negative","Positive")</f>
        <v>Positive</v>
      </c>
      <c r="AF706" s="11" t="str">
        <f>_xlfn.CONCAT(Table1[[#This Row],[Month]],Table1[[#This Row],[year]])</f>
        <v>January2022</v>
      </c>
      <c r="AG706" s="11">
        <f t="shared" ref="AG706:AG769" si="58">Q706/O706</f>
        <v>7.9301075268817203E-2</v>
      </c>
    </row>
    <row r="707" spans="1:33">
      <c r="A707" s="6">
        <v>706</v>
      </c>
      <c r="B707" s="7" t="s">
        <v>1180</v>
      </c>
      <c r="C707" s="7" t="s">
        <v>147</v>
      </c>
      <c r="D707" s="7" t="s">
        <v>1181</v>
      </c>
      <c r="E707" s="7" t="s">
        <v>1182</v>
      </c>
      <c r="F707" s="7" t="s">
        <v>158</v>
      </c>
      <c r="G707" s="7" t="s">
        <v>1183</v>
      </c>
      <c r="H707" s="7" t="s">
        <v>94</v>
      </c>
      <c r="I707" s="7" t="s">
        <v>212</v>
      </c>
      <c r="J707" s="7" t="s">
        <v>66</v>
      </c>
      <c r="K707" s="7" t="s">
        <v>2625</v>
      </c>
      <c r="L707" s="7" t="s">
        <v>29</v>
      </c>
      <c r="M707" s="7" t="s">
        <v>83</v>
      </c>
      <c r="N707" s="7" t="s">
        <v>2626</v>
      </c>
      <c r="O707" s="7">
        <v>25.23</v>
      </c>
      <c r="P707" s="7">
        <v>1</v>
      </c>
      <c r="Q707" s="7">
        <v>9.33</v>
      </c>
      <c r="R707" s="8">
        <f>Table1[[#This Row],[Profit]]/Table1[[#This Row],[Sales]]</f>
        <v>0.369797859690844</v>
      </c>
      <c r="S707" s="7">
        <v>7.23</v>
      </c>
      <c r="T707" s="7" t="s">
        <v>163</v>
      </c>
      <c r="U707" s="7">
        <v>269</v>
      </c>
      <c r="V707" s="7" t="s">
        <v>173</v>
      </c>
      <c r="W707" s="7" t="s">
        <v>101</v>
      </c>
      <c r="X707" s="10" t="s">
        <v>28</v>
      </c>
      <c r="Y707" s="14">
        <v>45069</v>
      </c>
      <c r="Z707" s="14">
        <v>45072</v>
      </c>
      <c r="AA707" s="11">
        <f t="shared" si="55"/>
        <v>2023</v>
      </c>
      <c r="AB707" s="11" t="str">
        <f t="shared" si="56"/>
        <v>May</v>
      </c>
      <c r="AC707" s="11">
        <f t="shared" si="54"/>
        <v>3</v>
      </c>
      <c r="AD707" s="13" t="str" cm="1">
        <f t="array" ref="AD707">_xlfn.IFS(Table1[[#This Row],[Diff order-ship date]]&gt;10,"late time",Table1[[#This Row],[Diff order-ship date]]&gt;=0,"on time",Table1[[#This Row],[Diff order-ship date]]&lt;0,"not appropriate")</f>
        <v>on time</v>
      </c>
      <c r="AE707" s="11" t="str">
        <f t="shared" si="57"/>
        <v>Positive</v>
      </c>
      <c r="AF707" s="11" t="str">
        <f>_xlfn.CONCAT(Table1[[#This Row],[Month]],Table1[[#This Row],[year]])</f>
        <v>May2023</v>
      </c>
      <c r="AG707" s="11">
        <f t="shared" si="58"/>
        <v>0.369797859690844</v>
      </c>
    </row>
    <row r="708" spans="1:33">
      <c r="A708" s="4">
        <v>707</v>
      </c>
      <c r="B708" s="5" t="s">
        <v>2627</v>
      </c>
      <c r="C708" s="5" t="s">
        <v>147</v>
      </c>
      <c r="D708" s="5" t="s">
        <v>514</v>
      </c>
      <c r="E708" s="5" t="s">
        <v>515</v>
      </c>
      <c r="F708" s="5" t="s">
        <v>159</v>
      </c>
      <c r="G708" s="5" t="s">
        <v>1604</v>
      </c>
      <c r="H708" s="5" t="s">
        <v>104</v>
      </c>
      <c r="I708" s="5" t="s">
        <v>212</v>
      </c>
      <c r="J708" s="5" t="s">
        <v>67</v>
      </c>
      <c r="K708" s="5" t="s">
        <v>1596</v>
      </c>
      <c r="L708" s="5" t="s">
        <v>29</v>
      </c>
      <c r="M708" s="5" t="s">
        <v>83</v>
      </c>
      <c r="N708" s="5" t="s">
        <v>1597</v>
      </c>
      <c r="O708" s="5">
        <v>311.39999999999998</v>
      </c>
      <c r="P708" s="5">
        <v>6</v>
      </c>
      <c r="Q708" s="5">
        <v>111.96</v>
      </c>
      <c r="R708" s="8">
        <f>Table1[[#This Row],[Profit]]/Table1[[#This Row],[Sales]]</f>
        <v>0.35953757225433502</v>
      </c>
      <c r="S708" s="5">
        <v>36.17</v>
      </c>
      <c r="T708" s="5" t="s">
        <v>165</v>
      </c>
      <c r="U708" s="5">
        <v>651</v>
      </c>
      <c r="V708" s="5" t="s">
        <v>173</v>
      </c>
      <c r="W708" s="5" t="s">
        <v>96</v>
      </c>
      <c r="X708" s="9" t="s">
        <v>28</v>
      </c>
      <c r="Y708" s="12">
        <v>44250</v>
      </c>
      <c r="Z708" s="12">
        <v>44253</v>
      </c>
      <c r="AA708" s="11">
        <f t="shared" si="55"/>
        <v>2021</v>
      </c>
      <c r="AB708" s="11" t="str">
        <f t="shared" si="56"/>
        <v>February</v>
      </c>
      <c r="AC708" s="11">
        <f t="shared" ref="AC708:AC771" si="59">DATEDIF(Y708,Z708,"d")</f>
        <v>3</v>
      </c>
      <c r="AD708" s="13" t="str" cm="1">
        <f t="array" ref="AD708">_xlfn.IFS(Table1[[#This Row],[Diff order-ship date]]&gt;10,"late time",Table1[[#This Row],[Diff order-ship date]]&gt;=0,"on time",Table1[[#This Row],[Diff order-ship date]]&lt;0,"not appropriate")</f>
        <v>on time</v>
      </c>
      <c r="AE708" s="11" t="str">
        <f t="shared" si="57"/>
        <v>Positive</v>
      </c>
      <c r="AF708" s="11" t="str">
        <f>_xlfn.CONCAT(Table1[[#This Row],[Month]],Table1[[#This Row],[year]])</f>
        <v>February2021</v>
      </c>
      <c r="AG708" s="11">
        <f t="shared" si="58"/>
        <v>0.35953757225433502</v>
      </c>
    </row>
    <row r="709" spans="1:33">
      <c r="A709" s="6">
        <v>708</v>
      </c>
      <c r="B709" s="7" t="s">
        <v>2238</v>
      </c>
      <c r="C709" s="7" t="s">
        <v>152</v>
      </c>
      <c r="D709" s="7" t="s">
        <v>2239</v>
      </c>
      <c r="E709" s="7" t="s">
        <v>2240</v>
      </c>
      <c r="F709" s="7" t="s">
        <v>160</v>
      </c>
      <c r="G709" s="7" t="s">
        <v>282</v>
      </c>
      <c r="H709" s="7" t="s">
        <v>100</v>
      </c>
      <c r="I709" s="7" t="s">
        <v>212</v>
      </c>
      <c r="J709" s="7" t="s">
        <v>67</v>
      </c>
      <c r="K709" s="7" t="s">
        <v>2628</v>
      </c>
      <c r="L709" s="7" t="s">
        <v>29</v>
      </c>
      <c r="M709" s="7" t="s">
        <v>83</v>
      </c>
      <c r="N709" s="7" t="s">
        <v>2629</v>
      </c>
      <c r="O709" s="7">
        <v>169.74</v>
      </c>
      <c r="P709" s="7">
        <v>3</v>
      </c>
      <c r="Q709" s="7">
        <v>79.739999999999995</v>
      </c>
      <c r="R709" s="8">
        <f>Table1[[#This Row],[Profit]]/Table1[[#This Row],[Sales]]</f>
        <v>0.46977730646871702</v>
      </c>
      <c r="S709" s="7">
        <v>13.48</v>
      </c>
      <c r="T709" s="7" t="s">
        <v>170</v>
      </c>
      <c r="U709" s="7">
        <v>509</v>
      </c>
      <c r="V709" s="7" t="s">
        <v>173</v>
      </c>
      <c r="W709" s="7" t="s">
        <v>89</v>
      </c>
      <c r="X709" s="10" t="s">
        <v>28</v>
      </c>
      <c r="Y709" s="14">
        <v>45060</v>
      </c>
      <c r="Z709" s="14">
        <v>45063</v>
      </c>
      <c r="AA709" s="11">
        <f t="shared" si="55"/>
        <v>2023</v>
      </c>
      <c r="AB709" s="11" t="str">
        <f t="shared" si="56"/>
        <v>May</v>
      </c>
      <c r="AC709" s="11">
        <f t="shared" si="59"/>
        <v>3</v>
      </c>
      <c r="AD709" s="13" t="str" cm="1">
        <f t="array" ref="AD709">_xlfn.IFS(Table1[[#This Row],[Diff order-ship date]]&gt;10,"late time",Table1[[#This Row],[Diff order-ship date]]&gt;=0,"on time",Table1[[#This Row],[Diff order-ship date]]&lt;0,"not appropriate")</f>
        <v>on time</v>
      </c>
      <c r="AE709" s="11" t="str">
        <f t="shared" si="57"/>
        <v>Positive</v>
      </c>
      <c r="AF709" s="11" t="str">
        <f>_xlfn.CONCAT(Table1[[#This Row],[Month]],Table1[[#This Row],[year]])</f>
        <v>May2023</v>
      </c>
      <c r="AG709" s="11">
        <f t="shared" si="58"/>
        <v>0.46977730646871702</v>
      </c>
    </row>
    <row r="710" spans="1:33">
      <c r="A710" s="4">
        <v>709</v>
      </c>
      <c r="B710" s="5" t="s">
        <v>2292</v>
      </c>
      <c r="C710" s="5" t="s">
        <v>152</v>
      </c>
      <c r="D710" s="5" t="s">
        <v>1251</v>
      </c>
      <c r="E710" s="5" t="s">
        <v>1252</v>
      </c>
      <c r="F710" s="5" t="s">
        <v>159</v>
      </c>
      <c r="G710" s="5" t="s">
        <v>2114</v>
      </c>
      <c r="H710" s="5" t="s">
        <v>138</v>
      </c>
      <c r="I710" s="5" t="s">
        <v>212</v>
      </c>
      <c r="J710" s="5" t="s">
        <v>65</v>
      </c>
      <c r="K710" s="5" t="s">
        <v>2630</v>
      </c>
      <c r="L710" s="5" t="s">
        <v>29</v>
      </c>
      <c r="M710" s="5" t="s">
        <v>83</v>
      </c>
      <c r="N710" s="5" t="s">
        <v>2631</v>
      </c>
      <c r="O710" s="5">
        <v>70.44</v>
      </c>
      <c r="P710" s="5">
        <v>4</v>
      </c>
      <c r="Q710" s="5">
        <v>25.32</v>
      </c>
      <c r="R710" s="8">
        <f>Table1[[#This Row],[Profit]]/Table1[[#This Row],[Sales]]</f>
        <v>0.35945485519591103</v>
      </c>
      <c r="S710" s="5">
        <v>1.44</v>
      </c>
      <c r="T710" s="5" t="s">
        <v>170</v>
      </c>
      <c r="U710" s="5">
        <v>105</v>
      </c>
      <c r="V710" s="5" t="s">
        <v>173</v>
      </c>
      <c r="W710" s="5" t="s">
        <v>101</v>
      </c>
      <c r="X710" s="9" t="s">
        <v>28</v>
      </c>
      <c r="Y710" s="12">
        <v>44641</v>
      </c>
      <c r="Z710" s="12">
        <v>44644</v>
      </c>
      <c r="AA710" s="11">
        <f t="shared" si="55"/>
        <v>2022</v>
      </c>
      <c r="AB710" s="11" t="str">
        <f t="shared" si="56"/>
        <v>March</v>
      </c>
      <c r="AC710" s="11">
        <f t="shared" si="59"/>
        <v>3</v>
      </c>
      <c r="AD710" s="13" t="str" cm="1">
        <f t="array" ref="AD710">_xlfn.IFS(Table1[[#This Row],[Diff order-ship date]]&gt;10,"late time",Table1[[#This Row],[Diff order-ship date]]&gt;=0,"on time",Table1[[#This Row],[Diff order-ship date]]&lt;0,"not appropriate")</f>
        <v>on time</v>
      </c>
      <c r="AE710" s="11" t="str">
        <f t="shared" si="57"/>
        <v>Positive</v>
      </c>
      <c r="AF710" s="11" t="str">
        <f>_xlfn.CONCAT(Table1[[#This Row],[Month]],Table1[[#This Row],[year]])</f>
        <v>March2022</v>
      </c>
      <c r="AG710" s="11">
        <f t="shared" si="58"/>
        <v>0.35945485519591103</v>
      </c>
    </row>
    <row r="711" spans="1:33">
      <c r="A711" s="6">
        <v>710</v>
      </c>
      <c r="B711" s="7" t="s">
        <v>2632</v>
      </c>
      <c r="C711" s="7" t="s">
        <v>152</v>
      </c>
      <c r="D711" s="7" t="s">
        <v>1701</v>
      </c>
      <c r="E711" s="7" t="s">
        <v>1702</v>
      </c>
      <c r="F711" s="7" t="s">
        <v>158</v>
      </c>
      <c r="G711" s="7" t="s">
        <v>345</v>
      </c>
      <c r="H711" s="7" t="s">
        <v>104</v>
      </c>
      <c r="I711" s="7" t="s">
        <v>212</v>
      </c>
      <c r="J711" s="7" t="s">
        <v>67</v>
      </c>
      <c r="K711" s="7" t="s">
        <v>2633</v>
      </c>
      <c r="L711" s="7" t="s">
        <v>29</v>
      </c>
      <c r="M711" s="7" t="s">
        <v>83</v>
      </c>
      <c r="N711" s="7" t="s">
        <v>2634</v>
      </c>
      <c r="O711" s="7">
        <v>132.03</v>
      </c>
      <c r="P711" s="7">
        <v>3</v>
      </c>
      <c r="Q711" s="7">
        <v>54.09</v>
      </c>
      <c r="R711" s="8">
        <f>Table1[[#This Row],[Profit]]/Table1[[#This Row],[Sales]]</f>
        <v>0.40967961826857502</v>
      </c>
      <c r="S711" s="7">
        <v>18.440000000000001</v>
      </c>
      <c r="T711" s="7" t="s">
        <v>170</v>
      </c>
      <c r="U711" s="7">
        <v>531</v>
      </c>
      <c r="V711" s="7" t="s">
        <v>173</v>
      </c>
      <c r="W711" s="7" t="s">
        <v>106</v>
      </c>
      <c r="X711" s="10" t="s">
        <v>21</v>
      </c>
      <c r="Y711" s="14">
        <v>45069</v>
      </c>
      <c r="Z711" s="14">
        <v>45072</v>
      </c>
      <c r="AA711" s="11">
        <f t="shared" si="55"/>
        <v>2023</v>
      </c>
      <c r="AB711" s="11" t="str">
        <f t="shared" si="56"/>
        <v>May</v>
      </c>
      <c r="AC711" s="11">
        <f t="shared" si="59"/>
        <v>3</v>
      </c>
      <c r="AD711" s="13" t="str" cm="1">
        <f t="array" ref="AD711">_xlfn.IFS(Table1[[#This Row],[Diff order-ship date]]&gt;10,"late time",Table1[[#This Row],[Diff order-ship date]]&gt;=0,"on time",Table1[[#This Row],[Diff order-ship date]]&lt;0,"not appropriate")</f>
        <v>on time</v>
      </c>
      <c r="AE711" s="11" t="str">
        <f t="shared" si="57"/>
        <v>Positive</v>
      </c>
      <c r="AF711" s="11" t="str">
        <f>_xlfn.CONCAT(Table1[[#This Row],[Month]],Table1[[#This Row],[year]])</f>
        <v>May2023</v>
      </c>
      <c r="AG711" s="11">
        <f t="shared" si="58"/>
        <v>0.40967961826857502</v>
      </c>
    </row>
    <row r="712" spans="1:33">
      <c r="A712" s="4">
        <v>711</v>
      </c>
      <c r="B712" s="5" t="s">
        <v>999</v>
      </c>
      <c r="C712" s="5" t="s">
        <v>152</v>
      </c>
      <c r="D712" s="5" t="s">
        <v>1000</v>
      </c>
      <c r="E712" s="5" t="s">
        <v>97</v>
      </c>
      <c r="F712" s="5" t="s">
        <v>158</v>
      </c>
      <c r="G712" s="5" t="s">
        <v>920</v>
      </c>
      <c r="H712" s="5" t="s">
        <v>74</v>
      </c>
      <c r="I712" s="5" t="s">
        <v>212</v>
      </c>
      <c r="J712" s="5" t="s">
        <v>65</v>
      </c>
      <c r="K712" s="5" t="s">
        <v>2635</v>
      </c>
      <c r="L712" s="5" t="s">
        <v>29</v>
      </c>
      <c r="M712" s="5" t="s">
        <v>121</v>
      </c>
      <c r="N712" s="5" t="s">
        <v>2636</v>
      </c>
      <c r="O712" s="5">
        <v>3094.56</v>
      </c>
      <c r="P712" s="5">
        <v>6</v>
      </c>
      <c r="Q712" s="5">
        <v>1423.44</v>
      </c>
      <c r="R712" s="8">
        <f>Table1[[#This Row],[Profit]]/Table1[[#This Row],[Sales]]</f>
        <v>0.45998138669148397</v>
      </c>
      <c r="S712" s="5">
        <v>227.67</v>
      </c>
      <c r="T712" s="5" t="s">
        <v>170</v>
      </c>
      <c r="U712" s="5">
        <v>385</v>
      </c>
      <c r="V712" s="5" t="s">
        <v>173</v>
      </c>
      <c r="W712" s="5" t="s">
        <v>89</v>
      </c>
      <c r="X712" s="9" t="s">
        <v>21</v>
      </c>
      <c r="Y712" s="12">
        <v>44551</v>
      </c>
      <c r="Z712" s="12">
        <v>44553</v>
      </c>
      <c r="AA712" s="11">
        <f t="shared" si="55"/>
        <v>2021</v>
      </c>
      <c r="AB712" s="11" t="str">
        <f t="shared" si="56"/>
        <v>December</v>
      </c>
      <c r="AC712" s="11">
        <f t="shared" si="59"/>
        <v>2</v>
      </c>
      <c r="AD712" s="13" t="str" cm="1">
        <f t="array" ref="AD712">_xlfn.IFS(Table1[[#This Row],[Diff order-ship date]]&gt;10,"late time",Table1[[#This Row],[Diff order-ship date]]&gt;=0,"on time",Table1[[#This Row],[Diff order-ship date]]&lt;0,"not appropriate")</f>
        <v>on time</v>
      </c>
      <c r="AE712" s="11" t="str">
        <f t="shared" si="57"/>
        <v>Positive</v>
      </c>
      <c r="AF712" s="11" t="str">
        <f>_xlfn.CONCAT(Table1[[#This Row],[Month]],Table1[[#This Row],[year]])</f>
        <v>December2021</v>
      </c>
      <c r="AG712" s="11">
        <f t="shared" si="58"/>
        <v>0.45998138669148397</v>
      </c>
    </row>
    <row r="713" spans="1:33">
      <c r="A713" s="6">
        <v>712</v>
      </c>
      <c r="B713" s="7" t="s">
        <v>1419</v>
      </c>
      <c r="C713" s="7" t="s">
        <v>152</v>
      </c>
      <c r="D713" s="7" t="s">
        <v>1420</v>
      </c>
      <c r="E713" s="7" t="s">
        <v>1421</v>
      </c>
      <c r="F713" s="7" t="s">
        <v>160</v>
      </c>
      <c r="G713" s="7" t="s">
        <v>681</v>
      </c>
      <c r="H713" s="7" t="s">
        <v>132</v>
      </c>
      <c r="I713" s="7" t="s">
        <v>212</v>
      </c>
      <c r="J713" s="7" t="s">
        <v>66</v>
      </c>
      <c r="K713" s="7" t="s">
        <v>2637</v>
      </c>
      <c r="L713" s="7" t="s">
        <v>29</v>
      </c>
      <c r="M713" s="7" t="s">
        <v>121</v>
      </c>
      <c r="N713" s="7" t="s">
        <v>2638</v>
      </c>
      <c r="O713" s="7">
        <v>477.84</v>
      </c>
      <c r="P713" s="7">
        <v>1</v>
      </c>
      <c r="Q713" s="7">
        <v>14.31</v>
      </c>
      <c r="R713" s="8">
        <f>Table1[[#This Row],[Profit]]/Table1[[#This Row],[Sales]]</f>
        <v>2.9947262682069299E-2</v>
      </c>
      <c r="S713" s="7">
        <v>52.69</v>
      </c>
      <c r="T713" s="7" t="s">
        <v>170</v>
      </c>
      <c r="U713" s="7">
        <v>158</v>
      </c>
      <c r="V713" s="7" t="s">
        <v>173</v>
      </c>
      <c r="W713" s="7" t="s">
        <v>101</v>
      </c>
      <c r="X713" s="10" t="s">
        <v>28</v>
      </c>
      <c r="Y713" s="14">
        <v>45637</v>
      </c>
      <c r="Z713" s="14">
        <v>45609</v>
      </c>
      <c r="AA713" s="11">
        <f t="shared" si="55"/>
        <v>2024</v>
      </c>
      <c r="AB713" s="11" t="str">
        <f t="shared" si="56"/>
        <v>November</v>
      </c>
      <c r="AC713" s="11">
        <f t="shared" si="59"/>
        <v>-28</v>
      </c>
      <c r="AD713" s="13" t="str" cm="1">
        <f t="array" ref="AD713">_xlfn.IFS(Table1[[#This Row],[Diff order-ship date]]&gt;10,"late time",Table1[[#This Row],[Diff order-ship date]]&gt;=0,"on time",Table1[[#This Row],[Diff order-ship date]]&lt;0,"not appropriate")</f>
        <v>not appropriate</v>
      </c>
      <c r="AE713" s="11" t="str">
        <f t="shared" si="57"/>
        <v>Positive</v>
      </c>
      <c r="AF713" s="11" t="str">
        <f>_xlfn.CONCAT(Table1[[#This Row],[Month]],Table1[[#This Row],[year]])</f>
        <v>November2024</v>
      </c>
      <c r="AG713" s="11">
        <f t="shared" si="58"/>
        <v>2.9947262682069299E-2</v>
      </c>
    </row>
    <row r="714" spans="1:33">
      <c r="A714" s="4">
        <v>713</v>
      </c>
      <c r="B714" s="5" t="s">
        <v>2639</v>
      </c>
      <c r="C714" s="5" t="s">
        <v>147</v>
      </c>
      <c r="D714" s="5" t="s">
        <v>2640</v>
      </c>
      <c r="E714" s="5" t="s">
        <v>2641</v>
      </c>
      <c r="F714" s="5" t="s">
        <v>160</v>
      </c>
      <c r="G714" s="5" t="s">
        <v>644</v>
      </c>
      <c r="H714" s="5" t="s">
        <v>104</v>
      </c>
      <c r="I714" s="5" t="s">
        <v>212</v>
      </c>
      <c r="J714" s="5" t="s">
        <v>67</v>
      </c>
      <c r="K714" s="5" t="s">
        <v>2642</v>
      </c>
      <c r="L714" s="5" t="s">
        <v>29</v>
      </c>
      <c r="M714" s="5" t="s">
        <v>121</v>
      </c>
      <c r="N714" s="5" t="s">
        <v>2643</v>
      </c>
      <c r="O714" s="5">
        <v>535.79999999999995</v>
      </c>
      <c r="P714" s="5">
        <v>2</v>
      </c>
      <c r="Q714" s="5">
        <v>-96.48</v>
      </c>
      <c r="R714" s="8">
        <f>Table1[[#This Row],[Profit]]/Table1[[#This Row],[Sales]]</f>
        <v>-0.18006718924972001</v>
      </c>
      <c r="S714" s="5">
        <v>187.63</v>
      </c>
      <c r="T714" s="5" t="s">
        <v>163</v>
      </c>
      <c r="U714" s="5">
        <v>31</v>
      </c>
      <c r="V714" s="5" t="s">
        <v>173</v>
      </c>
      <c r="W714" s="5" t="s">
        <v>96</v>
      </c>
      <c r="X714" s="9" t="s">
        <v>21</v>
      </c>
      <c r="Y714" s="12">
        <v>45490</v>
      </c>
      <c r="Z714" s="12">
        <v>45493</v>
      </c>
      <c r="AA714" s="11">
        <f t="shared" si="55"/>
        <v>2024</v>
      </c>
      <c r="AB714" s="11" t="str">
        <f t="shared" si="56"/>
        <v>July</v>
      </c>
      <c r="AC714" s="11">
        <f t="shared" si="59"/>
        <v>3</v>
      </c>
      <c r="AD714" s="13" t="str" cm="1">
        <f t="array" ref="AD714">_xlfn.IFS(Table1[[#This Row],[Diff order-ship date]]&gt;10,"late time",Table1[[#This Row],[Diff order-ship date]]&gt;=0,"on time",Table1[[#This Row],[Diff order-ship date]]&lt;0,"not appropriate")</f>
        <v>on time</v>
      </c>
      <c r="AE714" s="11" t="str">
        <f t="shared" si="57"/>
        <v>Negative</v>
      </c>
      <c r="AF714" s="11" t="str">
        <f>_xlfn.CONCAT(Table1[[#This Row],[Month]],Table1[[#This Row],[year]])</f>
        <v>July2024</v>
      </c>
      <c r="AG714" s="11">
        <f t="shared" si="58"/>
        <v>-0.18006718924972001</v>
      </c>
    </row>
    <row r="715" spans="1:33">
      <c r="A715" s="6">
        <v>714</v>
      </c>
      <c r="B715" s="7" t="s">
        <v>720</v>
      </c>
      <c r="C715" s="7" t="s">
        <v>153</v>
      </c>
      <c r="D715" s="7" t="s">
        <v>721</v>
      </c>
      <c r="E715" s="7" t="s">
        <v>722</v>
      </c>
      <c r="F715" s="7" t="s">
        <v>158</v>
      </c>
      <c r="G715" s="7" t="s">
        <v>723</v>
      </c>
      <c r="H715" s="7" t="s">
        <v>129</v>
      </c>
      <c r="I715" s="7" t="s">
        <v>212</v>
      </c>
      <c r="J715" s="7" t="s">
        <v>67</v>
      </c>
      <c r="K715" s="7" t="s">
        <v>1795</v>
      </c>
      <c r="L715" s="7" t="s">
        <v>29</v>
      </c>
      <c r="M715" s="7" t="s">
        <v>50</v>
      </c>
      <c r="N715" s="7" t="s">
        <v>1796</v>
      </c>
      <c r="O715" s="7">
        <v>145.88999999999999</v>
      </c>
      <c r="P715" s="7">
        <v>1</v>
      </c>
      <c r="Q715" s="7">
        <v>18.96</v>
      </c>
      <c r="R715" s="8">
        <f>Table1[[#This Row],[Profit]]/Table1[[#This Row],[Sales]]</f>
        <v>0.129960929467407</v>
      </c>
      <c r="S715" s="7">
        <v>16.100000000000001</v>
      </c>
      <c r="T715" s="7" t="s">
        <v>166</v>
      </c>
      <c r="U715" s="7">
        <v>188</v>
      </c>
      <c r="V715" s="7" t="s">
        <v>173</v>
      </c>
      <c r="W715" s="7" t="s">
        <v>106</v>
      </c>
      <c r="X715" s="10" t="s">
        <v>28</v>
      </c>
      <c r="Y715" s="14">
        <v>45154</v>
      </c>
      <c r="Z715" s="14">
        <v>45156</v>
      </c>
      <c r="AA715" s="11">
        <f t="shared" si="55"/>
        <v>2023</v>
      </c>
      <c r="AB715" s="11" t="str">
        <f t="shared" si="56"/>
        <v>August</v>
      </c>
      <c r="AC715" s="11">
        <f t="shared" si="59"/>
        <v>2</v>
      </c>
      <c r="AD715" s="13" t="str" cm="1">
        <f t="array" ref="AD715">_xlfn.IFS(Table1[[#This Row],[Diff order-ship date]]&gt;10,"late time",Table1[[#This Row],[Diff order-ship date]]&gt;=0,"on time",Table1[[#This Row],[Diff order-ship date]]&lt;0,"not appropriate")</f>
        <v>on time</v>
      </c>
      <c r="AE715" s="11" t="str">
        <f t="shared" si="57"/>
        <v>Positive</v>
      </c>
      <c r="AF715" s="11" t="str">
        <f>_xlfn.CONCAT(Table1[[#This Row],[Month]],Table1[[#This Row],[year]])</f>
        <v>August2023</v>
      </c>
      <c r="AG715" s="11">
        <f t="shared" si="58"/>
        <v>0.129960929467407</v>
      </c>
    </row>
    <row r="716" spans="1:33">
      <c r="A716" s="4">
        <v>715</v>
      </c>
      <c r="B716" s="5" t="s">
        <v>2644</v>
      </c>
      <c r="C716" s="5" t="s">
        <v>153</v>
      </c>
      <c r="D716" s="5" t="s">
        <v>1740</v>
      </c>
      <c r="E716" s="5" t="s">
        <v>1741</v>
      </c>
      <c r="F716" s="5" t="s">
        <v>158</v>
      </c>
      <c r="G716" s="5" t="s">
        <v>1076</v>
      </c>
      <c r="H716" s="5" t="s">
        <v>142</v>
      </c>
      <c r="I716" s="5" t="s">
        <v>212</v>
      </c>
      <c r="J716" s="5" t="s">
        <v>64</v>
      </c>
      <c r="K716" s="5" t="s">
        <v>2645</v>
      </c>
      <c r="L716" s="5" t="s">
        <v>29</v>
      </c>
      <c r="M716" s="5" t="s">
        <v>83</v>
      </c>
      <c r="N716" s="5" t="s">
        <v>2646</v>
      </c>
      <c r="O716" s="5">
        <v>75.87</v>
      </c>
      <c r="P716" s="5">
        <v>3</v>
      </c>
      <c r="Q716" s="5">
        <v>18.899999999999999</v>
      </c>
      <c r="R716" s="8">
        <f>Table1[[#This Row],[Profit]]/Table1[[#This Row],[Sales]]</f>
        <v>0.24911032028469701</v>
      </c>
      <c r="S716" s="5">
        <v>14.32</v>
      </c>
      <c r="T716" s="5" t="s">
        <v>166</v>
      </c>
      <c r="U716" s="5">
        <v>554</v>
      </c>
      <c r="V716" s="5" t="s">
        <v>173</v>
      </c>
      <c r="W716" s="5" t="s">
        <v>89</v>
      </c>
      <c r="X716" s="9" t="s">
        <v>28</v>
      </c>
      <c r="Y716" s="12">
        <v>45228</v>
      </c>
      <c r="Z716" s="12">
        <v>44996</v>
      </c>
      <c r="AA716" s="11">
        <f t="shared" si="55"/>
        <v>2023</v>
      </c>
      <c r="AB716" s="11" t="str">
        <f t="shared" si="56"/>
        <v>March</v>
      </c>
      <c r="AC716" s="11">
        <f t="shared" si="59"/>
        <v>-232</v>
      </c>
      <c r="AD716" s="13" t="str" cm="1">
        <f t="array" ref="AD716">_xlfn.IFS(Table1[[#This Row],[Diff order-ship date]]&gt;10,"late time",Table1[[#This Row],[Diff order-ship date]]&gt;=0,"on time",Table1[[#This Row],[Diff order-ship date]]&lt;0,"not appropriate")</f>
        <v>not appropriate</v>
      </c>
      <c r="AE716" s="11" t="str">
        <f t="shared" si="57"/>
        <v>Positive</v>
      </c>
      <c r="AF716" s="11" t="str">
        <f>_xlfn.CONCAT(Table1[[#This Row],[Month]],Table1[[#This Row],[year]])</f>
        <v>March2023</v>
      </c>
      <c r="AG716" s="11">
        <f t="shared" si="58"/>
        <v>0.24911032028469701</v>
      </c>
    </row>
    <row r="717" spans="1:33">
      <c r="A717" s="6">
        <v>716</v>
      </c>
      <c r="B717" s="7" t="s">
        <v>2647</v>
      </c>
      <c r="C717" s="7" t="s">
        <v>153</v>
      </c>
      <c r="D717" s="7" t="s">
        <v>2648</v>
      </c>
      <c r="E717" s="7" t="s">
        <v>2649</v>
      </c>
      <c r="F717" s="7" t="s">
        <v>160</v>
      </c>
      <c r="G717" s="7" t="s">
        <v>374</v>
      </c>
      <c r="H717" s="7" t="s">
        <v>125</v>
      </c>
      <c r="I717" s="7" t="s">
        <v>212</v>
      </c>
      <c r="J717" s="7" t="s">
        <v>65</v>
      </c>
      <c r="K717" s="7" t="s">
        <v>2650</v>
      </c>
      <c r="L717" s="7" t="s">
        <v>42</v>
      </c>
      <c r="M717" s="7" t="s">
        <v>105</v>
      </c>
      <c r="N717" s="7" t="s">
        <v>2651</v>
      </c>
      <c r="O717" s="7">
        <v>326.55</v>
      </c>
      <c r="P717" s="7">
        <v>5</v>
      </c>
      <c r="Q717" s="7">
        <v>146.85</v>
      </c>
      <c r="R717" s="8">
        <f>Table1[[#This Row],[Profit]]/Table1[[#This Row],[Sales]]</f>
        <v>0.44970142397795099</v>
      </c>
      <c r="S717" s="7">
        <v>55.81</v>
      </c>
      <c r="T717" s="7" t="s">
        <v>166</v>
      </c>
      <c r="U717" s="7">
        <v>137</v>
      </c>
      <c r="V717" s="7" t="s">
        <v>173</v>
      </c>
      <c r="W717" s="7" t="s">
        <v>101</v>
      </c>
      <c r="X717" s="10" t="s">
        <v>28</v>
      </c>
      <c r="Y717" s="14">
        <v>45154</v>
      </c>
      <c r="Z717" s="14">
        <v>45156</v>
      </c>
      <c r="AA717" s="11">
        <f t="shared" si="55"/>
        <v>2023</v>
      </c>
      <c r="AB717" s="11" t="str">
        <f t="shared" si="56"/>
        <v>August</v>
      </c>
      <c r="AC717" s="11">
        <f t="shared" si="59"/>
        <v>2</v>
      </c>
      <c r="AD717" s="13" t="str" cm="1">
        <f t="array" ref="AD717">_xlfn.IFS(Table1[[#This Row],[Diff order-ship date]]&gt;10,"late time",Table1[[#This Row],[Diff order-ship date]]&gt;=0,"on time",Table1[[#This Row],[Diff order-ship date]]&lt;0,"not appropriate")</f>
        <v>on time</v>
      </c>
      <c r="AE717" s="11" t="str">
        <f t="shared" si="57"/>
        <v>Positive</v>
      </c>
      <c r="AF717" s="11" t="str">
        <f>_xlfn.CONCAT(Table1[[#This Row],[Month]],Table1[[#This Row],[year]])</f>
        <v>August2023</v>
      </c>
      <c r="AG717" s="11">
        <f t="shared" si="58"/>
        <v>0.44970142397795099</v>
      </c>
    </row>
    <row r="718" spans="1:33">
      <c r="A718" s="4">
        <v>717</v>
      </c>
      <c r="B718" s="5" t="s">
        <v>728</v>
      </c>
      <c r="C718" s="5" t="s">
        <v>153</v>
      </c>
      <c r="D718" s="5" t="s">
        <v>729</v>
      </c>
      <c r="E718" s="5" t="s">
        <v>730</v>
      </c>
      <c r="F718" s="5" t="s">
        <v>160</v>
      </c>
      <c r="G718" s="5" t="s">
        <v>731</v>
      </c>
      <c r="H718" s="5" t="s">
        <v>100</v>
      </c>
      <c r="I718" s="5" t="s">
        <v>212</v>
      </c>
      <c r="J718" s="5" t="s">
        <v>67</v>
      </c>
      <c r="K718" s="5" t="s">
        <v>1576</v>
      </c>
      <c r="L718" s="5" t="s">
        <v>42</v>
      </c>
      <c r="M718" s="5" t="s">
        <v>62</v>
      </c>
      <c r="N718" s="5" t="s">
        <v>1577</v>
      </c>
      <c r="O718" s="5">
        <v>1134.9000000000001</v>
      </c>
      <c r="P718" s="5">
        <v>3</v>
      </c>
      <c r="Q718" s="5">
        <v>45.36</v>
      </c>
      <c r="R718" s="8">
        <f>Table1[[#This Row],[Profit]]/Table1[[#This Row],[Sales]]</f>
        <v>3.99682791435369E-2</v>
      </c>
      <c r="S718" s="5">
        <v>124.29</v>
      </c>
      <c r="T718" s="5" t="s">
        <v>166</v>
      </c>
      <c r="U718" s="5">
        <v>102</v>
      </c>
      <c r="V718" s="5" t="s">
        <v>173</v>
      </c>
      <c r="W718" s="5" t="s">
        <v>96</v>
      </c>
      <c r="X718" s="9" t="s">
        <v>28</v>
      </c>
      <c r="Y718" s="12">
        <v>45372</v>
      </c>
      <c r="Z718" s="12">
        <v>45375</v>
      </c>
      <c r="AA718" s="11">
        <f t="shared" si="55"/>
        <v>2024</v>
      </c>
      <c r="AB718" s="11" t="str">
        <f t="shared" si="56"/>
        <v>March</v>
      </c>
      <c r="AC718" s="11">
        <f t="shared" si="59"/>
        <v>3</v>
      </c>
      <c r="AD718" s="13" t="str" cm="1">
        <f t="array" ref="AD718">_xlfn.IFS(Table1[[#This Row],[Diff order-ship date]]&gt;10,"late time",Table1[[#This Row],[Diff order-ship date]]&gt;=0,"on time",Table1[[#This Row],[Diff order-ship date]]&lt;0,"not appropriate")</f>
        <v>on time</v>
      </c>
      <c r="AE718" s="11" t="str">
        <f t="shared" si="57"/>
        <v>Positive</v>
      </c>
      <c r="AF718" s="11" t="str">
        <f>_xlfn.CONCAT(Table1[[#This Row],[Month]],Table1[[#This Row],[year]])</f>
        <v>March2024</v>
      </c>
      <c r="AG718" s="11">
        <f t="shared" si="58"/>
        <v>3.99682791435369E-2</v>
      </c>
    </row>
    <row r="719" spans="1:33">
      <c r="A719" s="6">
        <v>718</v>
      </c>
      <c r="B719" s="7" t="s">
        <v>728</v>
      </c>
      <c r="C719" s="7" t="s">
        <v>153</v>
      </c>
      <c r="D719" s="7" t="s">
        <v>729</v>
      </c>
      <c r="E719" s="7" t="s">
        <v>730</v>
      </c>
      <c r="F719" s="7" t="s">
        <v>160</v>
      </c>
      <c r="G719" s="7" t="s">
        <v>731</v>
      </c>
      <c r="H719" s="7" t="s">
        <v>100</v>
      </c>
      <c r="I719" s="7" t="s">
        <v>212</v>
      </c>
      <c r="J719" s="7" t="s">
        <v>67</v>
      </c>
      <c r="K719" s="7" t="s">
        <v>2652</v>
      </c>
      <c r="L719" s="7" t="s">
        <v>42</v>
      </c>
      <c r="M719" s="7" t="s">
        <v>62</v>
      </c>
      <c r="N719" s="7" t="s">
        <v>2653</v>
      </c>
      <c r="O719" s="7">
        <v>760.38</v>
      </c>
      <c r="P719" s="7">
        <v>2</v>
      </c>
      <c r="Q719" s="7">
        <v>144.41999999999999</v>
      </c>
      <c r="R719" s="8">
        <f>Table1[[#This Row],[Profit]]/Table1[[#This Row],[Sales]]</f>
        <v>0.189931350114416</v>
      </c>
      <c r="S719" s="7">
        <v>151.9</v>
      </c>
      <c r="T719" s="7" t="s">
        <v>166</v>
      </c>
      <c r="U719" s="7">
        <v>342</v>
      </c>
      <c r="V719" s="7" t="s">
        <v>173</v>
      </c>
      <c r="W719" s="7" t="s">
        <v>106</v>
      </c>
      <c r="X719" s="10" t="s">
        <v>21</v>
      </c>
      <c r="Y719" s="14">
        <v>45119</v>
      </c>
      <c r="Z719" s="14">
        <v>45272</v>
      </c>
      <c r="AA719" s="11">
        <f t="shared" si="55"/>
        <v>2023</v>
      </c>
      <c r="AB719" s="11" t="str">
        <f t="shared" si="56"/>
        <v>December</v>
      </c>
      <c r="AC719" s="11">
        <f t="shared" si="59"/>
        <v>153</v>
      </c>
      <c r="AD719" s="13" t="str" cm="1">
        <f t="array" ref="AD719">_xlfn.IFS(Table1[[#This Row],[Diff order-ship date]]&gt;10,"late time",Table1[[#This Row],[Diff order-ship date]]&gt;=0,"on time",Table1[[#This Row],[Diff order-ship date]]&lt;0,"not appropriate")</f>
        <v>late time</v>
      </c>
      <c r="AE719" s="11" t="str">
        <f t="shared" si="57"/>
        <v>Positive</v>
      </c>
      <c r="AF719" s="11" t="str">
        <f>_xlfn.CONCAT(Table1[[#This Row],[Month]],Table1[[#This Row],[year]])</f>
        <v>December2023</v>
      </c>
      <c r="AG719" s="11">
        <f t="shared" si="58"/>
        <v>0.189931350114416</v>
      </c>
    </row>
    <row r="720" spans="1:33">
      <c r="A720" s="4">
        <v>719</v>
      </c>
      <c r="B720" s="5" t="s">
        <v>2654</v>
      </c>
      <c r="C720" s="5" t="s">
        <v>153</v>
      </c>
      <c r="D720" s="5" t="s">
        <v>2655</v>
      </c>
      <c r="E720" s="5" t="s">
        <v>2656</v>
      </c>
      <c r="F720" s="5" t="s">
        <v>159</v>
      </c>
      <c r="G720" s="5" t="s">
        <v>55</v>
      </c>
      <c r="H720" s="5" t="s">
        <v>55</v>
      </c>
      <c r="I720" s="5" t="s">
        <v>212</v>
      </c>
      <c r="J720" s="5" t="s">
        <v>65</v>
      </c>
      <c r="K720" s="5" t="s">
        <v>2657</v>
      </c>
      <c r="L720" s="5" t="s">
        <v>29</v>
      </c>
      <c r="M720" s="5" t="s">
        <v>56</v>
      </c>
      <c r="N720" s="5" t="s">
        <v>2658</v>
      </c>
      <c r="O720" s="5">
        <v>144</v>
      </c>
      <c r="P720" s="5">
        <v>2</v>
      </c>
      <c r="Q720" s="5">
        <v>67.680000000000007</v>
      </c>
      <c r="R720" s="8">
        <f>Table1[[#This Row],[Profit]]/Table1[[#This Row],[Sales]]</f>
        <v>0.47</v>
      </c>
      <c r="S720" s="5">
        <v>17.54</v>
      </c>
      <c r="T720" s="5" t="s">
        <v>166</v>
      </c>
      <c r="U720" s="5">
        <v>43</v>
      </c>
      <c r="V720" s="5" t="s">
        <v>173</v>
      </c>
      <c r="W720" s="5" t="s">
        <v>89</v>
      </c>
      <c r="X720" s="9" t="s">
        <v>28</v>
      </c>
      <c r="Y720" s="12">
        <v>44734</v>
      </c>
      <c r="Z720" s="12">
        <v>44739</v>
      </c>
      <c r="AA720" s="11">
        <f t="shared" si="55"/>
        <v>2022</v>
      </c>
      <c r="AB720" s="11" t="str">
        <f t="shared" si="56"/>
        <v>June</v>
      </c>
      <c r="AC720" s="11">
        <f t="shared" si="59"/>
        <v>5</v>
      </c>
      <c r="AD720" s="13" t="str" cm="1">
        <f t="array" ref="AD720">_xlfn.IFS(Table1[[#This Row],[Diff order-ship date]]&gt;10,"late time",Table1[[#This Row],[Diff order-ship date]]&gt;=0,"on time",Table1[[#This Row],[Diff order-ship date]]&lt;0,"not appropriate")</f>
        <v>on time</v>
      </c>
      <c r="AE720" s="11" t="str">
        <f t="shared" si="57"/>
        <v>Positive</v>
      </c>
      <c r="AF720" s="11" t="str">
        <f>_xlfn.CONCAT(Table1[[#This Row],[Month]],Table1[[#This Row],[year]])</f>
        <v>June2022</v>
      </c>
      <c r="AG720" s="11">
        <f t="shared" si="58"/>
        <v>0.47</v>
      </c>
    </row>
    <row r="721" spans="1:33">
      <c r="A721" s="6">
        <v>720</v>
      </c>
      <c r="B721" s="7" t="s">
        <v>715</v>
      </c>
      <c r="C721" s="7" t="s">
        <v>153</v>
      </c>
      <c r="D721" s="7" t="s">
        <v>716</v>
      </c>
      <c r="E721" s="7" t="s">
        <v>717</v>
      </c>
      <c r="F721" s="7" t="s">
        <v>158</v>
      </c>
      <c r="G721" s="7" t="s">
        <v>55</v>
      </c>
      <c r="H721" s="7" t="s">
        <v>55</v>
      </c>
      <c r="I721" s="7" t="s">
        <v>212</v>
      </c>
      <c r="J721" s="7" t="s">
        <v>65</v>
      </c>
      <c r="K721" s="7" t="s">
        <v>2659</v>
      </c>
      <c r="L721" s="7" t="s">
        <v>42</v>
      </c>
      <c r="M721" s="7" t="s">
        <v>105</v>
      </c>
      <c r="N721" s="7" t="s">
        <v>2660</v>
      </c>
      <c r="O721" s="7">
        <v>265.26</v>
      </c>
      <c r="P721" s="7">
        <v>2</v>
      </c>
      <c r="Q721" s="7">
        <v>13.26</v>
      </c>
      <c r="R721" s="8">
        <f>Table1[[#This Row],[Profit]]/Table1[[#This Row],[Sales]]</f>
        <v>4.9988690341551699E-2</v>
      </c>
      <c r="S721" s="7">
        <v>13.2</v>
      </c>
      <c r="T721" s="7" t="s">
        <v>166</v>
      </c>
      <c r="U721" s="7">
        <v>597</v>
      </c>
      <c r="V721" s="7" t="s">
        <v>173</v>
      </c>
      <c r="W721" s="7" t="s">
        <v>101</v>
      </c>
      <c r="X721" s="10" t="s">
        <v>21</v>
      </c>
      <c r="Y721" s="14">
        <v>44871</v>
      </c>
      <c r="Z721" s="14">
        <v>44727</v>
      </c>
      <c r="AA721" s="11">
        <f t="shared" si="55"/>
        <v>2022</v>
      </c>
      <c r="AB721" s="11" t="str">
        <f t="shared" si="56"/>
        <v>June</v>
      </c>
      <c r="AC721" s="11">
        <f t="shared" si="59"/>
        <v>-144</v>
      </c>
      <c r="AD721" s="13" t="str" cm="1">
        <f t="array" ref="AD721">_xlfn.IFS(Table1[[#This Row],[Diff order-ship date]]&gt;10,"late time",Table1[[#This Row],[Diff order-ship date]]&gt;=0,"on time",Table1[[#This Row],[Diff order-ship date]]&lt;0,"not appropriate")</f>
        <v>not appropriate</v>
      </c>
      <c r="AE721" s="11" t="str">
        <f t="shared" si="57"/>
        <v>Positive</v>
      </c>
      <c r="AF721" s="11" t="str">
        <f>_xlfn.CONCAT(Table1[[#This Row],[Month]],Table1[[#This Row],[year]])</f>
        <v>June2022</v>
      </c>
      <c r="AG721" s="11">
        <f t="shared" si="58"/>
        <v>4.9988690341551699E-2</v>
      </c>
    </row>
    <row r="722" spans="1:33">
      <c r="A722" s="4">
        <v>721</v>
      </c>
      <c r="B722" s="5" t="s">
        <v>1468</v>
      </c>
      <c r="C722" s="5" t="s">
        <v>153</v>
      </c>
      <c r="D722" s="5" t="s">
        <v>749</v>
      </c>
      <c r="E722" s="5" t="s">
        <v>750</v>
      </c>
      <c r="F722" s="5" t="s">
        <v>160</v>
      </c>
      <c r="G722" s="5" t="s">
        <v>538</v>
      </c>
      <c r="H722" s="5" t="s">
        <v>71</v>
      </c>
      <c r="I722" s="5" t="s">
        <v>212</v>
      </c>
      <c r="J722" s="5" t="s">
        <v>65</v>
      </c>
      <c r="K722" s="5" t="s">
        <v>2661</v>
      </c>
      <c r="L722" s="5" t="s">
        <v>29</v>
      </c>
      <c r="M722" s="5" t="s">
        <v>121</v>
      </c>
      <c r="N722" s="5" t="s">
        <v>2662</v>
      </c>
      <c r="O722" s="5">
        <v>1718.1</v>
      </c>
      <c r="P722" s="5">
        <v>2</v>
      </c>
      <c r="Q722" s="5">
        <v>618.48</v>
      </c>
      <c r="R722" s="8">
        <f>Table1[[#This Row],[Profit]]/Table1[[#This Row],[Sales]]</f>
        <v>0.35997904662126801</v>
      </c>
      <c r="S722" s="5">
        <v>139.72999999999999</v>
      </c>
      <c r="T722" s="5" t="s">
        <v>165</v>
      </c>
      <c r="U722" s="5">
        <v>220</v>
      </c>
      <c r="V722" s="5" t="s">
        <v>173</v>
      </c>
      <c r="W722" s="5" t="s">
        <v>96</v>
      </c>
      <c r="X722" s="9" t="s">
        <v>28</v>
      </c>
      <c r="Y722" s="12">
        <v>44463</v>
      </c>
      <c r="Z722" s="12">
        <v>44465</v>
      </c>
      <c r="AA722" s="11">
        <f t="shared" si="55"/>
        <v>2021</v>
      </c>
      <c r="AB722" s="11" t="str">
        <f t="shared" si="56"/>
        <v>September</v>
      </c>
      <c r="AC722" s="11">
        <f t="shared" si="59"/>
        <v>2</v>
      </c>
      <c r="AD722" s="13" t="str" cm="1">
        <f t="array" ref="AD722">_xlfn.IFS(Table1[[#This Row],[Diff order-ship date]]&gt;10,"late time",Table1[[#This Row],[Diff order-ship date]]&gt;=0,"on time",Table1[[#This Row],[Diff order-ship date]]&lt;0,"not appropriate")</f>
        <v>on time</v>
      </c>
      <c r="AE722" s="11" t="str">
        <f t="shared" si="57"/>
        <v>Positive</v>
      </c>
      <c r="AF722" s="11" t="str">
        <f>_xlfn.CONCAT(Table1[[#This Row],[Month]],Table1[[#This Row],[year]])</f>
        <v>September2021</v>
      </c>
      <c r="AG722" s="11">
        <f t="shared" si="58"/>
        <v>0.35997904662126801</v>
      </c>
    </row>
    <row r="723" spans="1:33">
      <c r="A723" s="6">
        <v>722</v>
      </c>
      <c r="B723" s="7" t="s">
        <v>635</v>
      </c>
      <c r="C723" s="7" t="s">
        <v>153</v>
      </c>
      <c r="D723" s="7" t="s">
        <v>636</v>
      </c>
      <c r="E723" s="7" t="s">
        <v>637</v>
      </c>
      <c r="F723" s="7" t="s">
        <v>160</v>
      </c>
      <c r="G723" s="7" t="s">
        <v>638</v>
      </c>
      <c r="H723" s="7" t="s">
        <v>40</v>
      </c>
      <c r="I723" s="7" t="s">
        <v>212</v>
      </c>
      <c r="J723" s="7" t="s">
        <v>64</v>
      </c>
      <c r="K723" s="7" t="s">
        <v>1253</v>
      </c>
      <c r="L723" s="7" t="s">
        <v>42</v>
      </c>
      <c r="M723" s="7" t="s">
        <v>105</v>
      </c>
      <c r="N723" s="7" t="s">
        <v>1254</v>
      </c>
      <c r="O723" s="7">
        <v>3194.55</v>
      </c>
      <c r="P723" s="7">
        <v>5</v>
      </c>
      <c r="Q723" s="7">
        <v>830.55</v>
      </c>
      <c r="R723" s="8">
        <f>Table1[[#This Row],[Profit]]/Table1[[#This Row],[Sales]]</f>
        <v>0.25998966990655997</v>
      </c>
      <c r="S723" s="7">
        <v>403.97</v>
      </c>
      <c r="T723" s="7" t="s">
        <v>165</v>
      </c>
      <c r="U723" s="7">
        <v>614</v>
      </c>
      <c r="V723" s="7" t="s">
        <v>173</v>
      </c>
      <c r="W723" s="7" t="s">
        <v>101</v>
      </c>
      <c r="X723" s="10" t="s">
        <v>21</v>
      </c>
      <c r="Y723" s="14">
        <v>45022</v>
      </c>
      <c r="Z723" s="14">
        <v>45175</v>
      </c>
      <c r="AA723" s="11">
        <f t="shared" si="55"/>
        <v>2023</v>
      </c>
      <c r="AB723" s="11" t="str">
        <f t="shared" si="56"/>
        <v>September</v>
      </c>
      <c r="AC723" s="11">
        <f t="shared" si="59"/>
        <v>153</v>
      </c>
      <c r="AD723" s="13" t="str" cm="1">
        <f t="array" ref="AD723">_xlfn.IFS(Table1[[#This Row],[Diff order-ship date]]&gt;10,"late time",Table1[[#This Row],[Diff order-ship date]]&gt;=0,"on time",Table1[[#This Row],[Diff order-ship date]]&lt;0,"not appropriate")</f>
        <v>late time</v>
      </c>
      <c r="AE723" s="11" t="str">
        <f t="shared" si="57"/>
        <v>Positive</v>
      </c>
      <c r="AF723" s="11" t="str">
        <f>_xlfn.CONCAT(Table1[[#This Row],[Month]],Table1[[#This Row],[year]])</f>
        <v>September2023</v>
      </c>
      <c r="AG723" s="11">
        <f t="shared" si="58"/>
        <v>0.25998966990655997</v>
      </c>
    </row>
    <row r="724" spans="1:33">
      <c r="A724" s="4">
        <v>723</v>
      </c>
      <c r="B724" s="5" t="s">
        <v>635</v>
      </c>
      <c r="C724" s="5" t="s">
        <v>153</v>
      </c>
      <c r="D724" s="5" t="s">
        <v>636</v>
      </c>
      <c r="E724" s="5" t="s">
        <v>637</v>
      </c>
      <c r="F724" s="5" t="s">
        <v>160</v>
      </c>
      <c r="G724" s="5" t="s">
        <v>638</v>
      </c>
      <c r="H724" s="5" t="s">
        <v>40</v>
      </c>
      <c r="I724" s="5" t="s">
        <v>212</v>
      </c>
      <c r="J724" s="5" t="s">
        <v>64</v>
      </c>
      <c r="K724" s="5" t="s">
        <v>2663</v>
      </c>
      <c r="L724" s="5" t="s">
        <v>42</v>
      </c>
      <c r="M724" s="5" t="s">
        <v>105</v>
      </c>
      <c r="N724" s="5" t="s">
        <v>2664</v>
      </c>
      <c r="O724" s="5">
        <v>476.49</v>
      </c>
      <c r="P724" s="5">
        <v>7</v>
      </c>
      <c r="Q724" s="5">
        <v>47.46</v>
      </c>
      <c r="R724" s="8">
        <f>Table1[[#This Row],[Profit]]/Table1[[#This Row],[Sales]]</f>
        <v>9.9603349493168805E-2</v>
      </c>
      <c r="S724" s="5">
        <v>61.42</v>
      </c>
      <c r="T724" s="5" t="s">
        <v>165</v>
      </c>
      <c r="U724" s="5">
        <v>720</v>
      </c>
      <c r="V724" s="5" t="s">
        <v>173</v>
      </c>
      <c r="W724" s="5" t="s">
        <v>96</v>
      </c>
      <c r="X724" s="9" t="s">
        <v>21</v>
      </c>
      <c r="Y724" s="12">
        <v>45022</v>
      </c>
      <c r="Z724" s="12">
        <v>45175</v>
      </c>
      <c r="AA724" s="11">
        <f t="shared" si="55"/>
        <v>2023</v>
      </c>
      <c r="AB724" s="11" t="str">
        <f t="shared" si="56"/>
        <v>September</v>
      </c>
      <c r="AC724" s="11">
        <f t="shared" si="59"/>
        <v>153</v>
      </c>
      <c r="AD724" s="13" t="str" cm="1">
        <f t="array" ref="AD724">_xlfn.IFS(Table1[[#This Row],[Diff order-ship date]]&gt;10,"late time",Table1[[#This Row],[Diff order-ship date]]&gt;=0,"on time",Table1[[#This Row],[Diff order-ship date]]&lt;0,"not appropriate")</f>
        <v>late time</v>
      </c>
      <c r="AE724" s="11" t="str">
        <f t="shared" si="57"/>
        <v>Positive</v>
      </c>
      <c r="AF724" s="11" t="str">
        <f>_xlfn.CONCAT(Table1[[#This Row],[Month]],Table1[[#This Row],[year]])</f>
        <v>September2023</v>
      </c>
      <c r="AG724" s="11">
        <f t="shared" si="58"/>
        <v>9.9603349493168805E-2</v>
      </c>
    </row>
    <row r="725" spans="1:33">
      <c r="A725" s="6">
        <v>724</v>
      </c>
      <c r="B725" s="7" t="s">
        <v>635</v>
      </c>
      <c r="C725" s="7" t="s">
        <v>153</v>
      </c>
      <c r="D725" s="7" t="s">
        <v>636</v>
      </c>
      <c r="E725" s="7" t="s">
        <v>637</v>
      </c>
      <c r="F725" s="7" t="s">
        <v>160</v>
      </c>
      <c r="G725" s="7" t="s">
        <v>638</v>
      </c>
      <c r="H725" s="7" t="s">
        <v>40</v>
      </c>
      <c r="I725" s="7" t="s">
        <v>212</v>
      </c>
      <c r="J725" s="7" t="s">
        <v>64</v>
      </c>
      <c r="K725" s="7" t="s">
        <v>2665</v>
      </c>
      <c r="L725" s="7" t="s">
        <v>42</v>
      </c>
      <c r="M725" s="7" t="s">
        <v>105</v>
      </c>
      <c r="N725" s="7" t="s">
        <v>2666</v>
      </c>
      <c r="O725" s="7">
        <v>136.59</v>
      </c>
      <c r="P725" s="7">
        <v>1</v>
      </c>
      <c r="Q725" s="7">
        <v>57.36</v>
      </c>
      <c r="R725" s="8">
        <f>Table1[[#This Row],[Profit]]/Table1[[#This Row],[Sales]]</f>
        <v>0.41994289479464098</v>
      </c>
      <c r="S725" s="7">
        <v>1.92</v>
      </c>
      <c r="T725" s="7" t="s">
        <v>165</v>
      </c>
      <c r="U725" s="7">
        <v>502</v>
      </c>
      <c r="V725" s="7" t="s">
        <v>173</v>
      </c>
      <c r="W725" s="7" t="s">
        <v>106</v>
      </c>
      <c r="X725" s="10" t="s">
        <v>28</v>
      </c>
      <c r="Y725" s="14">
        <v>44853</v>
      </c>
      <c r="Z725" s="14">
        <v>44855</v>
      </c>
      <c r="AA725" s="11">
        <f t="shared" si="55"/>
        <v>2022</v>
      </c>
      <c r="AB725" s="11" t="str">
        <f t="shared" si="56"/>
        <v>October</v>
      </c>
      <c r="AC725" s="11">
        <f t="shared" si="59"/>
        <v>2</v>
      </c>
      <c r="AD725" s="13" t="str" cm="1">
        <f t="array" ref="AD725">_xlfn.IFS(Table1[[#This Row],[Diff order-ship date]]&gt;10,"late time",Table1[[#This Row],[Diff order-ship date]]&gt;=0,"on time",Table1[[#This Row],[Diff order-ship date]]&lt;0,"not appropriate")</f>
        <v>on time</v>
      </c>
      <c r="AE725" s="11" t="str">
        <f t="shared" si="57"/>
        <v>Positive</v>
      </c>
      <c r="AF725" s="11" t="str">
        <f>_xlfn.CONCAT(Table1[[#This Row],[Month]],Table1[[#This Row],[year]])</f>
        <v>October2022</v>
      </c>
      <c r="AG725" s="11">
        <f t="shared" si="58"/>
        <v>0.41994289479464098</v>
      </c>
    </row>
    <row r="726" spans="1:33">
      <c r="A726" s="4">
        <v>725</v>
      </c>
      <c r="B726" s="5" t="s">
        <v>1460</v>
      </c>
      <c r="C726" s="5" t="s">
        <v>153</v>
      </c>
      <c r="D726" s="5" t="s">
        <v>1461</v>
      </c>
      <c r="E726" s="5" t="s">
        <v>1462</v>
      </c>
      <c r="F726" s="5" t="s">
        <v>160</v>
      </c>
      <c r="G726" s="5" t="s">
        <v>731</v>
      </c>
      <c r="H726" s="5" t="s">
        <v>100</v>
      </c>
      <c r="I726" s="5" t="s">
        <v>212</v>
      </c>
      <c r="J726" s="5" t="s">
        <v>67</v>
      </c>
      <c r="K726" s="5" t="s">
        <v>2667</v>
      </c>
      <c r="L726" s="5" t="s">
        <v>42</v>
      </c>
      <c r="M726" s="5" t="s">
        <v>62</v>
      </c>
      <c r="N726" s="5" t="s">
        <v>2668</v>
      </c>
      <c r="O726" s="5">
        <v>487.38</v>
      </c>
      <c r="P726" s="5">
        <v>2</v>
      </c>
      <c r="Q726" s="5">
        <v>107.22</v>
      </c>
      <c r="R726" s="8">
        <f>Table1[[#This Row],[Profit]]/Table1[[#This Row],[Sales]]</f>
        <v>0.219992613566416</v>
      </c>
      <c r="S726" s="5">
        <v>81.849999999999994</v>
      </c>
      <c r="T726" s="5" t="s">
        <v>165</v>
      </c>
      <c r="U726" s="5">
        <v>298</v>
      </c>
      <c r="V726" s="5" t="s">
        <v>173</v>
      </c>
      <c r="W726" s="5" t="s">
        <v>89</v>
      </c>
      <c r="X726" s="9" t="s">
        <v>21</v>
      </c>
      <c r="Y726" s="12">
        <v>44706</v>
      </c>
      <c r="Z726" s="12">
        <v>44709</v>
      </c>
      <c r="AA726" s="11">
        <f t="shared" si="55"/>
        <v>2022</v>
      </c>
      <c r="AB726" s="11" t="str">
        <f t="shared" si="56"/>
        <v>May</v>
      </c>
      <c r="AC726" s="11">
        <f t="shared" si="59"/>
        <v>3</v>
      </c>
      <c r="AD726" s="13" t="str" cm="1">
        <f t="array" ref="AD726">_xlfn.IFS(Table1[[#This Row],[Diff order-ship date]]&gt;10,"late time",Table1[[#This Row],[Diff order-ship date]]&gt;=0,"on time",Table1[[#This Row],[Diff order-ship date]]&lt;0,"not appropriate")</f>
        <v>on time</v>
      </c>
      <c r="AE726" s="11" t="str">
        <f t="shared" si="57"/>
        <v>Positive</v>
      </c>
      <c r="AF726" s="11" t="str">
        <f>_xlfn.CONCAT(Table1[[#This Row],[Month]],Table1[[#This Row],[year]])</f>
        <v>May2022</v>
      </c>
      <c r="AG726" s="11">
        <f t="shared" si="58"/>
        <v>0.219992613566416</v>
      </c>
    </row>
    <row r="727" spans="1:33">
      <c r="A727" s="6">
        <v>726</v>
      </c>
      <c r="B727" s="7" t="s">
        <v>2151</v>
      </c>
      <c r="C727" s="7" t="s">
        <v>153</v>
      </c>
      <c r="D727" s="7" t="s">
        <v>2152</v>
      </c>
      <c r="E727" s="7" t="s">
        <v>84</v>
      </c>
      <c r="F727" s="7" t="s">
        <v>160</v>
      </c>
      <c r="G727" s="7" t="s">
        <v>148</v>
      </c>
      <c r="H727" s="7" t="s">
        <v>71</v>
      </c>
      <c r="I727" s="7" t="s">
        <v>212</v>
      </c>
      <c r="J727" s="7" t="s">
        <v>65</v>
      </c>
      <c r="K727" s="7" t="s">
        <v>2669</v>
      </c>
      <c r="L727" s="7" t="s">
        <v>42</v>
      </c>
      <c r="M727" s="7" t="s">
        <v>62</v>
      </c>
      <c r="N727" s="7" t="s">
        <v>2670</v>
      </c>
      <c r="O727" s="7">
        <v>168.6</v>
      </c>
      <c r="P727" s="7">
        <v>1</v>
      </c>
      <c r="Q727" s="7">
        <v>79.23</v>
      </c>
      <c r="R727" s="8">
        <f>Table1[[#This Row],[Profit]]/Table1[[#This Row],[Sales]]</f>
        <v>0.46992882562277599</v>
      </c>
      <c r="S727" s="7">
        <v>22.48</v>
      </c>
      <c r="T727" s="7" t="s">
        <v>165</v>
      </c>
      <c r="U727" s="7">
        <v>88</v>
      </c>
      <c r="V727" s="7" t="s">
        <v>173</v>
      </c>
      <c r="W727" s="7" t="s">
        <v>96</v>
      </c>
      <c r="X727" s="10" t="s">
        <v>28</v>
      </c>
      <c r="Y727" s="14">
        <v>44523</v>
      </c>
      <c r="Z727" s="14">
        <v>44525</v>
      </c>
      <c r="AA727" s="11">
        <f t="shared" si="55"/>
        <v>2021</v>
      </c>
      <c r="AB727" s="11" t="str">
        <f t="shared" si="56"/>
        <v>November</v>
      </c>
      <c r="AC727" s="11">
        <f t="shared" si="59"/>
        <v>2</v>
      </c>
      <c r="AD727" s="13" t="str" cm="1">
        <f t="array" ref="AD727">_xlfn.IFS(Table1[[#This Row],[Diff order-ship date]]&gt;10,"late time",Table1[[#This Row],[Diff order-ship date]]&gt;=0,"on time",Table1[[#This Row],[Diff order-ship date]]&lt;0,"not appropriate")</f>
        <v>on time</v>
      </c>
      <c r="AE727" s="11" t="str">
        <f t="shared" si="57"/>
        <v>Positive</v>
      </c>
      <c r="AF727" s="11" t="str">
        <f>_xlfn.CONCAT(Table1[[#This Row],[Month]],Table1[[#This Row],[year]])</f>
        <v>November2021</v>
      </c>
      <c r="AG727" s="11">
        <f t="shared" si="58"/>
        <v>0.46992882562277599</v>
      </c>
    </row>
    <row r="728" spans="1:33">
      <c r="A728" s="4">
        <v>727</v>
      </c>
      <c r="B728" s="5" t="s">
        <v>2671</v>
      </c>
      <c r="C728" s="5" t="s">
        <v>153</v>
      </c>
      <c r="D728" s="5" t="s">
        <v>2672</v>
      </c>
      <c r="E728" s="5" t="s">
        <v>2673</v>
      </c>
      <c r="F728" s="5" t="s">
        <v>160</v>
      </c>
      <c r="G728" s="5" t="s">
        <v>1604</v>
      </c>
      <c r="H728" s="5" t="s">
        <v>104</v>
      </c>
      <c r="I728" s="5" t="s">
        <v>212</v>
      </c>
      <c r="J728" s="5" t="s">
        <v>67</v>
      </c>
      <c r="K728" s="5" t="s">
        <v>2674</v>
      </c>
      <c r="L728" s="5" t="s">
        <v>42</v>
      </c>
      <c r="M728" s="5" t="s">
        <v>26</v>
      </c>
      <c r="N728" s="5" t="s">
        <v>2675</v>
      </c>
      <c r="O728" s="5">
        <v>143.1</v>
      </c>
      <c r="P728" s="5">
        <v>2</v>
      </c>
      <c r="Q728" s="5">
        <v>9.9600000000000009</v>
      </c>
      <c r="R728" s="8">
        <f>Table1[[#This Row],[Profit]]/Table1[[#This Row],[Sales]]</f>
        <v>6.9601677148847005E-2</v>
      </c>
      <c r="S728" s="5">
        <v>12.2</v>
      </c>
      <c r="T728" s="5" t="s">
        <v>165</v>
      </c>
      <c r="U728" s="5">
        <v>680</v>
      </c>
      <c r="V728" s="5" t="s">
        <v>173</v>
      </c>
      <c r="W728" s="5" t="s">
        <v>106</v>
      </c>
      <c r="X728" s="9" t="s">
        <v>21</v>
      </c>
      <c r="Y728" s="12">
        <v>45434</v>
      </c>
      <c r="Z728" s="12">
        <v>45437</v>
      </c>
      <c r="AA728" s="11">
        <f t="shared" si="55"/>
        <v>2024</v>
      </c>
      <c r="AB728" s="11" t="str">
        <f t="shared" si="56"/>
        <v>May</v>
      </c>
      <c r="AC728" s="11">
        <f t="shared" si="59"/>
        <v>3</v>
      </c>
      <c r="AD728" s="13" t="str" cm="1">
        <f t="array" ref="AD728">_xlfn.IFS(Table1[[#This Row],[Diff order-ship date]]&gt;10,"late time",Table1[[#This Row],[Diff order-ship date]]&gt;=0,"on time",Table1[[#This Row],[Diff order-ship date]]&lt;0,"not appropriate")</f>
        <v>on time</v>
      </c>
      <c r="AE728" s="11" t="str">
        <f t="shared" si="57"/>
        <v>Positive</v>
      </c>
      <c r="AF728" s="11" t="str">
        <f>_xlfn.CONCAT(Table1[[#This Row],[Month]],Table1[[#This Row],[year]])</f>
        <v>May2024</v>
      </c>
      <c r="AG728" s="11">
        <f t="shared" si="58"/>
        <v>6.9601677148847005E-2</v>
      </c>
    </row>
    <row r="729" spans="1:33">
      <c r="A729" s="6">
        <v>728</v>
      </c>
      <c r="B729" s="7" t="s">
        <v>1481</v>
      </c>
      <c r="C729" s="7" t="s">
        <v>153</v>
      </c>
      <c r="D729" s="7" t="s">
        <v>1482</v>
      </c>
      <c r="E729" s="7" t="s">
        <v>1483</v>
      </c>
      <c r="F729" s="7" t="s">
        <v>159</v>
      </c>
      <c r="G729" s="7" t="s">
        <v>259</v>
      </c>
      <c r="H729" s="7" t="s">
        <v>138</v>
      </c>
      <c r="I729" s="7" t="s">
        <v>212</v>
      </c>
      <c r="J729" s="7" t="s">
        <v>65</v>
      </c>
      <c r="K729" s="7" t="s">
        <v>2676</v>
      </c>
      <c r="L729" s="7" t="s">
        <v>29</v>
      </c>
      <c r="M729" s="7" t="s">
        <v>50</v>
      </c>
      <c r="N729" s="7" t="s">
        <v>2677</v>
      </c>
      <c r="O729" s="7">
        <v>716.85</v>
      </c>
      <c r="P729" s="7">
        <v>5</v>
      </c>
      <c r="Q729" s="7">
        <v>250.8</v>
      </c>
      <c r="R729" s="8">
        <f>Table1[[#This Row],[Profit]]/Table1[[#This Row],[Sales]]</f>
        <v>0.349863988282067</v>
      </c>
      <c r="S729" s="7">
        <v>59.87</v>
      </c>
      <c r="T729" s="7" t="s">
        <v>165</v>
      </c>
      <c r="U729" s="7">
        <v>129</v>
      </c>
      <c r="V729" s="7" t="s">
        <v>173</v>
      </c>
      <c r="W729" s="7" t="s">
        <v>89</v>
      </c>
      <c r="X729" s="10" t="s">
        <v>28</v>
      </c>
      <c r="Y729" s="14">
        <v>44899</v>
      </c>
      <c r="Z729" s="14">
        <v>44665</v>
      </c>
      <c r="AA729" s="11">
        <f t="shared" si="55"/>
        <v>2022</v>
      </c>
      <c r="AB729" s="11" t="str">
        <f t="shared" si="56"/>
        <v>April</v>
      </c>
      <c r="AC729" s="11">
        <f t="shared" si="59"/>
        <v>-234</v>
      </c>
      <c r="AD729" s="13" t="str" cm="1">
        <f t="array" ref="AD729">_xlfn.IFS(Table1[[#This Row],[Diff order-ship date]]&gt;10,"late time",Table1[[#This Row],[Diff order-ship date]]&gt;=0,"on time",Table1[[#This Row],[Diff order-ship date]]&lt;0,"not appropriate")</f>
        <v>not appropriate</v>
      </c>
      <c r="AE729" s="11" t="str">
        <f t="shared" si="57"/>
        <v>Positive</v>
      </c>
      <c r="AF729" s="11" t="str">
        <f>_xlfn.CONCAT(Table1[[#This Row],[Month]],Table1[[#This Row],[year]])</f>
        <v>April2022</v>
      </c>
      <c r="AG729" s="11">
        <f t="shared" si="58"/>
        <v>0.349863988282067</v>
      </c>
    </row>
    <row r="730" spans="1:33">
      <c r="A730" s="4">
        <v>729</v>
      </c>
      <c r="B730" s="5" t="s">
        <v>2678</v>
      </c>
      <c r="C730" s="5" t="s">
        <v>153</v>
      </c>
      <c r="D730" s="5" t="s">
        <v>1996</v>
      </c>
      <c r="E730" s="5" t="s">
        <v>1997</v>
      </c>
      <c r="F730" s="5" t="s">
        <v>159</v>
      </c>
      <c r="G730" s="5" t="s">
        <v>224</v>
      </c>
      <c r="H730" s="5" t="s">
        <v>87</v>
      </c>
      <c r="I730" s="5" t="s">
        <v>212</v>
      </c>
      <c r="J730" s="5" t="s">
        <v>66</v>
      </c>
      <c r="K730" s="5" t="s">
        <v>1339</v>
      </c>
      <c r="L730" s="5" t="s">
        <v>29</v>
      </c>
      <c r="M730" s="5" t="s">
        <v>56</v>
      </c>
      <c r="N730" s="5" t="s">
        <v>1340</v>
      </c>
      <c r="O730" s="5">
        <v>200.76</v>
      </c>
      <c r="P730" s="5">
        <v>2</v>
      </c>
      <c r="Q730" s="5">
        <v>86.28</v>
      </c>
      <c r="R730" s="8">
        <f>Table1[[#This Row],[Profit]]/Table1[[#This Row],[Sales]]</f>
        <v>0.42976688583383099</v>
      </c>
      <c r="S730" s="5">
        <v>27.96</v>
      </c>
      <c r="T730" s="5" t="s">
        <v>165</v>
      </c>
      <c r="U730" s="5">
        <v>740</v>
      </c>
      <c r="V730" s="5" t="s">
        <v>173</v>
      </c>
      <c r="W730" s="5" t="s">
        <v>106</v>
      </c>
      <c r="X730" s="9" t="s">
        <v>28</v>
      </c>
      <c r="Y730" s="12">
        <v>45302</v>
      </c>
      <c r="Z730" s="12">
        <v>45362</v>
      </c>
      <c r="AA730" s="11">
        <f t="shared" si="55"/>
        <v>2024</v>
      </c>
      <c r="AB730" s="11" t="str">
        <f t="shared" si="56"/>
        <v>March</v>
      </c>
      <c r="AC730" s="11">
        <f t="shared" si="59"/>
        <v>60</v>
      </c>
      <c r="AD730" s="13" t="str" cm="1">
        <f t="array" ref="AD730">_xlfn.IFS(Table1[[#This Row],[Diff order-ship date]]&gt;10,"late time",Table1[[#This Row],[Diff order-ship date]]&gt;=0,"on time",Table1[[#This Row],[Diff order-ship date]]&lt;0,"not appropriate")</f>
        <v>late time</v>
      </c>
      <c r="AE730" s="11" t="str">
        <f t="shared" si="57"/>
        <v>Positive</v>
      </c>
      <c r="AF730" s="11" t="str">
        <f>_xlfn.CONCAT(Table1[[#This Row],[Month]],Table1[[#This Row],[year]])</f>
        <v>March2024</v>
      </c>
      <c r="AG730" s="11">
        <f t="shared" si="58"/>
        <v>0.42976688583383099</v>
      </c>
    </row>
    <row r="731" spans="1:33">
      <c r="A731" s="6">
        <v>730</v>
      </c>
      <c r="B731" s="7" t="s">
        <v>2679</v>
      </c>
      <c r="C731" s="7" t="s">
        <v>153</v>
      </c>
      <c r="D731" s="7" t="s">
        <v>2680</v>
      </c>
      <c r="E731" s="7" t="s">
        <v>2681</v>
      </c>
      <c r="F731" s="7" t="s">
        <v>159</v>
      </c>
      <c r="G731" s="7" t="s">
        <v>690</v>
      </c>
      <c r="H731" s="7" t="s">
        <v>25</v>
      </c>
      <c r="I731" s="7" t="s">
        <v>212</v>
      </c>
      <c r="J731" s="7" t="s">
        <v>66</v>
      </c>
      <c r="K731" s="7" t="s">
        <v>2682</v>
      </c>
      <c r="L731" s="7" t="s">
        <v>42</v>
      </c>
      <c r="M731" s="7" t="s">
        <v>105</v>
      </c>
      <c r="N731" s="7" t="s">
        <v>2683</v>
      </c>
      <c r="O731" s="7">
        <v>667.56</v>
      </c>
      <c r="P731" s="7">
        <v>4</v>
      </c>
      <c r="Q731" s="7">
        <v>153.47999999999999</v>
      </c>
      <c r="R731" s="8">
        <f>Table1[[#This Row],[Profit]]/Table1[[#This Row],[Sales]]</f>
        <v>0.22991191802984001</v>
      </c>
      <c r="S731" s="7">
        <v>89.64</v>
      </c>
      <c r="T731" s="7" t="s">
        <v>165</v>
      </c>
      <c r="U731" s="7">
        <v>97</v>
      </c>
      <c r="V731" s="7" t="s">
        <v>173</v>
      </c>
      <c r="W731" s="7" t="s">
        <v>96</v>
      </c>
      <c r="X731" s="10" t="s">
        <v>28</v>
      </c>
      <c r="Y731" s="14">
        <v>44706</v>
      </c>
      <c r="Z731" s="14">
        <v>44709</v>
      </c>
      <c r="AA731" s="11">
        <f t="shared" si="55"/>
        <v>2022</v>
      </c>
      <c r="AB731" s="11" t="str">
        <f t="shared" si="56"/>
        <v>May</v>
      </c>
      <c r="AC731" s="11">
        <f t="shared" si="59"/>
        <v>3</v>
      </c>
      <c r="AD731" s="13" t="str" cm="1">
        <f t="array" ref="AD731">_xlfn.IFS(Table1[[#This Row],[Diff order-ship date]]&gt;10,"late time",Table1[[#This Row],[Diff order-ship date]]&gt;=0,"on time",Table1[[#This Row],[Diff order-ship date]]&lt;0,"not appropriate")</f>
        <v>on time</v>
      </c>
      <c r="AE731" s="11" t="str">
        <f t="shared" si="57"/>
        <v>Positive</v>
      </c>
      <c r="AF731" s="11" t="str">
        <f>_xlfn.CONCAT(Table1[[#This Row],[Month]],Table1[[#This Row],[year]])</f>
        <v>May2022</v>
      </c>
      <c r="AG731" s="11">
        <f t="shared" si="58"/>
        <v>0.22991191802984001</v>
      </c>
    </row>
    <row r="732" spans="1:33">
      <c r="A732" s="4">
        <v>731</v>
      </c>
      <c r="B732" s="5" t="s">
        <v>2684</v>
      </c>
      <c r="C732" s="5" t="s">
        <v>153</v>
      </c>
      <c r="D732" s="5" t="s">
        <v>536</v>
      </c>
      <c r="E732" s="5" t="s">
        <v>537</v>
      </c>
      <c r="F732" s="5" t="s">
        <v>159</v>
      </c>
      <c r="G732" s="5" t="s">
        <v>148</v>
      </c>
      <c r="H732" s="5" t="s">
        <v>138</v>
      </c>
      <c r="I732" s="5" t="s">
        <v>212</v>
      </c>
      <c r="J732" s="5" t="s">
        <v>65</v>
      </c>
      <c r="K732" s="5" t="s">
        <v>1664</v>
      </c>
      <c r="L732" s="5" t="s">
        <v>42</v>
      </c>
      <c r="M732" s="5" t="s">
        <v>105</v>
      </c>
      <c r="N732" s="5" t="s">
        <v>1665</v>
      </c>
      <c r="O732" s="5">
        <v>698.85</v>
      </c>
      <c r="P732" s="5">
        <v>5</v>
      </c>
      <c r="Q732" s="5">
        <v>146.69999999999999</v>
      </c>
      <c r="R732" s="8">
        <f>Table1[[#This Row],[Profit]]/Table1[[#This Row],[Sales]]</f>
        <v>0.20991629104958101</v>
      </c>
      <c r="S732" s="5">
        <v>36.86</v>
      </c>
      <c r="T732" s="5" t="s">
        <v>165</v>
      </c>
      <c r="U732" s="5">
        <v>624</v>
      </c>
      <c r="V732" s="5" t="s">
        <v>173</v>
      </c>
      <c r="W732" s="5" t="s">
        <v>106</v>
      </c>
      <c r="X732" s="9" t="s">
        <v>21</v>
      </c>
      <c r="Y732" s="12">
        <v>44566</v>
      </c>
      <c r="Z732" s="12">
        <v>44656</v>
      </c>
      <c r="AA732" s="11">
        <f t="shared" si="55"/>
        <v>2022</v>
      </c>
      <c r="AB732" s="11" t="str">
        <f t="shared" si="56"/>
        <v>April</v>
      </c>
      <c r="AC732" s="11">
        <f t="shared" si="59"/>
        <v>90</v>
      </c>
      <c r="AD732" s="13" t="str" cm="1">
        <f t="array" ref="AD732">_xlfn.IFS(Table1[[#This Row],[Diff order-ship date]]&gt;10,"late time",Table1[[#This Row],[Diff order-ship date]]&gt;=0,"on time",Table1[[#This Row],[Diff order-ship date]]&lt;0,"not appropriate")</f>
        <v>late time</v>
      </c>
      <c r="AE732" s="11" t="str">
        <f t="shared" si="57"/>
        <v>Positive</v>
      </c>
      <c r="AF732" s="11" t="str">
        <f>_xlfn.CONCAT(Table1[[#This Row],[Month]],Table1[[#This Row],[year]])</f>
        <v>April2022</v>
      </c>
      <c r="AG732" s="11">
        <f t="shared" si="58"/>
        <v>0.20991629104958101</v>
      </c>
    </row>
    <row r="733" spans="1:33">
      <c r="A733" s="6">
        <v>732</v>
      </c>
      <c r="B733" s="7" t="s">
        <v>2685</v>
      </c>
      <c r="C733" s="7" t="s">
        <v>153</v>
      </c>
      <c r="D733" s="7" t="s">
        <v>853</v>
      </c>
      <c r="E733" s="7" t="s">
        <v>854</v>
      </c>
      <c r="F733" s="7" t="s">
        <v>159</v>
      </c>
      <c r="G733" s="7" t="s">
        <v>516</v>
      </c>
      <c r="H733" s="7" t="s">
        <v>132</v>
      </c>
      <c r="I733" s="7" t="s">
        <v>212</v>
      </c>
      <c r="J733" s="7" t="s">
        <v>66</v>
      </c>
      <c r="K733" s="7" t="s">
        <v>1698</v>
      </c>
      <c r="L733" s="7" t="s">
        <v>42</v>
      </c>
      <c r="M733" s="7" t="s">
        <v>26</v>
      </c>
      <c r="N733" s="7" t="s">
        <v>1699</v>
      </c>
      <c r="O733" s="7">
        <v>114.66</v>
      </c>
      <c r="P733" s="7">
        <v>2</v>
      </c>
      <c r="Q733" s="7">
        <v>4.5599999999999996</v>
      </c>
      <c r="R733" s="8">
        <f>Table1[[#This Row],[Profit]]/Table1[[#This Row],[Sales]]</f>
        <v>3.9769754055468301E-2</v>
      </c>
      <c r="S733" s="7">
        <v>11.1</v>
      </c>
      <c r="T733" s="7" t="s">
        <v>165</v>
      </c>
      <c r="U733" s="7">
        <v>492</v>
      </c>
      <c r="V733" s="7" t="s">
        <v>173</v>
      </c>
      <c r="W733" s="7" t="s">
        <v>89</v>
      </c>
      <c r="X733" s="10" t="s">
        <v>28</v>
      </c>
      <c r="Y733" s="14">
        <v>45372</v>
      </c>
      <c r="Z733" s="14">
        <v>45375</v>
      </c>
      <c r="AA733" s="11">
        <f t="shared" si="55"/>
        <v>2024</v>
      </c>
      <c r="AB733" s="11" t="str">
        <f t="shared" si="56"/>
        <v>March</v>
      </c>
      <c r="AC733" s="11">
        <f t="shared" si="59"/>
        <v>3</v>
      </c>
      <c r="AD733" s="13" t="str" cm="1">
        <f t="array" ref="AD733">_xlfn.IFS(Table1[[#This Row],[Diff order-ship date]]&gt;10,"late time",Table1[[#This Row],[Diff order-ship date]]&gt;=0,"on time",Table1[[#This Row],[Diff order-ship date]]&lt;0,"not appropriate")</f>
        <v>on time</v>
      </c>
      <c r="AE733" s="11" t="str">
        <f t="shared" si="57"/>
        <v>Positive</v>
      </c>
      <c r="AF733" s="11" t="str">
        <f>_xlfn.CONCAT(Table1[[#This Row],[Month]],Table1[[#This Row],[year]])</f>
        <v>March2024</v>
      </c>
      <c r="AG733" s="11">
        <f t="shared" si="58"/>
        <v>3.9769754055468301E-2</v>
      </c>
    </row>
    <row r="734" spans="1:33">
      <c r="A734" s="4">
        <v>733</v>
      </c>
      <c r="B734" s="5" t="s">
        <v>1511</v>
      </c>
      <c r="C734" s="5" t="s">
        <v>153</v>
      </c>
      <c r="D734" s="5" t="s">
        <v>1512</v>
      </c>
      <c r="E734" s="5" t="s">
        <v>1513</v>
      </c>
      <c r="F734" s="5" t="s">
        <v>158</v>
      </c>
      <c r="G734" s="5" t="s">
        <v>723</v>
      </c>
      <c r="H734" s="5" t="s">
        <v>129</v>
      </c>
      <c r="I734" s="5" t="s">
        <v>212</v>
      </c>
      <c r="J734" s="5" t="s">
        <v>67</v>
      </c>
      <c r="K734" s="5" t="s">
        <v>2686</v>
      </c>
      <c r="L734" s="5" t="s">
        <v>29</v>
      </c>
      <c r="M734" s="5" t="s">
        <v>50</v>
      </c>
      <c r="N734" s="5" t="s">
        <v>2687</v>
      </c>
      <c r="O734" s="5">
        <v>743.25</v>
      </c>
      <c r="P734" s="5">
        <v>5</v>
      </c>
      <c r="Q734" s="5">
        <v>133.65</v>
      </c>
      <c r="R734" s="8">
        <f>Table1[[#This Row],[Profit]]/Table1[[#This Row],[Sales]]</f>
        <v>0.17981836528758799</v>
      </c>
      <c r="S734" s="5">
        <v>79.099999999999994</v>
      </c>
      <c r="T734" s="5" t="s">
        <v>165</v>
      </c>
      <c r="U734" s="5">
        <v>127</v>
      </c>
      <c r="V734" s="5" t="s">
        <v>173</v>
      </c>
      <c r="W734" s="5" t="s">
        <v>101</v>
      </c>
      <c r="X734" s="9" t="s">
        <v>28</v>
      </c>
      <c r="Y734" s="12">
        <v>45190</v>
      </c>
      <c r="Z734" s="12">
        <v>45193</v>
      </c>
      <c r="AA734" s="11">
        <f t="shared" si="55"/>
        <v>2023</v>
      </c>
      <c r="AB734" s="11" t="str">
        <f t="shared" si="56"/>
        <v>September</v>
      </c>
      <c r="AC734" s="11">
        <f t="shared" si="59"/>
        <v>3</v>
      </c>
      <c r="AD734" s="13" t="str" cm="1">
        <f t="array" ref="AD734">_xlfn.IFS(Table1[[#This Row],[Diff order-ship date]]&gt;10,"late time",Table1[[#This Row],[Diff order-ship date]]&gt;=0,"on time",Table1[[#This Row],[Diff order-ship date]]&lt;0,"not appropriate")</f>
        <v>on time</v>
      </c>
      <c r="AE734" s="11" t="str">
        <f t="shared" si="57"/>
        <v>Positive</v>
      </c>
      <c r="AF734" s="11" t="str">
        <f>_xlfn.CONCAT(Table1[[#This Row],[Month]],Table1[[#This Row],[year]])</f>
        <v>September2023</v>
      </c>
      <c r="AG734" s="11">
        <f t="shared" si="58"/>
        <v>0.17981836528758799</v>
      </c>
    </row>
    <row r="735" spans="1:33">
      <c r="A735" s="6">
        <v>734</v>
      </c>
      <c r="B735" s="7" t="s">
        <v>2688</v>
      </c>
      <c r="C735" s="7" t="s">
        <v>153</v>
      </c>
      <c r="D735" s="7" t="s">
        <v>945</v>
      </c>
      <c r="E735" s="7" t="s">
        <v>946</v>
      </c>
      <c r="F735" s="7" t="s">
        <v>158</v>
      </c>
      <c r="G735" s="7" t="s">
        <v>751</v>
      </c>
      <c r="H735" s="7" t="s">
        <v>138</v>
      </c>
      <c r="I735" s="7" t="s">
        <v>212</v>
      </c>
      <c r="J735" s="7" t="s">
        <v>65</v>
      </c>
      <c r="K735" s="7" t="s">
        <v>2689</v>
      </c>
      <c r="L735" s="7" t="s">
        <v>29</v>
      </c>
      <c r="M735" s="7" t="s">
        <v>50</v>
      </c>
      <c r="N735" s="7" t="s">
        <v>2690</v>
      </c>
      <c r="O735" s="7">
        <v>303</v>
      </c>
      <c r="P735" s="7">
        <v>2</v>
      </c>
      <c r="Q735" s="7">
        <v>60.6</v>
      </c>
      <c r="R735" s="8">
        <f>Table1[[#This Row],[Profit]]/Table1[[#This Row],[Sales]]</f>
        <v>0.2</v>
      </c>
      <c r="S735" s="7">
        <v>38.64</v>
      </c>
      <c r="T735" s="7" t="s">
        <v>165</v>
      </c>
      <c r="U735" s="7">
        <v>536</v>
      </c>
      <c r="V735" s="7" t="s">
        <v>173</v>
      </c>
      <c r="W735" s="7" t="s">
        <v>96</v>
      </c>
      <c r="X735" s="10" t="s">
        <v>28</v>
      </c>
      <c r="Y735" s="14">
        <v>45104</v>
      </c>
      <c r="Z735" s="14">
        <v>44933</v>
      </c>
      <c r="AA735" s="11">
        <f t="shared" si="55"/>
        <v>2023</v>
      </c>
      <c r="AB735" s="11" t="str">
        <f t="shared" si="56"/>
        <v>January</v>
      </c>
      <c r="AC735" s="11">
        <f t="shared" si="59"/>
        <v>-171</v>
      </c>
      <c r="AD735" s="13" t="str" cm="1">
        <f t="array" ref="AD735">_xlfn.IFS(Table1[[#This Row],[Diff order-ship date]]&gt;10,"late time",Table1[[#This Row],[Diff order-ship date]]&gt;=0,"on time",Table1[[#This Row],[Diff order-ship date]]&lt;0,"not appropriate")</f>
        <v>not appropriate</v>
      </c>
      <c r="AE735" s="11" t="str">
        <f t="shared" si="57"/>
        <v>Positive</v>
      </c>
      <c r="AF735" s="11" t="str">
        <f>_xlfn.CONCAT(Table1[[#This Row],[Month]],Table1[[#This Row],[year]])</f>
        <v>January2023</v>
      </c>
      <c r="AG735" s="11">
        <f t="shared" si="58"/>
        <v>0.2</v>
      </c>
    </row>
    <row r="736" spans="1:33">
      <c r="A736" s="4">
        <v>735</v>
      </c>
      <c r="B736" s="5" t="s">
        <v>647</v>
      </c>
      <c r="C736" s="5" t="s">
        <v>153</v>
      </c>
      <c r="D736" s="5" t="s">
        <v>648</v>
      </c>
      <c r="E736" s="5" t="s">
        <v>649</v>
      </c>
      <c r="F736" s="5" t="s">
        <v>158</v>
      </c>
      <c r="G736" s="5" t="s">
        <v>650</v>
      </c>
      <c r="H736" s="5" t="s">
        <v>61</v>
      </c>
      <c r="I736" s="5" t="s">
        <v>212</v>
      </c>
      <c r="J736" s="5" t="s">
        <v>67</v>
      </c>
      <c r="K736" s="5" t="s">
        <v>2691</v>
      </c>
      <c r="L736" s="5" t="s">
        <v>42</v>
      </c>
      <c r="M736" s="5" t="s">
        <v>26</v>
      </c>
      <c r="N736" s="5" t="s">
        <v>2495</v>
      </c>
      <c r="O736" s="5">
        <v>110.7</v>
      </c>
      <c r="P736" s="5">
        <v>2</v>
      </c>
      <c r="Q736" s="5">
        <v>12.12</v>
      </c>
      <c r="R736" s="8">
        <f>Table1[[#This Row],[Profit]]/Table1[[#This Row],[Sales]]</f>
        <v>0.109485094850948</v>
      </c>
      <c r="S736" s="5">
        <v>15.11</v>
      </c>
      <c r="T736" s="5" t="s">
        <v>165</v>
      </c>
      <c r="U736" s="5">
        <v>228</v>
      </c>
      <c r="V736" s="5" t="s">
        <v>173</v>
      </c>
      <c r="W736" s="5" t="s">
        <v>89</v>
      </c>
      <c r="X736" s="9" t="s">
        <v>21</v>
      </c>
      <c r="Y736" s="12">
        <v>44852</v>
      </c>
      <c r="Z736" s="12">
        <v>44853</v>
      </c>
      <c r="AA736" s="11">
        <f t="shared" si="55"/>
        <v>2022</v>
      </c>
      <c r="AB736" s="11" t="str">
        <f t="shared" si="56"/>
        <v>October</v>
      </c>
      <c r="AC736" s="11">
        <f t="shared" si="59"/>
        <v>1</v>
      </c>
      <c r="AD736" s="13" t="str" cm="1">
        <f t="array" ref="AD736">_xlfn.IFS(Table1[[#This Row],[Diff order-ship date]]&gt;10,"late time",Table1[[#This Row],[Diff order-ship date]]&gt;=0,"on time",Table1[[#This Row],[Diff order-ship date]]&lt;0,"not appropriate")</f>
        <v>on time</v>
      </c>
      <c r="AE736" s="11" t="str">
        <f t="shared" si="57"/>
        <v>Positive</v>
      </c>
      <c r="AF736" s="11" t="str">
        <f>_xlfn.CONCAT(Table1[[#This Row],[Month]],Table1[[#This Row],[year]])</f>
        <v>October2022</v>
      </c>
      <c r="AG736" s="11">
        <f t="shared" si="58"/>
        <v>0.109485094850948</v>
      </c>
    </row>
    <row r="737" spans="1:33">
      <c r="A737" s="6">
        <v>736</v>
      </c>
      <c r="B737" s="7" t="s">
        <v>1491</v>
      </c>
      <c r="C737" s="7" t="s">
        <v>153</v>
      </c>
      <c r="D737" s="7" t="s">
        <v>1492</v>
      </c>
      <c r="E737" s="7" t="s">
        <v>1493</v>
      </c>
      <c r="F737" s="7" t="s">
        <v>158</v>
      </c>
      <c r="G737" s="7" t="s">
        <v>690</v>
      </c>
      <c r="H737" s="7" t="s">
        <v>25</v>
      </c>
      <c r="I737" s="7" t="s">
        <v>212</v>
      </c>
      <c r="J737" s="7" t="s">
        <v>66</v>
      </c>
      <c r="K737" s="7" t="s">
        <v>2692</v>
      </c>
      <c r="L737" s="7" t="s">
        <v>42</v>
      </c>
      <c r="M737" s="7" t="s">
        <v>95</v>
      </c>
      <c r="N737" s="7" t="s">
        <v>2693</v>
      </c>
      <c r="O737" s="7">
        <v>84.6</v>
      </c>
      <c r="P737" s="7">
        <v>1</v>
      </c>
      <c r="Q737" s="7">
        <v>20.28</v>
      </c>
      <c r="R737" s="8">
        <f>Table1[[#This Row],[Profit]]/Table1[[#This Row],[Sales]]</f>
        <v>0.23971631205673799</v>
      </c>
      <c r="S737" s="7">
        <v>3.76</v>
      </c>
      <c r="T737" s="7" t="s">
        <v>165</v>
      </c>
      <c r="U737" s="7">
        <v>397</v>
      </c>
      <c r="V737" s="7" t="s">
        <v>173</v>
      </c>
      <c r="W737" s="7" t="s">
        <v>96</v>
      </c>
      <c r="X737" s="10" t="s">
        <v>21</v>
      </c>
      <c r="Y737" s="14">
        <v>45605</v>
      </c>
      <c r="Z737" s="14">
        <v>45549</v>
      </c>
      <c r="AA737" s="11">
        <f t="shared" si="55"/>
        <v>2024</v>
      </c>
      <c r="AB737" s="11" t="str">
        <f t="shared" si="56"/>
        <v>September</v>
      </c>
      <c r="AC737" s="11">
        <f t="shared" si="59"/>
        <v>-56</v>
      </c>
      <c r="AD737" s="13" t="str" cm="1">
        <f t="array" ref="AD737">_xlfn.IFS(Table1[[#This Row],[Diff order-ship date]]&gt;10,"late time",Table1[[#This Row],[Diff order-ship date]]&gt;=0,"on time",Table1[[#This Row],[Diff order-ship date]]&lt;0,"not appropriate")</f>
        <v>not appropriate</v>
      </c>
      <c r="AE737" s="11" t="str">
        <f t="shared" si="57"/>
        <v>Positive</v>
      </c>
      <c r="AF737" s="11" t="str">
        <f>_xlfn.CONCAT(Table1[[#This Row],[Month]],Table1[[#This Row],[year]])</f>
        <v>September2024</v>
      </c>
      <c r="AG737" s="11">
        <f t="shared" si="58"/>
        <v>0.23971631205673799</v>
      </c>
    </row>
    <row r="738" spans="1:33">
      <c r="A738" s="4">
        <v>737</v>
      </c>
      <c r="B738" s="5" t="s">
        <v>2694</v>
      </c>
      <c r="C738" s="5" t="s">
        <v>153</v>
      </c>
      <c r="D738" s="5" t="s">
        <v>2695</v>
      </c>
      <c r="E738" s="5" t="s">
        <v>2696</v>
      </c>
      <c r="F738" s="5" t="s">
        <v>158</v>
      </c>
      <c r="G738" s="5" t="s">
        <v>644</v>
      </c>
      <c r="H738" s="5" t="s">
        <v>104</v>
      </c>
      <c r="I738" s="5" t="s">
        <v>212</v>
      </c>
      <c r="J738" s="5" t="s">
        <v>67</v>
      </c>
      <c r="K738" s="5" t="s">
        <v>2697</v>
      </c>
      <c r="L738" s="5" t="s">
        <v>42</v>
      </c>
      <c r="M738" s="5" t="s">
        <v>95</v>
      </c>
      <c r="N738" s="5" t="s">
        <v>2698</v>
      </c>
      <c r="O738" s="5">
        <v>770.85</v>
      </c>
      <c r="P738" s="5">
        <v>5</v>
      </c>
      <c r="Q738" s="5">
        <v>-447.15</v>
      </c>
      <c r="R738" s="8">
        <f>Table1[[#This Row],[Profit]]/Table1[[#This Row],[Sales]]</f>
        <v>-0.58007394434714898</v>
      </c>
      <c r="S738" s="5">
        <v>111.87</v>
      </c>
      <c r="T738" s="5" t="s">
        <v>165</v>
      </c>
      <c r="U738" s="5">
        <v>600</v>
      </c>
      <c r="V738" s="5" t="s">
        <v>173</v>
      </c>
      <c r="W738" s="5" t="s">
        <v>106</v>
      </c>
      <c r="X738" s="9" t="s">
        <v>21</v>
      </c>
      <c r="Y738" s="12">
        <v>44374</v>
      </c>
      <c r="Z738" s="12">
        <v>44376</v>
      </c>
      <c r="AA738" s="11">
        <f t="shared" si="55"/>
        <v>2021</v>
      </c>
      <c r="AB738" s="11" t="str">
        <f t="shared" si="56"/>
        <v>June</v>
      </c>
      <c r="AC738" s="11">
        <f t="shared" si="59"/>
        <v>2</v>
      </c>
      <c r="AD738" s="13" t="str" cm="1">
        <f t="array" ref="AD738">_xlfn.IFS(Table1[[#This Row],[Diff order-ship date]]&gt;10,"late time",Table1[[#This Row],[Diff order-ship date]]&gt;=0,"on time",Table1[[#This Row],[Diff order-ship date]]&lt;0,"not appropriate")</f>
        <v>on time</v>
      </c>
      <c r="AE738" s="11" t="str">
        <f t="shared" si="57"/>
        <v>Negative</v>
      </c>
      <c r="AF738" s="11" t="str">
        <f>_xlfn.CONCAT(Table1[[#This Row],[Month]],Table1[[#This Row],[year]])</f>
        <v>June2021</v>
      </c>
      <c r="AG738" s="11">
        <f t="shared" si="58"/>
        <v>-0.58007394434714898</v>
      </c>
    </row>
    <row r="739" spans="1:33">
      <c r="A739" s="6">
        <v>738</v>
      </c>
      <c r="B739" s="7" t="s">
        <v>2075</v>
      </c>
      <c r="C739" s="7" t="s">
        <v>153</v>
      </c>
      <c r="D739" s="7" t="s">
        <v>2076</v>
      </c>
      <c r="E739" s="7" t="s">
        <v>2077</v>
      </c>
      <c r="F739" s="7" t="s">
        <v>160</v>
      </c>
      <c r="G739" s="7" t="s">
        <v>276</v>
      </c>
      <c r="H739" s="7" t="s">
        <v>51</v>
      </c>
      <c r="I739" s="7" t="s">
        <v>212</v>
      </c>
      <c r="J739" s="7" t="s">
        <v>64</v>
      </c>
      <c r="K739" s="7" t="s">
        <v>2699</v>
      </c>
      <c r="L739" s="7" t="s">
        <v>29</v>
      </c>
      <c r="M739" s="7" t="s">
        <v>56</v>
      </c>
      <c r="N739" s="7" t="s">
        <v>1285</v>
      </c>
      <c r="O739" s="7">
        <v>1409.76</v>
      </c>
      <c r="P739" s="7">
        <v>3</v>
      </c>
      <c r="Q739" s="7">
        <v>169.11</v>
      </c>
      <c r="R739" s="8">
        <f>Table1[[#This Row],[Profit]]/Table1[[#This Row],[Sales]]</f>
        <v>0.11995658835546499</v>
      </c>
      <c r="S739" s="7">
        <v>84.21</v>
      </c>
      <c r="T739" s="7" t="s">
        <v>170</v>
      </c>
      <c r="U739" s="7">
        <v>158</v>
      </c>
      <c r="V739" s="7" t="s">
        <v>173</v>
      </c>
      <c r="W739" s="7" t="s">
        <v>101</v>
      </c>
      <c r="X739" s="10" t="s">
        <v>28</v>
      </c>
      <c r="Y739" s="14">
        <v>44831</v>
      </c>
      <c r="Z739" s="14">
        <v>44833</v>
      </c>
      <c r="AA739" s="11">
        <f t="shared" si="55"/>
        <v>2022</v>
      </c>
      <c r="AB739" s="11" t="str">
        <f t="shared" si="56"/>
        <v>September</v>
      </c>
      <c r="AC739" s="11">
        <f t="shared" si="59"/>
        <v>2</v>
      </c>
      <c r="AD739" s="13" t="str" cm="1">
        <f t="array" ref="AD739">_xlfn.IFS(Table1[[#This Row],[Diff order-ship date]]&gt;10,"late time",Table1[[#This Row],[Diff order-ship date]]&gt;=0,"on time",Table1[[#This Row],[Diff order-ship date]]&lt;0,"not appropriate")</f>
        <v>on time</v>
      </c>
      <c r="AE739" s="11" t="str">
        <f t="shared" si="57"/>
        <v>Positive</v>
      </c>
      <c r="AF739" s="11" t="str">
        <f>_xlfn.CONCAT(Table1[[#This Row],[Month]],Table1[[#This Row],[year]])</f>
        <v>September2022</v>
      </c>
      <c r="AG739" s="11">
        <f t="shared" si="58"/>
        <v>0.11995658835546499</v>
      </c>
    </row>
    <row r="740" spans="1:33">
      <c r="A740" s="4">
        <v>739</v>
      </c>
      <c r="B740" s="5" t="s">
        <v>2700</v>
      </c>
      <c r="C740" s="5" t="s">
        <v>153</v>
      </c>
      <c r="D740" s="5" t="s">
        <v>2701</v>
      </c>
      <c r="E740" s="5" t="s">
        <v>2702</v>
      </c>
      <c r="F740" s="5" t="s">
        <v>160</v>
      </c>
      <c r="G740" s="5" t="s">
        <v>150</v>
      </c>
      <c r="H740" s="5" t="s">
        <v>87</v>
      </c>
      <c r="I740" s="5" t="s">
        <v>212</v>
      </c>
      <c r="J740" s="5" t="s">
        <v>66</v>
      </c>
      <c r="K740" s="5" t="s">
        <v>2703</v>
      </c>
      <c r="L740" s="5" t="s">
        <v>29</v>
      </c>
      <c r="M740" s="5" t="s">
        <v>56</v>
      </c>
      <c r="N740" s="5" t="s">
        <v>2704</v>
      </c>
      <c r="O740" s="5">
        <v>418.35</v>
      </c>
      <c r="P740" s="5">
        <v>5</v>
      </c>
      <c r="Q740" s="5">
        <v>204.9</v>
      </c>
      <c r="R740" s="8">
        <f>Table1[[#This Row],[Profit]]/Table1[[#This Row],[Sales]]</f>
        <v>0.48978128361419898</v>
      </c>
      <c r="S740" s="5">
        <v>26.42</v>
      </c>
      <c r="T740" s="5" t="s">
        <v>170</v>
      </c>
      <c r="U740" s="5">
        <v>56</v>
      </c>
      <c r="V740" s="5" t="s">
        <v>173</v>
      </c>
      <c r="W740" s="5" t="s">
        <v>96</v>
      </c>
      <c r="X740" s="9" t="s">
        <v>21</v>
      </c>
      <c r="Y740" s="12">
        <v>45432</v>
      </c>
      <c r="Z740" s="12">
        <v>45434</v>
      </c>
      <c r="AA740" s="11">
        <f t="shared" si="55"/>
        <v>2024</v>
      </c>
      <c r="AB740" s="11" t="str">
        <f t="shared" si="56"/>
        <v>May</v>
      </c>
      <c r="AC740" s="11">
        <f t="shared" si="59"/>
        <v>2</v>
      </c>
      <c r="AD740" s="13" t="str" cm="1">
        <f t="array" ref="AD740">_xlfn.IFS(Table1[[#This Row],[Diff order-ship date]]&gt;10,"late time",Table1[[#This Row],[Diff order-ship date]]&gt;=0,"on time",Table1[[#This Row],[Diff order-ship date]]&lt;0,"not appropriate")</f>
        <v>on time</v>
      </c>
      <c r="AE740" s="11" t="str">
        <f t="shared" si="57"/>
        <v>Positive</v>
      </c>
      <c r="AF740" s="11" t="str">
        <f>_xlfn.CONCAT(Table1[[#This Row],[Month]],Table1[[#This Row],[year]])</f>
        <v>May2024</v>
      </c>
      <c r="AG740" s="11">
        <f t="shared" si="58"/>
        <v>0.48978128361419898</v>
      </c>
    </row>
    <row r="741" spans="1:33">
      <c r="A741" s="6">
        <v>740</v>
      </c>
      <c r="B741" s="7" t="s">
        <v>1543</v>
      </c>
      <c r="C741" s="7" t="s">
        <v>153</v>
      </c>
      <c r="D741" s="7" t="s">
        <v>1544</v>
      </c>
      <c r="E741" s="7" t="s">
        <v>1545</v>
      </c>
      <c r="F741" s="7" t="s">
        <v>160</v>
      </c>
      <c r="G741" s="7" t="s">
        <v>849</v>
      </c>
      <c r="H741" s="7" t="s">
        <v>138</v>
      </c>
      <c r="I741" s="7" t="s">
        <v>212</v>
      </c>
      <c r="J741" s="7" t="s">
        <v>65</v>
      </c>
      <c r="K741" s="7" t="s">
        <v>1289</v>
      </c>
      <c r="L741" s="7" t="s">
        <v>29</v>
      </c>
      <c r="M741" s="7" t="s">
        <v>56</v>
      </c>
      <c r="N741" s="7" t="s">
        <v>1290</v>
      </c>
      <c r="O741" s="7">
        <v>117.18</v>
      </c>
      <c r="P741" s="7">
        <v>2</v>
      </c>
      <c r="Q741" s="7">
        <v>43.32</v>
      </c>
      <c r="R741" s="8">
        <f>Table1[[#This Row],[Profit]]/Table1[[#This Row],[Sales]]</f>
        <v>0.369687660010241</v>
      </c>
      <c r="S741" s="7">
        <v>8.3699999999999992</v>
      </c>
      <c r="T741" s="7" t="s">
        <v>170</v>
      </c>
      <c r="U741" s="7">
        <v>277</v>
      </c>
      <c r="V741" s="7" t="s">
        <v>173</v>
      </c>
      <c r="W741" s="7" t="s">
        <v>106</v>
      </c>
      <c r="X741" s="10" t="s">
        <v>21</v>
      </c>
      <c r="Y741" s="14">
        <v>45524</v>
      </c>
      <c r="Z741" s="14">
        <v>45528</v>
      </c>
      <c r="AA741" s="11">
        <f t="shared" si="55"/>
        <v>2024</v>
      </c>
      <c r="AB741" s="11" t="str">
        <f t="shared" si="56"/>
        <v>August</v>
      </c>
      <c r="AC741" s="11">
        <f t="shared" si="59"/>
        <v>4</v>
      </c>
      <c r="AD741" s="13" t="str" cm="1">
        <f t="array" ref="AD741">_xlfn.IFS(Table1[[#This Row],[Diff order-ship date]]&gt;10,"late time",Table1[[#This Row],[Diff order-ship date]]&gt;=0,"on time",Table1[[#This Row],[Diff order-ship date]]&lt;0,"not appropriate")</f>
        <v>on time</v>
      </c>
      <c r="AE741" s="11" t="str">
        <f t="shared" si="57"/>
        <v>Positive</v>
      </c>
      <c r="AF741" s="11" t="str">
        <f>_xlfn.CONCAT(Table1[[#This Row],[Month]],Table1[[#This Row],[year]])</f>
        <v>August2024</v>
      </c>
      <c r="AG741" s="11">
        <f t="shared" si="58"/>
        <v>0.369687660010241</v>
      </c>
    </row>
    <row r="742" spans="1:33">
      <c r="A742" s="4">
        <v>741</v>
      </c>
      <c r="B742" s="5" t="s">
        <v>603</v>
      </c>
      <c r="C742" s="5" t="s">
        <v>153</v>
      </c>
      <c r="D742" s="5" t="s">
        <v>604</v>
      </c>
      <c r="E742" s="5" t="s">
        <v>605</v>
      </c>
      <c r="F742" s="5" t="s">
        <v>160</v>
      </c>
      <c r="G742" s="5" t="s">
        <v>330</v>
      </c>
      <c r="H742" s="5" t="s">
        <v>129</v>
      </c>
      <c r="I742" s="5" t="s">
        <v>212</v>
      </c>
      <c r="J742" s="5" t="s">
        <v>67</v>
      </c>
      <c r="K742" s="5" t="s">
        <v>1296</v>
      </c>
      <c r="L742" s="5" t="s">
        <v>29</v>
      </c>
      <c r="M742" s="5" t="s">
        <v>56</v>
      </c>
      <c r="N742" s="5" t="s">
        <v>1297</v>
      </c>
      <c r="O742" s="5">
        <v>136.62</v>
      </c>
      <c r="P742" s="5">
        <v>2</v>
      </c>
      <c r="Q742" s="5">
        <v>12.24</v>
      </c>
      <c r="R742" s="8">
        <f>Table1[[#This Row],[Profit]]/Table1[[#This Row],[Sales]]</f>
        <v>8.9591567852437395E-2</v>
      </c>
      <c r="S742" s="5">
        <v>8.2200000000000006</v>
      </c>
      <c r="T742" s="5" t="s">
        <v>170</v>
      </c>
      <c r="U742" s="5">
        <v>516</v>
      </c>
      <c r="V742" s="5" t="s">
        <v>173</v>
      </c>
      <c r="W742" s="5" t="s">
        <v>89</v>
      </c>
      <c r="X742" s="9" t="s">
        <v>28</v>
      </c>
      <c r="Y742" s="12">
        <v>44741</v>
      </c>
      <c r="Z742" s="12">
        <v>44599</v>
      </c>
      <c r="AA742" s="11">
        <f t="shared" si="55"/>
        <v>2022</v>
      </c>
      <c r="AB742" s="11" t="str">
        <f t="shared" si="56"/>
        <v>February</v>
      </c>
      <c r="AC742" s="11">
        <f t="shared" si="59"/>
        <v>-142</v>
      </c>
      <c r="AD742" s="13" t="str" cm="1">
        <f t="array" ref="AD742">_xlfn.IFS(Table1[[#This Row],[Diff order-ship date]]&gt;10,"late time",Table1[[#This Row],[Diff order-ship date]]&gt;=0,"on time",Table1[[#This Row],[Diff order-ship date]]&lt;0,"not appropriate")</f>
        <v>not appropriate</v>
      </c>
      <c r="AE742" s="11" t="str">
        <f t="shared" si="57"/>
        <v>Positive</v>
      </c>
      <c r="AF742" s="11" t="str">
        <f>_xlfn.CONCAT(Table1[[#This Row],[Month]],Table1[[#This Row],[year]])</f>
        <v>February2022</v>
      </c>
      <c r="AG742" s="11">
        <f t="shared" si="58"/>
        <v>8.9591567852437395E-2</v>
      </c>
    </row>
    <row r="743" spans="1:33">
      <c r="A743" s="6">
        <v>742</v>
      </c>
      <c r="B743" s="7" t="s">
        <v>1548</v>
      </c>
      <c r="C743" s="7" t="s">
        <v>153</v>
      </c>
      <c r="D743" s="7" t="s">
        <v>1331</v>
      </c>
      <c r="E743" s="7" t="s">
        <v>1332</v>
      </c>
      <c r="F743" s="7" t="s">
        <v>160</v>
      </c>
      <c r="G743" s="7" t="s">
        <v>1549</v>
      </c>
      <c r="H743" s="7" t="s">
        <v>104</v>
      </c>
      <c r="I743" s="7" t="s">
        <v>212</v>
      </c>
      <c r="J743" s="7" t="s">
        <v>67</v>
      </c>
      <c r="K743" s="7" t="s">
        <v>2628</v>
      </c>
      <c r="L743" s="7" t="s">
        <v>29</v>
      </c>
      <c r="M743" s="7" t="s">
        <v>83</v>
      </c>
      <c r="N743" s="7" t="s">
        <v>2629</v>
      </c>
      <c r="O743" s="7">
        <v>509.22</v>
      </c>
      <c r="P743" s="7">
        <v>9</v>
      </c>
      <c r="Q743" s="7">
        <v>239.22</v>
      </c>
      <c r="R743" s="8">
        <f>Table1[[#This Row],[Profit]]/Table1[[#This Row],[Sales]]</f>
        <v>0.46977730646871702</v>
      </c>
      <c r="S743" s="7">
        <v>14.04</v>
      </c>
      <c r="T743" s="7" t="s">
        <v>170</v>
      </c>
      <c r="U743" s="7">
        <v>25</v>
      </c>
      <c r="V743" s="7" t="s">
        <v>173</v>
      </c>
      <c r="W743" s="7" t="s">
        <v>101</v>
      </c>
      <c r="X743" s="10" t="s">
        <v>28</v>
      </c>
      <c r="Y743" s="14">
        <v>44716</v>
      </c>
      <c r="Z743" s="14">
        <v>44869</v>
      </c>
      <c r="AA743" s="11">
        <f t="shared" si="55"/>
        <v>2022</v>
      </c>
      <c r="AB743" s="11" t="str">
        <f t="shared" si="56"/>
        <v>November</v>
      </c>
      <c r="AC743" s="11">
        <f t="shared" si="59"/>
        <v>153</v>
      </c>
      <c r="AD743" s="13" t="str" cm="1">
        <f t="array" ref="AD743">_xlfn.IFS(Table1[[#This Row],[Diff order-ship date]]&gt;10,"late time",Table1[[#This Row],[Diff order-ship date]]&gt;=0,"on time",Table1[[#This Row],[Diff order-ship date]]&lt;0,"not appropriate")</f>
        <v>late time</v>
      </c>
      <c r="AE743" s="11" t="str">
        <f t="shared" si="57"/>
        <v>Positive</v>
      </c>
      <c r="AF743" s="11" t="str">
        <f>_xlfn.CONCAT(Table1[[#This Row],[Month]],Table1[[#This Row],[year]])</f>
        <v>November2022</v>
      </c>
      <c r="AG743" s="11">
        <f t="shared" si="58"/>
        <v>0.46977730646871702</v>
      </c>
    </row>
    <row r="744" spans="1:33">
      <c r="A744" s="4">
        <v>743</v>
      </c>
      <c r="B744" s="5" t="s">
        <v>2705</v>
      </c>
      <c r="C744" s="5" t="s">
        <v>153</v>
      </c>
      <c r="D744" s="5" t="s">
        <v>582</v>
      </c>
      <c r="E744" s="5" t="s">
        <v>583</v>
      </c>
      <c r="F744" s="5" t="s">
        <v>160</v>
      </c>
      <c r="G744" s="5" t="s">
        <v>2548</v>
      </c>
      <c r="H744" s="5" t="s">
        <v>40</v>
      </c>
      <c r="I744" s="5" t="s">
        <v>212</v>
      </c>
      <c r="J744" s="5" t="s">
        <v>64</v>
      </c>
      <c r="K744" s="5" t="s">
        <v>2706</v>
      </c>
      <c r="L744" s="5" t="s">
        <v>29</v>
      </c>
      <c r="M744" s="5" t="s">
        <v>83</v>
      </c>
      <c r="N744" s="5" t="s">
        <v>2707</v>
      </c>
      <c r="O744" s="5">
        <v>71.28</v>
      </c>
      <c r="P744" s="5">
        <v>3</v>
      </c>
      <c r="Q744" s="5">
        <v>34.92</v>
      </c>
      <c r="R744" s="8">
        <f>Table1[[#This Row],[Profit]]/Table1[[#This Row],[Sales]]</f>
        <v>0.48989898989899</v>
      </c>
      <c r="S744" s="5">
        <v>5.74</v>
      </c>
      <c r="T744" s="5" t="s">
        <v>170</v>
      </c>
      <c r="U744" s="5">
        <v>553</v>
      </c>
      <c r="V744" s="5" t="s">
        <v>173</v>
      </c>
      <c r="W744" s="5" t="s">
        <v>96</v>
      </c>
      <c r="X744" s="9" t="s">
        <v>28</v>
      </c>
      <c r="Y744" s="12">
        <v>44300</v>
      </c>
      <c r="Z744" s="12">
        <v>44300</v>
      </c>
      <c r="AA744" s="11">
        <f t="shared" si="55"/>
        <v>2021</v>
      </c>
      <c r="AB744" s="11" t="str">
        <f t="shared" si="56"/>
        <v>April</v>
      </c>
      <c r="AC744" s="11">
        <f t="shared" si="59"/>
        <v>0</v>
      </c>
      <c r="AD744" s="13" t="str" cm="1">
        <f t="array" ref="AD744">_xlfn.IFS(Table1[[#This Row],[Diff order-ship date]]&gt;10,"late time",Table1[[#This Row],[Diff order-ship date]]&gt;=0,"on time",Table1[[#This Row],[Diff order-ship date]]&lt;0,"not appropriate")</f>
        <v>on time</v>
      </c>
      <c r="AE744" s="11" t="str">
        <f t="shared" si="57"/>
        <v>Positive</v>
      </c>
      <c r="AF744" s="11" t="str">
        <f>_xlfn.CONCAT(Table1[[#This Row],[Month]],Table1[[#This Row],[year]])</f>
        <v>April2021</v>
      </c>
      <c r="AG744" s="11">
        <f t="shared" si="58"/>
        <v>0.48989898989899</v>
      </c>
    </row>
    <row r="745" spans="1:33">
      <c r="A745" s="6">
        <v>744</v>
      </c>
      <c r="B745" s="7" t="s">
        <v>2108</v>
      </c>
      <c r="C745" s="7" t="s">
        <v>153</v>
      </c>
      <c r="D745" s="7" t="s">
        <v>2109</v>
      </c>
      <c r="E745" s="7" t="s">
        <v>2110</v>
      </c>
      <c r="F745" s="7" t="s">
        <v>160</v>
      </c>
      <c r="G745" s="7" t="s">
        <v>896</v>
      </c>
      <c r="H745" s="7" t="s">
        <v>113</v>
      </c>
      <c r="I745" s="7" t="s">
        <v>212</v>
      </c>
      <c r="J745" s="7" t="s">
        <v>64</v>
      </c>
      <c r="K745" s="7" t="s">
        <v>2708</v>
      </c>
      <c r="L745" s="7" t="s">
        <v>29</v>
      </c>
      <c r="M745" s="7" t="s">
        <v>83</v>
      </c>
      <c r="N745" s="7" t="s">
        <v>2709</v>
      </c>
      <c r="O745" s="7">
        <v>42.42</v>
      </c>
      <c r="P745" s="7">
        <v>1</v>
      </c>
      <c r="Q745" s="7">
        <v>19.920000000000002</v>
      </c>
      <c r="R745" s="8">
        <f>Table1[[#This Row],[Profit]]/Table1[[#This Row],[Sales]]</f>
        <v>0.46958981612446998</v>
      </c>
      <c r="S745" s="7">
        <v>4.03</v>
      </c>
      <c r="T745" s="7" t="s">
        <v>170</v>
      </c>
      <c r="U745" s="7">
        <v>795</v>
      </c>
      <c r="V745" s="7" t="s">
        <v>173</v>
      </c>
      <c r="W745" s="7" t="s">
        <v>106</v>
      </c>
      <c r="X745" s="10" t="s">
        <v>28</v>
      </c>
      <c r="Y745" s="14">
        <v>44779</v>
      </c>
      <c r="Z745" s="14">
        <v>44840</v>
      </c>
      <c r="AA745" s="11">
        <f t="shared" si="55"/>
        <v>2022</v>
      </c>
      <c r="AB745" s="11" t="str">
        <f t="shared" si="56"/>
        <v>October</v>
      </c>
      <c r="AC745" s="11">
        <f t="shared" si="59"/>
        <v>61</v>
      </c>
      <c r="AD745" s="13" t="str" cm="1">
        <f t="array" ref="AD745">_xlfn.IFS(Table1[[#This Row],[Diff order-ship date]]&gt;10,"late time",Table1[[#This Row],[Diff order-ship date]]&gt;=0,"on time",Table1[[#This Row],[Diff order-ship date]]&lt;0,"not appropriate")</f>
        <v>late time</v>
      </c>
      <c r="AE745" s="11" t="str">
        <f t="shared" si="57"/>
        <v>Positive</v>
      </c>
      <c r="AF745" s="11" t="str">
        <f>_xlfn.CONCAT(Table1[[#This Row],[Month]],Table1[[#This Row],[year]])</f>
        <v>October2022</v>
      </c>
      <c r="AG745" s="11">
        <f t="shared" si="58"/>
        <v>0.46958981612446998</v>
      </c>
    </row>
    <row r="746" spans="1:33">
      <c r="A746" s="4">
        <v>745</v>
      </c>
      <c r="B746" s="5" t="s">
        <v>2710</v>
      </c>
      <c r="C746" s="5" t="s">
        <v>153</v>
      </c>
      <c r="D746" s="5" t="s">
        <v>729</v>
      </c>
      <c r="E746" s="5" t="s">
        <v>730</v>
      </c>
      <c r="F746" s="5" t="s">
        <v>160</v>
      </c>
      <c r="G746" s="5" t="s">
        <v>615</v>
      </c>
      <c r="H746" s="5" t="s">
        <v>104</v>
      </c>
      <c r="I746" s="5" t="s">
        <v>212</v>
      </c>
      <c r="J746" s="5" t="s">
        <v>67</v>
      </c>
      <c r="K746" s="5" t="s">
        <v>1610</v>
      </c>
      <c r="L746" s="5" t="s">
        <v>29</v>
      </c>
      <c r="M746" s="5" t="s">
        <v>50</v>
      </c>
      <c r="N746" s="5" t="s">
        <v>1611</v>
      </c>
      <c r="O746" s="5">
        <v>491.76</v>
      </c>
      <c r="P746" s="5">
        <v>4</v>
      </c>
      <c r="Q746" s="5">
        <v>83.52</v>
      </c>
      <c r="R746" s="8">
        <f>Table1[[#This Row],[Profit]]/Table1[[#This Row],[Sales]]</f>
        <v>0.169838945827233</v>
      </c>
      <c r="S746" s="5">
        <v>32.74</v>
      </c>
      <c r="T746" s="5" t="s">
        <v>170</v>
      </c>
      <c r="U746" s="5">
        <v>228</v>
      </c>
      <c r="V746" s="5" t="s">
        <v>173</v>
      </c>
      <c r="W746" s="5" t="s">
        <v>89</v>
      </c>
      <c r="X746" s="9" t="s">
        <v>28</v>
      </c>
      <c r="Y746" s="12">
        <v>44914</v>
      </c>
      <c r="Z746" s="12">
        <v>44917</v>
      </c>
      <c r="AA746" s="11">
        <f t="shared" si="55"/>
        <v>2022</v>
      </c>
      <c r="AB746" s="11" t="str">
        <f t="shared" si="56"/>
        <v>December</v>
      </c>
      <c r="AC746" s="11">
        <f t="shared" si="59"/>
        <v>3</v>
      </c>
      <c r="AD746" s="13" t="str" cm="1">
        <f t="array" ref="AD746">_xlfn.IFS(Table1[[#This Row],[Diff order-ship date]]&gt;10,"late time",Table1[[#This Row],[Diff order-ship date]]&gt;=0,"on time",Table1[[#This Row],[Diff order-ship date]]&lt;0,"not appropriate")</f>
        <v>on time</v>
      </c>
      <c r="AE746" s="11" t="str">
        <f t="shared" si="57"/>
        <v>Positive</v>
      </c>
      <c r="AF746" s="11" t="str">
        <f>_xlfn.CONCAT(Table1[[#This Row],[Month]],Table1[[#This Row],[year]])</f>
        <v>December2022</v>
      </c>
      <c r="AG746" s="11">
        <f t="shared" si="58"/>
        <v>0.169838945827233</v>
      </c>
    </row>
    <row r="747" spans="1:33">
      <c r="A747" s="6">
        <v>746</v>
      </c>
      <c r="B747" s="7" t="s">
        <v>2711</v>
      </c>
      <c r="C747" s="7" t="s">
        <v>153</v>
      </c>
      <c r="D747" s="7" t="s">
        <v>2081</v>
      </c>
      <c r="E747" s="7" t="s">
        <v>130</v>
      </c>
      <c r="F747" s="7" t="s">
        <v>160</v>
      </c>
      <c r="G747" s="7" t="s">
        <v>156</v>
      </c>
      <c r="H747" s="7" t="s">
        <v>104</v>
      </c>
      <c r="I747" s="7" t="s">
        <v>212</v>
      </c>
      <c r="J747" s="7" t="s">
        <v>67</v>
      </c>
      <c r="K747" s="7" t="s">
        <v>2712</v>
      </c>
      <c r="L747" s="7" t="s">
        <v>42</v>
      </c>
      <c r="M747" s="7" t="s">
        <v>95</v>
      </c>
      <c r="N747" s="7" t="s">
        <v>2713</v>
      </c>
      <c r="O747" s="7">
        <v>1611</v>
      </c>
      <c r="P747" s="7">
        <v>6</v>
      </c>
      <c r="Q747" s="7">
        <v>64.44</v>
      </c>
      <c r="R747" s="8">
        <f>Table1[[#This Row],[Profit]]/Table1[[#This Row],[Sales]]</f>
        <v>0.04</v>
      </c>
      <c r="S747" s="7">
        <v>125.54</v>
      </c>
      <c r="T747" s="7" t="s">
        <v>170</v>
      </c>
      <c r="U747" s="7">
        <v>695</v>
      </c>
      <c r="V747" s="7" t="s">
        <v>173</v>
      </c>
      <c r="W747" s="7" t="s">
        <v>101</v>
      </c>
      <c r="X747" s="10" t="s">
        <v>21</v>
      </c>
      <c r="Y747" s="14">
        <v>45173</v>
      </c>
      <c r="Z747" s="14">
        <v>45264</v>
      </c>
      <c r="AA747" s="11">
        <f t="shared" si="55"/>
        <v>2023</v>
      </c>
      <c r="AB747" s="11" t="str">
        <f t="shared" si="56"/>
        <v>December</v>
      </c>
      <c r="AC747" s="11">
        <f t="shared" si="59"/>
        <v>91</v>
      </c>
      <c r="AD747" s="13" t="str" cm="1">
        <f t="array" ref="AD747">_xlfn.IFS(Table1[[#This Row],[Diff order-ship date]]&gt;10,"late time",Table1[[#This Row],[Diff order-ship date]]&gt;=0,"on time",Table1[[#This Row],[Diff order-ship date]]&lt;0,"not appropriate")</f>
        <v>late time</v>
      </c>
      <c r="AE747" s="11" t="str">
        <f t="shared" si="57"/>
        <v>Positive</v>
      </c>
      <c r="AF747" s="11" t="str">
        <f>_xlfn.CONCAT(Table1[[#This Row],[Month]],Table1[[#This Row],[year]])</f>
        <v>December2023</v>
      </c>
      <c r="AG747" s="11">
        <f t="shared" si="58"/>
        <v>0.04</v>
      </c>
    </row>
    <row r="748" spans="1:33">
      <c r="A748" s="4">
        <v>747</v>
      </c>
      <c r="B748" s="5" t="s">
        <v>603</v>
      </c>
      <c r="C748" s="5" t="s">
        <v>153</v>
      </c>
      <c r="D748" s="5" t="s">
        <v>604</v>
      </c>
      <c r="E748" s="5" t="s">
        <v>605</v>
      </c>
      <c r="F748" s="5" t="s">
        <v>160</v>
      </c>
      <c r="G748" s="5" t="s">
        <v>330</v>
      </c>
      <c r="H748" s="5" t="s">
        <v>129</v>
      </c>
      <c r="I748" s="5" t="s">
        <v>212</v>
      </c>
      <c r="J748" s="5" t="s">
        <v>67</v>
      </c>
      <c r="K748" s="5" t="s">
        <v>2714</v>
      </c>
      <c r="L748" s="5" t="s">
        <v>42</v>
      </c>
      <c r="M748" s="5" t="s">
        <v>95</v>
      </c>
      <c r="N748" s="5" t="s">
        <v>2715</v>
      </c>
      <c r="O748" s="5">
        <v>759.96</v>
      </c>
      <c r="P748" s="5">
        <v>3</v>
      </c>
      <c r="Q748" s="5">
        <v>30.33</v>
      </c>
      <c r="R748" s="8">
        <f>Table1[[#This Row],[Profit]]/Table1[[#This Row],[Sales]]</f>
        <v>3.9909995262908601E-2</v>
      </c>
      <c r="S748" s="5">
        <v>70.900000000000006</v>
      </c>
      <c r="T748" s="5" t="s">
        <v>170</v>
      </c>
      <c r="U748" s="5">
        <v>141</v>
      </c>
      <c r="V748" s="5" t="s">
        <v>173</v>
      </c>
      <c r="W748" s="5" t="s">
        <v>96</v>
      </c>
      <c r="X748" s="9" t="s">
        <v>21</v>
      </c>
      <c r="Y748" s="12">
        <v>44733</v>
      </c>
      <c r="Z748" s="12">
        <v>44735</v>
      </c>
      <c r="AA748" s="11">
        <f t="shared" si="55"/>
        <v>2022</v>
      </c>
      <c r="AB748" s="11" t="str">
        <f t="shared" si="56"/>
        <v>June</v>
      </c>
      <c r="AC748" s="11">
        <f t="shared" si="59"/>
        <v>2</v>
      </c>
      <c r="AD748" s="13" t="str" cm="1">
        <f t="array" ref="AD748">_xlfn.IFS(Table1[[#This Row],[Diff order-ship date]]&gt;10,"late time",Table1[[#This Row],[Diff order-ship date]]&gt;=0,"on time",Table1[[#This Row],[Diff order-ship date]]&lt;0,"not appropriate")</f>
        <v>on time</v>
      </c>
      <c r="AE748" s="11" t="str">
        <f t="shared" si="57"/>
        <v>Positive</v>
      </c>
      <c r="AF748" s="11" t="str">
        <f>_xlfn.CONCAT(Table1[[#This Row],[Month]],Table1[[#This Row],[year]])</f>
        <v>June2022</v>
      </c>
      <c r="AG748" s="11">
        <f t="shared" si="58"/>
        <v>3.9909995262908601E-2</v>
      </c>
    </row>
    <row r="749" spans="1:33">
      <c r="A749" s="6">
        <v>748</v>
      </c>
      <c r="B749" s="7" t="s">
        <v>603</v>
      </c>
      <c r="C749" s="7" t="s">
        <v>153</v>
      </c>
      <c r="D749" s="7" t="s">
        <v>604</v>
      </c>
      <c r="E749" s="7" t="s">
        <v>605</v>
      </c>
      <c r="F749" s="7" t="s">
        <v>160</v>
      </c>
      <c r="G749" s="7" t="s">
        <v>330</v>
      </c>
      <c r="H749" s="7" t="s">
        <v>129</v>
      </c>
      <c r="I749" s="7" t="s">
        <v>212</v>
      </c>
      <c r="J749" s="7" t="s">
        <v>67</v>
      </c>
      <c r="K749" s="7" t="s">
        <v>2716</v>
      </c>
      <c r="L749" s="7" t="s">
        <v>42</v>
      </c>
      <c r="M749" s="7" t="s">
        <v>95</v>
      </c>
      <c r="N749" s="7" t="s">
        <v>2717</v>
      </c>
      <c r="O749" s="7">
        <v>861.6</v>
      </c>
      <c r="P749" s="7">
        <v>5</v>
      </c>
      <c r="Q749" s="7">
        <v>275.7</v>
      </c>
      <c r="R749" s="8">
        <f>Table1[[#This Row],[Profit]]/Table1[[#This Row],[Sales]]</f>
        <v>0.31998607242339799</v>
      </c>
      <c r="S749" s="7">
        <v>61.42</v>
      </c>
      <c r="T749" s="7" t="s">
        <v>170</v>
      </c>
      <c r="U749" s="7">
        <v>543</v>
      </c>
      <c r="V749" s="7" t="s">
        <v>173</v>
      </c>
      <c r="W749" s="7" t="s">
        <v>106</v>
      </c>
      <c r="X749" s="10" t="s">
        <v>28</v>
      </c>
      <c r="Y749" s="14">
        <v>44767</v>
      </c>
      <c r="Z749" s="14">
        <v>44769</v>
      </c>
      <c r="AA749" s="11">
        <f t="shared" si="55"/>
        <v>2022</v>
      </c>
      <c r="AB749" s="11" t="str">
        <f t="shared" si="56"/>
        <v>July</v>
      </c>
      <c r="AC749" s="11">
        <f t="shared" si="59"/>
        <v>2</v>
      </c>
      <c r="AD749" s="13" t="str" cm="1">
        <f t="array" ref="AD749">_xlfn.IFS(Table1[[#This Row],[Diff order-ship date]]&gt;10,"late time",Table1[[#This Row],[Diff order-ship date]]&gt;=0,"on time",Table1[[#This Row],[Diff order-ship date]]&lt;0,"not appropriate")</f>
        <v>on time</v>
      </c>
      <c r="AE749" s="11" t="str">
        <f t="shared" si="57"/>
        <v>Positive</v>
      </c>
      <c r="AF749" s="11" t="str">
        <f>_xlfn.CONCAT(Table1[[#This Row],[Month]],Table1[[#This Row],[year]])</f>
        <v>July2022</v>
      </c>
      <c r="AG749" s="11">
        <f t="shared" si="58"/>
        <v>0.31998607242339799</v>
      </c>
    </row>
    <row r="750" spans="1:33">
      <c r="A750" s="4">
        <v>749</v>
      </c>
      <c r="B750" s="5" t="s">
        <v>2718</v>
      </c>
      <c r="C750" s="5" t="s">
        <v>153</v>
      </c>
      <c r="D750" s="5" t="s">
        <v>772</v>
      </c>
      <c r="E750" s="5" t="s">
        <v>773</v>
      </c>
      <c r="F750" s="5" t="s">
        <v>160</v>
      </c>
      <c r="G750" s="5" t="s">
        <v>155</v>
      </c>
      <c r="H750" s="5" t="s">
        <v>134</v>
      </c>
      <c r="I750" s="5" t="s">
        <v>212</v>
      </c>
      <c r="J750" s="5" t="s">
        <v>66</v>
      </c>
      <c r="K750" s="5" t="s">
        <v>1561</v>
      </c>
      <c r="L750" s="5" t="s">
        <v>42</v>
      </c>
      <c r="M750" s="5" t="s">
        <v>95</v>
      </c>
      <c r="N750" s="5" t="s">
        <v>1562</v>
      </c>
      <c r="O750" s="5">
        <v>871.2</v>
      </c>
      <c r="P750" s="5">
        <v>5</v>
      </c>
      <c r="Q750" s="5">
        <v>357.15</v>
      </c>
      <c r="R750" s="8">
        <f>Table1[[#This Row],[Profit]]/Table1[[#This Row],[Sales]]</f>
        <v>0.40995179063360898</v>
      </c>
      <c r="S750" s="5">
        <v>30.82</v>
      </c>
      <c r="T750" s="5" t="s">
        <v>170</v>
      </c>
      <c r="U750" s="5">
        <v>348</v>
      </c>
      <c r="V750" s="5" t="s">
        <v>173</v>
      </c>
      <c r="W750" s="5" t="s">
        <v>89</v>
      </c>
      <c r="X750" s="9" t="s">
        <v>21</v>
      </c>
      <c r="Y750" s="12">
        <v>45613</v>
      </c>
      <c r="Z750" s="12">
        <v>45616</v>
      </c>
      <c r="AA750" s="11">
        <f t="shared" si="55"/>
        <v>2024</v>
      </c>
      <c r="AB750" s="11" t="str">
        <f t="shared" si="56"/>
        <v>November</v>
      </c>
      <c r="AC750" s="11">
        <f t="shared" si="59"/>
        <v>3</v>
      </c>
      <c r="AD750" s="13" t="str" cm="1">
        <f t="array" ref="AD750">_xlfn.IFS(Table1[[#This Row],[Diff order-ship date]]&gt;10,"late time",Table1[[#This Row],[Diff order-ship date]]&gt;=0,"on time",Table1[[#This Row],[Diff order-ship date]]&lt;0,"not appropriate")</f>
        <v>on time</v>
      </c>
      <c r="AE750" s="11" t="str">
        <f t="shared" si="57"/>
        <v>Positive</v>
      </c>
      <c r="AF750" s="11" t="str">
        <f>_xlfn.CONCAT(Table1[[#This Row],[Month]],Table1[[#This Row],[year]])</f>
        <v>November2024</v>
      </c>
      <c r="AG750" s="11">
        <f t="shared" si="58"/>
        <v>0.40995179063360898</v>
      </c>
    </row>
    <row r="751" spans="1:33">
      <c r="A751" s="6">
        <v>750</v>
      </c>
      <c r="B751" s="7" t="s">
        <v>2718</v>
      </c>
      <c r="C751" s="7" t="s">
        <v>153</v>
      </c>
      <c r="D751" s="7" t="s">
        <v>772</v>
      </c>
      <c r="E751" s="7" t="s">
        <v>773</v>
      </c>
      <c r="F751" s="7" t="s">
        <v>160</v>
      </c>
      <c r="G751" s="7" t="s">
        <v>155</v>
      </c>
      <c r="H751" s="7" t="s">
        <v>134</v>
      </c>
      <c r="I751" s="7" t="s">
        <v>212</v>
      </c>
      <c r="J751" s="7" t="s">
        <v>66</v>
      </c>
      <c r="K751" s="7" t="s">
        <v>2719</v>
      </c>
      <c r="L751" s="7" t="s">
        <v>42</v>
      </c>
      <c r="M751" s="7" t="s">
        <v>95</v>
      </c>
      <c r="N751" s="7" t="s">
        <v>2720</v>
      </c>
      <c r="O751" s="7">
        <v>94.86</v>
      </c>
      <c r="P751" s="7">
        <v>2</v>
      </c>
      <c r="Q751" s="7">
        <v>33.18</v>
      </c>
      <c r="R751" s="8">
        <f>Table1[[#This Row],[Profit]]/Table1[[#This Row],[Sales]]</f>
        <v>0.34977862112586999</v>
      </c>
      <c r="S751" s="7">
        <v>6.12</v>
      </c>
      <c r="T751" s="7" t="s">
        <v>170</v>
      </c>
      <c r="U751" s="7">
        <v>711</v>
      </c>
      <c r="V751" s="7" t="s">
        <v>173</v>
      </c>
      <c r="W751" s="7" t="s">
        <v>101</v>
      </c>
      <c r="X751" s="10" t="s">
        <v>28</v>
      </c>
      <c r="Y751" s="14">
        <v>44603</v>
      </c>
      <c r="Z751" s="14">
        <v>44723</v>
      </c>
      <c r="AA751" s="11">
        <f t="shared" si="55"/>
        <v>2022</v>
      </c>
      <c r="AB751" s="11" t="str">
        <f t="shared" si="56"/>
        <v>June</v>
      </c>
      <c r="AC751" s="11">
        <f t="shared" si="59"/>
        <v>120</v>
      </c>
      <c r="AD751" s="13" t="str" cm="1">
        <f t="array" ref="AD751">_xlfn.IFS(Table1[[#This Row],[Diff order-ship date]]&gt;10,"late time",Table1[[#This Row],[Diff order-ship date]]&gt;=0,"on time",Table1[[#This Row],[Diff order-ship date]]&lt;0,"not appropriate")</f>
        <v>late time</v>
      </c>
      <c r="AE751" s="11" t="str">
        <f t="shared" si="57"/>
        <v>Positive</v>
      </c>
      <c r="AF751" s="11" t="str">
        <f>_xlfn.CONCAT(Table1[[#This Row],[Month]],Table1[[#This Row],[year]])</f>
        <v>June2022</v>
      </c>
      <c r="AG751" s="11">
        <f t="shared" si="58"/>
        <v>0.34977862112586999</v>
      </c>
    </row>
    <row r="752" spans="1:33">
      <c r="A752" s="4">
        <v>751</v>
      </c>
      <c r="B752" s="5" t="s">
        <v>2127</v>
      </c>
      <c r="C752" s="5" t="s">
        <v>153</v>
      </c>
      <c r="D752" s="5" t="s">
        <v>2128</v>
      </c>
      <c r="E752" s="5" t="s">
        <v>2129</v>
      </c>
      <c r="F752" s="5" t="s">
        <v>160</v>
      </c>
      <c r="G752" s="5" t="s">
        <v>932</v>
      </c>
      <c r="H752" s="5" t="s">
        <v>138</v>
      </c>
      <c r="I752" s="5" t="s">
        <v>212</v>
      </c>
      <c r="J752" s="5" t="s">
        <v>65</v>
      </c>
      <c r="K752" s="5" t="s">
        <v>2721</v>
      </c>
      <c r="L752" s="5" t="s">
        <v>42</v>
      </c>
      <c r="M752" s="5" t="s">
        <v>62</v>
      </c>
      <c r="N752" s="5" t="s">
        <v>2722</v>
      </c>
      <c r="O752" s="5">
        <v>873</v>
      </c>
      <c r="P752" s="5">
        <v>6</v>
      </c>
      <c r="Q752" s="5">
        <v>384.12</v>
      </c>
      <c r="R752" s="8">
        <f>Table1[[#This Row],[Profit]]/Table1[[#This Row],[Sales]]</f>
        <v>0.44</v>
      </c>
      <c r="S752" s="5">
        <v>75.290000000000006</v>
      </c>
      <c r="T752" s="5" t="s">
        <v>170</v>
      </c>
      <c r="U752" s="5">
        <v>184</v>
      </c>
      <c r="V752" s="5" t="s">
        <v>173</v>
      </c>
      <c r="W752" s="5" t="s">
        <v>96</v>
      </c>
      <c r="X752" s="9" t="s">
        <v>21</v>
      </c>
      <c r="Y752" s="12">
        <v>45432</v>
      </c>
      <c r="Z752" s="12">
        <v>45434</v>
      </c>
      <c r="AA752" s="11">
        <f t="shared" si="55"/>
        <v>2024</v>
      </c>
      <c r="AB752" s="11" t="str">
        <f t="shared" si="56"/>
        <v>May</v>
      </c>
      <c r="AC752" s="11">
        <f t="shared" si="59"/>
        <v>2</v>
      </c>
      <c r="AD752" s="13" t="str" cm="1">
        <f t="array" ref="AD752">_xlfn.IFS(Table1[[#This Row],[Diff order-ship date]]&gt;10,"late time",Table1[[#This Row],[Diff order-ship date]]&gt;=0,"on time",Table1[[#This Row],[Diff order-ship date]]&lt;0,"not appropriate")</f>
        <v>on time</v>
      </c>
      <c r="AE752" s="11" t="str">
        <f t="shared" si="57"/>
        <v>Positive</v>
      </c>
      <c r="AF752" s="11" t="str">
        <f>_xlfn.CONCAT(Table1[[#This Row],[Month]],Table1[[#This Row],[year]])</f>
        <v>May2024</v>
      </c>
      <c r="AG752" s="11">
        <f t="shared" si="58"/>
        <v>0.44</v>
      </c>
    </row>
    <row r="753" spans="1:33">
      <c r="A753" s="6">
        <v>752</v>
      </c>
      <c r="B753" s="7" t="s">
        <v>2723</v>
      </c>
      <c r="C753" s="7" t="s">
        <v>153</v>
      </c>
      <c r="D753" s="7" t="s">
        <v>1461</v>
      </c>
      <c r="E753" s="7" t="s">
        <v>1462</v>
      </c>
      <c r="F753" s="7" t="s">
        <v>160</v>
      </c>
      <c r="G753" s="7" t="s">
        <v>615</v>
      </c>
      <c r="H753" s="7" t="s">
        <v>104</v>
      </c>
      <c r="I753" s="7" t="s">
        <v>212</v>
      </c>
      <c r="J753" s="7" t="s">
        <v>67</v>
      </c>
      <c r="K753" s="7" t="s">
        <v>2487</v>
      </c>
      <c r="L753" s="7" t="s">
        <v>42</v>
      </c>
      <c r="M753" s="7" t="s">
        <v>26</v>
      </c>
      <c r="N753" s="7" t="s">
        <v>2488</v>
      </c>
      <c r="O753" s="7">
        <v>509.88</v>
      </c>
      <c r="P753" s="7">
        <v>7</v>
      </c>
      <c r="Q753" s="7">
        <v>71.19</v>
      </c>
      <c r="R753" s="8">
        <f>Table1[[#This Row],[Profit]]/Table1[[#This Row],[Sales]]</f>
        <v>0.139621087314662</v>
      </c>
      <c r="S753" s="7">
        <v>24.51</v>
      </c>
      <c r="T753" s="7" t="s">
        <v>170</v>
      </c>
      <c r="U753" s="7">
        <v>218</v>
      </c>
      <c r="V753" s="7" t="s">
        <v>173</v>
      </c>
      <c r="W753" s="7" t="s">
        <v>106</v>
      </c>
      <c r="X753" s="10" t="s">
        <v>21</v>
      </c>
      <c r="Y753" s="14">
        <v>44325</v>
      </c>
      <c r="Z753" s="14">
        <v>44386</v>
      </c>
      <c r="AA753" s="11">
        <f t="shared" si="55"/>
        <v>2021</v>
      </c>
      <c r="AB753" s="11" t="str">
        <f t="shared" si="56"/>
        <v>July</v>
      </c>
      <c r="AC753" s="11">
        <f t="shared" si="59"/>
        <v>61</v>
      </c>
      <c r="AD753" s="13" t="str" cm="1">
        <f t="array" ref="AD753">_xlfn.IFS(Table1[[#This Row],[Diff order-ship date]]&gt;10,"late time",Table1[[#This Row],[Diff order-ship date]]&gt;=0,"on time",Table1[[#This Row],[Diff order-ship date]]&lt;0,"not appropriate")</f>
        <v>late time</v>
      </c>
      <c r="AE753" s="11" t="str">
        <f t="shared" si="57"/>
        <v>Positive</v>
      </c>
      <c r="AF753" s="11" t="str">
        <f>_xlfn.CONCAT(Table1[[#This Row],[Month]],Table1[[#This Row],[year]])</f>
        <v>July2021</v>
      </c>
      <c r="AG753" s="11">
        <f t="shared" si="58"/>
        <v>0.139621087314662</v>
      </c>
    </row>
    <row r="754" spans="1:33">
      <c r="A754" s="4">
        <v>753</v>
      </c>
      <c r="B754" s="5" t="s">
        <v>551</v>
      </c>
      <c r="C754" s="5" t="s">
        <v>153</v>
      </c>
      <c r="D754" s="5" t="s">
        <v>552</v>
      </c>
      <c r="E754" s="5" t="s">
        <v>553</v>
      </c>
      <c r="F754" s="5" t="s">
        <v>160</v>
      </c>
      <c r="G754" s="5" t="s">
        <v>554</v>
      </c>
      <c r="H754" s="5" t="s">
        <v>132</v>
      </c>
      <c r="I754" s="5" t="s">
        <v>212</v>
      </c>
      <c r="J754" s="5" t="s">
        <v>66</v>
      </c>
      <c r="K754" s="5" t="s">
        <v>2724</v>
      </c>
      <c r="L754" s="5" t="s">
        <v>42</v>
      </c>
      <c r="M754" s="5" t="s">
        <v>26</v>
      </c>
      <c r="N754" s="5" t="s">
        <v>2725</v>
      </c>
      <c r="O754" s="5">
        <v>123.12</v>
      </c>
      <c r="P754" s="5">
        <v>3</v>
      </c>
      <c r="Q754" s="5">
        <v>20.88</v>
      </c>
      <c r="R754" s="8">
        <f>Table1[[#This Row],[Profit]]/Table1[[#This Row],[Sales]]</f>
        <v>0.16959064327485401</v>
      </c>
      <c r="S754" s="5">
        <v>11.2</v>
      </c>
      <c r="T754" s="5" t="s">
        <v>170</v>
      </c>
      <c r="U754" s="5">
        <v>12</v>
      </c>
      <c r="V754" s="5" t="s">
        <v>173</v>
      </c>
      <c r="W754" s="5" t="s">
        <v>89</v>
      </c>
      <c r="X754" s="9" t="s">
        <v>28</v>
      </c>
      <c r="Y754" s="12">
        <v>44300</v>
      </c>
      <c r="Z754" s="12">
        <v>44300</v>
      </c>
      <c r="AA754" s="11">
        <f t="shared" si="55"/>
        <v>2021</v>
      </c>
      <c r="AB754" s="11" t="str">
        <f t="shared" si="56"/>
        <v>April</v>
      </c>
      <c r="AC754" s="11">
        <f t="shared" si="59"/>
        <v>0</v>
      </c>
      <c r="AD754" s="13" t="str" cm="1">
        <f t="array" ref="AD754">_xlfn.IFS(Table1[[#This Row],[Diff order-ship date]]&gt;10,"late time",Table1[[#This Row],[Diff order-ship date]]&gt;=0,"on time",Table1[[#This Row],[Diff order-ship date]]&lt;0,"not appropriate")</f>
        <v>on time</v>
      </c>
      <c r="AE754" s="11" t="str">
        <f t="shared" si="57"/>
        <v>Positive</v>
      </c>
      <c r="AF754" s="11" t="str">
        <f>_xlfn.CONCAT(Table1[[#This Row],[Month]],Table1[[#This Row],[year]])</f>
        <v>April2021</v>
      </c>
      <c r="AG754" s="11">
        <f t="shared" si="58"/>
        <v>0.16959064327485401</v>
      </c>
    </row>
    <row r="755" spans="1:33">
      <c r="A755" s="6">
        <v>754</v>
      </c>
      <c r="B755" s="7" t="s">
        <v>1563</v>
      </c>
      <c r="C755" s="7" t="s">
        <v>153</v>
      </c>
      <c r="D755" s="7" t="s">
        <v>1564</v>
      </c>
      <c r="E755" s="7" t="s">
        <v>1565</v>
      </c>
      <c r="F755" s="7" t="s">
        <v>160</v>
      </c>
      <c r="G755" s="7" t="s">
        <v>1028</v>
      </c>
      <c r="H755" s="7" t="s">
        <v>104</v>
      </c>
      <c r="I755" s="7" t="s">
        <v>212</v>
      </c>
      <c r="J755" s="7" t="s">
        <v>67</v>
      </c>
      <c r="K755" s="7" t="s">
        <v>2726</v>
      </c>
      <c r="L755" s="7" t="s">
        <v>42</v>
      </c>
      <c r="M755" s="7" t="s">
        <v>26</v>
      </c>
      <c r="N755" s="7" t="s">
        <v>2727</v>
      </c>
      <c r="O755" s="7">
        <v>204.54</v>
      </c>
      <c r="P755" s="7">
        <v>2</v>
      </c>
      <c r="Q755" s="7">
        <v>94.08</v>
      </c>
      <c r="R755" s="8">
        <f>Table1[[#This Row],[Profit]]/Table1[[#This Row],[Sales]]</f>
        <v>0.45995893223819301</v>
      </c>
      <c r="S755" s="7">
        <v>16.690000000000001</v>
      </c>
      <c r="T755" s="7" t="s">
        <v>170</v>
      </c>
      <c r="U755" s="7">
        <v>324</v>
      </c>
      <c r="V755" s="7" t="s">
        <v>173</v>
      </c>
      <c r="W755" s="7" t="s">
        <v>96</v>
      </c>
      <c r="X755" s="10" t="s">
        <v>21</v>
      </c>
      <c r="Y755" s="14">
        <v>45418</v>
      </c>
      <c r="Z755" s="14">
        <v>45479</v>
      </c>
      <c r="AA755" s="11">
        <f t="shared" si="55"/>
        <v>2024</v>
      </c>
      <c r="AB755" s="11" t="str">
        <f t="shared" si="56"/>
        <v>July</v>
      </c>
      <c r="AC755" s="11">
        <f t="shared" si="59"/>
        <v>61</v>
      </c>
      <c r="AD755" s="13" t="str" cm="1">
        <f t="array" ref="AD755">_xlfn.IFS(Table1[[#This Row],[Diff order-ship date]]&gt;10,"late time",Table1[[#This Row],[Diff order-ship date]]&gt;=0,"on time",Table1[[#This Row],[Diff order-ship date]]&lt;0,"not appropriate")</f>
        <v>late time</v>
      </c>
      <c r="AE755" s="11" t="str">
        <f t="shared" si="57"/>
        <v>Positive</v>
      </c>
      <c r="AF755" s="11" t="str">
        <f>_xlfn.CONCAT(Table1[[#This Row],[Month]],Table1[[#This Row],[year]])</f>
        <v>July2024</v>
      </c>
      <c r="AG755" s="11">
        <f t="shared" si="58"/>
        <v>0.45995893223819301</v>
      </c>
    </row>
    <row r="756" spans="1:33">
      <c r="A756" s="4">
        <v>755</v>
      </c>
      <c r="B756" s="5" t="s">
        <v>571</v>
      </c>
      <c r="C756" s="5" t="s">
        <v>153</v>
      </c>
      <c r="D756" s="5" t="s">
        <v>572</v>
      </c>
      <c r="E756" s="5" t="s">
        <v>118</v>
      </c>
      <c r="F756" s="5" t="s">
        <v>160</v>
      </c>
      <c r="G756" s="5" t="s">
        <v>573</v>
      </c>
      <c r="H756" s="5" t="s">
        <v>142</v>
      </c>
      <c r="I756" s="5" t="s">
        <v>212</v>
      </c>
      <c r="J756" s="5" t="s">
        <v>64</v>
      </c>
      <c r="K756" s="5" t="s">
        <v>2728</v>
      </c>
      <c r="L756" s="5" t="s">
        <v>42</v>
      </c>
      <c r="M756" s="5" t="s">
        <v>105</v>
      </c>
      <c r="N756" s="5" t="s">
        <v>2729</v>
      </c>
      <c r="O756" s="5">
        <v>4498.83</v>
      </c>
      <c r="P756" s="5">
        <v>7</v>
      </c>
      <c r="Q756" s="5">
        <v>674.73</v>
      </c>
      <c r="R756" s="8">
        <f>Table1[[#This Row],[Profit]]/Table1[[#This Row],[Sales]]</f>
        <v>0.14997899453857999</v>
      </c>
      <c r="S756" s="5">
        <v>323.75</v>
      </c>
      <c r="T756" s="5" t="s">
        <v>170</v>
      </c>
      <c r="U756" s="5">
        <v>227</v>
      </c>
      <c r="V756" s="5" t="s">
        <v>173</v>
      </c>
      <c r="W756" s="5" t="s">
        <v>106</v>
      </c>
      <c r="X756" s="9" t="s">
        <v>28</v>
      </c>
      <c r="Y756" s="12">
        <v>44657</v>
      </c>
      <c r="Z756" s="12">
        <v>44718</v>
      </c>
      <c r="AA756" s="11">
        <f t="shared" si="55"/>
        <v>2022</v>
      </c>
      <c r="AB756" s="11" t="str">
        <f t="shared" si="56"/>
        <v>June</v>
      </c>
      <c r="AC756" s="11">
        <f t="shared" si="59"/>
        <v>61</v>
      </c>
      <c r="AD756" s="13" t="str" cm="1">
        <f t="array" ref="AD756">_xlfn.IFS(Table1[[#This Row],[Diff order-ship date]]&gt;10,"late time",Table1[[#This Row],[Diff order-ship date]]&gt;=0,"on time",Table1[[#This Row],[Diff order-ship date]]&lt;0,"not appropriate")</f>
        <v>late time</v>
      </c>
      <c r="AE756" s="11" t="str">
        <f t="shared" si="57"/>
        <v>Positive</v>
      </c>
      <c r="AF756" s="11" t="str">
        <f>_xlfn.CONCAT(Table1[[#This Row],[Month]],Table1[[#This Row],[year]])</f>
        <v>June2022</v>
      </c>
      <c r="AG756" s="11">
        <f t="shared" si="58"/>
        <v>0.14997899453857999</v>
      </c>
    </row>
    <row r="757" spans="1:33">
      <c r="A757" s="6">
        <v>756</v>
      </c>
      <c r="B757" s="7" t="s">
        <v>2730</v>
      </c>
      <c r="C757" s="7" t="s">
        <v>153</v>
      </c>
      <c r="D757" s="7" t="s">
        <v>2490</v>
      </c>
      <c r="E757" s="7" t="s">
        <v>2491</v>
      </c>
      <c r="F757" s="7" t="s">
        <v>160</v>
      </c>
      <c r="G757" s="7" t="s">
        <v>148</v>
      </c>
      <c r="H757" s="7" t="s">
        <v>138</v>
      </c>
      <c r="I757" s="7" t="s">
        <v>212</v>
      </c>
      <c r="J757" s="7" t="s">
        <v>65</v>
      </c>
      <c r="K757" s="7" t="s">
        <v>2731</v>
      </c>
      <c r="L757" s="7" t="s">
        <v>42</v>
      </c>
      <c r="M757" s="7" t="s">
        <v>105</v>
      </c>
      <c r="N757" s="7" t="s">
        <v>1220</v>
      </c>
      <c r="O757" s="7">
        <v>1954.17</v>
      </c>
      <c r="P757" s="7">
        <v>3</v>
      </c>
      <c r="Q757" s="7">
        <v>312.66000000000003</v>
      </c>
      <c r="R757" s="8">
        <f>Table1[[#This Row],[Profit]]/Table1[[#This Row],[Sales]]</f>
        <v>0.15999631557131699</v>
      </c>
      <c r="S757" s="7">
        <v>148.65</v>
      </c>
      <c r="T757" s="7" t="s">
        <v>170</v>
      </c>
      <c r="U757" s="7">
        <v>398</v>
      </c>
      <c r="V757" s="7" t="s">
        <v>173</v>
      </c>
      <c r="W757" s="7" t="s">
        <v>89</v>
      </c>
      <c r="X757" s="10" t="s">
        <v>21</v>
      </c>
      <c r="Y757" s="14">
        <v>45460</v>
      </c>
      <c r="Z757" s="14">
        <v>45464</v>
      </c>
      <c r="AA757" s="11">
        <f t="shared" si="55"/>
        <v>2024</v>
      </c>
      <c r="AB757" s="11" t="str">
        <f t="shared" si="56"/>
        <v>June</v>
      </c>
      <c r="AC757" s="11">
        <f t="shared" si="59"/>
        <v>4</v>
      </c>
      <c r="AD757" s="13" t="str" cm="1">
        <f t="array" ref="AD757">_xlfn.IFS(Table1[[#This Row],[Diff order-ship date]]&gt;10,"late time",Table1[[#This Row],[Diff order-ship date]]&gt;=0,"on time",Table1[[#This Row],[Diff order-ship date]]&lt;0,"not appropriate")</f>
        <v>on time</v>
      </c>
      <c r="AE757" s="11" t="str">
        <f t="shared" si="57"/>
        <v>Positive</v>
      </c>
      <c r="AF757" s="11" t="str">
        <f>_xlfn.CONCAT(Table1[[#This Row],[Month]],Table1[[#This Row],[year]])</f>
        <v>June2024</v>
      </c>
      <c r="AG757" s="11">
        <f t="shared" si="58"/>
        <v>0.15999631557131699</v>
      </c>
    </row>
    <row r="758" spans="1:33">
      <c r="A758" s="4">
        <v>757</v>
      </c>
      <c r="B758" s="5" t="s">
        <v>2056</v>
      </c>
      <c r="C758" s="5" t="s">
        <v>153</v>
      </c>
      <c r="D758" s="5" t="s">
        <v>542</v>
      </c>
      <c r="E758" s="5" t="s">
        <v>543</v>
      </c>
      <c r="F758" s="5" t="s">
        <v>159</v>
      </c>
      <c r="G758" s="5" t="s">
        <v>675</v>
      </c>
      <c r="H758" s="5" t="s">
        <v>100</v>
      </c>
      <c r="I758" s="5" t="s">
        <v>212</v>
      </c>
      <c r="J758" s="5" t="s">
        <v>67</v>
      </c>
      <c r="K758" s="5" t="s">
        <v>2732</v>
      </c>
      <c r="L758" s="5" t="s">
        <v>29</v>
      </c>
      <c r="M758" s="5" t="s">
        <v>83</v>
      </c>
      <c r="N758" s="5" t="s">
        <v>2733</v>
      </c>
      <c r="O758" s="5">
        <v>352.59</v>
      </c>
      <c r="P758" s="5">
        <v>7</v>
      </c>
      <c r="Q758" s="5">
        <v>158.55000000000001</v>
      </c>
      <c r="R758" s="8">
        <f>Table1[[#This Row],[Profit]]/Table1[[#This Row],[Sales]]</f>
        <v>0.44967242406194202</v>
      </c>
      <c r="S758" s="5">
        <v>14.2</v>
      </c>
      <c r="T758" s="5" t="s">
        <v>170</v>
      </c>
      <c r="U758" s="5">
        <v>126</v>
      </c>
      <c r="V758" s="5" t="s">
        <v>173</v>
      </c>
      <c r="W758" s="5" t="s">
        <v>96</v>
      </c>
      <c r="X758" s="9" t="s">
        <v>28</v>
      </c>
      <c r="Y758" s="12">
        <v>44439</v>
      </c>
      <c r="Z758" s="12">
        <v>44295</v>
      </c>
      <c r="AA758" s="11">
        <f t="shared" si="55"/>
        <v>2021</v>
      </c>
      <c r="AB758" s="11" t="str">
        <f t="shared" si="56"/>
        <v>April</v>
      </c>
      <c r="AC758" s="11">
        <f t="shared" si="59"/>
        <v>-144</v>
      </c>
      <c r="AD758" s="13" t="str" cm="1">
        <f t="array" ref="AD758">_xlfn.IFS(Table1[[#This Row],[Diff order-ship date]]&gt;10,"late time",Table1[[#This Row],[Diff order-ship date]]&gt;=0,"on time",Table1[[#This Row],[Diff order-ship date]]&lt;0,"not appropriate")</f>
        <v>not appropriate</v>
      </c>
      <c r="AE758" s="11" t="str">
        <f t="shared" si="57"/>
        <v>Positive</v>
      </c>
      <c r="AF758" s="11" t="str">
        <f>_xlfn.CONCAT(Table1[[#This Row],[Month]],Table1[[#This Row],[year]])</f>
        <v>April2021</v>
      </c>
      <c r="AG758" s="11">
        <f t="shared" si="58"/>
        <v>0.44967242406194202</v>
      </c>
    </row>
    <row r="759" spans="1:33">
      <c r="A759" s="6">
        <v>758</v>
      </c>
      <c r="B759" s="7" t="s">
        <v>2734</v>
      </c>
      <c r="C759" s="7" t="s">
        <v>153</v>
      </c>
      <c r="D759" s="7" t="s">
        <v>1621</v>
      </c>
      <c r="E759" s="7" t="s">
        <v>1622</v>
      </c>
      <c r="F759" s="7" t="s">
        <v>159</v>
      </c>
      <c r="G759" s="7" t="s">
        <v>615</v>
      </c>
      <c r="H759" s="7" t="s">
        <v>104</v>
      </c>
      <c r="I759" s="7" t="s">
        <v>212</v>
      </c>
      <c r="J759" s="7" t="s">
        <v>67</v>
      </c>
      <c r="K759" s="7" t="s">
        <v>2735</v>
      </c>
      <c r="L759" s="7" t="s">
        <v>29</v>
      </c>
      <c r="M759" s="7" t="s">
        <v>83</v>
      </c>
      <c r="N759" s="7" t="s">
        <v>2736</v>
      </c>
      <c r="O759" s="7">
        <v>94.5</v>
      </c>
      <c r="P759" s="7">
        <v>3</v>
      </c>
      <c r="Q759" s="7">
        <v>40.590000000000003</v>
      </c>
      <c r="R759" s="8">
        <f>Table1[[#This Row],[Profit]]/Table1[[#This Row],[Sales]]</f>
        <v>0.42952380952380997</v>
      </c>
      <c r="S759" s="7">
        <v>5.99</v>
      </c>
      <c r="T759" s="7" t="s">
        <v>170</v>
      </c>
      <c r="U759" s="7">
        <v>603</v>
      </c>
      <c r="V759" s="7" t="s">
        <v>173</v>
      </c>
      <c r="W759" s="7" t="s">
        <v>101</v>
      </c>
      <c r="X759" s="10" t="s">
        <v>21</v>
      </c>
      <c r="Y759" s="14">
        <v>44789</v>
      </c>
      <c r="Z759" s="14">
        <v>44791</v>
      </c>
      <c r="AA759" s="11">
        <f t="shared" si="55"/>
        <v>2022</v>
      </c>
      <c r="AB759" s="11" t="str">
        <f t="shared" si="56"/>
        <v>August</v>
      </c>
      <c r="AC759" s="11">
        <f t="shared" si="59"/>
        <v>2</v>
      </c>
      <c r="AD759" s="13" t="str" cm="1">
        <f t="array" ref="AD759">_xlfn.IFS(Table1[[#This Row],[Diff order-ship date]]&gt;10,"late time",Table1[[#This Row],[Diff order-ship date]]&gt;=0,"on time",Table1[[#This Row],[Diff order-ship date]]&lt;0,"not appropriate")</f>
        <v>on time</v>
      </c>
      <c r="AE759" s="11" t="str">
        <f t="shared" si="57"/>
        <v>Positive</v>
      </c>
      <c r="AF759" s="11" t="str">
        <f>_xlfn.CONCAT(Table1[[#This Row],[Month]],Table1[[#This Row],[year]])</f>
        <v>August2022</v>
      </c>
      <c r="AG759" s="11">
        <f t="shared" si="58"/>
        <v>0.42952380952380997</v>
      </c>
    </row>
    <row r="760" spans="1:33">
      <c r="A760" s="4">
        <v>759</v>
      </c>
      <c r="B760" s="5" t="s">
        <v>1985</v>
      </c>
      <c r="C760" s="5" t="s">
        <v>153</v>
      </c>
      <c r="D760" s="5" t="s">
        <v>1986</v>
      </c>
      <c r="E760" s="5" t="s">
        <v>1987</v>
      </c>
      <c r="F760" s="5" t="s">
        <v>159</v>
      </c>
      <c r="G760" s="5" t="s">
        <v>276</v>
      </c>
      <c r="H760" s="5" t="s">
        <v>140</v>
      </c>
      <c r="I760" s="5" t="s">
        <v>212</v>
      </c>
      <c r="J760" s="5" t="s">
        <v>65</v>
      </c>
      <c r="K760" s="5" t="s">
        <v>2737</v>
      </c>
      <c r="L760" s="5" t="s">
        <v>29</v>
      </c>
      <c r="M760" s="5" t="s">
        <v>50</v>
      </c>
      <c r="N760" s="5" t="s">
        <v>2738</v>
      </c>
      <c r="O760" s="5">
        <v>747.3</v>
      </c>
      <c r="P760" s="5">
        <v>5</v>
      </c>
      <c r="Q760" s="5">
        <v>283.95</v>
      </c>
      <c r="R760" s="8">
        <f>Table1[[#This Row],[Profit]]/Table1[[#This Row],[Sales]]</f>
        <v>0.37996788438378198</v>
      </c>
      <c r="S760" s="5">
        <v>50.73</v>
      </c>
      <c r="T760" s="5" t="s">
        <v>170</v>
      </c>
      <c r="U760" s="5">
        <v>576</v>
      </c>
      <c r="V760" s="5" t="s">
        <v>173</v>
      </c>
      <c r="W760" s="5" t="s">
        <v>96</v>
      </c>
      <c r="X760" s="9" t="s">
        <v>21</v>
      </c>
      <c r="Y760" s="12">
        <v>45418</v>
      </c>
      <c r="Z760" s="12">
        <v>45479</v>
      </c>
      <c r="AA760" s="11">
        <f t="shared" si="55"/>
        <v>2024</v>
      </c>
      <c r="AB760" s="11" t="str">
        <f t="shared" si="56"/>
        <v>July</v>
      </c>
      <c r="AC760" s="11">
        <f t="shared" si="59"/>
        <v>61</v>
      </c>
      <c r="AD760" s="13" t="str" cm="1">
        <f t="array" ref="AD760">_xlfn.IFS(Table1[[#This Row],[Diff order-ship date]]&gt;10,"late time",Table1[[#This Row],[Diff order-ship date]]&gt;=0,"on time",Table1[[#This Row],[Diff order-ship date]]&lt;0,"not appropriate")</f>
        <v>late time</v>
      </c>
      <c r="AE760" s="11" t="str">
        <f t="shared" si="57"/>
        <v>Positive</v>
      </c>
      <c r="AF760" s="11" t="str">
        <f>_xlfn.CONCAT(Table1[[#This Row],[Month]],Table1[[#This Row],[year]])</f>
        <v>July2024</v>
      </c>
      <c r="AG760" s="11">
        <f t="shared" si="58"/>
        <v>0.37996788438378198</v>
      </c>
    </row>
    <row r="761" spans="1:33">
      <c r="A761" s="6">
        <v>760</v>
      </c>
      <c r="B761" s="7" t="s">
        <v>2739</v>
      </c>
      <c r="C761" s="7" t="s">
        <v>153</v>
      </c>
      <c r="D761" s="7" t="s">
        <v>2740</v>
      </c>
      <c r="E761" s="7" t="s">
        <v>2741</v>
      </c>
      <c r="F761" s="7" t="s">
        <v>159</v>
      </c>
      <c r="G761" s="7" t="s">
        <v>932</v>
      </c>
      <c r="H761" s="7" t="s">
        <v>138</v>
      </c>
      <c r="I761" s="7" t="s">
        <v>212</v>
      </c>
      <c r="J761" s="7" t="s">
        <v>65</v>
      </c>
      <c r="K761" s="7" t="s">
        <v>2742</v>
      </c>
      <c r="L761" s="7" t="s">
        <v>29</v>
      </c>
      <c r="M761" s="7" t="s">
        <v>56</v>
      </c>
      <c r="N761" s="7" t="s">
        <v>2743</v>
      </c>
      <c r="O761" s="7">
        <v>961.8</v>
      </c>
      <c r="P761" s="7">
        <v>7</v>
      </c>
      <c r="Q761" s="7">
        <v>163.38</v>
      </c>
      <c r="R761" s="8">
        <f>Table1[[#This Row],[Profit]]/Table1[[#This Row],[Sales]]</f>
        <v>0.169868995633188</v>
      </c>
      <c r="S761" s="7">
        <v>82.58</v>
      </c>
      <c r="T761" s="7" t="s">
        <v>170</v>
      </c>
      <c r="U761" s="7">
        <v>661</v>
      </c>
      <c r="V761" s="7" t="s">
        <v>173</v>
      </c>
      <c r="W761" s="7" t="s">
        <v>89</v>
      </c>
      <c r="X761" s="10" t="s">
        <v>21</v>
      </c>
      <c r="Y761" s="14">
        <v>44347</v>
      </c>
      <c r="Z761" s="14">
        <v>44347</v>
      </c>
      <c r="AA761" s="11">
        <f t="shared" si="55"/>
        <v>2021</v>
      </c>
      <c r="AB761" s="11" t="str">
        <f t="shared" si="56"/>
        <v>May</v>
      </c>
      <c r="AC761" s="11">
        <f t="shared" si="59"/>
        <v>0</v>
      </c>
      <c r="AD761" s="13" t="str" cm="1">
        <f t="array" ref="AD761">_xlfn.IFS(Table1[[#This Row],[Diff order-ship date]]&gt;10,"late time",Table1[[#This Row],[Diff order-ship date]]&gt;=0,"on time",Table1[[#This Row],[Diff order-ship date]]&lt;0,"not appropriate")</f>
        <v>on time</v>
      </c>
      <c r="AE761" s="11" t="str">
        <f t="shared" si="57"/>
        <v>Positive</v>
      </c>
      <c r="AF761" s="11" t="str">
        <f>_xlfn.CONCAT(Table1[[#This Row],[Month]],Table1[[#This Row],[year]])</f>
        <v>May2021</v>
      </c>
      <c r="AG761" s="11">
        <f t="shared" si="58"/>
        <v>0.169868995633188</v>
      </c>
    </row>
    <row r="762" spans="1:33">
      <c r="A762" s="4">
        <v>761</v>
      </c>
      <c r="B762" s="5" t="s">
        <v>2744</v>
      </c>
      <c r="C762" s="5" t="s">
        <v>153</v>
      </c>
      <c r="D762" s="5" t="s">
        <v>2745</v>
      </c>
      <c r="E762" s="5" t="s">
        <v>2746</v>
      </c>
      <c r="F762" s="5" t="s">
        <v>159</v>
      </c>
      <c r="G762" s="5" t="s">
        <v>156</v>
      </c>
      <c r="H762" s="5" t="s">
        <v>104</v>
      </c>
      <c r="I762" s="5" t="s">
        <v>212</v>
      </c>
      <c r="J762" s="5" t="s">
        <v>67</v>
      </c>
      <c r="K762" s="5" t="s">
        <v>2747</v>
      </c>
      <c r="L762" s="5" t="s">
        <v>29</v>
      </c>
      <c r="M762" s="5" t="s">
        <v>56</v>
      </c>
      <c r="N762" s="5" t="s">
        <v>2748</v>
      </c>
      <c r="O762" s="5">
        <v>529.29</v>
      </c>
      <c r="P762" s="5">
        <v>3</v>
      </c>
      <c r="Q762" s="5">
        <v>68.760000000000005</v>
      </c>
      <c r="R762" s="8">
        <f>Table1[[#This Row],[Profit]]/Table1[[#This Row],[Sales]]</f>
        <v>0.12990987927223299</v>
      </c>
      <c r="S762" s="5">
        <v>20.51</v>
      </c>
      <c r="T762" s="5" t="s">
        <v>170</v>
      </c>
      <c r="U762" s="5">
        <v>406</v>
      </c>
      <c r="V762" s="5" t="s">
        <v>173</v>
      </c>
      <c r="W762" s="5" t="s">
        <v>96</v>
      </c>
      <c r="X762" s="9" t="s">
        <v>21</v>
      </c>
      <c r="Y762" s="12">
        <v>45512</v>
      </c>
      <c r="Z762" s="12">
        <v>45512</v>
      </c>
      <c r="AA762" s="11">
        <f t="shared" si="55"/>
        <v>2024</v>
      </c>
      <c r="AB762" s="11" t="str">
        <f t="shared" si="56"/>
        <v>August</v>
      </c>
      <c r="AC762" s="11">
        <f t="shared" si="59"/>
        <v>0</v>
      </c>
      <c r="AD762" s="13" t="str" cm="1">
        <f t="array" ref="AD762">_xlfn.IFS(Table1[[#This Row],[Diff order-ship date]]&gt;10,"late time",Table1[[#This Row],[Diff order-ship date]]&gt;=0,"on time",Table1[[#This Row],[Diff order-ship date]]&lt;0,"not appropriate")</f>
        <v>on time</v>
      </c>
      <c r="AE762" s="11" t="str">
        <f t="shared" si="57"/>
        <v>Positive</v>
      </c>
      <c r="AF762" s="11" t="str">
        <f>_xlfn.CONCAT(Table1[[#This Row],[Month]],Table1[[#This Row],[year]])</f>
        <v>August2024</v>
      </c>
      <c r="AG762" s="11">
        <f t="shared" si="58"/>
        <v>0.12990987927223299</v>
      </c>
    </row>
    <row r="763" spans="1:33">
      <c r="A763" s="6">
        <v>762</v>
      </c>
      <c r="B763" s="7" t="s">
        <v>493</v>
      </c>
      <c r="C763" s="7" t="s">
        <v>153</v>
      </c>
      <c r="D763" s="7" t="s">
        <v>494</v>
      </c>
      <c r="E763" s="7" t="s">
        <v>495</v>
      </c>
      <c r="F763" s="7" t="s">
        <v>159</v>
      </c>
      <c r="G763" s="7" t="s">
        <v>474</v>
      </c>
      <c r="H763" s="7" t="s">
        <v>25</v>
      </c>
      <c r="I763" s="7" t="s">
        <v>212</v>
      </c>
      <c r="J763" s="7" t="s">
        <v>66</v>
      </c>
      <c r="K763" s="7" t="s">
        <v>2749</v>
      </c>
      <c r="L763" s="7" t="s">
        <v>29</v>
      </c>
      <c r="M763" s="7" t="s">
        <v>56</v>
      </c>
      <c r="N763" s="7" t="s">
        <v>2750</v>
      </c>
      <c r="O763" s="7">
        <v>290.7</v>
      </c>
      <c r="P763" s="7">
        <v>6</v>
      </c>
      <c r="Q763" s="7">
        <v>124.92</v>
      </c>
      <c r="R763" s="8">
        <f>Table1[[#This Row],[Profit]]/Table1[[#This Row],[Sales]]</f>
        <v>0.42972136222910201</v>
      </c>
      <c r="S763" s="7">
        <v>16.16</v>
      </c>
      <c r="T763" s="7" t="s">
        <v>170</v>
      </c>
      <c r="U763" s="7">
        <v>331</v>
      </c>
      <c r="V763" s="7" t="s">
        <v>173</v>
      </c>
      <c r="W763" s="7" t="s">
        <v>106</v>
      </c>
      <c r="X763" s="10" t="s">
        <v>28</v>
      </c>
      <c r="Y763" s="14">
        <v>44737</v>
      </c>
      <c r="Z763" s="14">
        <v>44739</v>
      </c>
      <c r="AA763" s="11">
        <f t="shared" si="55"/>
        <v>2022</v>
      </c>
      <c r="AB763" s="11" t="str">
        <f t="shared" si="56"/>
        <v>June</v>
      </c>
      <c r="AC763" s="11">
        <f t="shared" si="59"/>
        <v>2</v>
      </c>
      <c r="AD763" s="13" t="str" cm="1">
        <f t="array" ref="AD763">_xlfn.IFS(Table1[[#This Row],[Diff order-ship date]]&gt;10,"late time",Table1[[#This Row],[Diff order-ship date]]&gt;=0,"on time",Table1[[#This Row],[Diff order-ship date]]&lt;0,"not appropriate")</f>
        <v>on time</v>
      </c>
      <c r="AE763" s="11" t="str">
        <f t="shared" si="57"/>
        <v>Positive</v>
      </c>
      <c r="AF763" s="11" t="str">
        <f>_xlfn.CONCAT(Table1[[#This Row],[Month]],Table1[[#This Row],[year]])</f>
        <v>June2022</v>
      </c>
      <c r="AG763" s="11">
        <f t="shared" si="58"/>
        <v>0.42972136222910201</v>
      </c>
    </row>
    <row r="764" spans="1:33">
      <c r="A764" s="4">
        <v>763</v>
      </c>
      <c r="B764" s="5" t="s">
        <v>1666</v>
      </c>
      <c r="C764" s="5" t="s">
        <v>153</v>
      </c>
      <c r="D764" s="5" t="s">
        <v>1482</v>
      </c>
      <c r="E764" s="5" t="s">
        <v>1483</v>
      </c>
      <c r="F764" s="5" t="s">
        <v>159</v>
      </c>
      <c r="G764" s="5" t="s">
        <v>313</v>
      </c>
      <c r="H764" s="5" t="s">
        <v>61</v>
      </c>
      <c r="I764" s="5" t="s">
        <v>212</v>
      </c>
      <c r="J764" s="5" t="s">
        <v>67</v>
      </c>
      <c r="K764" s="5" t="s">
        <v>2751</v>
      </c>
      <c r="L764" s="5" t="s">
        <v>29</v>
      </c>
      <c r="M764" s="5" t="s">
        <v>56</v>
      </c>
      <c r="N764" s="5" t="s">
        <v>136</v>
      </c>
      <c r="O764" s="5">
        <v>507.12</v>
      </c>
      <c r="P764" s="5">
        <v>8</v>
      </c>
      <c r="Q764" s="5">
        <v>182.4</v>
      </c>
      <c r="R764" s="8">
        <f>Table1[[#This Row],[Profit]]/Table1[[#This Row],[Sales]]</f>
        <v>0.35967818267865598</v>
      </c>
      <c r="S764" s="5">
        <v>8.4600000000000009</v>
      </c>
      <c r="T764" s="5" t="s">
        <v>170</v>
      </c>
      <c r="U764" s="5">
        <v>116</v>
      </c>
      <c r="V764" s="5" t="s">
        <v>173</v>
      </c>
      <c r="W764" s="5" t="s">
        <v>89</v>
      </c>
      <c r="X764" s="9" t="s">
        <v>21</v>
      </c>
      <c r="Y764" s="12">
        <v>44727</v>
      </c>
      <c r="Z764" s="12">
        <v>44729</v>
      </c>
      <c r="AA764" s="11">
        <f t="shared" si="55"/>
        <v>2022</v>
      </c>
      <c r="AB764" s="11" t="str">
        <f t="shared" si="56"/>
        <v>June</v>
      </c>
      <c r="AC764" s="11">
        <f t="shared" si="59"/>
        <v>2</v>
      </c>
      <c r="AD764" s="13" t="str" cm="1">
        <f t="array" ref="AD764">_xlfn.IFS(Table1[[#This Row],[Diff order-ship date]]&gt;10,"late time",Table1[[#This Row],[Diff order-ship date]]&gt;=0,"on time",Table1[[#This Row],[Diff order-ship date]]&lt;0,"not appropriate")</f>
        <v>on time</v>
      </c>
      <c r="AE764" s="11" t="str">
        <f t="shared" si="57"/>
        <v>Positive</v>
      </c>
      <c r="AF764" s="11" t="str">
        <f>_xlfn.CONCAT(Table1[[#This Row],[Month]],Table1[[#This Row],[year]])</f>
        <v>June2022</v>
      </c>
      <c r="AG764" s="11">
        <f t="shared" si="58"/>
        <v>0.35967818267865598</v>
      </c>
    </row>
    <row r="765" spans="1:33">
      <c r="A765" s="6">
        <v>764</v>
      </c>
      <c r="B765" s="7" t="s">
        <v>1659</v>
      </c>
      <c r="C765" s="7" t="s">
        <v>153</v>
      </c>
      <c r="D765" s="7" t="s">
        <v>1660</v>
      </c>
      <c r="E765" s="7" t="s">
        <v>1661</v>
      </c>
      <c r="F765" s="7" t="s">
        <v>159</v>
      </c>
      <c r="G765" s="7" t="s">
        <v>869</v>
      </c>
      <c r="H765" s="7" t="s">
        <v>138</v>
      </c>
      <c r="I765" s="7" t="s">
        <v>212</v>
      </c>
      <c r="J765" s="7" t="s">
        <v>65</v>
      </c>
      <c r="K765" s="7" t="s">
        <v>2752</v>
      </c>
      <c r="L765" s="7" t="s">
        <v>42</v>
      </c>
      <c r="M765" s="7" t="s">
        <v>26</v>
      </c>
      <c r="N765" s="7" t="s">
        <v>2753</v>
      </c>
      <c r="O765" s="7">
        <v>976.08</v>
      </c>
      <c r="P765" s="7">
        <v>4</v>
      </c>
      <c r="Q765" s="7">
        <v>361.08</v>
      </c>
      <c r="R765" s="8">
        <f>Table1[[#This Row],[Profit]]/Table1[[#This Row],[Sales]]</f>
        <v>0.36992869436931403</v>
      </c>
      <c r="S765" s="7">
        <v>51.72</v>
      </c>
      <c r="T765" s="7" t="s">
        <v>170</v>
      </c>
      <c r="U765" s="7">
        <v>97</v>
      </c>
      <c r="V765" s="7" t="s">
        <v>173</v>
      </c>
      <c r="W765" s="7" t="s">
        <v>96</v>
      </c>
      <c r="X765" s="10" t="s">
        <v>21</v>
      </c>
      <c r="Y765" s="14">
        <v>45371</v>
      </c>
      <c r="Z765" s="14">
        <v>45374</v>
      </c>
      <c r="AA765" s="11">
        <f t="shared" si="55"/>
        <v>2024</v>
      </c>
      <c r="AB765" s="11" t="str">
        <f t="shared" si="56"/>
        <v>March</v>
      </c>
      <c r="AC765" s="11">
        <f t="shared" si="59"/>
        <v>3</v>
      </c>
      <c r="AD765" s="13" t="str" cm="1">
        <f t="array" ref="AD765">_xlfn.IFS(Table1[[#This Row],[Diff order-ship date]]&gt;10,"late time",Table1[[#This Row],[Diff order-ship date]]&gt;=0,"on time",Table1[[#This Row],[Diff order-ship date]]&lt;0,"not appropriate")</f>
        <v>on time</v>
      </c>
      <c r="AE765" s="11" t="str">
        <f t="shared" si="57"/>
        <v>Positive</v>
      </c>
      <c r="AF765" s="11" t="str">
        <f>_xlfn.CONCAT(Table1[[#This Row],[Month]],Table1[[#This Row],[year]])</f>
        <v>March2024</v>
      </c>
      <c r="AG765" s="11">
        <f t="shared" si="58"/>
        <v>0.36992869436931403</v>
      </c>
    </row>
    <row r="766" spans="1:33">
      <c r="A766" s="4">
        <v>765</v>
      </c>
      <c r="B766" s="5" t="s">
        <v>2045</v>
      </c>
      <c r="C766" s="5" t="s">
        <v>153</v>
      </c>
      <c r="D766" s="5" t="s">
        <v>2046</v>
      </c>
      <c r="E766" s="5" t="s">
        <v>2047</v>
      </c>
      <c r="F766" s="5" t="s">
        <v>159</v>
      </c>
      <c r="G766" s="5" t="s">
        <v>932</v>
      </c>
      <c r="H766" s="5" t="s">
        <v>138</v>
      </c>
      <c r="I766" s="5" t="s">
        <v>212</v>
      </c>
      <c r="J766" s="5" t="s">
        <v>65</v>
      </c>
      <c r="K766" s="5" t="s">
        <v>2754</v>
      </c>
      <c r="L766" s="5" t="s">
        <v>42</v>
      </c>
      <c r="M766" s="5" t="s">
        <v>26</v>
      </c>
      <c r="N766" s="5" t="s">
        <v>2755</v>
      </c>
      <c r="O766" s="5">
        <v>38.520000000000003</v>
      </c>
      <c r="P766" s="5">
        <v>1</v>
      </c>
      <c r="Q766" s="5">
        <v>8.4600000000000009</v>
      </c>
      <c r="R766" s="8">
        <f>Table1[[#This Row],[Profit]]/Table1[[#This Row],[Sales]]</f>
        <v>0.21962616822429901</v>
      </c>
      <c r="S766" s="5">
        <v>3.3</v>
      </c>
      <c r="T766" s="5" t="s">
        <v>170</v>
      </c>
      <c r="U766" s="5">
        <v>466</v>
      </c>
      <c r="V766" s="5" t="s">
        <v>173</v>
      </c>
      <c r="W766" s="5" t="s">
        <v>106</v>
      </c>
      <c r="X766" s="9" t="s">
        <v>28</v>
      </c>
      <c r="Y766" s="12">
        <v>44465</v>
      </c>
      <c r="Z766" s="12">
        <v>44467</v>
      </c>
      <c r="AA766" s="11">
        <f t="shared" si="55"/>
        <v>2021</v>
      </c>
      <c r="AB766" s="11" t="str">
        <f t="shared" si="56"/>
        <v>September</v>
      </c>
      <c r="AC766" s="11">
        <f t="shared" si="59"/>
        <v>2</v>
      </c>
      <c r="AD766" s="13" t="str" cm="1">
        <f t="array" ref="AD766">_xlfn.IFS(Table1[[#This Row],[Diff order-ship date]]&gt;10,"late time",Table1[[#This Row],[Diff order-ship date]]&gt;=0,"on time",Table1[[#This Row],[Diff order-ship date]]&lt;0,"not appropriate")</f>
        <v>on time</v>
      </c>
      <c r="AE766" s="11" t="str">
        <f t="shared" si="57"/>
        <v>Positive</v>
      </c>
      <c r="AF766" s="11" t="str">
        <f>_xlfn.CONCAT(Table1[[#This Row],[Month]],Table1[[#This Row],[year]])</f>
        <v>September2021</v>
      </c>
      <c r="AG766" s="11">
        <f t="shared" si="58"/>
        <v>0.21962616822429901</v>
      </c>
    </row>
    <row r="767" spans="1:33">
      <c r="A767" s="6">
        <v>766</v>
      </c>
      <c r="B767" s="7" t="s">
        <v>2018</v>
      </c>
      <c r="C767" s="7" t="s">
        <v>153</v>
      </c>
      <c r="D767" s="7" t="s">
        <v>2019</v>
      </c>
      <c r="E767" s="7" t="s">
        <v>2020</v>
      </c>
      <c r="F767" s="7" t="s">
        <v>159</v>
      </c>
      <c r="G767" s="7" t="s">
        <v>150</v>
      </c>
      <c r="H767" s="7" t="s">
        <v>87</v>
      </c>
      <c r="I767" s="7" t="s">
        <v>212</v>
      </c>
      <c r="J767" s="7" t="s">
        <v>66</v>
      </c>
      <c r="K767" s="7" t="s">
        <v>2756</v>
      </c>
      <c r="L767" s="7" t="s">
        <v>42</v>
      </c>
      <c r="M767" s="7" t="s">
        <v>62</v>
      </c>
      <c r="N767" s="7" t="s">
        <v>2757</v>
      </c>
      <c r="O767" s="7">
        <v>1140.75</v>
      </c>
      <c r="P767" s="7">
        <v>3</v>
      </c>
      <c r="Q767" s="7">
        <v>0</v>
      </c>
      <c r="R767" s="8">
        <f>Table1[[#This Row],[Profit]]/Table1[[#This Row],[Sales]]</f>
        <v>0</v>
      </c>
      <c r="S767" s="7">
        <v>119.46</v>
      </c>
      <c r="T767" s="7" t="s">
        <v>170</v>
      </c>
      <c r="U767" s="7">
        <v>740</v>
      </c>
      <c r="V767" s="7" t="s">
        <v>173</v>
      </c>
      <c r="W767" s="7" t="s">
        <v>89</v>
      </c>
      <c r="X767" s="10" t="s">
        <v>28</v>
      </c>
      <c r="Y767" s="14">
        <v>44948</v>
      </c>
      <c r="Z767" s="14">
        <v>44950</v>
      </c>
      <c r="AA767" s="11">
        <f t="shared" si="55"/>
        <v>2023</v>
      </c>
      <c r="AB767" s="11" t="str">
        <f t="shared" si="56"/>
        <v>January</v>
      </c>
      <c r="AC767" s="11">
        <f t="shared" si="59"/>
        <v>2</v>
      </c>
      <c r="AD767" s="13" t="str" cm="1">
        <f t="array" ref="AD767">_xlfn.IFS(Table1[[#This Row],[Diff order-ship date]]&gt;10,"late time",Table1[[#This Row],[Diff order-ship date]]&gt;=0,"on time",Table1[[#This Row],[Diff order-ship date]]&lt;0,"not appropriate")</f>
        <v>on time</v>
      </c>
      <c r="AE767" s="11" t="str">
        <f t="shared" si="57"/>
        <v>Positive</v>
      </c>
      <c r="AF767" s="11" t="str">
        <f>_xlfn.CONCAT(Table1[[#This Row],[Month]],Table1[[#This Row],[year]])</f>
        <v>January2023</v>
      </c>
      <c r="AG767" s="11">
        <f t="shared" si="58"/>
        <v>0</v>
      </c>
    </row>
    <row r="768" spans="1:33">
      <c r="A768" s="4">
        <v>767</v>
      </c>
      <c r="B768" s="5" t="s">
        <v>2758</v>
      </c>
      <c r="C768" s="5" t="s">
        <v>153</v>
      </c>
      <c r="D768" s="5" t="s">
        <v>1117</v>
      </c>
      <c r="E768" s="5" t="s">
        <v>1118</v>
      </c>
      <c r="F768" s="5" t="s">
        <v>159</v>
      </c>
      <c r="G768" s="5" t="s">
        <v>869</v>
      </c>
      <c r="H768" s="5" t="s">
        <v>138</v>
      </c>
      <c r="I768" s="5" t="s">
        <v>212</v>
      </c>
      <c r="J768" s="5" t="s">
        <v>65</v>
      </c>
      <c r="K768" s="5" t="s">
        <v>2759</v>
      </c>
      <c r="L768" s="5" t="s">
        <v>42</v>
      </c>
      <c r="M768" s="5" t="s">
        <v>95</v>
      </c>
      <c r="N768" s="5" t="s">
        <v>2760</v>
      </c>
      <c r="O768" s="5">
        <v>1039.08</v>
      </c>
      <c r="P768" s="5">
        <v>4</v>
      </c>
      <c r="Q768" s="5">
        <v>93.48</v>
      </c>
      <c r="R768" s="8">
        <f>Table1[[#This Row],[Profit]]/Table1[[#This Row],[Sales]]</f>
        <v>8.9964199099203196E-2</v>
      </c>
      <c r="S768" s="5">
        <v>71.180000000000007</v>
      </c>
      <c r="T768" s="5" t="s">
        <v>170</v>
      </c>
      <c r="U768" s="5">
        <v>197</v>
      </c>
      <c r="V768" s="5" t="s">
        <v>173</v>
      </c>
      <c r="W768" s="5" t="s">
        <v>96</v>
      </c>
      <c r="X768" s="9" t="s">
        <v>21</v>
      </c>
      <c r="Y768" s="12">
        <v>44979</v>
      </c>
      <c r="Z768" s="12">
        <v>44984</v>
      </c>
      <c r="AA768" s="11">
        <f t="shared" si="55"/>
        <v>2023</v>
      </c>
      <c r="AB768" s="11" t="str">
        <f t="shared" si="56"/>
        <v>February</v>
      </c>
      <c r="AC768" s="11">
        <f t="shared" si="59"/>
        <v>5</v>
      </c>
      <c r="AD768" s="13" t="str" cm="1">
        <f t="array" ref="AD768">_xlfn.IFS(Table1[[#This Row],[Diff order-ship date]]&gt;10,"late time",Table1[[#This Row],[Diff order-ship date]]&gt;=0,"on time",Table1[[#This Row],[Diff order-ship date]]&lt;0,"not appropriate")</f>
        <v>on time</v>
      </c>
      <c r="AE768" s="11" t="str">
        <f t="shared" si="57"/>
        <v>Positive</v>
      </c>
      <c r="AF768" s="11" t="str">
        <f>_xlfn.CONCAT(Table1[[#This Row],[Month]],Table1[[#This Row],[year]])</f>
        <v>February2023</v>
      </c>
      <c r="AG768" s="11">
        <f t="shared" si="58"/>
        <v>8.9964199099203196E-2</v>
      </c>
    </row>
    <row r="769" spans="1:33">
      <c r="A769" s="6">
        <v>768</v>
      </c>
      <c r="B769" s="7" t="s">
        <v>1617</v>
      </c>
      <c r="C769" s="7" t="s">
        <v>153</v>
      </c>
      <c r="D769" s="7" t="s">
        <v>1618</v>
      </c>
      <c r="E769" s="7" t="s">
        <v>1619</v>
      </c>
      <c r="F769" s="7" t="s">
        <v>159</v>
      </c>
      <c r="G769" s="7" t="s">
        <v>644</v>
      </c>
      <c r="H769" s="7" t="s">
        <v>104</v>
      </c>
      <c r="I769" s="7" t="s">
        <v>212</v>
      </c>
      <c r="J769" s="7" t="s">
        <v>67</v>
      </c>
      <c r="K769" s="7" t="s">
        <v>2761</v>
      </c>
      <c r="L769" s="7" t="s">
        <v>42</v>
      </c>
      <c r="M769" s="7" t="s">
        <v>105</v>
      </c>
      <c r="N769" s="7" t="s">
        <v>2762</v>
      </c>
      <c r="O769" s="7">
        <v>273.36</v>
      </c>
      <c r="P769" s="7">
        <v>4</v>
      </c>
      <c r="Q769" s="7">
        <v>-246.12</v>
      </c>
      <c r="R769" s="8">
        <f>Table1[[#This Row],[Profit]]/Table1[[#This Row],[Sales]]</f>
        <v>-0.90035118525021995</v>
      </c>
      <c r="S769" s="7">
        <v>22.58</v>
      </c>
      <c r="T769" s="7" t="s">
        <v>170</v>
      </c>
      <c r="U769" s="7">
        <v>254</v>
      </c>
      <c r="V769" s="7" t="s">
        <v>173</v>
      </c>
      <c r="W769" s="7" t="s">
        <v>106</v>
      </c>
      <c r="X769" s="10" t="s">
        <v>21</v>
      </c>
      <c r="Y769" s="14">
        <v>44948</v>
      </c>
      <c r="Z769" s="14">
        <v>44950</v>
      </c>
      <c r="AA769" s="11">
        <f t="shared" si="55"/>
        <v>2023</v>
      </c>
      <c r="AB769" s="11" t="str">
        <f t="shared" si="56"/>
        <v>January</v>
      </c>
      <c r="AC769" s="11">
        <f t="shared" si="59"/>
        <v>2</v>
      </c>
      <c r="AD769" s="13" t="str" cm="1">
        <f t="array" ref="AD769">_xlfn.IFS(Table1[[#This Row],[Diff order-ship date]]&gt;10,"late time",Table1[[#This Row],[Diff order-ship date]]&gt;=0,"on time",Table1[[#This Row],[Diff order-ship date]]&lt;0,"not appropriate")</f>
        <v>on time</v>
      </c>
      <c r="AE769" s="11" t="str">
        <f t="shared" si="57"/>
        <v>Negative</v>
      </c>
      <c r="AF769" s="11" t="str">
        <f>_xlfn.CONCAT(Table1[[#This Row],[Month]],Table1[[#This Row],[year]])</f>
        <v>January2023</v>
      </c>
      <c r="AG769" s="11">
        <f t="shared" si="58"/>
        <v>-0.90035118525021995</v>
      </c>
    </row>
    <row r="770" spans="1:33">
      <c r="A770" s="4">
        <v>769</v>
      </c>
      <c r="B770" s="5" t="s">
        <v>2763</v>
      </c>
      <c r="C770" s="5" t="s">
        <v>153</v>
      </c>
      <c r="D770" s="5" t="s">
        <v>1363</v>
      </c>
      <c r="E770" s="5" t="s">
        <v>135</v>
      </c>
      <c r="F770" s="5" t="s">
        <v>159</v>
      </c>
      <c r="G770" s="5" t="s">
        <v>2764</v>
      </c>
      <c r="H770" s="5" t="s">
        <v>142</v>
      </c>
      <c r="I770" s="5" t="s">
        <v>212</v>
      </c>
      <c r="J770" s="5" t="s">
        <v>64</v>
      </c>
      <c r="K770" s="5" t="s">
        <v>2765</v>
      </c>
      <c r="L770" s="5" t="s">
        <v>42</v>
      </c>
      <c r="M770" s="5" t="s">
        <v>105</v>
      </c>
      <c r="N770" s="5" t="s">
        <v>2766</v>
      </c>
      <c r="O770" s="5">
        <v>166.83</v>
      </c>
      <c r="P770" s="5">
        <v>1</v>
      </c>
      <c r="Q770" s="5">
        <v>11.67</v>
      </c>
      <c r="R770" s="8">
        <f>Table1[[#This Row],[Profit]]/Table1[[#This Row],[Sales]]</f>
        <v>6.9951447581370299E-2</v>
      </c>
      <c r="S770" s="5">
        <v>7.11</v>
      </c>
      <c r="T770" s="5" t="s">
        <v>170</v>
      </c>
      <c r="U770" s="5">
        <v>190</v>
      </c>
      <c r="V770" s="5" t="s">
        <v>173</v>
      </c>
      <c r="W770" s="5" t="s">
        <v>89</v>
      </c>
      <c r="X770" s="9" t="s">
        <v>21</v>
      </c>
      <c r="Y770" s="12">
        <v>45255</v>
      </c>
      <c r="Z770" s="12">
        <v>45259</v>
      </c>
      <c r="AA770" s="11">
        <f t="shared" ref="AA770:AA833" si="60">YEAR(Z770)</f>
        <v>2023</v>
      </c>
      <c r="AB770" s="11" t="str">
        <f t="shared" ref="AB770:AB833" si="61">TEXT(Z770,"mmmm")</f>
        <v>November</v>
      </c>
      <c r="AC770" s="11">
        <f t="shared" si="59"/>
        <v>4</v>
      </c>
      <c r="AD770" s="13" t="str" cm="1">
        <f t="array" ref="AD770">_xlfn.IFS(Table1[[#This Row],[Diff order-ship date]]&gt;10,"late time",Table1[[#This Row],[Diff order-ship date]]&gt;=0,"on time",Table1[[#This Row],[Diff order-ship date]]&lt;0,"not appropriate")</f>
        <v>on time</v>
      </c>
      <c r="AE770" s="11" t="str">
        <f t="shared" ref="AE770:AE833" si="62">IF(Q770&lt;0,"Negative","Positive")</f>
        <v>Positive</v>
      </c>
      <c r="AF770" s="11" t="str">
        <f>_xlfn.CONCAT(Table1[[#This Row],[Month]],Table1[[#This Row],[year]])</f>
        <v>November2023</v>
      </c>
      <c r="AG770" s="11">
        <f t="shared" ref="AG770:AG833" si="63">Q770/O770</f>
        <v>6.9951447581370299E-2</v>
      </c>
    </row>
    <row r="771" spans="1:33">
      <c r="A771" s="6">
        <v>770</v>
      </c>
      <c r="B771" s="7" t="s">
        <v>449</v>
      </c>
      <c r="C771" s="7" t="s">
        <v>153</v>
      </c>
      <c r="D771" s="7" t="s">
        <v>450</v>
      </c>
      <c r="E771" s="7" t="s">
        <v>451</v>
      </c>
      <c r="F771" s="7" t="s">
        <v>159</v>
      </c>
      <c r="G771" s="7" t="s">
        <v>55</v>
      </c>
      <c r="H771" s="7" t="s">
        <v>55</v>
      </c>
      <c r="I771" s="7" t="s">
        <v>212</v>
      </c>
      <c r="J771" s="7" t="s">
        <v>65</v>
      </c>
      <c r="K771" s="7" t="s">
        <v>2767</v>
      </c>
      <c r="L771" s="7" t="s">
        <v>42</v>
      </c>
      <c r="M771" s="7" t="s">
        <v>62</v>
      </c>
      <c r="N771" s="7" t="s">
        <v>2768</v>
      </c>
      <c r="O771" s="7">
        <v>602.76</v>
      </c>
      <c r="P771" s="7">
        <v>2</v>
      </c>
      <c r="Q771" s="7">
        <v>186.84</v>
      </c>
      <c r="R771" s="8">
        <f>Table1[[#This Row],[Profit]]/Table1[[#This Row],[Sales]]</f>
        <v>0.309974119052359</v>
      </c>
      <c r="S771" s="7">
        <v>36.450000000000003</v>
      </c>
      <c r="T771" s="7" t="s">
        <v>170</v>
      </c>
      <c r="U771" s="7">
        <v>468</v>
      </c>
      <c r="V771" s="7" t="s">
        <v>173</v>
      </c>
      <c r="W771" s="7" t="s">
        <v>101</v>
      </c>
      <c r="X771" s="10" t="s">
        <v>28</v>
      </c>
      <c r="Y771" s="14">
        <v>45451</v>
      </c>
      <c r="Z771" s="14">
        <v>45543</v>
      </c>
      <c r="AA771" s="11">
        <f t="shared" si="60"/>
        <v>2024</v>
      </c>
      <c r="AB771" s="11" t="str">
        <f t="shared" si="61"/>
        <v>September</v>
      </c>
      <c r="AC771" s="11">
        <f t="shared" si="59"/>
        <v>92</v>
      </c>
      <c r="AD771" s="13" t="str" cm="1">
        <f t="array" ref="AD771">_xlfn.IFS(Table1[[#This Row],[Diff order-ship date]]&gt;10,"late time",Table1[[#This Row],[Diff order-ship date]]&gt;=0,"on time",Table1[[#This Row],[Diff order-ship date]]&lt;0,"not appropriate")</f>
        <v>late time</v>
      </c>
      <c r="AE771" s="11" t="str">
        <f t="shared" si="62"/>
        <v>Positive</v>
      </c>
      <c r="AF771" s="11" t="str">
        <f>_xlfn.CONCAT(Table1[[#This Row],[Month]],Table1[[#This Row],[year]])</f>
        <v>September2024</v>
      </c>
      <c r="AG771" s="11">
        <f t="shared" si="63"/>
        <v>0.309974119052359</v>
      </c>
    </row>
    <row r="772" spans="1:33">
      <c r="A772" s="4">
        <v>771</v>
      </c>
      <c r="B772" s="5" t="s">
        <v>1630</v>
      </c>
      <c r="C772" s="5" t="s">
        <v>153</v>
      </c>
      <c r="D772" s="5" t="s">
        <v>1137</v>
      </c>
      <c r="E772" s="5" t="s">
        <v>1138</v>
      </c>
      <c r="F772" s="5" t="s">
        <v>159</v>
      </c>
      <c r="G772" s="5" t="s">
        <v>751</v>
      </c>
      <c r="H772" s="5" t="s">
        <v>138</v>
      </c>
      <c r="I772" s="5" t="s">
        <v>212</v>
      </c>
      <c r="J772" s="5" t="s">
        <v>65</v>
      </c>
      <c r="K772" s="5" t="s">
        <v>2769</v>
      </c>
      <c r="L772" s="5" t="s">
        <v>29</v>
      </c>
      <c r="M772" s="5" t="s">
        <v>83</v>
      </c>
      <c r="N772" s="5" t="s">
        <v>2770</v>
      </c>
      <c r="O772" s="5">
        <v>97.86</v>
      </c>
      <c r="P772" s="5">
        <v>2</v>
      </c>
      <c r="Q772" s="5">
        <v>48.9</v>
      </c>
      <c r="R772" s="8">
        <f>Table1[[#This Row],[Profit]]/Table1[[#This Row],[Sales]]</f>
        <v>0.49969343960760298</v>
      </c>
      <c r="S772" s="5">
        <v>7.98</v>
      </c>
      <c r="T772" s="5" t="s">
        <v>170</v>
      </c>
      <c r="U772" s="5">
        <v>227</v>
      </c>
      <c r="V772" s="5" t="s">
        <v>173</v>
      </c>
      <c r="W772" s="5" t="s">
        <v>89</v>
      </c>
      <c r="X772" s="9" t="s">
        <v>28</v>
      </c>
      <c r="Y772" s="12">
        <v>44936</v>
      </c>
      <c r="Z772" s="12">
        <v>45026</v>
      </c>
      <c r="AA772" s="11">
        <f t="shared" si="60"/>
        <v>2023</v>
      </c>
      <c r="AB772" s="11" t="str">
        <f t="shared" si="61"/>
        <v>April</v>
      </c>
      <c r="AC772" s="11">
        <f t="shared" ref="AC772:AC835" si="64">DATEDIF(Y772,Z772,"d")</f>
        <v>90</v>
      </c>
      <c r="AD772" s="13" t="str" cm="1">
        <f t="array" ref="AD772">_xlfn.IFS(Table1[[#This Row],[Diff order-ship date]]&gt;10,"late time",Table1[[#This Row],[Diff order-ship date]]&gt;=0,"on time",Table1[[#This Row],[Diff order-ship date]]&lt;0,"not appropriate")</f>
        <v>late time</v>
      </c>
      <c r="AE772" s="11" t="str">
        <f t="shared" si="62"/>
        <v>Positive</v>
      </c>
      <c r="AF772" s="11" t="str">
        <f>_xlfn.CONCAT(Table1[[#This Row],[Month]],Table1[[#This Row],[year]])</f>
        <v>April2023</v>
      </c>
      <c r="AG772" s="11">
        <f t="shared" si="63"/>
        <v>0.49969343960760298</v>
      </c>
    </row>
    <row r="773" spans="1:33">
      <c r="A773" s="6">
        <v>772</v>
      </c>
      <c r="B773" s="7" t="s">
        <v>503</v>
      </c>
      <c r="C773" s="7" t="s">
        <v>153</v>
      </c>
      <c r="D773" s="7" t="s">
        <v>504</v>
      </c>
      <c r="E773" s="7" t="s">
        <v>102</v>
      </c>
      <c r="F773" s="7" t="s">
        <v>159</v>
      </c>
      <c r="G773" s="7" t="s">
        <v>313</v>
      </c>
      <c r="H773" s="7" t="s">
        <v>61</v>
      </c>
      <c r="I773" s="7" t="s">
        <v>212</v>
      </c>
      <c r="J773" s="7" t="s">
        <v>67</v>
      </c>
      <c r="K773" s="7" t="s">
        <v>2771</v>
      </c>
      <c r="L773" s="7" t="s">
        <v>29</v>
      </c>
      <c r="M773" s="7" t="s">
        <v>56</v>
      </c>
      <c r="N773" s="7" t="s">
        <v>2772</v>
      </c>
      <c r="O773" s="7">
        <v>911.04</v>
      </c>
      <c r="P773" s="7">
        <v>2</v>
      </c>
      <c r="Q773" s="7">
        <v>282.42</v>
      </c>
      <c r="R773" s="8">
        <f>Table1[[#This Row],[Profit]]/Table1[[#This Row],[Sales]]</f>
        <v>0.30999736564805103</v>
      </c>
      <c r="S773" s="7">
        <v>83.97</v>
      </c>
      <c r="T773" s="7" t="s">
        <v>170</v>
      </c>
      <c r="U773" s="7">
        <v>564</v>
      </c>
      <c r="V773" s="7" t="s">
        <v>173</v>
      </c>
      <c r="W773" s="7" t="s">
        <v>101</v>
      </c>
      <c r="X773" s="10" t="s">
        <v>28</v>
      </c>
      <c r="Y773" s="14">
        <v>45623</v>
      </c>
      <c r="Z773" s="14">
        <v>45626</v>
      </c>
      <c r="AA773" s="11">
        <f t="shared" si="60"/>
        <v>2024</v>
      </c>
      <c r="AB773" s="11" t="str">
        <f t="shared" si="61"/>
        <v>November</v>
      </c>
      <c r="AC773" s="11">
        <f t="shared" si="64"/>
        <v>3</v>
      </c>
      <c r="AD773" s="13" t="str" cm="1">
        <f t="array" ref="AD773">_xlfn.IFS(Table1[[#This Row],[Diff order-ship date]]&gt;10,"late time",Table1[[#This Row],[Diff order-ship date]]&gt;=0,"on time",Table1[[#This Row],[Diff order-ship date]]&lt;0,"not appropriate")</f>
        <v>on time</v>
      </c>
      <c r="AE773" s="11" t="str">
        <f t="shared" si="62"/>
        <v>Positive</v>
      </c>
      <c r="AF773" s="11" t="str">
        <f>_xlfn.CONCAT(Table1[[#This Row],[Month]],Table1[[#This Row],[year]])</f>
        <v>November2024</v>
      </c>
      <c r="AG773" s="11">
        <f t="shared" si="63"/>
        <v>0.30999736564805103</v>
      </c>
    </row>
    <row r="774" spans="1:33">
      <c r="A774" s="4">
        <v>773</v>
      </c>
      <c r="B774" s="5" t="s">
        <v>519</v>
      </c>
      <c r="C774" s="5" t="s">
        <v>153</v>
      </c>
      <c r="D774" s="5" t="s">
        <v>520</v>
      </c>
      <c r="E774" s="5" t="s">
        <v>521</v>
      </c>
      <c r="F774" s="5" t="s">
        <v>159</v>
      </c>
      <c r="G774" s="5" t="s">
        <v>522</v>
      </c>
      <c r="H774" s="5" t="s">
        <v>94</v>
      </c>
      <c r="I774" s="5" t="s">
        <v>212</v>
      </c>
      <c r="J774" s="5" t="s">
        <v>66</v>
      </c>
      <c r="K774" s="5" t="s">
        <v>2555</v>
      </c>
      <c r="L774" s="5" t="s">
        <v>29</v>
      </c>
      <c r="M774" s="5" t="s">
        <v>56</v>
      </c>
      <c r="N774" s="5" t="s">
        <v>2556</v>
      </c>
      <c r="O774" s="5">
        <v>289.32</v>
      </c>
      <c r="P774" s="5">
        <v>2</v>
      </c>
      <c r="Q774" s="5">
        <v>49.14</v>
      </c>
      <c r="R774" s="8">
        <f>Table1[[#This Row],[Profit]]/Table1[[#This Row],[Sales]]</f>
        <v>0.169846536706761</v>
      </c>
      <c r="S774" s="5">
        <v>29.2</v>
      </c>
      <c r="T774" s="5" t="s">
        <v>170</v>
      </c>
      <c r="U774" s="5">
        <v>327</v>
      </c>
      <c r="V774" s="5" t="s">
        <v>173</v>
      </c>
      <c r="W774" s="5" t="s">
        <v>96</v>
      </c>
      <c r="X774" s="9" t="s">
        <v>28</v>
      </c>
      <c r="Y774" s="12">
        <v>44584</v>
      </c>
      <c r="Z774" s="12">
        <v>44588</v>
      </c>
      <c r="AA774" s="11">
        <f t="shared" si="60"/>
        <v>2022</v>
      </c>
      <c r="AB774" s="11" t="str">
        <f t="shared" si="61"/>
        <v>January</v>
      </c>
      <c r="AC774" s="11">
        <f t="shared" si="64"/>
        <v>4</v>
      </c>
      <c r="AD774" s="13" t="str" cm="1">
        <f t="array" ref="AD774">_xlfn.IFS(Table1[[#This Row],[Diff order-ship date]]&gt;10,"late time",Table1[[#This Row],[Diff order-ship date]]&gt;=0,"on time",Table1[[#This Row],[Diff order-ship date]]&lt;0,"not appropriate")</f>
        <v>on time</v>
      </c>
      <c r="AE774" s="11" t="str">
        <f t="shared" si="62"/>
        <v>Positive</v>
      </c>
      <c r="AF774" s="11" t="str">
        <f>_xlfn.CONCAT(Table1[[#This Row],[Month]],Table1[[#This Row],[year]])</f>
        <v>January2022</v>
      </c>
      <c r="AG774" s="11">
        <f t="shared" si="63"/>
        <v>0.169846536706761</v>
      </c>
    </row>
    <row r="775" spans="1:33">
      <c r="A775" s="6">
        <v>774</v>
      </c>
      <c r="B775" s="7" t="s">
        <v>348</v>
      </c>
      <c r="C775" s="7" t="s">
        <v>153</v>
      </c>
      <c r="D775" s="7" t="s">
        <v>349</v>
      </c>
      <c r="E775" s="7" t="s">
        <v>350</v>
      </c>
      <c r="F775" s="7" t="s">
        <v>158</v>
      </c>
      <c r="G775" s="7" t="s">
        <v>351</v>
      </c>
      <c r="H775" s="7" t="s">
        <v>104</v>
      </c>
      <c r="I775" s="7" t="s">
        <v>212</v>
      </c>
      <c r="J775" s="7" t="s">
        <v>67</v>
      </c>
      <c r="K775" s="7" t="s">
        <v>2773</v>
      </c>
      <c r="L775" s="7" t="s">
        <v>29</v>
      </c>
      <c r="M775" s="7" t="s">
        <v>56</v>
      </c>
      <c r="N775" s="7" t="s">
        <v>2774</v>
      </c>
      <c r="O775" s="7">
        <v>1377</v>
      </c>
      <c r="P775" s="7">
        <v>3</v>
      </c>
      <c r="Q775" s="7">
        <v>179.01</v>
      </c>
      <c r="R775" s="8">
        <f>Table1[[#This Row],[Profit]]/Table1[[#This Row],[Sales]]</f>
        <v>0.13</v>
      </c>
      <c r="S775" s="7">
        <v>131.91999999999999</v>
      </c>
      <c r="T775" s="7" t="s">
        <v>170</v>
      </c>
      <c r="U775" s="7">
        <v>110</v>
      </c>
      <c r="V775" s="7" t="s">
        <v>173</v>
      </c>
      <c r="W775" s="7" t="s">
        <v>106</v>
      </c>
      <c r="X775" s="10" t="s">
        <v>21</v>
      </c>
      <c r="Y775" s="14">
        <v>45623</v>
      </c>
      <c r="Z775" s="14">
        <v>45625</v>
      </c>
      <c r="AA775" s="11">
        <f t="shared" si="60"/>
        <v>2024</v>
      </c>
      <c r="AB775" s="11" t="str">
        <f t="shared" si="61"/>
        <v>November</v>
      </c>
      <c r="AC775" s="11">
        <f t="shared" si="64"/>
        <v>2</v>
      </c>
      <c r="AD775" s="13" t="str" cm="1">
        <f t="array" ref="AD775">_xlfn.IFS(Table1[[#This Row],[Diff order-ship date]]&gt;10,"late time",Table1[[#This Row],[Diff order-ship date]]&gt;=0,"on time",Table1[[#This Row],[Diff order-ship date]]&lt;0,"not appropriate")</f>
        <v>on time</v>
      </c>
      <c r="AE775" s="11" t="str">
        <f t="shared" si="62"/>
        <v>Positive</v>
      </c>
      <c r="AF775" s="11" t="str">
        <f>_xlfn.CONCAT(Table1[[#This Row],[Month]],Table1[[#This Row],[year]])</f>
        <v>November2024</v>
      </c>
      <c r="AG775" s="11">
        <f t="shared" si="63"/>
        <v>0.13</v>
      </c>
    </row>
    <row r="776" spans="1:33">
      <c r="A776" s="4">
        <v>775</v>
      </c>
      <c r="B776" s="5" t="s">
        <v>1918</v>
      </c>
      <c r="C776" s="5" t="s">
        <v>153</v>
      </c>
      <c r="D776" s="5" t="s">
        <v>246</v>
      </c>
      <c r="E776" s="5" t="s">
        <v>247</v>
      </c>
      <c r="F776" s="5" t="s">
        <v>158</v>
      </c>
      <c r="G776" s="5" t="s">
        <v>830</v>
      </c>
      <c r="H776" s="5" t="s">
        <v>104</v>
      </c>
      <c r="I776" s="5" t="s">
        <v>212</v>
      </c>
      <c r="J776" s="5" t="s">
        <v>67</v>
      </c>
      <c r="K776" s="5" t="s">
        <v>1307</v>
      </c>
      <c r="L776" s="5" t="s">
        <v>29</v>
      </c>
      <c r="M776" s="5" t="s">
        <v>56</v>
      </c>
      <c r="N776" s="5" t="s">
        <v>1308</v>
      </c>
      <c r="O776" s="5">
        <v>398.61</v>
      </c>
      <c r="P776" s="5">
        <v>3</v>
      </c>
      <c r="Q776" s="5">
        <v>15.93</v>
      </c>
      <c r="R776" s="8">
        <f>Table1[[#This Row],[Profit]]/Table1[[#This Row],[Sales]]</f>
        <v>3.9963874463761602E-2</v>
      </c>
      <c r="S776" s="5">
        <v>33.33</v>
      </c>
      <c r="T776" s="5" t="s">
        <v>170</v>
      </c>
      <c r="U776" s="5">
        <v>76</v>
      </c>
      <c r="V776" s="5" t="s">
        <v>173</v>
      </c>
      <c r="W776" s="5" t="s">
        <v>89</v>
      </c>
      <c r="X776" s="9" t="s">
        <v>28</v>
      </c>
      <c r="Y776" s="12">
        <v>44522</v>
      </c>
      <c r="Z776" s="12">
        <v>44522</v>
      </c>
      <c r="AA776" s="11">
        <f t="shared" si="60"/>
        <v>2021</v>
      </c>
      <c r="AB776" s="11" t="str">
        <f t="shared" si="61"/>
        <v>November</v>
      </c>
      <c r="AC776" s="11">
        <f t="shared" si="64"/>
        <v>0</v>
      </c>
      <c r="AD776" s="13" t="str" cm="1">
        <f t="array" ref="AD776">_xlfn.IFS(Table1[[#This Row],[Diff order-ship date]]&gt;10,"late time",Table1[[#This Row],[Diff order-ship date]]&gt;=0,"on time",Table1[[#This Row],[Diff order-ship date]]&lt;0,"not appropriate")</f>
        <v>on time</v>
      </c>
      <c r="AE776" s="11" t="str">
        <f t="shared" si="62"/>
        <v>Positive</v>
      </c>
      <c r="AF776" s="11" t="str">
        <f>_xlfn.CONCAT(Table1[[#This Row],[Month]],Table1[[#This Row],[year]])</f>
        <v>November2021</v>
      </c>
      <c r="AG776" s="11">
        <f t="shared" si="63"/>
        <v>3.9963874463761602E-2</v>
      </c>
    </row>
    <row r="777" spans="1:33">
      <c r="A777" s="6">
        <v>776</v>
      </c>
      <c r="B777" s="7" t="s">
        <v>215</v>
      </c>
      <c r="C777" s="7" t="s">
        <v>153</v>
      </c>
      <c r="D777" s="7" t="s">
        <v>216</v>
      </c>
      <c r="E777" s="7" t="s">
        <v>217</v>
      </c>
      <c r="F777" s="7" t="s">
        <v>158</v>
      </c>
      <c r="G777" s="7" t="s">
        <v>218</v>
      </c>
      <c r="H777" s="7" t="s">
        <v>51</v>
      </c>
      <c r="I777" s="7" t="s">
        <v>212</v>
      </c>
      <c r="J777" s="7" t="s">
        <v>64</v>
      </c>
      <c r="K777" s="7" t="s">
        <v>2775</v>
      </c>
      <c r="L777" s="7" t="s">
        <v>29</v>
      </c>
      <c r="M777" s="7" t="s">
        <v>83</v>
      </c>
      <c r="N777" s="7" t="s">
        <v>2776</v>
      </c>
      <c r="O777" s="7">
        <v>141.57</v>
      </c>
      <c r="P777" s="7">
        <v>3</v>
      </c>
      <c r="Q777" s="7">
        <v>49.5</v>
      </c>
      <c r="R777" s="8">
        <f>Table1[[#This Row],[Profit]]/Table1[[#This Row],[Sales]]</f>
        <v>0.34965034965035002</v>
      </c>
      <c r="S777" s="7">
        <v>10.59</v>
      </c>
      <c r="T777" s="7" t="s">
        <v>170</v>
      </c>
      <c r="U777" s="7">
        <v>264</v>
      </c>
      <c r="V777" s="7" t="s">
        <v>173</v>
      </c>
      <c r="W777" s="7" t="s">
        <v>96</v>
      </c>
      <c r="X777" s="10" t="s">
        <v>28</v>
      </c>
      <c r="Y777" s="14">
        <v>44977</v>
      </c>
      <c r="Z777" s="14">
        <v>44980</v>
      </c>
      <c r="AA777" s="11">
        <f t="shared" si="60"/>
        <v>2023</v>
      </c>
      <c r="AB777" s="11" t="str">
        <f t="shared" si="61"/>
        <v>February</v>
      </c>
      <c r="AC777" s="11">
        <f t="shared" si="64"/>
        <v>3</v>
      </c>
      <c r="AD777" s="13" t="str" cm="1">
        <f t="array" ref="AD777">_xlfn.IFS(Table1[[#This Row],[Diff order-ship date]]&gt;10,"late time",Table1[[#This Row],[Diff order-ship date]]&gt;=0,"on time",Table1[[#This Row],[Diff order-ship date]]&lt;0,"not appropriate")</f>
        <v>on time</v>
      </c>
      <c r="AE777" s="11" t="str">
        <f t="shared" si="62"/>
        <v>Positive</v>
      </c>
      <c r="AF777" s="11" t="str">
        <f>_xlfn.CONCAT(Table1[[#This Row],[Month]],Table1[[#This Row],[year]])</f>
        <v>February2023</v>
      </c>
      <c r="AG777" s="11">
        <f t="shared" si="63"/>
        <v>0.34965034965035002</v>
      </c>
    </row>
    <row r="778" spans="1:33">
      <c r="A778" s="4">
        <v>777</v>
      </c>
      <c r="B778" s="5" t="s">
        <v>2777</v>
      </c>
      <c r="C778" s="5" t="s">
        <v>153</v>
      </c>
      <c r="D778" s="5" t="s">
        <v>924</v>
      </c>
      <c r="E778" s="5" t="s">
        <v>925</v>
      </c>
      <c r="F778" s="5" t="s">
        <v>158</v>
      </c>
      <c r="G778" s="5" t="s">
        <v>211</v>
      </c>
      <c r="H778" s="5" t="s">
        <v>61</v>
      </c>
      <c r="I778" s="5" t="s">
        <v>212</v>
      </c>
      <c r="J778" s="5" t="s">
        <v>67</v>
      </c>
      <c r="K778" s="5" t="s">
        <v>1402</v>
      </c>
      <c r="L778" s="5" t="s">
        <v>29</v>
      </c>
      <c r="M778" s="5" t="s">
        <v>83</v>
      </c>
      <c r="N778" s="5" t="s">
        <v>1403</v>
      </c>
      <c r="O778" s="5">
        <v>142.02000000000001</v>
      </c>
      <c r="P778" s="5">
        <v>3</v>
      </c>
      <c r="Q778" s="5">
        <v>2.79</v>
      </c>
      <c r="R778" s="8">
        <f>Table1[[#This Row],[Profit]]/Table1[[#This Row],[Sales]]</f>
        <v>1.9645120405576699E-2</v>
      </c>
      <c r="S778" s="5">
        <v>8.92</v>
      </c>
      <c r="T778" s="5" t="s">
        <v>170</v>
      </c>
      <c r="U778" s="5">
        <v>113</v>
      </c>
      <c r="V778" s="5" t="s">
        <v>173</v>
      </c>
      <c r="W778" s="5" t="s">
        <v>106</v>
      </c>
      <c r="X778" s="9" t="s">
        <v>28</v>
      </c>
      <c r="Y778" s="12">
        <v>44936</v>
      </c>
      <c r="Z778" s="12">
        <v>45026</v>
      </c>
      <c r="AA778" s="11">
        <f t="shared" si="60"/>
        <v>2023</v>
      </c>
      <c r="AB778" s="11" t="str">
        <f t="shared" si="61"/>
        <v>April</v>
      </c>
      <c r="AC778" s="11">
        <f t="shared" si="64"/>
        <v>90</v>
      </c>
      <c r="AD778" s="13" t="str" cm="1">
        <f t="array" ref="AD778">_xlfn.IFS(Table1[[#This Row],[Diff order-ship date]]&gt;10,"late time",Table1[[#This Row],[Diff order-ship date]]&gt;=0,"on time",Table1[[#This Row],[Diff order-ship date]]&lt;0,"not appropriate")</f>
        <v>late time</v>
      </c>
      <c r="AE778" s="11" t="str">
        <f t="shared" si="62"/>
        <v>Positive</v>
      </c>
      <c r="AF778" s="11" t="str">
        <f>_xlfn.CONCAT(Table1[[#This Row],[Month]],Table1[[#This Row],[year]])</f>
        <v>April2023</v>
      </c>
      <c r="AG778" s="11">
        <f t="shared" si="63"/>
        <v>1.9645120405576699E-2</v>
      </c>
    </row>
    <row r="779" spans="1:33">
      <c r="A779" s="6">
        <v>778</v>
      </c>
      <c r="B779" s="7" t="s">
        <v>2778</v>
      </c>
      <c r="C779" s="7" t="s">
        <v>153</v>
      </c>
      <c r="D779" s="7" t="s">
        <v>2779</v>
      </c>
      <c r="E779" s="7" t="s">
        <v>2780</v>
      </c>
      <c r="F779" s="7" t="s">
        <v>158</v>
      </c>
      <c r="G779" s="7" t="s">
        <v>2781</v>
      </c>
      <c r="H779" s="7" t="s">
        <v>61</v>
      </c>
      <c r="I779" s="7" t="s">
        <v>212</v>
      </c>
      <c r="J779" s="7" t="s">
        <v>67</v>
      </c>
      <c r="K779" s="7" t="s">
        <v>2782</v>
      </c>
      <c r="L779" s="7" t="s">
        <v>29</v>
      </c>
      <c r="M779" s="7" t="s">
        <v>83</v>
      </c>
      <c r="N779" s="7" t="s">
        <v>2783</v>
      </c>
      <c r="O779" s="7">
        <v>75.78</v>
      </c>
      <c r="P779" s="7">
        <v>3</v>
      </c>
      <c r="Q779" s="7">
        <v>30.24</v>
      </c>
      <c r="R779" s="8">
        <f>Table1[[#This Row],[Profit]]/Table1[[#This Row],[Sales]]</f>
        <v>0.399049881235154</v>
      </c>
      <c r="S779" s="7">
        <v>4.8499999999999996</v>
      </c>
      <c r="T779" s="7" t="s">
        <v>170</v>
      </c>
      <c r="U779" s="7">
        <v>117</v>
      </c>
      <c r="V779" s="7" t="s">
        <v>173</v>
      </c>
      <c r="W779" s="7" t="s">
        <v>101</v>
      </c>
      <c r="X779" s="10" t="s">
        <v>28</v>
      </c>
      <c r="Y779" s="14">
        <v>44705</v>
      </c>
      <c r="Z779" s="14">
        <v>44707</v>
      </c>
      <c r="AA779" s="11">
        <f t="shared" si="60"/>
        <v>2022</v>
      </c>
      <c r="AB779" s="11" t="str">
        <f t="shared" si="61"/>
        <v>May</v>
      </c>
      <c r="AC779" s="11">
        <f t="shared" si="64"/>
        <v>2</v>
      </c>
      <c r="AD779" s="13" t="str" cm="1">
        <f t="array" ref="AD779">_xlfn.IFS(Table1[[#This Row],[Diff order-ship date]]&gt;10,"late time",Table1[[#This Row],[Diff order-ship date]]&gt;=0,"on time",Table1[[#This Row],[Diff order-ship date]]&lt;0,"not appropriate")</f>
        <v>on time</v>
      </c>
      <c r="AE779" s="11" t="str">
        <f t="shared" si="62"/>
        <v>Positive</v>
      </c>
      <c r="AF779" s="11" t="str">
        <f>_xlfn.CONCAT(Table1[[#This Row],[Month]],Table1[[#This Row],[year]])</f>
        <v>May2022</v>
      </c>
      <c r="AG779" s="11">
        <f t="shared" si="63"/>
        <v>0.399049881235154</v>
      </c>
    </row>
    <row r="780" spans="1:33">
      <c r="A780" s="4">
        <v>779</v>
      </c>
      <c r="B780" s="5" t="s">
        <v>409</v>
      </c>
      <c r="C780" s="5" t="s">
        <v>153</v>
      </c>
      <c r="D780" s="5" t="s">
        <v>410</v>
      </c>
      <c r="E780" s="5" t="s">
        <v>411</v>
      </c>
      <c r="F780" s="5" t="s">
        <v>158</v>
      </c>
      <c r="G780" s="5" t="s">
        <v>150</v>
      </c>
      <c r="H780" s="5" t="s">
        <v>87</v>
      </c>
      <c r="I780" s="5" t="s">
        <v>212</v>
      </c>
      <c r="J780" s="5" t="s">
        <v>66</v>
      </c>
      <c r="K780" s="5" t="s">
        <v>2784</v>
      </c>
      <c r="L780" s="5" t="s">
        <v>29</v>
      </c>
      <c r="M780" s="5" t="s">
        <v>83</v>
      </c>
      <c r="N780" s="5" t="s">
        <v>139</v>
      </c>
      <c r="O780" s="5">
        <v>155.25</v>
      </c>
      <c r="P780" s="5">
        <v>3</v>
      </c>
      <c r="Q780" s="5">
        <v>24.84</v>
      </c>
      <c r="R780" s="8">
        <f>Table1[[#This Row],[Profit]]/Table1[[#This Row],[Sales]]</f>
        <v>0.16</v>
      </c>
      <c r="S780" s="5">
        <v>0.52</v>
      </c>
      <c r="T780" s="5" t="s">
        <v>170</v>
      </c>
      <c r="U780" s="5">
        <v>217</v>
      </c>
      <c r="V780" s="5" t="s">
        <v>173</v>
      </c>
      <c r="W780" s="5" t="s">
        <v>96</v>
      </c>
      <c r="X780" s="9" t="s">
        <v>28</v>
      </c>
      <c r="Y780" s="12">
        <v>44870</v>
      </c>
      <c r="Z780" s="12">
        <v>44697</v>
      </c>
      <c r="AA780" s="11">
        <f t="shared" si="60"/>
        <v>2022</v>
      </c>
      <c r="AB780" s="11" t="str">
        <f t="shared" si="61"/>
        <v>May</v>
      </c>
      <c r="AC780" s="11">
        <f t="shared" si="64"/>
        <v>-173</v>
      </c>
      <c r="AD780" s="13" t="str" cm="1">
        <f t="array" ref="AD780">_xlfn.IFS(Table1[[#This Row],[Diff order-ship date]]&gt;10,"late time",Table1[[#This Row],[Diff order-ship date]]&gt;=0,"on time",Table1[[#This Row],[Diff order-ship date]]&lt;0,"not appropriate")</f>
        <v>not appropriate</v>
      </c>
      <c r="AE780" s="11" t="str">
        <f t="shared" si="62"/>
        <v>Positive</v>
      </c>
      <c r="AF780" s="11" t="str">
        <f>_xlfn.CONCAT(Table1[[#This Row],[Month]],Table1[[#This Row],[year]])</f>
        <v>May2022</v>
      </c>
      <c r="AG780" s="11">
        <f t="shared" si="63"/>
        <v>0.16</v>
      </c>
    </row>
    <row r="781" spans="1:33">
      <c r="A781" s="6">
        <v>780</v>
      </c>
      <c r="B781" s="7" t="s">
        <v>404</v>
      </c>
      <c r="C781" s="7" t="s">
        <v>153</v>
      </c>
      <c r="D781" s="7" t="s">
        <v>405</v>
      </c>
      <c r="E781" s="7" t="s">
        <v>90</v>
      </c>
      <c r="F781" s="7" t="s">
        <v>158</v>
      </c>
      <c r="G781" s="7" t="s">
        <v>406</v>
      </c>
      <c r="H781" s="7" t="s">
        <v>100</v>
      </c>
      <c r="I781" s="7" t="s">
        <v>212</v>
      </c>
      <c r="J781" s="7" t="s">
        <v>67</v>
      </c>
      <c r="K781" s="7" t="s">
        <v>2785</v>
      </c>
      <c r="L781" s="7" t="s">
        <v>42</v>
      </c>
      <c r="M781" s="7" t="s">
        <v>62</v>
      </c>
      <c r="N781" s="7" t="s">
        <v>2786</v>
      </c>
      <c r="O781" s="7">
        <v>504.72</v>
      </c>
      <c r="P781" s="7">
        <v>3</v>
      </c>
      <c r="Q781" s="7">
        <v>232.11</v>
      </c>
      <c r="R781" s="8">
        <f>Table1[[#This Row],[Profit]]/Table1[[#This Row],[Sales]]</f>
        <v>0.45987874465049899</v>
      </c>
      <c r="S781" s="7">
        <v>32.89</v>
      </c>
      <c r="T781" s="7" t="s">
        <v>170</v>
      </c>
      <c r="U781" s="7">
        <v>525</v>
      </c>
      <c r="V781" s="7" t="s">
        <v>173</v>
      </c>
      <c r="W781" s="7" t="s">
        <v>89</v>
      </c>
      <c r="X781" s="10" t="s">
        <v>28</v>
      </c>
      <c r="Y781" s="14">
        <v>45296</v>
      </c>
      <c r="Z781" s="14">
        <v>45296</v>
      </c>
      <c r="AA781" s="11">
        <f t="shared" si="60"/>
        <v>2024</v>
      </c>
      <c r="AB781" s="11" t="str">
        <f t="shared" si="61"/>
        <v>January</v>
      </c>
      <c r="AC781" s="11">
        <f t="shared" si="64"/>
        <v>0</v>
      </c>
      <c r="AD781" s="13" t="str" cm="1">
        <f t="array" ref="AD781">_xlfn.IFS(Table1[[#This Row],[Diff order-ship date]]&gt;10,"late time",Table1[[#This Row],[Diff order-ship date]]&gt;=0,"on time",Table1[[#This Row],[Diff order-ship date]]&lt;0,"not appropriate")</f>
        <v>on time</v>
      </c>
      <c r="AE781" s="11" t="str">
        <f t="shared" si="62"/>
        <v>Positive</v>
      </c>
      <c r="AF781" s="11" t="str">
        <f>_xlfn.CONCAT(Table1[[#This Row],[Month]],Table1[[#This Row],[year]])</f>
        <v>January2024</v>
      </c>
      <c r="AG781" s="11">
        <f t="shared" si="63"/>
        <v>0.45987874465049899</v>
      </c>
    </row>
    <row r="782" spans="1:33">
      <c r="A782" s="4">
        <v>781</v>
      </c>
      <c r="B782" s="5" t="s">
        <v>1950</v>
      </c>
      <c r="C782" s="5" t="s">
        <v>153</v>
      </c>
      <c r="D782" s="5" t="s">
        <v>1951</v>
      </c>
      <c r="E782" s="5" t="s">
        <v>1952</v>
      </c>
      <c r="F782" s="5" t="s">
        <v>158</v>
      </c>
      <c r="G782" s="5" t="s">
        <v>248</v>
      </c>
      <c r="H782" s="5" t="s">
        <v>104</v>
      </c>
      <c r="I782" s="5" t="s">
        <v>212</v>
      </c>
      <c r="J782" s="5" t="s">
        <v>67</v>
      </c>
      <c r="K782" s="5" t="s">
        <v>2787</v>
      </c>
      <c r="L782" s="5" t="s">
        <v>42</v>
      </c>
      <c r="M782" s="5" t="s">
        <v>62</v>
      </c>
      <c r="N782" s="5" t="s">
        <v>2788</v>
      </c>
      <c r="O782" s="5">
        <v>367.83</v>
      </c>
      <c r="P782" s="5">
        <v>3</v>
      </c>
      <c r="Q782" s="5">
        <v>47.79</v>
      </c>
      <c r="R782" s="8">
        <f>Table1[[#This Row],[Profit]]/Table1[[#This Row],[Sales]]</f>
        <v>0.129924149743088</v>
      </c>
      <c r="S782" s="5">
        <v>29.82</v>
      </c>
      <c r="T782" s="5" t="s">
        <v>170</v>
      </c>
      <c r="U782" s="5">
        <v>221</v>
      </c>
      <c r="V782" s="5" t="s">
        <v>173</v>
      </c>
      <c r="W782" s="5" t="s">
        <v>101</v>
      </c>
      <c r="X782" s="9" t="s">
        <v>28</v>
      </c>
      <c r="Y782" s="12">
        <v>45177</v>
      </c>
      <c r="Z782" s="12">
        <v>45177</v>
      </c>
      <c r="AA782" s="11">
        <f t="shared" si="60"/>
        <v>2023</v>
      </c>
      <c r="AB782" s="11" t="str">
        <f t="shared" si="61"/>
        <v>September</v>
      </c>
      <c r="AC782" s="11">
        <f t="shared" si="64"/>
        <v>0</v>
      </c>
      <c r="AD782" s="13" t="str" cm="1">
        <f t="array" ref="AD782">_xlfn.IFS(Table1[[#This Row],[Diff order-ship date]]&gt;10,"late time",Table1[[#This Row],[Diff order-ship date]]&gt;=0,"on time",Table1[[#This Row],[Diff order-ship date]]&lt;0,"not appropriate")</f>
        <v>on time</v>
      </c>
      <c r="AE782" s="11" t="str">
        <f t="shared" si="62"/>
        <v>Positive</v>
      </c>
      <c r="AF782" s="11" t="str">
        <f>_xlfn.CONCAT(Table1[[#This Row],[Month]],Table1[[#This Row],[year]])</f>
        <v>September2023</v>
      </c>
      <c r="AG782" s="11">
        <f t="shared" si="63"/>
        <v>0.129924149743088</v>
      </c>
    </row>
    <row r="783" spans="1:33">
      <c r="A783" s="6">
        <v>782</v>
      </c>
      <c r="B783" s="7" t="s">
        <v>2789</v>
      </c>
      <c r="C783" s="7" t="s">
        <v>153</v>
      </c>
      <c r="D783" s="7" t="s">
        <v>2790</v>
      </c>
      <c r="E783" s="7" t="s">
        <v>2791</v>
      </c>
      <c r="F783" s="7" t="s">
        <v>158</v>
      </c>
      <c r="G783" s="7" t="s">
        <v>1703</v>
      </c>
      <c r="H783" s="7" t="s">
        <v>132</v>
      </c>
      <c r="I783" s="7" t="s">
        <v>212</v>
      </c>
      <c r="J783" s="7" t="s">
        <v>66</v>
      </c>
      <c r="K783" s="7" t="s">
        <v>2792</v>
      </c>
      <c r="L783" s="7" t="s">
        <v>42</v>
      </c>
      <c r="M783" s="7" t="s">
        <v>26</v>
      </c>
      <c r="N783" s="7" t="s">
        <v>2793</v>
      </c>
      <c r="O783" s="7">
        <v>762.48</v>
      </c>
      <c r="P783" s="7">
        <v>3</v>
      </c>
      <c r="Q783" s="7">
        <v>121.95</v>
      </c>
      <c r="R783" s="8">
        <f>Table1[[#This Row],[Profit]]/Table1[[#This Row],[Sales]]</f>
        <v>0.15993862134088799</v>
      </c>
      <c r="S783" s="7">
        <v>47.41</v>
      </c>
      <c r="T783" s="7" t="s">
        <v>170</v>
      </c>
      <c r="U783" s="7">
        <v>582</v>
      </c>
      <c r="V783" s="7" t="s">
        <v>173</v>
      </c>
      <c r="W783" s="7" t="s">
        <v>106</v>
      </c>
      <c r="X783" s="10" t="s">
        <v>21</v>
      </c>
      <c r="Y783" s="14">
        <v>45186</v>
      </c>
      <c r="Z783" s="14">
        <v>45189</v>
      </c>
      <c r="AA783" s="11">
        <f t="shared" si="60"/>
        <v>2023</v>
      </c>
      <c r="AB783" s="11" t="str">
        <f t="shared" si="61"/>
        <v>September</v>
      </c>
      <c r="AC783" s="11">
        <f t="shared" si="64"/>
        <v>3</v>
      </c>
      <c r="AD783" s="13" t="str" cm="1">
        <f t="array" ref="AD783">_xlfn.IFS(Table1[[#This Row],[Diff order-ship date]]&gt;10,"late time",Table1[[#This Row],[Diff order-ship date]]&gt;=0,"on time",Table1[[#This Row],[Diff order-ship date]]&lt;0,"not appropriate")</f>
        <v>on time</v>
      </c>
      <c r="AE783" s="11" t="str">
        <f t="shared" si="62"/>
        <v>Positive</v>
      </c>
      <c r="AF783" s="11" t="str">
        <f>_xlfn.CONCAT(Table1[[#This Row],[Month]],Table1[[#This Row],[year]])</f>
        <v>September2023</v>
      </c>
      <c r="AG783" s="11">
        <f t="shared" si="63"/>
        <v>0.15993862134088799</v>
      </c>
    </row>
    <row r="784" spans="1:33">
      <c r="A784" s="4">
        <v>783</v>
      </c>
      <c r="B784" s="5" t="s">
        <v>1817</v>
      </c>
      <c r="C784" s="5" t="s">
        <v>153</v>
      </c>
      <c r="D784" s="5" t="s">
        <v>1197</v>
      </c>
      <c r="E784" s="5" t="s">
        <v>1198</v>
      </c>
      <c r="F784" s="5" t="s">
        <v>158</v>
      </c>
      <c r="G784" s="5" t="s">
        <v>885</v>
      </c>
      <c r="H784" s="5" t="s">
        <v>138</v>
      </c>
      <c r="I784" s="5" t="s">
        <v>212</v>
      </c>
      <c r="J784" s="5" t="s">
        <v>65</v>
      </c>
      <c r="K784" s="5" t="s">
        <v>2794</v>
      </c>
      <c r="L784" s="5" t="s">
        <v>29</v>
      </c>
      <c r="M784" s="5" t="s">
        <v>50</v>
      </c>
      <c r="N784" s="5" t="s">
        <v>2795</v>
      </c>
      <c r="O784" s="5">
        <v>567.6</v>
      </c>
      <c r="P784" s="5">
        <v>4</v>
      </c>
      <c r="Q784" s="5">
        <v>113.52</v>
      </c>
      <c r="R784" s="8">
        <f>Table1[[#This Row],[Profit]]/Table1[[#This Row],[Sales]]</f>
        <v>0.2</v>
      </c>
      <c r="S784" s="5">
        <v>48.63</v>
      </c>
      <c r="T784" s="5" t="s">
        <v>170</v>
      </c>
      <c r="U784" s="5">
        <v>614</v>
      </c>
      <c r="V784" s="5" t="s">
        <v>173</v>
      </c>
      <c r="W784" s="5" t="s">
        <v>96</v>
      </c>
      <c r="X784" s="9" t="s">
        <v>21</v>
      </c>
      <c r="Y784" s="12">
        <v>44893</v>
      </c>
      <c r="Z784" s="12">
        <v>44895</v>
      </c>
      <c r="AA784" s="11">
        <f t="shared" si="60"/>
        <v>2022</v>
      </c>
      <c r="AB784" s="11" t="str">
        <f t="shared" si="61"/>
        <v>November</v>
      </c>
      <c r="AC784" s="11">
        <f t="shared" si="64"/>
        <v>2</v>
      </c>
      <c r="AD784" s="13" t="str" cm="1">
        <f t="array" ref="AD784">_xlfn.IFS(Table1[[#This Row],[Diff order-ship date]]&gt;10,"late time",Table1[[#This Row],[Diff order-ship date]]&gt;=0,"on time",Table1[[#This Row],[Diff order-ship date]]&lt;0,"not appropriate")</f>
        <v>on time</v>
      </c>
      <c r="AE784" s="11" t="str">
        <f t="shared" si="62"/>
        <v>Positive</v>
      </c>
      <c r="AF784" s="11" t="str">
        <f>_xlfn.CONCAT(Table1[[#This Row],[Month]],Table1[[#This Row],[year]])</f>
        <v>November2022</v>
      </c>
      <c r="AG784" s="11">
        <f t="shared" si="63"/>
        <v>0.2</v>
      </c>
    </row>
    <row r="785" spans="1:33">
      <c r="A785" s="6">
        <v>784</v>
      </c>
      <c r="B785" s="7" t="s">
        <v>1918</v>
      </c>
      <c r="C785" s="7" t="s">
        <v>153</v>
      </c>
      <c r="D785" s="7" t="s">
        <v>246</v>
      </c>
      <c r="E785" s="7" t="s">
        <v>247</v>
      </c>
      <c r="F785" s="7" t="s">
        <v>158</v>
      </c>
      <c r="G785" s="7" t="s">
        <v>830</v>
      </c>
      <c r="H785" s="7" t="s">
        <v>104</v>
      </c>
      <c r="I785" s="7" t="s">
        <v>212</v>
      </c>
      <c r="J785" s="7" t="s">
        <v>67</v>
      </c>
      <c r="K785" s="7" t="s">
        <v>2796</v>
      </c>
      <c r="L785" s="7" t="s">
        <v>29</v>
      </c>
      <c r="M785" s="7" t="s">
        <v>50</v>
      </c>
      <c r="N785" s="7" t="s">
        <v>2797</v>
      </c>
      <c r="O785" s="7">
        <v>784.8</v>
      </c>
      <c r="P785" s="7">
        <v>4</v>
      </c>
      <c r="Q785" s="7">
        <v>156.96</v>
      </c>
      <c r="R785" s="8">
        <f>Table1[[#This Row],[Profit]]/Table1[[#This Row],[Sales]]</f>
        <v>0.2</v>
      </c>
      <c r="S785" s="7">
        <v>42.97</v>
      </c>
      <c r="T785" s="7" t="s">
        <v>170</v>
      </c>
      <c r="U785" s="7">
        <v>617</v>
      </c>
      <c r="V785" s="7" t="s">
        <v>173</v>
      </c>
      <c r="W785" s="7" t="s">
        <v>106</v>
      </c>
      <c r="X785" s="10" t="s">
        <v>21</v>
      </c>
      <c r="Y785" s="14">
        <v>45514</v>
      </c>
      <c r="Z785" s="14">
        <v>45575</v>
      </c>
      <c r="AA785" s="11">
        <f t="shared" si="60"/>
        <v>2024</v>
      </c>
      <c r="AB785" s="11" t="str">
        <f t="shared" si="61"/>
        <v>October</v>
      </c>
      <c r="AC785" s="11">
        <f t="shared" si="64"/>
        <v>61</v>
      </c>
      <c r="AD785" s="13" t="str" cm="1">
        <f t="array" ref="AD785">_xlfn.IFS(Table1[[#This Row],[Diff order-ship date]]&gt;10,"late time",Table1[[#This Row],[Diff order-ship date]]&gt;=0,"on time",Table1[[#This Row],[Diff order-ship date]]&lt;0,"not appropriate")</f>
        <v>late time</v>
      </c>
      <c r="AE785" s="11" t="str">
        <f t="shared" si="62"/>
        <v>Positive</v>
      </c>
      <c r="AF785" s="11" t="str">
        <f>_xlfn.CONCAT(Table1[[#This Row],[Month]],Table1[[#This Row],[year]])</f>
        <v>October2024</v>
      </c>
      <c r="AG785" s="11">
        <f t="shared" si="63"/>
        <v>0.2</v>
      </c>
    </row>
    <row r="786" spans="1:33">
      <c r="A786" s="4">
        <v>785</v>
      </c>
      <c r="B786" s="5" t="s">
        <v>2798</v>
      </c>
      <c r="C786" s="5" t="s">
        <v>153</v>
      </c>
      <c r="D786" s="5" t="s">
        <v>324</v>
      </c>
      <c r="E786" s="5" t="s">
        <v>325</v>
      </c>
      <c r="F786" s="5" t="s">
        <v>158</v>
      </c>
      <c r="G786" s="5" t="s">
        <v>869</v>
      </c>
      <c r="H786" s="5" t="s">
        <v>138</v>
      </c>
      <c r="I786" s="5" t="s">
        <v>212</v>
      </c>
      <c r="J786" s="5" t="s">
        <v>65</v>
      </c>
      <c r="K786" s="5" t="s">
        <v>2799</v>
      </c>
      <c r="L786" s="5" t="s">
        <v>29</v>
      </c>
      <c r="M786" s="5" t="s">
        <v>50</v>
      </c>
      <c r="N786" s="5" t="s">
        <v>44</v>
      </c>
      <c r="O786" s="5">
        <v>499.44</v>
      </c>
      <c r="P786" s="5">
        <v>4</v>
      </c>
      <c r="Q786" s="5">
        <v>179.76</v>
      </c>
      <c r="R786" s="8">
        <f>Table1[[#This Row],[Profit]]/Table1[[#This Row],[Sales]]</f>
        <v>0.35992311388755399</v>
      </c>
      <c r="S786" s="5">
        <v>30.63</v>
      </c>
      <c r="T786" s="5" t="s">
        <v>170</v>
      </c>
      <c r="U786" s="5">
        <v>301</v>
      </c>
      <c r="V786" s="5" t="s">
        <v>173</v>
      </c>
      <c r="W786" s="5" t="s">
        <v>89</v>
      </c>
      <c r="X786" s="9" t="s">
        <v>28</v>
      </c>
      <c r="Y786" s="12">
        <v>44737</v>
      </c>
      <c r="Z786" s="12">
        <v>44739</v>
      </c>
      <c r="AA786" s="11">
        <f t="shared" si="60"/>
        <v>2022</v>
      </c>
      <c r="AB786" s="11" t="str">
        <f t="shared" si="61"/>
        <v>June</v>
      </c>
      <c r="AC786" s="11">
        <f t="shared" si="64"/>
        <v>2</v>
      </c>
      <c r="AD786" s="13" t="str" cm="1">
        <f t="array" ref="AD786">_xlfn.IFS(Table1[[#This Row],[Diff order-ship date]]&gt;10,"late time",Table1[[#This Row],[Diff order-ship date]]&gt;=0,"on time",Table1[[#This Row],[Diff order-ship date]]&lt;0,"not appropriate")</f>
        <v>on time</v>
      </c>
      <c r="AE786" s="11" t="str">
        <f t="shared" si="62"/>
        <v>Positive</v>
      </c>
      <c r="AF786" s="11" t="str">
        <f>_xlfn.CONCAT(Table1[[#This Row],[Month]],Table1[[#This Row],[year]])</f>
        <v>June2022</v>
      </c>
      <c r="AG786" s="11">
        <f t="shared" si="63"/>
        <v>0.35992311388755399</v>
      </c>
    </row>
    <row r="787" spans="1:33">
      <c r="A787" s="6">
        <v>786</v>
      </c>
      <c r="B787" s="7" t="s">
        <v>377</v>
      </c>
      <c r="C787" s="7" t="s">
        <v>153</v>
      </c>
      <c r="D787" s="7" t="s">
        <v>378</v>
      </c>
      <c r="E787" s="7" t="s">
        <v>379</v>
      </c>
      <c r="F787" s="7" t="s">
        <v>158</v>
      </c>
      <c r="G787" s="7" t="s">
        <v>380</v>
      </c>
      <c r="H787" s="7" t="s">
        <v>51</v>
      </c>
      <c r="I787" s="7" t="s">
        <v>212</v>
      </c>
      <c r="J787" s="7" t="s">
        <v>64</v>
      </c>
      <c r="K787" s="7" t="s">
        <v>1775</v>
      </c>
      <c r="L787" s="7" t="s">
        <v>29</v>
      </c>
      <c r="M787" s="7" t="s">
        <v>50</v>
      </c>
      <c r="N787" s="7" t="s">
        <v>1776</v>
      </c>
      <c r="O787" s="7">
        <v>571.32000000000005</v>
      </c>
      <c r="P787" s="7">
        <v>4</v>
      </c>
      <c r="Q787" s="7">
        <v>251.28</v>
      </c>
      <c r="R787" s="8">
        <f>Table1[[#This Row],[Profit]]/Table1[[#This Row],[Sales]]</f>
        <v>0.43982356647763099</v>
      </c>
      <c r="S787" s="7">
        <v>23.86</v>
      </c>
      <c r="T787" s="7" t="s">
        <v>170</v>
      </c>
      <c r="U787" s="7">
        <v>777</v>
      </c>
      <c r="V787" s="7" t="s">
        <v>173</v>
      </c>
      <c r="W787" s="7" t="s">
        <v>101</v>
      </c>
      <c r="X787" s="10" t="s">
        <v>21</v>
      </c>
      <c r="Y787" s="14">
        <v>44741</v>
      </c>
      <c r="Z787" s="14">
        <v>44568</v>
      </c>
      <c r="AA787" s="11">
        <f t="shared" si="60"/>
        <v>2022</v>
      </c>
      <c r="AB787" s="11" t="str">
        <f t="shared" si="61"/>
        <v>January</v>
      </c>
      <c r="AC787" s="11">
        <f t="shared" si="64"/>
        <v>-173</v>
      </c>
      <c r="AD787" s="13" t="str" cm="1">
        <f t="array" ref="AD787">_xlfn.IFS(Table1[[#This Row],[Diff order-ship date]]&gt;10,"late time",Table1[[#This Row],[Diff order-ship date]]&gt;=0,"on time",Table1[[#This Row],[Diff order-ship date]]&lt;0,"not appropriate")</f>
        <v>not appropriate</v>
      </c>
      <c r="AE787" s="11" t="str">
        <f t="shared" si="62"/>
        <v>Positive</v>
      </c>
      <c r="AF787" s="11" t="str">
        <f>_xlfn.CONCAT(Table1[[#This Row],[Month]],Table1[[#This Row],[year]])</f>
        <v>January2022</v>
      </c>
      <c r="AG787" s="11">
        <f t="shared" si="63"/>
        <v>0.43982356647763099</v>
      </c>
    </row>
    <row r="788" spans="1:33">
      <c r="A788" s="4">
        <v>787</v>
      </c>
      <c r="B788" s="5" t="s">
        <v>1785</v>
      </c>
      <c r="C788" s="5" t="s">
        <v>153</v>
      </c>
      <c r="D788" s="5" t="s">
        <v>1786</v>
      </c>
      <c r="E788" s="5" t="s">
        <v>1787</v>
      </c>
      <c r="F788" s="5" t="s">
        <v>158</v>
      </c>
      <c r="G788" s="5" t="s">
        <v>148</v>
      </c>
      <c r="H788" s="5" t="s">
        <v>138</v>
      </c>
      <c r="I788" s="5" t="s">
        <v>212</v>
      </c>
      <c r="J788" s="5" t="s">
        <v>65</v>
      </c>
      <c r="K788" s="5" t="s">
        <v>2800</v>
      </c>
      <c r="L788" s="5" t="s">
        <v>29</v>
      </c>
      <c r="M788" s="5" t="s">
        <v>50</v>
      </c>
      <c r="N788" s="5" t="s">
        <v>2801</v>
      </c>
      <c r="O788" s="5">
        <v>500.4</v>
      </c>
      <c r="P788" s="5">
        <v>4</v>
      </c>
      <c r="Q788" s="5">
        <v>245.16</v>
      </c>
      <c r="R788" s="8">
        <f>Table1[[#This Row],[Profit]]/Table1[[#This Row],[Sales]]</f>
        <v>0.48992805755395702</v>
      </c>
      <c r="S788" s="5">
        <v>12.32</v>
      </c>
      <c r="T788" s="5" t="s">
        <v>170</v>
      </c>
      <c r="U788" s="5">
        <v>90</v>
      </c>
      <c r="V788" s="5" t="s">
        <v>173</v>
      </c>
      <c r="W788" s="5" t="s">
        <v>96</v>
      </c>
      <c r="X788" s="9" t="s">
        <v>21</v>
      </c>
      <c r="Y788" s="12">
        <v>44439</v>
      </c>
      <c r="Z788" s="12">
        <v>44295</v>
      </c>
      <c r="AA788" s="11">
        <f t="shared" si="60"/>
        <v>2021</v>
      </c>
      <c r="AB788" s="11" t="str">
        <f t="shared" si="61"/>
        <v>April</v>
      </c>
      <c r="AC788" s="11">
        <f t="shared" si="64"/>
        <v>-144</v>
      </c>
      <c r="AD788" s="13" t="str" cm="1">
        <f t="array" ref="AD788">_xlfn.IFS(Table1[[#This Row],[Diff order-ship date]]&gt;10,"late time",Table1[[#This Row],[Diff order-ship date]]&gt;=0,"on time",Table1[[#This Row],[Diff order-ship date]]&lt;0,"not appropriate")</f>
        <v>not appropriate</v>
      </c>
      <c r="AE788" s="11" t="str">
        <f t="shared" si="62"/>
        <v>Positive</v>
      </c>
      <c r="AF788" s="11" t="str">
        <f>_xlfn.CONCAT(Table1[[#This Row],[Month]],Table1[[#This Row],[year]])</f>
        <v>April2021</v>
      </c>
      <c r="AG788" s="11">
        <f t="shared" si="63"/>
        <v>0.48992805755395702</v>
      </c>
    </row>
    <row r="789" spans="1:33">
      <c r="A789" s="6">
        <v>788</v>
      </c>
      <c r="B789" s="7" t="s">
        <v>2802</v>
      </c>
      <c r="C789" s="7" t="s">
        <v>153</v>
      </c>
      <c r="D789" s="7" t="s">
        <v>955</v>
      </c>
      <c r="E789" s="7" t="s">
        <v>956</v>
      </c>
      <c r="F789" s="7" t="s">
        <v>158</v>
      </c>
      <c r="G789" s="7" t="s">
        <v>665</v>
      </c>
      <c r="H789" s="7" t="s">
        <v>125</v>
      </c>
      <c r="I789" s="7" t="s">
        <v>212</v>
      </c>
      <c r="J789" s="7" t="s">
        <v>65</v>
      </c>
      <c r="K789" s="7" t="s">
        <v>1550</v>
      </c>
      <c r="L789" s="7" t="s">
        <v>29</v>
      </c>
      <c r="M789" s="7" t="s">
        <v>83</v>
      </c>
      <c r="N789" s="7" t="s">
        <v>1551</v>
      </c>
      <c r="O789" s="7">
        <v>200.04</v>
      </c>
      <c r="P789" s="7">
        <v>4</v>
      </c>
      <c r="Q789" s="7">
        <v>78</v>
      </c>
      <c r="R789" s="8">
        <f>Table1[[#This Row],[Profit]]/Table1[[#This Row],[Sales]]</f>
        <v>0.389922015596881</v>
      </c>
      <c r="S789" s="7">
        <v>10.98</v>
      </c>
      <c r="T789" s="7" t="s">
        <v>170</v>
      </c>
      <c r="U789" s="7">
        <v>710</v>
      </c>
      <c r="V789" s="7" t="s">
        <v>173</v>
      </c>
      <c r="W789" s="7" t="s">
        <v>106</v>
      </c>
      <c r="X789" s="10" t="s">
        <v>21</v>
      </c>
      <c r="Y789" s="14">
        <v>44456</v>
      </c>
      <c r="Z789" s="14">
        <v>44458</v>
      </c>
      <c r="AA789" s="11">
        <f t="shared" si="60"/>
        <v>2021</v>
      </c>
      <c r="AB789" s="11" t="str">
        <f t="shared" si="61"/>
        <v>September</v>
      </c>
      <c r="AC789" s="11">
        <f t="shared" si="64"/>
        <v>2</v>
      </c>
      <c r="AD789" s="13" t="str" cm="1">
        <f t="array" ref="AD789">_xlfn.IFS(Table1[[#This Row],[Diff order-ship date]]&gt;10,"late time",Table1[[#This Row],[Diff order-ship date]]&gt;=0,"on time",Table1[[#This Row],[Diff order-ship date]]&lt;0,"not appropriate")</f>
        <v>on time</v>
      </c>
      <c r="AE789" s="11" t="str">
        <f t="shared" si="62"/>
        <v>Positive</v>
      </c>
      <c r="AF789" s="11" t="str">
        <f>_xlfn.CONCAT(Table1[[#This Row],[Month]],Table1[[#This Row],[year]])</f>
        <v>September2021</v>
      </c>
      <c r="AG789" s="11">
        <f t="shared" si="63"/>
        <v>0.389922015596881</v>
      </c>
    </row>
    <row r="790" spans="1:33">
      <c r="A790" s="4">
        <v>789</v>
      </c>
      <c r="B790" s="5" t="s">
        <v>399</v>
      </c>
      <c r="C790" s="5" t="s">
        <v>153</v>
      </c>
      <c r="D790" s="5" t="s">
        <v>400</v>
      </c>
      <c r="E790" s="5" t="s">
        <v>401</v>
      </c>
      <c r="F790" s="5" t="s">
        <v>158</v>
      </c>
      <c r="G790" s="5" t="s">
        <v>265</v>
      </c>
      <c r="H790" s="5" t="s">
        <v>138</v>
      </c>
      <c r="I790" s="5" t="s">
        <v>212</v>
      </c>
      <c r="J790" s="5" t="s">
        <v>65</v>
      </c>
      <c r="K790" s="5" t="s">
        <v>1134</v>
      </c>
      <c r="L790" s="5" t="s">
        <v>42</v>
      </c>
      <c r="M790" s="5" t="s">
        <v>62</v>
      </c>
      <c r="N790" s="5" t="s">
        <v>1135</v>
      </c>
      <c r="O790" s="5">
        <v>1272.48</v>
      </c>
      <c r="P790" s="5">
        <v>4</v>
      </c>
      <c r="Q790" s="5">
        <v>458.04</v>
      </c>
      <c r="R790" s="8">
        <f>Table1[[#This Row],[Profit]]/Table1[[#This Row],[Sales]]</f>
        <v>0.359958506224066</v>
      </c>
      <c r="S790" s="5">
        <v>123.23</v>
      </c>
      <c r="T790" s="5" t="s">
        <v>170</v>
      </c>
      <c r="U790" s="5">
        <v>185</v>
      </c>
      <c r="V790" s="5" t="s">
        <v>173</v>
      </c>
      <c r="W790" s="5" t="s">
        <v>89</v>
      </c>
      <c r="X790" s="9" t="s">
        <v>28</v>
      </c>
      <c r="Y790" s="12">
        <v>44657</v>
      </c>
      <c r="Z790" s="12">
        <v>44718</v>
      </c>
      <c r="AA790" s="11">
        <f t="shared" si="60"/>
        <v>2022</v>
      </c>
      <c r="AB790" s="11" t="str">
        <f t="shared" si="61"/>
        <v>June</v>
      </c>
      <c r="AC790" s="11">
        <f t="shared" si="64"/>
        <v>61</v>
      </c>
      <c r="AD790" s="13" t="str" cm="1">
        <f t="array" ref="AD790">_xlfn.IFS(Table1[[#This Row],[Diff order-ship date]]&gt;10,"late time",Table1[[#This Row],[Diff order-ship date]]&gt;=0,"on time",Table1[[#This Row],[Diff order-ship date]]&lt;0,"not appropriate")</f>
        <v>late time</v>
      </c>
      <c r="AE790" s="11" t="str">
        <f t="shared" si="62"/>
        <v>Positive</v>
      </c>
      <c r="AF790" s="11" t="str">
        <f>_xlfn.CONCAT(Table1[[#This Row],[Month]],Table1[[#This Row],[year]])</f>
        <v>June2022</v>
      </c>
      <c r="AG790" s="11">
        <f t="shared" si="63"/>
        <v>0.359958506224066</v>
      </c>
    </row>
    <row r="791" spans="1:33">
      <c r="A791" s="6">
        <v>790</v>
      </c>
      <c r="B791" s="7" t="s">
        <v>1700</v>
      </c>
      <c r="C791" s="7" t="s">
        <v>153</v>
      </c>
      <c r="D791" s="7" t="s">
        <v>1701</v>
      </c>
      <c r="E791" s="7" t="s">
        <v>1702</v>
      </c>
      <c r="F791" s="7" t="s">
        <v>158</v>
      </c>
      <c r="G791" s="7" t="s">
        <v>1703</v>
      </c>
      <c r="H791" s="7" t="s">
        <v>132</v>
      </c>
      <c r="I791" s="7" t="s">
        <v>212</v>
      </c>
      <c r="J791" s="7" t="s">
        <v>66</v>
      </c>
      <c r="K791" s="7" t="s">
        <v>1153</v>
      </c>
      <c r="L791" s="7" t="s">
        <v>42</v>
      </c>
      <c r="M791" s="7" t="s">
        <v>62</v>
      </c>
      <c r="N791" s="7" t="s">
        <v>1154</v>
      </c>
      <c r="O791" s="7">
        <v>963.36</v>
      </c>
      <c r="P791" s="7">
        <v>4</v>
      </c>
      <c r="Q791" s="7">
        <v>154.08000000000001</v>
      </c>
      <c r="R791" s="8">
        <f>Table1[[#This Row],[Profit]]/Table1[[#This Row],[Sales]]</f>
        <v>0.159940209267564</v>
      </c>
      <c r="S791" s="7">
        <v>87.26</v>
      </c>
      <c r="T791" s="7" t="s">
        <v>170</v>
      </c>
      <c r="U791" s="7">
        <v>578</v>
      </c>
      <c r="V791" s="7" t="s">
        <v>173</v>
      </c>
      <c r="W791" s="7" t="s">
        <v>101</v>
      </c>
      <c r="X791" s="10" t="s">
        <v>21</v>
      </c>
      <c r="Y791" s="14">
        <v>44819</v>
      </c>
      <c r="Z791" s="14">
        <v>44821</v>
      </c>
      <c r="AA791" s="11">
        <f t="shared" si="60"/>
        <v>2022</v>
      </c>
      <c r="AB791" s="11" t="str">
        <f t="shared" si="61"/>
        <v>September</v>
      </c>
      <c r="AC791" s="11">
        <f t="shared" si="64"/>
        <v>2</v>
      </c>
      <c r="AD791" s="13" t="str" cm="1">
        <f t="array" ref="AD791">_xlfn.IFS(Table1[[#This Row],[Diff order-ship date]]&gt;10,"late time",Table1[[#This Row],[Diff order-ship date]]&gt;=0,"on time",Table1[[#This Row],[Diff order-ship date]]&lt;0,"not appropriate")</f>
        <v>on time</v>
      </c>
      <c r="AE791" s="11" t="str">
        <f t="shared" si="62"/>
        <v>Positive</v>
      </c>
      <c r="AF791" s="11" t="str">
        <f>_xlfn.CONCAT(Table1[[#This Row],[Month]],Table1[[#This Row],[year]])</f>
        <v>September2022</v>
      </c>
      <c r="AG791" s="11">
        <f t="shared" si="63"/>
        <v>0.159940209267564</v>
      </c>
    </row>
    <row r="792" spans="1:33">
      <c r="A792" s="4">
        <v>791</v>
      </c>
      <c r="B792" s="5" t="s">
        <v>2803</v>
      </c>
      <c r="C792" s="5" t="s">
        <v>153</v>
      </c>
      <c r="D792" s="5" t="s">
        <v>2804</v>
      </c>
      <c r="E792" s="5" t="s">
        <v>2805</v>
      </c>
      <c r="F792" s="5" t="s">
        <v>158</v>
      </c>
      <c r="G792" s="5" t="s">
        <v>2806</v>
      </c>
      <c r="H792" s="5" t="s">
        <v>138</v>
      </c>
      <c r="I792" s="5" t="s">
        <v>212</v>
      </c>
      <c r="J792" s="5" t="s">
        <v>65</v>
      </c>
      <c r="K792" s="5" t="s">
        <v>1747</v>
      </c>
      <c r="L792" s="5" t="s">
        <v>42</v>
      </c>
      <c r="M792" s="5" t="s">
        <v>26</v>
      </c>
      <c r="N792" s="5" t="s">
        <v>1748</v>
      </c>
      <c r="O792" s="5">
        <v>157.32</v>
      </c>
      <c r="P792" s="5">
        <v>4</v>
      </c>
      <c r="Q792" s="5">
        <v>66</v>
      </c>
      <c r="R792" s="8">
        <f>Table1[[#This Row],[Profit]]/Table1[[#This Row],[Sales]]</f>
        <v>0.41952707856597998</v>
      </c>
      <c r="S792" s="5">
        <v>9.17</v>
      </c>
      <c r="T792" s="5" t="s">
        <v>170</v>
      </c>
      <c r="U792" s="5">
        <v>229</v>
      </c>
      <c r="V792" s="5" t="s">
        <v>173</v>
      </c>
      <c r="W792" s="5" t="s">
        <v>106</v>
      </c>
      <c r="X792" s="9" t="s">
        <v>21</v>
      </c>
      <c r="Y792" s="12">
        <v>44346</v>
      </c>
      <c r="Z792" s="12">
        <v>44261</v>
      </c>
      <c r="AA792" s="11">
        <f t="shared" si="60"/>
        <v>2021</v>
      </c>
      <c r="AB792" s="11" t="str">
        <f t="shared" si="61"/>
        <v>March</v>
      </c>
      <c r="AC792" s="11">
        <f t="shared" si="64"/>
        <v>-85</v>
      </c>
      <c r="AD792" s="13" t="str" cm="1">
        <f t="array" ref="AD792">_xlfn.IFS(Table1[[#This Row],[Diff order-ship date]]&gt;10,"late time",Table1[[#This Row],[Diff order-ship date]]&gt;=0,"on time",Table1[[#This Row],[Diff order-ship date]]&lt;0,"not appropriate")</f>
        <v>not appropriate</v>
      </c>
      <c r="AE792" s="11" t="str">
        <f t="shared" si="62"/>
        <v>Positive</v>
      </c>
      <c r="AF792" s="11" t="str">
        <f>_xlfn.CONCAT(Table1[[#This Row],[Month]],Table1[[#This Row],[year]])</f>
        <v>March2021</v>
      </c>
      <c r="AG792" s="11">
        <f t="shared" si="63"/>
        <v>0.41952707856597998</v>
      </c>
    </row>
    <row r="793" spans="1:33">
      <c r="A793" s="6">
        <v>792</v>
      </c>
      <c r="B793" s="7" t="s">
        <v>279</v>
      </c>
      <c r="C793" s="7" t="s">
        <v>153</v>
      </c>
      <c r="D793" s="7" t="s">
        <v>280</v>
      </c>
      <c r="E793" s="7" t="s">
        <v>281</v>
      </c>
      <c r="F793" s="7" t="s">
        <v>158</v>
      </c>
      <c r="G793" s="7" t="s">
        <v>282</v>
      </c>
      <c r="H793" s="7" t="s">
        <v>100</v>
      </c>
      <c r="I793" s="7" t="s">
        <v>212</v>
      </c>
      <c r="J793" s="7" t="s">
        <v>67</v>
      </c>
      <c r="K793" s="7" t="s">
        <v>2807</v>
      </c>
      <c r="L793" s="7" t="s">
        <v>42</v>
      </c>
      <c r="M793" s="7" t="s">
        <v>105</v>
      </c>
      <c r="N793" s="7" t="s">
        <v>2808</v>
      </c>
      <c r="O793" s="7">
        <v>497.76</v>
      </c>
      <c r="P793" s="7">
        <v>4</v>
      </c>
      <c r="Q793" s="7">
        <v>94.56</v>
      </c>
      <c r="R793" s="8">
        <f>Table1[[#This Row],[Profit]]/Table1[[#This Row],[Sales]]</f>
        <v>0.18997107039537101</v>
      </c>
      <c r="S793" s="7">
        <v>52.63</v>
      </c>
      <c r="T793" s="7" t="s">
        <v>170</v>
      </c>
      <c r="U793" s="7">
        <v>790</v>
      </c>
      <c r="V793" s="7" t="s">
        <v>173</v>
      </c>
      <c r="W793" s="7" t="s">
        <v>89</v>
      </c>
      <c r="X793" s="10" t="s">
        <v>28</v>
      </c>
      <c r="Y793" s="14">
        <v>44926</v>
      </c>
      <c r="Z793" s="14">
        <v>45017</v>
      </c>
      <c r="AA793" s="11">
        <f t="shared" si="60"/>
        <v>2023</v>
      </c>
      <c r="AB793" s="11" t="str">
        <f t="shared" si="61"/>
        <v>April</v>
      </c>
      <c r="AC793" s="11">
        <f t="shared" si="64"/>
        <v>91</v>
      </c>
      <c r="AD793" s="13" t="str" cm="1">
        <f t="array" ref="AD793">_xlfn.IFS(Table1[[#This Row],[Diff order-ship date]]&gt;10,"late time",Table1[[#This Row],[Diff order-ship date]]&gt;=0,"on time",Table1[[#This Row],[Diff order-ship date]]&lt;0,"not appropriate")</f>
        <v>late time</v>
      </c>
      <c r="AE793" s="11" t="str">
        <f t="shared" si="62"/>
        <v>Positive</v>
      </c>
      <c r="AF793" s="11" t="str">
        <f>_xlfn.CONCAT(Table1[[#This Row],[Month]],Table1[[#This Row],[year]])</f>
        <v>April2023</v>
      </c>
      <c r="AG793" s="11">
        <f t="shared" si="63"/>
        <v>0.18997107039537101</v>
      </c>
    </row>
    <row r="794" spans="1:33">
      <c r="A794" s="4">
        <v>793</v>
      </c>
      <c r="B794" s="5" t="s">
        <v>279</v>
      </c>
      <c r="C794" s="5" t="s">
        <v>153</v>
      </c>
      <c r="D794" s="5" t="s">
        <v>280</v>
      </c>
      <c r="E794" s="5" t="s">
        <v>281</v>
      </c>
      <c r="F794" s="5" t="s">
        <v>158</v>
      </c>
      <c r="G794" s="5" t="s">
        <v>282</v>
      </c>
      <c r="H794" s="5" t="s">
        <v>100</v>
      </c>
      <c r="I794" s="5" t="s">
        <v>212</v>
      </c>
      <c r="J794" s="5" t="s">
        <v>67</v>
      </c>
      <c r="K794" s="5" t="s">
        <v>2809</v>
      </c>
      <c r="L794" s="5" t="s">
        <v>29</v>
      </c>
      <c r="M794" s="5" t="s">
        <v>83</v>
      </c>
      <c r="N794" s="5" t="s">
        <v>2810</v>
      </c>
      <c r="O794" s="5">
        <v>157.80000000000001</v>
      </c>
      <c r="P794" s="5">
        <v>5</v>
      </c>
      <c r="Q794" s="5">
        <v>12.6</v>
      </c>
      <c r="R794" s="8">
        <f>Table1[[#This Row],[Profit]]/Table1[[#This Row],[Sales]]</f>
        <v>7.9847908745247095E-2</v>
      </c>
      <c r="S794" s="5">
        <v>10.79</v>
      </c>
      <c r="T794" s="5" t="s">
        <v>170</v>
      </c>
      <c r="U794" s="5">
        <v>563</v>
      </c>
      <c r="V794" s="5" t="s">
        <v>173</v>
      </c>
      <c r="W794" s="5" t="s">
        <v>101</v>
      </c>
      <c r="X794" s="9" t="s">
        <v>28</v>
      </c>
      <c r="Y794" s="12">
        <v>45296</v>
      </c>
      <c r="Z794" s="12">
        <v>45296</v>
      </c>
      <c r="AA794" s="11">
        <f t="shared" si="60"/>
        <v>2024</v>
      </c>
      <c r="AB794" s="11" t="str">
        <f t="shared" si="61"/>
        <v>January</v>
      </c>
      <c r="AC794" s="11">
        <f t="shared" si="64"/>
        <v>0</v>
      </c>
      <c r="AD794" s="13" t="str" cm="1">
        <f t="array" ref="AD794">_xlfn.IFS(Table1[[#This Row],[Diff order-ship date]]&gt;10,"late time",Table1[[#This Row],[Diff order-ship date]]&gt;=0,"on time",Table1[[#This Row],[Diff order-ship date]]&lt;0,"not appropriate")</f>
        <v>on time</v>
      </c>
      <c r="AE794" s="11" t="str">
        <f t="shared" si="62"/>
        <v>Positive</v>
      </c>
      <c r="AF794" s="11" t="str">
        <f>_xlfn.CONCAT(Table1[[#This Row],[Month]],Table1[[#This Row],[year]])</f>
        <v>January2024</v>
      </c>
      <c r="AG794" s="11">
        <f t="shared" si="63"/>
        <v>7.9847908745247095E-2</v>
      </c>
    </row>
    <row r="795" spans="1:33">
      <c r="A795" s="6">
        <v>794</v>
      </c>
      <c r="B795" s="7" t="s">
        <v>2811</v>
      </c>
      <c r="C795" s="7" t="s">
        <v>153</v>
      </c>
      <c r="D795" s="7" t="s">
        <v>1492</v>
      </c>
      <c r="E795" s="7" t="s">
        <v>1493</v>
      </c>
      <c r="F795" s="7" t="s">
        <v>158</v>
      </c>
      <c r="G795" s="7" t="s">
        <v>55</v>
      </c>
      <c r="H795" s="7" t="s">
        <v>55</v>
      </c>
      <c r="I795" s="7" t="s">
        <v>212</v>
      </c>
      <c r="J795" s="7" t="s">
        <v>65</v>
      </c>
      <c r="K795" s="7" t="s">
        <v>1571</v>
      </c>
      <c r="L795" s="7" t="s">
        <v>42</v>
      </c>
      <c r="M795" s="7" t="s">
        <v>62</v>
      </c>
      <c r="N795" s="7" t="s">
        <v>1572</v>
      </c>
      <c r="O795" s="7">
        <v>855.45</v>
      </c>
      <c r="P795" s="7">
        <v>5</v>
      </c>
      <c r="Q795" s="7">
        <v>205.2</v>
      </c>
      <c r="R795" s="8">
        <f>Table1[[#This Row],[Profit]]/Table1[[#This Row],[Sales]]</f>
        <v>0.23987375065754901</v>
      </c>
      <c r="S795" s="7">
        <v>19.95</v>
      </c>
      <c r="T795" s="7" t="s">
        <v>170</v>
      </c>
      <c r="U795" s="7">
        <v>670</v>
      </c>
      <c r="V795" s="7" t="s">
        <v>173</v>
      </c>
      <c r="W795" s="7" t="s">
        <v>96</v>
      </c>
      <c r="X795" s="10" t="s">
        <v>21</v>
      </c>
      <c r="Y795" s="14">
        <v>45263</v>
      </c>
      <c r="Z795" s="14">
        <v>45263</v>
      </c>
      <c r="AA795" s="11">
        <f t="shared" si="60"/>
        <v>2023</v>
      </c>
      <c r="AB795" s="11" t="str">
        <f t="shared" si="61"/>
        <v>December</v>
      </c>
      <c r="AC795" s="11">
        <f t="shared" si="64"/>
        <v>0</v>
      </c>
      <c r="AD795" s="13" t="str" cm="1">
        <f t="array" ref="AD795">_xlfn.IFS(Table1[[#This Row],[Diff order-ship date]]&gt;10,"late time",Table1[[#This Row],[Diff order-ship date]]&gt;=0,"on time",Table1[[#This Row],[Diff order-ship date]]&lt;0,"not appropriate")</f>
        <v>on time</v>
      </c>
      <c r="AE795" s="11" t="str">
        <f t="shared" si="62"/>
        <v>Positive</v>
      </c>
      <c r="AF795" s="11" t="str">
        <f>_xlfn.CONCAT(Table1[[#This Row],[Month]],Table1[[#This Row],[year]])</f>
        <v>December2023</v>
      </c>
      <c r="AG795" s="11">
        <f t="shared" si="63"/>
        <v>0.23987375065754901</v>
      </c>
    </row>
    <row r="796" spans="1:33">
      <c r="A796" s="4">
        <v>795</v>
      </c>
      <c r="B796" s="5" t="s">
        <v>2812</v>
      </c>
      <c r="C796" s="5" t="s">
        <v>153</v>
      </c>
      <c r="D796" s="5" t="s">
        <v>2813</v>
      </c>
      <c r="E796" s="5" t="s">
        <v>2814</v>
      </c>
      <c r="F796" s="5" t="s">
        <v>158</v>
      </c>
      <c r="G796" s="5" t="s">
        <v>345</v>
      </c>
      <c r="H796" s="5" t="s">
        <v>104</v>
      </c>
      <c r="I796" s="5" t="s">
        <v>212</v>
      </c>
      <c r="J796" s="5" t="s">
        <v>67</v>
      </c>
      <c r="K796" s="5" t="s">
        <v>2551</v>
      </c>
      <c r="L796" s="5" t="s">
        <v>42</v>
      </c>
      <c r="M796" s="5" t="s">
        <v>105</v>
      </c>
      <c r="N796" s="5" t="s">
        <v>131</v>
      </c>
      <c r="O796" s="5">
        <v>819.54</v>
      </c>
      <c r="P796" s="5">
        <v>6</v>
      </c>
      <c r="Q796" s="5">
        <v>139.32</v>
      </c>
      <c r="R796" s="8">
        <f>Table1[[#This Row],[Profit]]/Table1[[#This Row],[Sales]]</f>
        <v>0.16999780364594799</v>
      </c>
      <c r="S796" s="5">
        <v>41.57</v>
      </c>
      <c r="T796" s="5" t="s">
        <v>170</v>
      </c>
      <c r="U796" s="5">
        <v>533</v>
      </c>
      <c r="V796" s="5" t="s">
        <v>173</v>
      </c>
      <c r="W796" s="5" t="s">
        <v>106</v>
      </c>
      <c r="X796" s="9" t="s">
        <v>28</v>
      </c>
      <c r="Y796" s="12">
        <v>45360</v>
      </c>
      <c r="Z796" s="12">
        <v>45452</v>
      </c>
      <c r="AA796" s="11">
        <f t="shared" si="60"/>
        <v>2024</v>
      </c>
      <c r="AB796" s="11" t="str">
        <f t="shared" si="61"/>
        <v>June</v>
      </c>
      <c r="AC796" s="11">
        <f t="shared" si="64"/>
        <v>92</v>
      </c>
      <c r="AD796" s="13" t="str" cm="1">
        <f t="array" ref="AD796">_xlfn.IFS(Table1[[#This Row],[Diff order-ship date]]&gt;10,"late time",Table1[[#This Row],[Diff order-ship date]]&gt;=0,"on time",Table1[[#This Row],[Diff order-ship date]]&lt;0,"not appropriate")</f>
        <v>late time</v>
      </c>
      <c r="AE796" s="11" t="str">
        <f t="shared" si="62"/>
        <v>Positive</v>
      </c>
      <c r="AF796" s="11" t="str">
        <f>_xlfn.CONCAT(Table1[[#This Row],[Month]],Table1[[#This Row],[year]])</f>
        <v>June2024</v>
      </c>
      <c r="AG796" s="11">
        <f t="shared" si="63"/>
        <v>0.16999780364594799</v>
      </c>
    </row>
    <row r="797" spans="1:33">
      <c r="A797" s="6">
        <v>796</v>
      </c>
      <c r="B797" s="7" t="s">
        <v>2815</v>
      </c>
      <c r="C797" s="7" t="s">
        <v>153</v>
      </c>
      <c r="D797" s="7" t="s">
        <v>2816</v>
      </c>
      <c r="E797" s="7" t="s">
        <v>2817</v>
      </c>
      <c r="F797" s="7" t="s">
        <v>158</v>
      </c>
      <c r="G797" s="7" t="s">
        <v>1124</v>
      </c>
      <c r="H797" s="7" t="s">
        <v>142</v>
      </c>
      <c r="I797" s="7" t="s">
        <v>212</v>
      </c>
      <c r="J797" s="7" t="s">
        <v>64</v>
      </c>
      <c r="K797" s="7" t="s">
        <v>2787</v>
      </c>
      <c r="L797" s="7" t="s">
        <v>42</v>
      </c>
      <c r="M797" s="7" t="s">
        <v>62</v>
      </c>
      <c r="N797" s="7" t="s">
        <v>2788</v>
      </c>
      <c r="O797" s="7">
        <v>735.66</v>
      </c>
      <c r="P797" s="7">
        <v>6</v>
      </c>
      <c r="Q797" s="7">
        <v>95.58</v>
      </c>
      <c r="R797" s="8">
        <f>Table1[[#This Row],[Profit]]/Table1[[#This Row],[Sales]]</f>
        <v>0.129924149743088</v>
      </c>
      <c r="S797" s="7">
        <v>36.89</v>
      </c>
      <c r="T797" s="7" t="s">
        <v>170</v>
      </c>
      <c r="U797" s="7">
        <v>455</v>
      </c>
      <c r="V797" s="7" t="s">
        <v>173</v>
      </c>
      <c r="W797" s="7" t="s">
        <v>89</v>
      </c>
      <c r="X797" s="10" t="s">
        <v>21</v>
      </c>
      <c r="Y797" s="14">
        <v>44584</v>
      </c>
      <c r="Z797" s="14">
        <v>44588</v>
      </c>
      <c r="AA797" s="11">
        <f t="shared" si="60"/>
        <v>2022</v>
      </c>
      <c r="AB797" s="11" t="str">
        <f t="shared" si="61"/>
        <v>January</v>
      </c>
      <c r="AC797" s="11">
        <f t="shared" si="64"/>
        <v>4</v>
      </c>
      <c r="AD797" s="13" t="str" cm="1">
        <f t="array" ref="AD797">_xlfn.IFS(Table1[[#This Row],[Diff order-ship date]]&gt;10,"late time",Table1[[#This Row],[Diff order-ship date]]&gt;=0,"on time",Table1[[#This Row],[Diff order-ship date]]&lt;0,"not appropriate")</f>
        <v>on time</v>
      </c>
      <c r="AE797" s="11" t="str">
        <f t="shared" si="62"/>
        <v>Positive</v>
      </c>
      <c r="AF797" s="11" t="str">
        <f>_xlfn.CONCAT(Table1[[#This Row],[Month]],Table1[[#This Row],[year]])</f>
        <v>January2022</v>
      </c>
      <c r="AG797" s="11">
        <f t="shared" si="63"/>
        <v>0.129924149743088</v>
      </c>
    </row>
    <row r="798" spans="1:33">
      <c r="A798" s="4">
        <v>797</v>
      </c>
      <c r="B798" s="5" t="s">
        <v>2818</v>
      </c>
      <c r="C798" s="5" t="s">
        <v>153</v>
      </c>
      <c r="D798" s="5" t="s">
        <v>2582</v>
      </c>
      <c r="E798" s="5" t="s">
        <v>2583</v>
      </c>
      <c r="F798" s="5" t="s">
        <v>158</v>
      </c>
      <c r="G798" s="5" t="s">
        <v>644</v>
      </c>
      <c r="H798" s="5" t="s">
        <v>104</v>
      </c>
      <c r="I798" s="5" t="s">
        <v>212</v>
      </c>
      <c r="J798" s="5" t="s">
        <v>67</v>
      </c>
      <c r="K798" s="5" t="s">
        <v>2819</v>
      </c>
      <c r="L798" s="5" t="s">
        <v>42</v>
      </c>
      <c r="M798" s="5" t="s">
        <v>105</v>
      </c>
      <c r="N798" s="5" t="s">
        <v>2820</v>
      </c>
      <c r="O798" s="5">
        <v>369.72</v>
      </c>
      <c r="P798" s="5">
        <v>6</v>
      </c>
      <c r="Q798" s="5">
        <v>-140.58000000000001</v>
      </c>
      <c r="R798" s="8">
        <f>Table1[[#This Row],[Profit]]/Table1[[#This Row],[Sales]]</f>
        <v>-0.38023369036027299</v>
      </c>
      <c r="S798" s="5">
        <v>33.020000000000003</v>
      </c>
      <c r="T798" s="5" t="s">
        <v>170</v>
      </c>
      <c r="U798" s="5">
        <v>582</v>
      </c>
      <c r="V798" s="5" t="s">
        <v>173</v>
      </c>
      <c r="W798" s="5" t="s">
        <v>101</v>
      </c>
      <c r="X798" s="9" t="s">
        <v>21</v>
      </c>
      <c r="Y798" s="12">
        <v>45394</v>
      </c>
      <c r="Z798" s="12">
        <v>45516</v>
      </c>
      <c r="AA798" s="11">
        <f t="shared" si="60"/>
        <v>2024</v>
      </c>
      <c r="AB798" s="11" t="str">
        <f t="shared" si="61"/>
        <v>August</v>
      </c>
      <c r="AC798" s="11">
        <f t="shared" si="64"/>
        <v>122</v>
      </c>
      <c r="AD798" s="13" t="str" cm="1">
        <f t="array" ref="AD798">_xlfn.IFS(Table1[[#This Row],[Diff order-ship date]]&gt;10,"late time",Table1[[#This Row],[Diff order-ship date]]&gt;=0,"on time",Table1[[#This Row],[Diff order-ship date]]&lt;0,"not appropriate")</f>
        <v>late time</v>
      </c>
      <c r="AE798" s="11" t="str">
        <f t="shared" si="62"/>
        <v>Negative</v>
      </c>
      <c r="AF798" s="11" t="str">
        <f>_xlfn.CONCAT(Table1[[#This Row],[Month]],Table1[[#This Row],[year]])</f>
        <v>August2024</v>
      </c>
      <c r="AG798" s="11">
        <f t="shared" si="63"/>
        <v>-0.38023369036027299</v>
      </c>
    </row>
    <row r="799" spans="1:33">
      <c r="A799" s="6">
        <v>798</v>
      </c>
      <c r="B799" s="7" t="s">
        <v>1814</v>
      </c>
      <c r="C799" s="7" t="s">
        <v>153</v>
      </c>
      <c r="D799" s="7" t="s">
        <v>1107</v>
      </c>
      <c r="E799" s="7" t="s">
        <v>1108</v>
      </c>
      <c r="F799" s="7" t="s">
        <v>158</v>
      </c>
      <c r="G799" s="7" t="s">
        <v>55</v>
      </c>
      <c r="H799" s="7" t="s">
        <v>55</v>
      </c>
      <c r="I799" s="7" t="s">
        <v>212</v>
      </c>
      <c r="J799" s="7" t="s">
        <v>65</v>
      </c>
      <c r="K799" s="7" t="s">
        <v>2821</v>
      </c>
      <c r="L799" s="7" t="s">
        <v>29</v>
      </c>
      <c r="M799" s="7" t="s">
        <v>56</v>
      </c>
      <c r="N799" s="7" t="s">
        <v>2822</v>
      </c>
      <c r="O799" s="7">
        <v>338.04</v>
      </c>
      <c r="P799" s="7">
        <v>6</v>
      </c>
      <c r="Q799" s="7">
        <v>94.5</v>
      </c>
      <c r="R799" s="8">
        <f>Table1[[#This Row],[Profit]]/Table1[[#This Row],[Sales]]</f>
        <v>0.27955271565495199</v>
      </c>
      <c r="S799" s="7">
        <v>18.91</v>
      </c>
      <c r="T799" s="7" t="s">
        <v>170</v>
      </c>
      <c r="U799" s="7">
        <v>506</v>
      </c>
      <c r="V799" s="7" t="s">
        <v>173</v>
      </c>
      <c r="W799" s="7" t="s">
        <v>96</v>
      </c>
      <c r="X799" s="10" t="s">
        <v>28</v>
      </c>
      <c r="Y799" s="14">
        <v>44871</v>
      </c>
      <c r="Z799" s="14">
        <v>44727</v>
      </c>
      <c r="AA799" s="11">
        <f t="shared" si="60"/>
        <v>2022</v>
      </c>
      <c r="AB799" s="11" t="str">
        <f t="shared" si="61"/>
        <v>June</v>
      </c>
      <c r="AC799" s="11">
        <f t="shared" si="64"/>
        <v>-144</v>
      </c>
      <c r="AD799" s="13" t="str" cm="1">
        <f t="array" ref="AD799">_xlfn.IFS(Table1[[#This Row],[Diff order-ship date]]&gt;10,"late time",Table1[[#This Row],[Diff order-ship date]]&gt;=0,"on time",Table1[[#This Row],[Diff order-ship date]]&lt;0,"not appropriate")</f>
        <v>not appropriate</v>
      </c>
      <c r="AE799" s="11" t="str">
        <f t="shared" si="62"/>
        <v>Positive</v>
      </c>
      <c r="AF799" s="11" t="str">
        <f>_xlfn.CONCAT(Table1[[#This Row],[Month]],Table1[[#This Row],[year]])</f>
        <v>June2022</v>
      </c>
      <c r="AG799" s="11">
        <f t="shared" si="63"/>
        <v>0.27955271565495199</v>
      </c>
    </row>
    <row r="800" spans="1:33">
      <c r="A800" s="4">
        <v>799</v>
      </c>
      <c r="B800" s="5" t="s">
        <v>1814</v>
      </c>
      <c r="C800" s="5" t="s">
        <v>153</v>
      </c>
      <c r="D800" s="5" t="s">
        <v>1107</v>
      </c>
      <c r="E800" s="5" t="s">
        <v>1108</v>
      </c>
      <c r="F800" s="5" t="s">
        <v>158</v>
      </c>
      <c r="G800" s="5" t="s">
        <v>55</v>
      </c>
      <c r="H800" s="5" t="s">
        <v>55</v>
      </c>
      <c r="I800" s="5" t="s">
        <v>212</v>
      </c>
      <c r="J800" s="5" t="s">
        <v>65</v>
      </c>
      <c r="K800" s="5" t="s">
        <v>2823</v>
      </c>
      <c r="L800" s="5" t="s">
        <v>29</v>
      </c>
      <c r="M800" s="5" t="s">
        <v>56</v>
      </c>
      <c r="N800" s="5" t="s">
        <v>2824</v>
      </c>
      <c r="O800" s="5">
        <v>705.6</v>
      </c>
      <c r="P800" s="5">
        <v>8</v>
      </c>
      <c r="Q800" s="5">
        <v>331.44</v>
      </c>
      <c r="R800" s="8">
        <f>Table1[[#This Row],[Profit]]/Table1[[#This Row],[Sales]]</f>
        <v>0.46972789115646302</v>
      </c>
      <c r="S800" s="5">
        <v>31.87</v>
      </c>
      <c r="T800" s="5" t="s">
        <v>170</v>
      </c>
      <c r="U800" s="5">
        <v>709</v>
      </c>
      <c r="V800" s="5" t="s">
        <v>173</v>
      </c>
      <c r="W800" s="5" t="s">
        <v>106</v>
      </c>
      <c r="X800" s="9" t="s">
        <v>28</v>
      </c>
      <c r="Y800" s="12">
        <v>44538</v>
      </c>
      <c r="Z800" s="12">
        <v>44422</v>
      </c>
      <c r="AA800" s="11">
        <f t="shared" si="60"/>
        <v>2021</v>
      </c>
      <c r="AB800" s="11" t="str">
        <f t="shared" si="61"/>
        <v>August</v>
      </c>
      <c r="AC800" s="11">
        <f t="shared" si="64"/>
        <v>-116</v>
      </c>
      <c r="AD800" s="13" t="str" cm="1">
        <f t="array" ref="AD800">_xlfn.IFS(Table1[[#This Row],[Diff order-ship date]]&gt;10,"late time",Table1[[#This Row],[Diff order-ship date]]&gt;=0,"on time",Table1[[#This Row],[Diff order-ship date]]&lt;0,"not appropriate")</f>
        <v>not appropriate</v>
      </c>
      <c r="AE800" s="11" t="str">
        <f t="shared" si="62"/>
        <v>Positive</v>
      </c>
      <c r="AF800" s="11" t="str">
        <f>_xlfn.CONCAT(Table1[[#This Row],[Month]],Table1[[#This Row],[year]])</f>
        <v>August2021</v>
      </c>
      <c r="AG800" s="11">
        <f t="shared" si="63"/>
        <v>0.46972789115646302</v>
      </c>
    </row>
    <row r="801" spans="1:33">
      <c r="A801" s="6">
        <v>800</v>
      </c>
      <c r="B801" s="7" t="s">
        <v>310</v>
      </c>
      <c r="C801" s="7" t="s">
        <v>153</v>
      </c>
      <c r="D801" s="7" t="s">
        <v>311</v>
      </c>
      <c r="E801" s="7" t="s">
        <v>312</v>
      </c>
      <c r="F801" s="7" t="s">
        <v>158</v>
      </c>
      <c r="G801" s="7" t="s">
        <v>313</v>
      </c>
      <c r="H801" s="7" t="s">
        <v>61</v>
      </c>
      <c r="I801" s="7" t="s">
        <v>212</v>
      </c>
      <c r="J801" s="7" t="s">
        <v>67</v>
      </c>
      <c r="K801" s="7" t="s">
        <v>2825</v>
      </c>
      <c r="L801" s="7" t="s">
        <v>29</v>
      </c>
      <c r="M801" s="7" t="s">
        <v>56</v>
      </c>
      <c r="N801" s="7" t="s">
        <v>2826</v>
      </c>
      <c r="O801" s="7">
        <v>771.39</v>
      </c>
      <c r="P801" s="7">
        <v>9</v>
      </c>
      <c r="Q801" s="7">
        <v>154.16999999999999</v>
      </c>
      <c r="R801" s="8">
        <f>Table1[[#This Row],[Profit]]/Table1[[#This Row],[Sales]]</f>
        <v>0.19985999299964999</v>
      </c>
      <c r="S801" s="7">
        <v>18.940000000000001</v>
      </c>
      <c r="T801" s="7" t="s">
        <v>170</v>
      </c>
      <c r="U801" s="7">
        <v>605</v>
      </c>
      <c r="V801" s="7" t="s">
        <v>173</v>
      </c>
      <c r="W801" s="7" t="s">
        <v>89</v>
      </c>
      <c r="X801" s="10" t="s">
        <v>28</v>
      </c>
      <c r="Y801" s="14">
        <v>45588</v>
      </c>
      <c r="Z801" s="14">
        <v>45590</v>
      </c>
      <c r="AA801" s="11">
        <f t="shared" si="60"/>
        <v>2024</v>
      </c>
      <c r="AB801" s="11" t="str">
        <f t="shared" si="61"/>
        <v>October</v>
      </c>
      <c r="AC801" s="11">
        <f t="shared" si="64"/>
        <v>2</v>
      </c>
      <c r="AD801" s="13" t="str" cm="1">
        <f t="array" ref="AD801">_xlfn.IFS(Table1[[#This Row],[Diff order-ship date]]&gt;10,"late time",Table1[[#This Row],[Diff order-ship date]]&gt;=0,"on time",Table1[[#This Row],[Diff order-ship date]]&lt;0,"not appropriate")</f>
        <v>on time</v>
      </c>
      <c r="AE801" s="11" t="str">
        <f t="shared" si="62"/>
        <v>Positive</v>
      </c>
      <c r="AF801" s="11" t="str">
        <f>_xlfn.CONCAT(Table1[[#This Row],[Month]],Table1[[#This Row],[year]])</f>
        <v>October2024</v>
      </c>
      <c r="AG801" s="11">
        <f t="shared" si="63"/>
        <v>0.19985999299964999</v>
      </c>
    </row>
    <row r="802" spans="1:33">
      <c r="A802" s="4">
        <v>801</v>
      </c>
      <c r="B802" s="5" t="s">
        <v>1970</v>
      </c>
      <c r="C802" s="5" t="s">
        <v>153</v>
      </c>
      <c r="D802" s="5" t="s">
        <v>1971</v>
      </c>
      <c r="E802" s="5" t="s">
        <v>1972</v>
      </c>
      <c r="F802" s="5" t="s">
        <v>158</v>
      </c>
      <c r="G802" s="5" t="s">
        <v>909</v>
      </c>
      <c r="H802" s="5" t="s">
        <v>138</v>
      </c>
      <c r="I802" s="5" t="s">
        <v>212</v>
      </c>
      <c r="J802" s="5" t="s">
        <v>65</v>
      </c>
      <c r="K802" s="5" t="s">
        <v>2827</v>
      </c>
      <c r="L802" s="5" t="s">
        <v>42</v>
      </c>
      <c r="M802" s="5" t="s">
        <v>62</v>
      </c>
      <c r="N802" s="5" t="s">
        <v>2828</v>
      </c>
      <c r="O802" s="5">
        <v>2673.81</v>
      </c>
      <c r="P802" s="5">
        <v>9</v>
      </c>
      <c r="Q802" s="5">
        <v>26.73</v>
      </c>
      <c r="R802" s="8">
        <f>Table1[[#This Row],[Profit]]/Table1[[#This Row],[Sales]]</f>
        <v>9.9969706149651595E-3</v>
      </c>
      <c r="S802" s="5">
        <v>237.05</v>
      </c>
      <c r="T802" s="5" t="s">
        <v>170</v>
      </c>
      <c r="U802" s="5">
        <v>56</v>
      </c>
      <c r="V802" s="5" t="s">
        <v>173</v>
      </c>
      <c r="W802" s="5" t="s">
        <v>96</v>
      </c>
      <c r="X802" s="9" t="s">
        <v>28</v>
      </c>
      <c r="Y802" s="12">
        <v>44839</v>
      </c>
      <c r="Z802" s="12">
        <v>44900</v>
      </c>
      <c r="AA802" s="11">
        <f t="shared" si="60"/>
        <v>2022</v>
      </c>
      <c r="AB802" s="11" t="str">
        <f t="shared" si="61"/>
        <v>December</v>
      </c>
      <c r="AC802" s="11">
        <f t="shared" si="64"/>
        <v>61</v>
      </c>
      <c r="AD802" s="13" t="str" cm="1">
        <f t="array" ref="AD802">_xlfn.IFS(Table1[[#This Row],[Diff order-ship date]]&gt;10,"late time",Table1[[#This Row],[Diff order-ship date]]&gt;=0,"on time",Table1[[#This Row],[Diff order-ship date]]&lt;0,"not appropriate")</f>
        <v>late time</v>
      </c>
      <c r="AE802" s="11" t="str">
        <f t="shared" si="62"/>
        <v>Positive</v>
      </c>
      <c r="AF802" s="11" t="str">
        <f>_xlfn.CONCAT(Table1[[#This Row],[Month]],Table1[[#This Row],[year]])</f>
        <v>December2022</v>
      </c>
      <c r="AG802" s="11">
        <f t="shared" si="63"/>
        <v>9.9969706149651595E-3</v>
      </c>
    </row>
    <row r="803" spans="1:33">
      <c r="A803" s="6">
        <v>802</v>
      </c>
      <c r="B803" s="7" t="s">
        <v>2829</v>
      </c>
      <c r="C803" s="7" t="s">
        <v>153</v>
      </c>
      <c r="D803" s="7" t="s">
        <v>1037</v>
      </c>
      <c r="E803" s="7" t="s">
        <v>1038</v>
      </c>
      <c r="F803" s="7" t="s">
        <v>158</v>
      </c>
      <c r="G803" s="7" t="s">
        <v>1982</v>
      </c>
      <c r="H803" s="7" t="s">
        <v>87</v>
      </c>
      <c r="I803" s="7" t="s">
        <v>212</v>
      </c>
      <c r="J803" s="7" t="s">
        <v>66</v>
      </c>
      <c r="K803" s="7" t="s">
        <v>2830</v>
      </c>
      <c r="L803" s="7" t="s">
        <v>29</v>
      </c>
      <c r="M803" s="7" t="s">
        <v>50</v>
      </c>
      <c r="N803" s="7" t="s">
        <v>2831</v>
      </c>
      <c r="O803" s="7">
        <v>414.03</v>
      </c>
      <c r="P803" s="7">
        <v>1</v>
      </c>
      <c r="Q803" s="7">
        <v>169.74</v>
      </c>
      <c r="R803" s="8">
        <f>Table1[[#This Row],[Profit]]/Table1[[#This Row],[Sales]]</f>
        <v>0.40997029200782598</v>
      </c>
      <c r="S803" s="7">
        <v>22.44</v>
      </c>
      <c r="T803" s="7" t="s">
        <v>170</v>
      </c>
      <c r="U803" s="7">
        <v>269</v>
      </c>
      <c r="V803" s="7" t="s">
        <v>173</v>
      </c>
      <c r="W803" s="7" t="s">
        <v>89</v>
      </c>
      <c r="X803" s="10" t="s">
        <v>21</v>
      </c>
      <c r="Y803" s="14">
        <v>45154</v>
      </c>
      <c r="Z803" s="14">
        <v>45156</v>
      </c>
      <c r="AA803" s="11">
        <f t="shared" si="60"/>
        <v>2023</v>
      </c>
      <c r="AB803" s="11" t="str">
        <f t="shared" si="61"/>
        <v>August</v>
      </c>
      <c r="AC803" s="11">
        <f t="shared" si="64"/>
        <v>2</v>
      </c>
      <c r="AD803" s="13" t="str" cm="1">
        <f t="array" ref="AD803">_xlfn.IFS(Table1[[#This Row],[Diff order-ship date]]&gt;10,"late time",Table1[[#This Row],[Diff order-ship date]]&gt;=0,"on time",Table1[[#This Row],[Diff order-ship date]]&lt;0,"not appropriate")</f>
        <v>on time</v>
      </c>
      <c r="AE803" s="11" t="str">
        <f t="shared" si="62"/>
        <v>Positive</v>
      </c>
      <c r="AF803" s="11" t="str">
        <f>_xlfn.CONCAT(Table1[[#This Row],[Month]],Table1[[#This Row],[year]])</f>
        <v>August2023</v>
      </c>
      <c r="AG803" s="11">
        <f t="shared" si="63"/>
        <v>0.40997029200782598</v>
      </c>
    </row>
    <row r="804" spans="1:33">
      <c r="A804" s="4">
        <v>803</v>
      </c>
      <c r="B804" s="5" t="s">
        <v>438</v>
      </c>
      <c r="C804" s="5" t="s">
        <v>153</v>
      </c>
      <c r="D804" s="5" t="s">
        <v>439</v>
      </c>
      <c r="E804" s="5" t="s">
        <v>440</v>
      </c>
      <c r="F804" s="5" t="s">
        <v>158</v>
      </c>
      <c r="G804" s="5" t="s">
        <v>441</v>
      </c>
      <c r="H804" s="5" t="s">
        <v>104</v>
      </c>
      <c r="I804" s="5" t="s">
        <v>212</v>
      </c>
      <c r="J804" s="5" t="s">
        <v>67</v>
      </c>
      <c r="K804" s="5" t="s">
        <v>2676</v>
      </c>
      <c r="L804" s="5" t="s">
        <v>29</v>
      </c>
      <c r="M804" s="5" t="s">
        <v>50</v>
      </c>
      <c r="N804" s="5" t="s">
        <v>2677</v>
      </c>
      <c r="O804" s="5">
        <v>143.37</v>
      </c>
      <c r="P804" s="5">
        <v>1</v>
      </c>
      <c r="Q804" s="5">
        <v>50.16</v>
      </c>
      <c r="R804" s="8">
        <f>Table1[[#This Row],[Profit]]/Table1[[#This Row],[Sales]]</f>
        <v>0.349863988282067</v>
      </c>
      <c r="S804" s="5">
        <v>10.46</v>
      </c>
      <c r="T804" s="5" t="s">
        <v>170</v>
      </c>
      <c r="U804" s="5">
        <v>584</v>
      </c>
      <c r="V804" s="5" t="s">
        <v>173</v>
      </c>
      <c r="W804" s="5" t="s">
        <v>101</v>
      </c>
      <c r="X804" s="9" t="s">
        <v>21</v>
      </c>
      <c r="Y804" s="12">
        <v>45284</v>
      </c>
      <c r="Z804" s="12">
        <v>45284</v>
      </c>
      <c r="AA804" s="11">
        <f t="shared" si="60"/>
        <v>2023</v>
      </c>
      <c r="AB804" s="11" t="str">
        <f t="shared" si="61"/>
        <v>December</v>
      </c>
      <c r="AC804" s="11">
        <f t="shared" si="64"/>
        <v>0</v>
      </c>
      <c r="AD804" s="13" t="str" cm="1">
        <f t="array" ref="AD804">_xlfn.IFS(Table1[[#This Row],[Diff order-ship date]]&gt;10,"late time",Table1[[#This Row],[Diff order-ship date]]&gt;=0,"on time",Table1[[#This Row],[Diff order-ship date]]&lt;0,"not appropriate")</f>
        <v>on time</v>
      </c>
      <c r="AE804" s="11" t="str">
        <f t="shared" si="62"/>
        <v>Positive</v>
      </c>
      <c r="AF804" s="11" t="str">
        <f>_xlfn.CONCAT(Table1[[#This Row],[Month]],Table1[[#This Row],[year]])</f>
        <v>December2023</v>
      </c>
      <c r="AG804" s="11">
        <f t="shared" si="63"/>
        <v>0.349863988282067</v>
      </c>
    </row>
    <row r="805" spans="1:33">
      <c r="A805" s="6">
        <v>804</v>
      </c>
      <c r="B805" s="7" t="s">
        <v>1817</v>
      </c>
      <c r="C805" s="7" t="s">
        <v>153</v>
      </c>
      <c r="D805" s="7" t="s">
        <v>1197</v>
      </c>
      <c r="E805" s="7" t="s">
        <v>1198</v>
      </c>
      <c r="F805" s="7" t="s">
        <v>158</v>
      </c>
      <c r="G805" s="7" t="s">
        <v>885</v>
      </c>
      <c r="H805" s="7" t="s">
        <v>138</v>
      </c>
      <c r="I805" s="7" t="s">
        <v>212</v>
      </c>
      <c r="J805" s="7" t="s">
        <v>65</v>
      </c>
      <c r="K805" s="7" t="s">
        <v>1360</v>
      </c>
      <c r="L805" s="7" t="s">
        <v>29</v>
      </c>
      <c r="M805" s="7" t="s">
        <v>50</v>
      </c>
      <c r="N805" s="7" t="s">
        <v>1361</v>
      </c>
      <c r="O805" s="7">
        <v>125.34</v>
      </c>
      <c r="P805" s="7">
        <v>1</v>
      </c>
      <c r="Q805" s="7">
        <v>56.4</v>
      </c>
      <c r="R805" s="8">
        <f>Table1[[#This Row],[Profit]]/Table1[[#This Row],[Sales]]</f>
        <v>0.44997606510291999</v>
      </c>
      <c r="S805" s="7">
        <v>6.4</v>
      </c>
      <c r="T805" s="7" t="s">
        <v>170</v>
      </c>
      <c r="U805" s="7">
        <v>740</v>
      </c>
      <c r="V805" s="7" t="s">
        <v>173</v>
      </c>
      <c r="W805" s="7" t="s">
        <v>96</v>
      </c>
      <c r="X805" s="10" t="s">
        <v>28</v>
      </c>
      <c r="Y805" s="14">
        <v>44711</v>
      </c>
      <c r="Z805" s="14">
        <v>44712</v>
      </c>
      <c r="AA805" s="11">
        <f t="shared" si="60"/>
        <v>2022</v>
      </c>
      <c r="AB805" s="11" t="str">
        <f t="shared" si="61"/>
        <v>May</v>
      </c>
      <c r="AC805" s="11">
        <f t="shared" si="64"/>
        <v>1</v>
      </c>
      <c r="AD805" s="13" t="str" cm="1">
        <f t="array" ref="AD805">_xlfn.IFS(Table1[[#This Row],[Diff order-ship date]]&gt;10,"late time",Table1[[#This Row],[Diff order-ship date]]&gt;=0,"on time",Table1[[#This Row],[Diff order-ship date]]&lt;0,"not appropriate")</f>
        <v>on time</v>
      </c>
      <c r="AE805" s="11" t="str">
        <f t="shared" si="62"/>
        <v>Positive</v>
      </c>
      <c r="AF805" s="11" t="str">
        <f>_xlfn.CONCAT(Table1[[#This Row],[Month]],Table1[[#This Row],[year]])</f>
        <v>May2022</v>
      </c>
      <c r="AG805" s="11">
        <f t="shared" si="63"/>
        <v>0.44997606510291999</v>
      </c>
    </row>
    <row r="806" spans="1:33">
      <c r="A806" s="4">
        <v>805</v>
      </c>
      <c r="B806" s="5" t="s">
        <v>2832</v>
      </c>
      <c r="C806" s="5" t="s">
        <v>153</v>
      </c>
      <c r="D806" s="5" t="s">
        <v>2833</v>
      </c>
      <c r="E806" s="5" t="s">
        <v>2834</v>
      </c>
      <c r="F806" s="5" t="s">
        <v>158</v>
      </c>
      <c r="G806" s="5" t="s">
        <v>2389</v>
      </c>
      <c r="H806" s="5" t="s">
        <v>132</v>
      </c>
      <c r="I806" s="5" t="s">
        <v>212</v>
      </c>
      <c r="J806" s="5" t="s">
        <v>66</v>
      </c>
      <c r="K806" s="5" t="s">
        <v>2835</v>
      </c>
      <c r="L806" s="5" t="s">
        <v>29</v>
      </c>
      <c r="M806" s="5" t="s">
        <v>121</v>
      </c>
      <c r="N806" s="5" t="s">
        <v>2836</v>
      </c>
      <c r="O806" s="5">
        <v>270.27</v>
      </c>
      <c r="P806" s="5">
        <v>1</v>
      </c>
      <c r="Q806" s="5">
        <v>10.8</v>
      </c>
      <c r="R806" s="8">
        <f>Table1[[#This Row],[Profit]]/Table1[[#This Row],[Sales]]</f>
        <v>3.9960039960040002E-2</v>
      </c>
      <c r="S806" s="5">
        <v>25.28</v>
      </c>
      <c r="T806" s="5" t="s">
        <v>170</v>
      </c>
      <c r="U806" s="5">
        <v>346</v>
      </c>
      <c r="V806" s="5" t="s">
        <v>173</v>
      </c>
      <c r="W806" s="5" t="s">
        <v>106</v>
      </c>
      <c r="X806" s="9" t="s">
        <v>28</v>
      </c>
      <c r="Y806" s="12">
        <v>45461</v>
      </c>
      <c r="Z806" s="12">
        <v>45464</v>
      </c>
      <c r="AA806" s="11">
        <f t="shared" si="60"/>
        <v>2024</v>
      </c>
      <c r="AB806" s="11" t="str">
        <f t="shared" si="61"/>
        <v>June</v>
      </c>
      <c r="AC806" s="11">
        <f t="shared" si="64"/>
        <v>3</v>
      </c>
      <c r="AD806" s="13" t="str" cm="1">
        <f t="array" ref="AD806">_xlfn.IFS(Table1[[#This Row],[Diff order-ship date]]&gt;10,"late time",Table1[[#This Row],[Diff order-ship date]]&gt;=0,"on time",Table1[[#This Row],[Diff order-ship date]]&lt;0,"not appropriate")</f>
        <v>on time</v>
      </c>
      <c r="AE806" s="11" t="str">
        <f t="shared" si="62"/>
        <v>Positive</v>
      </c>
      <c r="AF806" s="11" t="str">
        <f>_xlfn.CONCAT(Table1[[#This Row],[Month]],Table1[[#This Row],[year]])</f>
        <v>June2024</v>
      </c>
      <c r="AG806" s="11">
        <f t="shared" si="63"/>
        <v>3.9960039960040002E-2</v>
      </c>
    </row>
    <row r="807" spans="1:33">
      <c r="A807" s="6">
        <v>806</v>
      </c>
      <c r="B807" s="7" t="s">
        <v>1749</v>
      </c>
      <c r="C807" s="7" t="s">
        <v>153</v>
      </c>
      <c r="D807" s="7" t="s">
        <v>1750</v>
      </c>
      <c r="E807" s="7" t="s">
        <v>1751</v>
      </c>
      <c r="F807" s="7" t="s">
        <v>158</v>
      </c>
      <c r="G807" s="7" t="s">
        <v>290</v>
      </c>
      <c r="H807" s="7" t="s">
        <v>132</v>
      </c>
      <c r="I807" s="7" t="s">
        <v>212</v>
      </c>
      <c r="J807" s="7" t="s">
        <v>66</v>
      </c>
      <c r="K807" s="7" t="s">
        <v>2747</v>
      </c>
      <c r="L807" s="7" t="s">
        <v>29</v>
      </c>
      <c r="M807" s="7" t="s">
        <v>56</v>
      </c>
      <c r="N807" s="7" t="s">
        <v>2748</v>
      </c>
      <c r="O807" s="7">
        <v>176.43</v>
      </c>
      <c r="P807" s="7">
        <v>1</v>
      </c>
      <c r="Q807" s="7">
        <v>22.92</v>
      </c>
      <c r="R807" s="8">
        <f>Table1[[#This Row],[Profit]]/Table1[[#This Row],[Sales]]</f>
        <v>0.12990987927223299</v>
      </c>
      <c r="S807" s="7">
        <v>21.09</v>
      </c>
      <c r="T807" s="7" t="s">
        <v>170</v>
      </c>
      <c r="U807" s="7">
        <v>416</v>
      </c>
      <c r="V807" s="7" t="s">
        <v>173</v>
      </c>
      <c r="W807" s="7" t="s">
        <v>89</v>
      </c>
      <c r="X807" s="10" t="s">
        <v>28</v>
      </c>
      <c r="Y807" s="14">
        <v>44870</v>
      </c>
      <c r="Z807" s="14">
        <v>44697</v>
      </c>
      <c r="AA807" s="11">
        <f t="shared" si="60"/>
        <v>2022</v>
      </c>
      <c r="AB807" s="11" t="str">
        <f t="shared" si="61"/>
        <v>May</v>
      </c>
      <c r="AC807" s="11">
        <f t="shared" si="64"/>
        <v>-173</v>
      </c>
      <c r="AD807" s="13" t="str" cm="1">
        <f t="array" ref="AD807">_xlfn.IFS(Table1[[#This Row],[Diff order-ship date]]&gt;10,"late time",Table1[[#This Row],[Diff order-ship date]]&gt;=0,"on time",Table1[[#This Row],[Diff order-ship date]]&lt;0,"not appropriate")</f>
        <v>not appropriate</v>
      </c>
      <c r="AE807" s="11" t="str">
        <f t="shared" si="62"/>
        <v>Positive</v>
      </c>
      <c r="AF807" s="11" t="str">
        <f>_xlfn.CONCAT(Table1[[#This Row],[Month]],Table1[[#This Row],[year]])</f>
        <v>May2022</v>
      </c>
      <c r="AG807" s="11">
        <f t="shared" si="63"/>
        <v>0.12990987927223299</v>
      </c>
    </row>
    <row r="808" spans="1:33">
      <c r="A808" s="4">
        <v>807</v>
      </c>
      <c r="B808" s="5" t="s">
        <v>2837</v>
      </c>
      <c r="C808" s="5" t="s">
        <v>153</v>
      </c>
      <c r="D808" s="5" t="s">
        <v>2838</v>
      </c>
      <c r="E808" s="5" t="s">
        <v>2839</v>
      </c>
      <c r="F808" s="5" t="s">
        <v>158</v>
      </c>
      <c r="G808" s="5" t="s">
        <v>2207</v>
      </c>
      <c r="H808" s="5" t="s">
        <v>104</v>
      </c>
      <c r="I808" s="5" t="s">
        <v>212</v>
      </c>
      <c r="J808" s="5" t="s">
        <v>67</v>
      </c>
      <c r="K808" s="5" t="s">
        <v>1232</v>
      </c>
      <c r="L808" s="5" t="s">
        <v>42</v>
      </c>
      <c r="M808" s="5" t="s">
        <v>105</v>
      </c>
      <c r="N808" s="5" t="s">
        <v>1233</v>
      </c>
      <c r="O808" s="5">
        <v>73.349999999999994</v>
      </c>
      <c r="P808" s="5">
        <v>1</v>
      </c>
      <c r="Q808" s="5">
        <v>2.19</v>
      </c>
      <c r="R808" s="8">
        <f>Table1[[#This Row],[Profit]]/Table1[[#This Row],[Sales]]</f>
        <v>2.98568507157464E-2</v>
      </c>
      <c r="S808" s="5">
        <v>6.07</v>
      </c>
      <c r="T808" s="5" t="s">
        <v>170</v>
      </c>
      <c r="U808" s="5">
        <v>364</v>
      </c>
      <c r="V808" s="5" t="s">
        <v>173</v>
      </c>
      <c r="W808" s="5" t="s">
        <v>101</v>
      </c>
      <c r="X808" s="9" t="s">
        <v>21</v>
      </c>
      <c r="Y808" s="12">
        <v>45042</v>
      </c>
      <c r="Z808" s="12">
        <v>45044</v>
      </c>
      <c r="AA808" s="11">
        <f t="shared" si="60"/>
        <v>2023</v>
      </c>
      <c r="AB808" s="11" t="str">
        <f t="shared" si="61"/>
        <v>April</v>
      </c>
      <c r="AC808" s="11">
        <f t="shared" si="64"/>
        <v>2</v>
      </c>
      <c r="AD808" s="13" t="str" cm="1">
        <f t="array" ref="AD808">_xlfn.IFS(Table1[[#This Row],[Diff order-ship date]]&gt;10,"late time",Table1[[#This Row],[Diff order-ship date]]&gt;=0,"on time",Table1[[#This Row],[Diff order-ship date]]&lt;0,"not appropriate")</f>
        <v>on time</v>
      </c>
      <c r="AE808" s="11" t="str">
        <f t="shared" si="62"/>
        <v>Positive</v>
      </c>
      <c r="AF808" s="11" t="str">
        <f>_xlfn.CONCAT(Table1[[#This Row],[Month]],Table1[[#This Row],[year]])</f>
        <v>April2023</v>
      </c>
      <c r="AG808" s="11">
        <f t="shared" si="63"/>
        <v>2.98568507157464E-2</v>
      </c>
    </row>
    <row r="809" spans="1:33">
      <c r="A809" s="6">
        <v>808</v>
      </c>
      <c r="B809" s="7" t="s">
        <v>2840</v>
      </c>
      <c r="C809" s="7" t="s">
        <v>153</v>
      </c>
      <c r="D809" s="7" t="s">
        <v>2841</v>
      </c>
      <c r="E809" s="7" t="s">
        <v>2842</v>
      </c>
      <c r="F809" s="7" t="s">
        <v>158</v>
      </c>
      <c r="G809" s="7" t="s">
        <v>276</v>
      </c>
      <c r="H809" s="7" t="s">
        <v>129</v>
      </c>
      <c r="I809" s="7" t="s">
        <v>212</v>
      </c>
      <c r="J809" s="7" t="s">
        <v>67</v>
      </c>
      <c r="K809" s="7" t="s">
        <v>1166</v>
      </c>
      <c r="L809" s="7" t="s">
        <v>42</v>
      </c>
      <c r="M809" s="7" t="s">
        <v>26</v>
      </c>
      <c r="N809" s="7" t="s">
        <v>1167</v>
      </c>
      <c r="O809" s="7">
        <v>69.150000000000006</v>
      </c>
      <c r="P809" s="7">
        <v>1</v>
      </c>
      <c r="Q809" s="7">
        <v>26.25</v>
      </c>
      <c r="R809" s="8">
        <f>Table1[[#This Row],[Profit]]/Table1[[#This Row],[Sales]]</f>
        <v>0.379609544468547</v>
      </c>
      <c r="S809" s="7">
        <v>6.79</v>
      </c>
      <c r="T809" s="7" t="s">
        <v>170</v>
      </c>
      <c r="U809" s="7">
        <v>632</v>
      </c>
      <c r="V809" s="7" t="s">
        <v>173</v>
      </c>
      <c r="W809" s="7" t="s">
        <v>96</v>
      </c>
      <c r="X809" s="10" t="s">
        <v>21</v>
      </c>
      <c r="Y809" s="14">
        <v>44558</v>
      </c>
      <c r="Z809" s="14">
        <v>44559</v>
      </c>
      <c r="AA809" s="11">
        <f t="shared" si="60"/>
        <v>2021</v>
      </c>
      <c r="AB809" s="11" t="str">
        <f t="shared" si="61"/>
        <v>December</v>
      </c>
      <c r="AC809" s="11">
        <f t="shared" si="64"/>
        <v>1</v>
      </c>
      <c r="AD809" s="13" t="str" cm="1">
        <f t="array" ref="AD809">_xlfn.IFS(Table1[[#This Row],[Diff order-ship date]]&gt;10,"late time",Table1[[#This Row],[Diff order-ship date]]&gt;=0,"on time",Table1[[#This Row],[Diff order-ship date]]&lt;0,"not appropriate")</f>
        <v>on time</v>
      </c>
      <c r="AE809" s="11" t="str">
        <f t="shared" si="62"/>
        <v>Positive</v>
      </c>
      <c r="AF809" s="11" t="str">
        <f>_xlfn.CONCAT(Table1[[#This Row],[Month]],Table1[[#This Row],[year]])</f>
        <v>December2021</v>
      </c>
      <c r="AG809" s="11">
        <f t="shared" si="63"/>
        <v>0.379609544468547</v>
      </c>
    </row>
    <row r="810" spans="1:33">
      <c r="A810" s="4">
        <v>809</v>
      </c>
      <c r="B810" s="5" t="s">
        <v>251</v>
      </c>
      <c r="C810" s="5" t="s">
        <v>153</v>
      </c>
      <c r="D810" s="5" t="s">
        <v>252</v>
      </c>
      <c r="E810" s="5" t="s">
        <v>253</v>
      </c>
      <c r="F810" s="5" t="s">
        <v>158</v>
      </c>
      <c r="G810" s="5" t="s">
        <v>120</v>
      </c>
      <c r="H810" s="5" t="s">
        <v>120</v>
      </c>
      <c r="I810" s="5" t="s">
        <v>212</v>
      </c>
      <c r="J810" s="5" t="s">
        <v>66</v>
      </c>
      <c r="K810" s="5" t="s">
        <v>2843</v>
      </c>
      <c r="L810" s="5" t="s">
        <v>29</v>
      </c>
      <c r="M810" s="5" t="s">
        <v>50</v>
      </c>
      <c r="N810" s="5" t="s">
        <v>2844</v>
      </c>
      <c r="O810" s="5">
        <v>253.02</v>
      </c>
      <c r="P810" s="5">
        <v>2</v>
      </c>
      <c r="Q810" s="5">
        <v>5.04</v>
      </c>
      <c r="R810" s="8">
        <f>Table1[[#This Row],[Profit]]/Table1[[#This Row],[Sales]]</f>
        <v>1.9919373962532599E-2</v>
      </c>
      <c r="S810" s="5">
        <v>13.6</v>
      </c>
      <c r="T810" s="5" t="s">
        <v>170</v>
      </c>
      <c r="U810" s="5">
        <v>24</v>
      </c>
      <c r="V810" s="5" t="s">
        <v>173</v>
      </c>
      <c r="W810" s="5" t="s">
        <v>89</v>
      </c>
      <c r="X810" s="9" t="s">
        <v>21</v>
      </c>
      <c r="Y810" s="12">
        <v>44979</v>
      </c>
      <c r="Z810" s="12">
        <v>44984</v>
      </c>
      <c r="AA810" s="11">
        <f t="shared" si="60"/>
        <v>2023</v>
      </c>
      <c r="AB810" s="11" t="str">
        <f t="shared" si="61"/>
        <v>February</v>
      </c>
      <c r="AC810" s="11">
        <f t="shared" si="64"/>
        <v>5</v>
      </c>
      <c r="AD810" s="13" t="str" cm="1">
        <f t="array" ref="AD810">_xlfn.IFS(Table1[[#This Row],[Diff order-ship date]]&gt;10,"late time",Table1[[#This Row],[Diff order-ship date]]&gt;=0,"on time",Table1[[#This Row],[Diff order-ship date]]&lt;0,"not appropriate")</f>
        <v>on time</v>
      </c>
      <c r="AE810" s="11" t="str">
        <f t="shared" si="62"/>
        <v>Positive</v>
      </c>
      <c r="AF810" s="11" t="str">
        <f>_xlfn.CONCAT(Table1[[#This Row],[Month]],Table1[[#This Row],[year]])</f>
        <v>February2023</v>
      </c>
      <c r="AG810" s="11">
        <f t="shared" si="63"/>
        <v>1.9919373962532599E-2</v>
      </c>
    </row>
    <row r="811" spans="1:33">
      <c r="A811" s="6">
        <v>810</v>
      </c>
      <c r="B811" s="7" t="s">
        <v>1717</v>
      </c>
      <c r="C811" s="7" t="s">
        <v>153</v>
      </c>
      <c r="D811" s="7" t="s">
        <v>1388</v>
      </c>
      <c r="E811" s="7" t="s">
        <v>1389</v>
      </c>
      <c r="F811" s="7" t="s">
        <v>158</v>
      </c>
      <c r="G811" s="7" t="s">
        <v>1718</v>
      </c>
      <c r="H811" s="7" t="s">
        <v>134</v>
      </c>
      <c r="I811" s="7" t="s">
        <v>212</v>
      </c>
      <c r="J811" s="7" t="s">
        <v>66</v>
      </c>
      <c r="K811" s="7" t="s">
        <v>2845</v>
      </c>
      <c r="L811" s="7" t="s">
        <v>29</v>
      </c>
      <c r="M811" s="7" t="s">
        <v>83</v>
      </c>
      <c r="N811" s="7" t="s">
        <v>2846</v>
      </c>
      <c r="O811" s="7">
        <v>101.04</v>
      </c>
      <c r="P811" s="7">
        <v>2</v>
      </c>
      <c r="Q811" s="7">
        <v>43.44</v>
      </c>
      <c r="R811" s="8">
        <f>Table1[[#This Row],[Profit]]/Table1[[#This Row],[Sales]]</f>
        <v>0.42992874109263701</v>
      </c>
      <c r="S811" s="7">
        <v>8.42</v>
      </c>
      <c r="T811" s="7" t="s">
        <v>170</v>
      </c>
      <c r="U811" s="7">
        <v>660</v>
      </c>
      <c r="V811" s="7" t="s">
        <v>173</v>
      </c>
      <c r="W811" s="7" t="s">
        <v>101</v>
      </c>
      <c r="X811" s="10" t="s">
        <v>21</v>
      </c>
      <c r="Y811" s="14">
        <v>45565</v>
      </c>
      <c r="Z811" s="14">
        <v>45332</v>
      </c>
      <c r="AA811" s="11">
        <f t="shared" si="60"/>
        <v>2024</v>
      </c>
      <c r="AB811" s="11" t="str">
        <f t="shared" si="61"/>
        <v>February</v>
      </c>
      <c r="AC811" s="11">
        <f t="shared" si="64"/>
        <v>-233</v>
      </c>
      <c r="AD811" s="13" t="str" cm="1">
        <f t="array" ref="AD811">_xlfn.IFS(Table1[[#This Row],[Diff order-ship date]]&gt;10,"late time",Table1[[#This Row],[Diff order-ship date]]&gt;=0,"on time",Table1[[#This Row],[Diff order-ship date]]&lt;0,"not appropriate")</f>
        <v>not appropriate</v>
      </c>
      <c r="AE811" s="11" t="str">
        <f t="shared" si="62"/>
        <v>Positive</v>
      </c>
      <c r="AF811" s="11" t="str">
        <f>_xlfn.CONCAT(Table1[[#This Row],[Month]],Table1[[#This Row],[year]])</f>
        <v>February2024</v>
      </c>
      <c r="AG811" s="11">
        <f t="shared" si="63"/>
        <v>0.42992874109263701</v>
      </c>
    </row>
    <row r="812" spans="1:33">
      <c r="A812" s="4">
        <v>811</v>
      </c>
      <c r="B812" s="5" t="s">
        <v>371</v>
      </c>
      <c r="C812" s="5" t="s">
        <v>153</v>
      </c>
      <c r="D812" s="5" t="s">
        <v>372</v>
      </c>
      <c r="E812" s="5" t="s">
        <v>373</v>
      </c>
      <c r="F812" s="5" t="s">
        <v>158</v>
      </c>
      <c r="G812" s="5" t="s">
        <v>374</v>
      </c>
      <c r="H812" s="5" t="s">
        <v>125</v>
      </c>
      <c r="I812" s="5" t="s">
        <v>212</v>
      </c>
      <c r="J812" s="5" t="s">
        <v>65</v>
      </c>
      <c r="K812" s="5" t="s">
        <v>2847</v>
      </c>
      <c r="L812" s="5" t="s">
        <v>29</v>
      </c>
      <c r="M812" s="5" t="s">
        <v>83</v>
      </c>
      <c r="N812" s="5" t="s">
        <v>2848</v>
      </c>
      <c r="O812" s="5">
        <v>100.92</v>
      </c>
      <c r="P812" s="5">
        <v>2</v>
      </c>
      <c r="Q812" s="5">
        <v>8.0399999999999991</v>
      </c>
      <c r="R812" s="8">
        <f>Table1[[#This Row],[Profit]]/Table1[[#This Row],[Sales]]</f>
        <v>7.9667063020213993E-2</v>
      </c>
      <c r="S812" s="5">
        <v>6.7</v>
      </c>
      <c r="T812" s="5" t="s">
        <v>170</v>
      </c>
      <c r="U812" s="5">
        <v>174</v>
      </c>
      <c r="V812" s="5" t="s">
        <v>173</v>
      </c>
      <c r="W812" s="5" t="s">
        <v>96</v>
      </c>
      <c r="X812" s="9" t="s">
        <v>21</v>
      </c>
      <c r="Y812" s="12">
        <v>45609</v>
      </c>
      <c r="Z812" s="12">
        <v>45611</v>
      </c>
      <c r="AA812" s="11">
        <f t="shared" si="60"/>
        <v>2024</v>
      </c>
      <c r="AB812" s="11" t="str">
        <f t="shared" si="61"/>
        <v>November</v>
      </c>
      <c r="AC812" s="11">
        <f t="shared" si="64"/>
        <v>2</v>
      </c>
      <c r="AD812" s="13" t="str" cm="1">
        <f t="array" ref="AD812">_xlfn.IFS(Table1[[#This Row],[Diff order-ship date]]&gt;10,"late time",Table1[[#This Row],[Diff order-ship date]]&gt;=0,"on time",Table1[[#This Row],[Diff order-ship date]]&lt;0,"not appropriate")</f>
        <v>on time</v>
      </c>
      <c r="AE812" s="11" t="str">
        <f t="shared" si="62"/>
        <v>Positive</v>
      </c>
      <c r="AF812" s="11" t="str">
        <f>_xlfn.CONCAT(Table1[[#This Row],[Month]],Table1[[#This Row],[year]])</f>
        <v>November2024</v>
      </c>
      <c r="AG812" s="11">
        <f t="shared" si="63"/>
        <v>7.9667063020213993E-2</v>
      </c>
    </row>
    <row r="813" spans="1:33">
      <c r="A813" s="6">
        <v>812</v>
      </c>
      <c r="B813" s="7" t="s">
        <v>2849</v>
      </c>
      <c r="C813" s="7" t="s">
        <v>153</v>
      </c>
      <c r="D813" s="7" t="s">
        <v>2502</v>
      </c>
      <c r="E813" s="7" t="s">
        <v>2503</v>
      </c>
      <c r="F813" s="7" t="s">
        <v>158</v>
      </c>
      <c r="G813" s="7" t="s">
        <v>46</v>
      </c>
      <c r="H813" s="7" t="s">
        <v>46</v>
      </c>
      <c r="I813" s="7" t="s">
        <v>212</v>
      </c>
      <c r="J813" s="7" t="s">
        <v>65</v>
      </c>
      <c r="K813" s="7" t="s">
        <v>2850</v>
      </c>
      <c r="L813" s="7" t="s">
        <v>29</v>
      </c>
      <c r="M813" s="7" t="s">
        <v>56</v>
      </c>
      <c r="N813" s="7" t="s">
        <v>2851</v>
      </c>
      <c r="O813" s="7">
        <v>195.78</v>
      </c>
      <c r="P813" s="7">
        <v>2</v>
      </c>
      <c r="Q813" s="7">
        <v>76.319999999999993</v>
      </c>
      <c r="R813" s="8">
        <f>Table1[[#This Row],[Profit]]/Table1[[#This Row],[Sales]]</f>
        <v>0.38982531412810301</v>
      </c>
      <c r="S813" s="7">
        <v>13.49</v>
      </c>
      <c r="T813" s="7" t="s">
        <v>170</v>
      </c>
      <c r="U813" s="7">
        <v>644</v>
      </c>
      <c r="V813" s="7" t="s">
        <v>173</v>
      </c>
      <c r="W813" s="7" t="s">
        <v>89</v>
      </c>
      <c r="X813" s="10" t="s">
        <v>28</v>
      </c>
      <c r="Y813" s="14">
        <v>44839</v>
      </c>
      <c r="Z813" s="14">
        <v>44900</v>
      </c>
      <c r="AA813" s="11">
        <f t="shared" si="60"/>
        <v>2022</v>
      </c>
      <c r="AB813" s="11" t="str">
        <f t="shared" si="61"/>
        <v>December</v>
      </c>
      <c r="AC813" s="11">
        <f t="shared" si="64"/>
        <v>61</v>
      </c>
      <c r="AD813" s="13" t="str" cm="1">
        <f t="array" ref="AD813">_xlfn.IFS(Table1[[#This Row],[Diff order-ship date]]&gt;10,"late time",Table1[[#This Row],[Diff order-ship date]]&gt;=0,"on time",Table1[[#This Row],[Diff order-ship date]]&lt;0,"not appropriate")</f>
        <v>late time</v>
      </c>
      <c r="AE813" s="11" t="str">
        <f t="shared" si="62"/>
        <v>Positive</v>
      </c>
      <c r="AF813" s="11" t="str">
        <f>_xlfn.CONCAT(Table1[[#This Row],[Month]],Table1[[#This Row],[year]])</f>
        <v>December2022</v>
      </c>
      <c r="AG813" s="11">
        <f t="shared" si="63"/>
        <v>0.38982531412810301</v>
      </c>
    </row>
    <row r="814" spans="1:33">
      <c r="A814" s="4">
        <v>813</v>
      </c>
      <c r="B814" s="5" t="s">
        <v>1809</v>
      </c>
      <c r="C814" s="5" t="s">
        <v>153</v>
      </c>
      <c r="D814" s="5" t="s">
        <v>1810</v>
      </c>
      <c r="E814" s="5" t="s">
        <v>1811</v>
      </c>
      <c r="F814" s="5" t="s">
        <v>158</v>
      </c>
      <c r="G814" s="5" t="s">
        <v>330</v>
      </c>
      <c r="H814" s="5" t="s">
        <v>129</v>
      </c>
      <c r="I814" s="5" t="s">
        <v>212</v>
      </c>
      <c r="J814" s="5" t="s">
        <v>67</v>
      </c>
      <c r="K814" s="5" t="s">
        <v>2565</v>
      </c>
      <c r="L814" s="5" t="s">
        <v>29</v>
      </c>
      <c r="M814" s="5" t="s">
        <v>56</v>
      </c>
      <c r="N814" s="5" t="s">
        <v>2566</v>
      </c>
      <c r="O814" s="5">
        <v>169.44</v>
      </c>
      <c r="P814" s="5">
        <v>2</v>
      </c>
      <c r="Q814" s="5">
        <v>33.840000000000003</v>
      </c>
      <c r="R814" s="8">
        <f>Table1[[#This Row],[Profit]]/Table1[[#This Row],[Sales]]</f>
        <v>0.19971671388102</v>
      </c>
      <c r="S814" s="5">
        <v>12.29</v>
      </c>
      <c r="T814" s="5" t="s">
        <v>170</v>
      </c>
      <c r="U814" s="5">
        <v>51</v>
      </c>
      <c r="V814" s="5" t="s">
        <v>173</v>
      </c>
      <c r="W814" s="5" t="s">
        <v>101</v>
      </c>
      <c r="X814" s="9" t="s">
        <v>21</v>
      </c>
      <c r="Y814" s="12">
        <v>44328</v>
      </c>
      <c r="Z814" s="12">
        <v>44451</v>
      </c>
      <c r="AA814" s="11">
        <f t="shared" si="60"/>
        <v>2021</v>
      </c>
      <c r="AB814" s="11" t="str">
        <f t="shared" si="61"/>
        <v>September</v>
      </c>
      <c r="AC814" s="11">
        <f t="shared" si="64"/>
        <v>123</v>
      </c>
      <c r="AD814" s="13" t="str" cm="1">
        <f t="array" ref="AD814">_xlfn.IFS(Table1[[#This Row],[Diff order-ship date]]&gt;10,"late time",Table1[[#This Row],[Diff order-ship date]]&gt;=0,"on time",Table1[[#This Row],[Diff order-ship date]]&lt;0,"not appropriate")</f>
        <v>late time</v>
      </c>
      <c r="AE814" s="11" t="str">
        <f t="shared" si="62"/>
        <v>Positive</v>
      </c>
      <c r="AF814" s="11" t="str">
        <f>_xlfn.CONCAT(Table1[[#This Row],[Month]],Table1[[#This Row],[year]])</f>
        <v>September2021</v>
      </c>
      <c r="AG814" s="11">
        <f t="shared" si="63"/>
        <v>0.19971671388102</v>
      </c>
    </row>
    <row r="815" spans="1:33">
      <c r="A815" s="6">
        <v>814</v>
      </c>
      <c r="B815" s="7" t="s">
        <v>310</v>
      </c>
      <c r="C815" s="7" t="s">
        <v>153</v>
      </c>
      <c r="D815" s="7" t="s">
        <v>311</v>
      </c>
      <c r="E815" s="7" t="s">
        <v>312</v>
      </c>
      <c r="F815" s="7" t="s">
        <v>158</v>
      </c>
      <c r="G815" s="7" t="s">
        <v>313</v>
      </c>
      <c r="H815" s="7" t="s">
        <v>61</v>
      </c>
      <c r="I815" s="7" t="s">
        <v>212</v>
      </c>
      <c r="J815" s="7" t="s">
        <v>67</v>
      </c>
      <c r="K815" s="7" t="s">
        <v>2852</v>
      </c>
      <c r="L815" s="7" t="s">
        <v>42</v>
      </c>
      <c r="M815" s="7" t="s">
        <v>26</v>
      </c>
      <c r="N815" s="7" t="s">
        <v>2853</v>
      </c>
      <c r="O815" s="7">
        <v>144.9</v>
      </c>
      <c r="P815" s="7">
        <v>2</v>
      </c>
      <c r="Q815" s="7">
        <v>72.42</v>
      </c>
      <c r="R815" s="8">
        <f>Table1[[#This Row],[Profit]]/Table1[[#This Row],[Sales]]</f>
        <v>0.49979296066252599</v>
      </c>
      <c r="S815" s="7">
        <v>10.87</v>
      </c>
      <c r="T815" s="7" t="s">
        <v>170</v>
      </c>
      <c r="U815" s="7">
        <v>745</v>
      </c>
      <c r="V815" s="7" t="s">
        <v>173</v>
      </c>
      <c r="W815" s="7" t="s">
        <v>96</v>
      </c>
      <c r="X815" s="10" t="s">
        <v>28</v>
      </c>
      <c r="Y815" s="14">
        <v>44462</v>
      </c>
      <c r="Z815" s="14">
        <v>44466</v>
      </c>
      <c r="AA815" s="11">
        <f t="shared" si="60"/>
        <v>2021</v>
      </c>
      <c r="AB815" s="11" t="str">
        <f t="shared" si="61"/>
        <v>September</v>
      </c>
      <c r="AC815" s="11">
        <f t="shared" si="64"/>
        <v>4</v>
      </c>
      <c r="AD815" s="13" t="str" cm="1">
        <f t="array" ref="AD815">_xlfn.IFS(Table1[[#This Row],[Diff order-ship date]]&gt;10,"late time",Table1[[#This Row],[Diff order-ship date]]&gt;=0,"on time",Table1[[#This Row],[Diff order-ship date]]&lt;0,"not appropriate")</f>
        <v>on time</v>
      </c>
      <c r="AE815" s="11" t="str">
        <f t="shared" si="62"/>
        <v>Positive</v>
      </c>
      <c r="AF815" s="11" t="str">
        <f>_xlfn.CONCAT(Table1[[#This Row],[Month]],Table1[[#This Row],[year]])</f>
        <v>September2021</v>
      </c>
      <c r="AG815" s="11">
        <f t="shared" si="63"/>
        <v>0.49979296066252599</v>
      </c>
    </row>
    <row r="816" spans="1:33">
      <c r="A816" s="4">
        <v>815</v>
      </c>
      <c r="B816" s="5" t="s">
        <v>404</v>
      </c>
      <c r="C816" s="5" t="s">
        <v>153</v>
      </c>
      <c r="D816" s="5" t="s">
        <v>405</v>
      </c>
      <c r="E816" s="5" t="s">
        <v>90</v>
      </c>
      <c r="F816" s="5" t="s">
        <v>158</v>
      </c>
      <c r="G816" s="5" t="s">
        <v>406</v>
      </c>
      <c r="H816" s="5" t="s">
        <v>100</v>
      </c>
      <c r="I816" s="5" t="s">
        <v>212</v>
      </c>
      <c r="J816" s="5" t="s">
        <v>67</v>
      </c>
      <c r="K816" s="5" t="s">
        <v>2854</v>
      </c>
      <c r="L816" s="5" t="s">
        <v>42</v>
      </c>
      <c r="M816" s="5" t="s">
        <v>26</v>
      </c>
      <c r="N816" s="5" t="s">
        <v>2855</v>
      </c>
      <c r="O816" s="5">
        <v>227.82</v>
      </c>
      <c r="P816" s="5">
        <v>2</v>
      </c>
      <c r="Q816" s="5">
        <v>0</v>
      </c>
      <c r="R816" s="8">
        <f>Table1[[#This Row],[Profit]]/Table1[[#This Row],[Sales]]</f>
        <v>0</v>
      </c>
      <c r="S816" s="5">
        <v>8.4</v>
      </c>
      <c r="T816" s="5" t="s">
        <v>170</v>
      </c>
      <c r="U816" s="5">
        <v>464</v>
      </c>
      <c r="V816" s="5" t="s">
        <v>173</v>
      </c>
      <c r="W816" s="5" t="s">
        <v>106</v>
      </c>
      <c r="X816" s="9" t="s">
        <v>21</v>
      </c>
      <c r="Y816" s="12">
        <v>45614</v>
      </c>
      <c r="Z816" s="12">
        <v>45616</v>
      </c>
      <c r="AA816" s="11">
        <f t="shared" si="60"/>
        <v>2024</v>
      </c>
      <c r="AB816" s="11" t="str">
        <f t="shared" si="61"/>
        <v>November</v>
      </c>
      <c r="AC816" s="11">
        <f t="shared" si="64"/>
        <v>2</v>
      </c>
      <c r="AD816" s="13" t="str" cm="1">
        <f t="array" ref="AD816">_xlfn.IFS(Table1[[#This Row],[Diff order-ship date]]&gt;10,"late time",Table1[[#This Row],[Diff order-ship date]]&gt;=0,"on time",Table1[[#This Row],[Diff order-ship date]]&lt;0,"not appropriate")</f>
        <v>on time</v>
      </c>
      <c r="AE816" s="11" t="str">
        <f t="shared" si="62"/>
        <v>Positive</v>
      </c>
      <c r="AF816" s="11" t="str">
        <f>_xlfn.CONCAT(Table1[[#This Row],[Month]],Table1[[#This Row],[year]])</f>
        <v>November2024</v>
      </c>
      <c r="AG816" s="11">
        <f t="shared" si="63"/>
        <v>0</v>
      </c>
    </row>
    <row r="817" spans="1:33">
      <c r="A817" s="6">
        <v>816</v>
      </c>
      <c r="B817" s="7" t="s">
        <v>2856</v>
      </c>
      <c r="C817" s="7" t="s">
        <v>153</v>
      </c>
      <c r="D817" s="7" t="s">
        <v>2857</v>
      </c>
      <c r="E817" s="7" t="s">
        <v>2858</v>
      </c>
      <c r="F817" s="7" t="s">
        <v>158</v>
      </c>
      <c r="G817" s="7" t="s">
        <v>55</v>
      </c>
      <c r="H817" s="7" t="s">
        <v>55</v>
      </c>
      <c r="I817" s="7" t="s">
        <v>212</v>
      </c>
      <c r="J817" s="7" t="s">
        <v>65</v>
      </c>
      <c r="K817" s="7" t="s">
        <v>2859</v>
      </c>
      <c r="L817" s="7" t="s">
        <v>42</v>
      </c>
      <c r="M817" s="7" t="s">
        <v>105</v>
      </c>
      <c r="N817" s="7" t="s">
        <v>2860</v>
      </c>
      <c r="O817" s="7">
        <v>336.36</v>
      </c>
      <c r="P817" s="7">
        <v>2</v>
      </c>
      <c r="Q817" s="7">
        <v>117.72</v>
      </c>
      <c r="R817" s="8">
        <f>Table1[[#This Row],[Profit]]/Table1[[#This Row],[Sales]]</f>
        <v>0.34998216196931897</v>
      </c>
      <c r="S817" s="7">
        <v>20.49</v>
      </c>
      <c r="T817" s="7" t="s">
        <v>170</v>
      </c>
      <c r="U817" s="7">
        <v>666</v>
      </c>
      <c r="V817" s="7" t="s">
        <v>173</v>
      </c>
      <c r="W817" s="7" t="s">
        <v>89</v>
      </c>
      <c r="X817" s="10" t="s">
        <v>28</v>
      </c>
      <c r="Y817" s="14">
        <v>45490</v>
      </c>
      <c r="Z817" s="14">
        <v>45493</v>
      </c>
      <c r="AA817" s="11">
        <f t="shared" si="60"/>
        <v>2024</v>
      </c>
      <c r="AB817" s="11" t="str">
        <f t="shared" si="61"/>
        <v>July</v>
      </c>
      <c r="AC817" s="11">
        <f t="shared" si="64"/>
        <v>3</v>
      </c>
      <c r="AD817" s="13" t="str" cm="1">
        <f t="array" ref="AD817">_xlfn.IFS(Table1[[#This Row],[Diff order-ship date]]&gt;10,"late time",Table1[[#This Row],[Diff order-ship date]]&gt;=0,"on time",Table1[[#This Row],[Diff order-ship date]]&lt;0,"not appropriate")</f>
        <v>on time</v>
      </c>
      <c r="AE817" s="11" t="str">
        <f t="shared" si="62"/>
        <v>Positive</v>
      </c>
      <c r="AF817" s="11" t="str">
        <f>_xlfn.CONCAT(Table1[[#This Row],[Month]],Table1[[#This Row],[year]])</f>
        <v>July2024</v>
      </c>
      <c r="AG817" s="11">
        <f t="shared" si="63"/>
        <v>0.34998216196931897</v>
      </c>
    </row>
    <row r="818" spans="1:33">
      <c r="A818" s="4">
        <v>817</v>
      </c>
      <c r="B818" s="5" t="s">
        <v>2861</v>
      </c>
      <c r="C818" s="5" t="s">
        <v>153</v>
      </c>
      <c r="D818" s="5" t="s">
        <v>2418</v>
      </c>
      <c r="E818" s="5" t="s">
        <v>2419</v>
      </c>
      <c r="F818" s="5" t="s">
        <v>158</v>
      </c>
      <c r="G818" s="5" t="s">
        <v>1306</v>
      </c>
      <c r="H818" s="5" t="s">
        <v>138</v>
      </c>
      <c r="I818" s="5" t="s">
        <v>212</v>
      </c>
      <c r="J818" s="5" t="s">
        <v>65</v>
      </c>
      <c r="K818" s="5" t="s">
        <v>2862</v>
      </c>
      <c r="L818" s="5" t="s">
        <v>42</v>
      </c>
      <c r="M818" s="5" t="s">
        <v>105</v>
      </c>
      <c r="N818" s="5" t="s">
        <v>2863</v>
      </c>
      <c r="O818" s="5">
        <v>179.46</v>
      </c>
      <c r="P818" s="5">
        <v>2</v>
      </c>
      <c r="Q818" s="5">
        <v>43.02</v>
      </c>
      <c r="R818" s="8">
        <f>Table1[[#This Row],[Profit]]/Table1[[#This Row],[Sales]]</f>
        <v>0.23971915747241701</v>
      </c>
      <c r="S818" s="5">
        <v>12.58</v>
      </c>
      <c r="T818" s="5" t="s">
        <v>170</v>
      </c>
      <c r="U818" s="5">
        <v>598</v>
      </c>
      <c r="V818" s="5" t="s">
        <v>173</v>
      </c>
      <c r="W818" s="5" t="s">
        <v>101</v>
      </c>
      <c r="X818" s="9" t="s">
        <v>28</v>
      </c>
      <c r="Y818" s="12">
        <v>45417</v>
      </c>
      <c r="Z818" s="12">
        <v>45478</v>
      </c>
      <c r="AA818" s="11">
        <f t="shared" si="60"/>
        <v>2024</v>
      </c>
      <c r="AB818" s="11" t="str">
        <f t="shared" si="61"/>
        <v>July</v>
      </c>
      <c r="AC818" s="11">
        <f t="shared" si="64"/>
        <v>61</v>
      </c>
      <c r="AD818" s="13" t="str" cm="1">
        <f t="array" ref="AD818">_xlfn.IFS(Table1[[#This Row],[Diff order-ship date]]&gt;10,"late time",Table1[[#This Row],[Diff order-ship date]]&gt;=0,"on time",Table1[[#This Row],[Diff order-ship date]]&lt;0,"not appropriate")</f>
        <v>late time</v>
      </c>
      <c r="AE818" s="11" t="str">
        <f t="shared" si="62"/>
        <v>Positive</v>
      </c>
      <c r="AF818" s="11" t="str">
        <f>_xlfn.CONCAT(Table1[[#This Row],[Month]],Table1[[#This Row],[year]])</f>
        <v>July2024</v>
      </c>
      <c r="AG818" s="11">
        <f t="shared" si="63"/>
        <v>0.23971915747241701</v>
      </c>
    </row>
    <row r="819" spans="1:33">
      <c r="A819" s="6">
        <v>818</v>
      </c>
      <c r="B819" s="7" t="s">
        <v>1865</v>
      </c>
      <c r="C819" s="7" t="s">
        <v>153</v>
      </c>
      <c r="D819" s="7" t="s">
        <v>1866</v>
      </c>
      <c r="E819" s="7" t="s">
        <v>1867</v>
      </c>
      <c r="F819" s="7" t="s">
        <v>158</v>
      </c>
      <c r="G819" s="7" t="s">
        <v>156</v>
      </c>
      <c r="H819" s="7" t="s">
        <v>104</v>
      </c>
      <c r="I819" s="7" t="s">
        <v>212</v>
      </c>
      <c r="J819" s="7" t="s">
        <v>67</v>
      </c>
      <c r="K819" s="7" t="s">
        <v>2864</v>
      </c>
      <c r="L819" s="7" t="s">
        <v>36</v>
      </c>
      <c r="M819" s="7" t="s">
        <v>47</v>
      </c>
      <c r="N819" s="7" t="s">
        <v>2865</v>
      </c>
      <c r="O819" s="7">
        <v>27.36</v>
      </c>
      <c r="P819" s="7">
        <v>2</v>
      </c>
      <c r="Q819" s="7">
        <v>8.6999999999999993</v>
      </c>
      <c r="R819" s="8">
        <f>Table1[[#This Row],[Profit]]/Table1[[#This Row],[Sales]]</f>
        <v>0.31798245614035098</v>
      </c>
      <c r="S819" s="7">
        <v>0.6</v>
      </c>
      <c r="T819" s="7" t="s">
        <v>170</v>
      </c>
      <c r="U819" s="7">
        <v>297</v>
      </c>
      <c r="V819" s="7" t="s">
        <v>174</v>
      </c>
      <c r="W819" s="7" t="s">
        <v>122</v>
      </c>
      <c r="X819" s="10" t="s">
        <v>28</v>
      </c>
      <c r="Y819" s="14">
        <v>44433</v>
      </c>
      <c r="Z819" s="14">
        <v>44435</v>
      </c>
      <c r="AA819" s="11">
        <f t="shared" si="60"/>
        <v>2021</v>
      </c>
      <c r="AB819" s="11" t="str">
        <f t="shared" si="61"/>
        <v>August</v>
      </c>
      <c r="AC819" s="11">
        <f t="shared" si="64"/>
        <v>2</v>
      </c>
      <c r="AD819" s="13" t="str" cm="1">
        <f t="array" ref="AD819">_xlfn.IFS(Table1[[#This Row],[Diff order-ship date]]&gt;10,"late time",Table1[[#This Row],[Diff order-ship date]]&gt;=0,"on time",Table1[[#This Row],[Diff order-ship date]]&lt;0,"not appropriate")</f>
        <v>on time</v>
      </c>
      <c r="AE819" s="11" t="str">
        <f t="shared" si="62"/>
        <v>Positive</v>
      </c>
      <c r="AF819" s="11" t="str">
        <f>_xlfn.CONCAT(Table1[[#This Row],[Month]],Table1[[#This Row],[year]])</f>
        <v>August2021</v>
      </c>
      <c r="AG819" s="11">
        <f t="shared" si="63"/>
        <v>0.31798245614035098</v>
      </c>
    </row>
    <row r="820" spans="1:33">
      <c r="A820" s="4">
        <v>819</v>
      </c>
      <c r="B820" s="5" t="s">
        <v>1822</v>
      </c>
      <c r="C820" s="5" t="s">
        <v>153</v>
      </c>
      <c r="D820" s="5" t="s">
        <v>234</v>
      </c>
      <c r="E820" s="5" t="s">
        <v>235</v>
      </c>
      <c r="F820" s="5" t="s">
        <v>158</v>
      </c>
      <c r="G820" s="5" t="s">
        <v>725</v>
      </c>
      <c r="H820" s="5" t="s">
        <v>132</v>
      </c>
      <c r="I820" s="5" t="s">
        <v>212</v>
      </c>
      <c r="J820" s="5" t="s">
        <v>66</v>
      </c>
      <c r="K820" s="5" t="s">
        <v>335</v>
      </c>
      <c r="L820" s="5" t="s">
        <v>36</v>
      </c>
      <c r="M820" s="5" t="s">
        <v>47</v>
      </c>
      <c r="N820" s="5" t="s">
        <v>336</v>
      </c>
      <c r="O820" s="5">
        <v>7.74</v>
      </c>
      <c r="P820" s="5">
        <v>2</v>
      </c>
      <c r="Q820" s="5">
        <v>3.66</v>
      </c>
      <c r="R820" s="8">
        <f>Table1[[#This Row],[Profit]]/Table1[[#This Row],[Sales]]</f>
        <v>0.47286821705426402</v>
      </c>
      <c r="S820" s="5">
        <v>0.42</v>
      </c>
      <c r="T820" s="5" t="s">
        <v>170</v>
      </c>
      <c r="U820" s="5">
        <v>795</v>
      </c>
      <c r="V820" s="5" t="s">
        <v>174</v>
      </c>
      <c r="W820" s="5" t="s">
        <v>115</v>
      </c>
      <c r="X820" s="9" t="s">
        <v>21</v>
      </c>
      <c r="Y820" s="12">
        <v>45358</v>
      </c>
      <c r="Z820" s="12">
        <v>45450</v>
      </c>
      <c r="AA820" s="11">
        <f t="shared" si="60"/>
        <v>2024</v>
      </c>
      <c r="AB820" s="11" t="str">
        <f t="shared" si="61"/>
        <v>June</v>
      </c>
      <c r="AC820" s="11">
        <f t="shared" si="64"/>
        <v>92</v>
      </c>
      <c r="AD820" s="13" t="str" cm="1">
        <f t="array" ref="AD820">_xlfn.IFS(Table1[[#This Row],[Diff order-ship date]]&gt;10,"late time",Table1[[#This Row],[Diff order-ship date]]&gt;=0,"on time",Table1[[#This Row],[Diff order-ship date]]&lt;0,"not appropriate")</f>
        <v>late time</v>
      </c>
      <c r="AE820" s="11" t="str">
        <f t="shared" si="62"/>
        <v>Positive</v>
      </c>
      <c r="AF820" s="11" t="str">
        <f>_xlfn.CONCAT(Table1[[#This Row],[Month]],Table1[[#This Row],[year]])</f>
        <v>June2024</v>
      </c>
      <c r="AG820" s="11">
        <f t="shared" si="63"/>
        <v>0.47286821705426402</v>
      </c>
    </row>
    <row r="821" spans="1:33">
      <c r="A821" s="6">
        <v>820</v>
      </c>
      <c r="B821" s="7" t="s">
        <v>2866</v>
      </c>
      <c r="C821" s="7" t="s">
        <v>153</v>
      </c>
      <c r="D821" s="7" t="s">
        <v>2867</v>
      </c>
      <c r="E821" s="7" t="s">
        <v>2868</v>
      </c>
      <c r="F821" s="7" t="s">
        <v>158</v>
      </c>
      <c r="G821" s="7" t="s">
        <v>1929</v>
      </c>
      <c r="H821" s="7" t="s">
        <v>125</v>
      </c>
      <c r="I821" s="7" t="s">
        <v>212</v>
      </c>
      <c r="J821" s="7" t="s">
        <v>65</v>
      </c>
      <c r="K821" s="7" t="s">
        <v>701</v>
      </c>
      <c r="L821" s="7" t="s">
        <v>36</v>
      </c>
      <c r="M821" s="7" t="s">
        <v>41</v>
      </c>
      <c r="N821" s="7" t="s">
        <v>702</v>
      </c>
      <c r="O821" s="7">
        <v>95.16</v>
      </c>
      <c r="P821" s="7">
        <v>2</v>
      </c>
      <c r="Q821" s="7">
        <v>26.64</v>
      </c>
      <c r="R821" s="8">
        <f>Table1[[#This Row],[Profit]]/Table1[[#This Row],[Sales]]</f>
        <v>0.27994955863808302</v>
      </c>
      <c r="S821" s="7">
        <v>4.7699999999999996</v>
      </c>
      <c r="T821" s="7" t="s">
        <v>170</v>
      </c>
      <c r="U821" s="7">
        <v>253</v>
      </c>
      <c r="V821" s="7" t="s">
        <v>174</v>
      </c>
      <c r="W821" s="7" t="s">
        <v>110</v>
      </c>
      <c r="X821" s="10" t="s">
        <v>21</v>
      </c>
      <c r="Y821" s="14">
        <v>45561</v>
      </c>
      <c r="Z821" s="14">
        <v>45564</v>
      </c>
      <c r="AA821" s="11">
        <f t="shared" si="60"/>
        <v>2024</v>
      </c>
      <c r="AB821" s="11" t="str">
        <f t="shared" si="61"/>
        <v>September</v>
      </c>
      <c r="AC821" s="11">
        <f t="shared" si="64"/>
        <v>3</v>
      </c>
      <c r="AD821" s="13" t="str" cm="1">
        <f t="array" ref="AD821">_xlfn.IFS(Table1[[#This Row],[Diff order-ship date]]&gt;10,"late time",Table1[[#This Row],[Diff order-ship date]]&gt;=0,"on time",Table1[[#This Row],[Diff order-ship date]]&lt;0,"not appropriate")</f>
        <v>on time</v>
      </c>
      <c r="AE821" s="11" t="str">
        <f t="shared" si="62"/>
        <v>Positive</v>
      </c>
      <c r="AF821" s="11" t="str">
        <f>_xlfn.CONCAT(Table1[[#This Row],[Month]],Table1[[#This Row],[year]])</f>
        <v>September2024</v>
      </c>
      <c r="AG821" s="11">
        <f t="shared" si="63"/>
        <v>0.27994955863808302</v>
      </c>
    </row>
    <row r="822" spans="1:33">
      <c r="A822" s="4">
        <v>821</v>
      </c>
      <c r="B822" s="5" t="s">
        <v>356</v>
      </c>
      <c r="C822" s="5" t="s">
        <v>153</v>
      </c>
      <c r="D822" s="5" t="s">
        <v>357</v>
      </c>
      <c r="E822" s="5" t="s">
        <v>358</v>
      </c>
      <c r="F822" s="5" t="s">
        <v>158</v>
      </c>
      <c r="G822" s="5" t="s">
        <v>259</v>
      </c>
      <c r="H822" s="5" t="s">
        <v>138</v>
      </c>
      <c r="I822" s="5" t="s">
        <v>212</v>
      </c>
      <c r="J822" s="5" t="s">
        <v>65</v>
      </c>
      <c r="K822" s="5" t="s">
        <v>2351</v>
      </c>
      <c r="L822" s="5" t="s">
        <v>36</v>
      </c>
      <c r="M822" s="5" t="s">
        <v>41</v>
      </c>
      <c r="N822" s="5" t="s">
        <v>2352</v>
      </c>
      <c r="O822" s="5">
        <v>107.28</v>
      </c>
      <c r="P822" s="5">
        <v>2</v>
      </c>
      <c r="Q822" s="5">
        <v>40.74</v>
      </c>
      <c r="R822" s="8">
        <f>Table1[[#This Row],[Profit]]/Table1[[#This Row],[Sales]]</f>
        <v>0.379753914988814</v>
      </c>
      <c r="S822" s="5">
        <v>4.25</v>
      </c>
      <c r="T822" s="5" t="s">
        <v>170</v>
      </c>
      <c r="U822" s="5">
        <v>676</v>
      </c>
      <c r="V822" s="5" t="s">
        <v>174</v>
      </c>
      <c r="W822" s="5" t="s">
        <v>126</v>
      </c>
      <c r="X822" s="9" t="s">
        <v>21</v>
      </c>
      <c r="Y822" s="12">
        <v>44711</v>
      </c>
      <c r="Z822" s="12">
        <v>44712</v>
      </c>
      <c r="AA822" s="11">
        <f t="shared" si="60"/>
        <v>2022</v>
      </c>
      <c r="AB822" s="11" t="str">
        <f t="shared" si="61"/>
        <v>May</v>
      </c>
      <c r="AC822" s="11">
        <f t="shared" si="64"/>
        <v>1</v>
      </c>
      <c r="AD822" s="13" t="str" cm="1">
        <f t="array" ref="AD822">_xlfn.IFS(Table1[[#This Row],[Diff order-ship date]]&gt;10,"late time",Table1[[#This Row],[Diff order-ship date]]&gt;=0,"on time",Table1[[#This Row],[Diff order-ship date]]&lt;0,"not appropriate")</f>
        <v>on time</v>
      </c>
      <c r="AE822" s="11" t="str">
        <f t="shared" si="62"/>
        <v>Positive</v>
      </c>
      <c r="AF822" s="11" t="str">
        <f>_xlfn.CONCAT(Table1[[#This Row],[Month]],Table1[[#This Row],[year]])</f>
        <v>May2022</v>
      </c>
      <c r="AG822" s="11">
        <f t="shared" si="63"/>
        <v>0.379753914988814</v>
      </c>
    </row>
    <row r="823" spans="1:33">
      <c r="A823" s="6">
        <v>822</v>
      </c>
      <c r="B823" s="7" t="s">
        <v>361</v>
      </c>
      <c r="C823" s="7" t="s">
        <v>153</v>
      </c>
      <c r="D823" s="7" t="s">
        <v>362</v>
      </c>
      <c r="E823" s="7" t="s">
        <v>363</v>
      </c>
      <c r="F823" s="7" t="s">
        <v>158</v>
      </c>
      <c r="G823" s="7" t="s">
        <v>364</v>
      </c>
      <c r="H823" s="7" t="s">
        <v>129</v>
      </c>
      <c r="I823" s="7" t="s">
        <v>212</v>
      </c>
      <c r="J823" s="7" t="s">
        <v>67</v>
      </c>
      <c r="K823" s="7" t="s">
        <v>2869</v>
      </c>
      <c r="L823" s="7" t="s">
        <v>36</v>
      </c>
      <c r="M823" s="7" t="s">
        <v>109</v>
      </c>
      <c r="N823" s="7" t="s">
        <v>2870</v>
      </c>
      <c r="O823" s="7">
        <v>21.6</v>
      </c>
      <c r="P823" s="7">
        <v>2</v>
      </c>
      <c r="Q823" s="7">
        <v>5.4</v>
      </c>
      <c r="R823" s="8">
        <f>Table1[[#This Row],[Profit]]/Table1[[#This Row],[Sales]]</f>
        <v>0.25</v>
      </c>
      <c r="S823" s="7">
        <v>0.47</v>
      </c>
      <c r="T823" s="7" t="s">
        <v>170</v>
      </c>
      <c r="U823" s="7">
        <v>361</v>
      </c>
      <c r="V823" s="7" t="s">
        <v>174</v>
      </c>
      <c r="W823" s="7" t="s">
        <v>122</v>
      </c>
      <c r="X823" s="10" t="s">
        <v>21</v>
      </c>
      <c r="Y823" s="14">
        <v>45335</v>
      </c>
      <c r="Z823" s="14">
        <v>45337</v>
      </c>
      <c r="AA823" s="11">
        <f t="shared" si="60"/>
        <v>2024</v>
      </c>
      <c r="AB823" s="11" t="str">
        <f t="shared" si="61"/>
        <v>February</v>
      </c>
      <c r="AC823" s="11">
        <f t="shared" si="64"/>
        <v>2</v>
      </c>
      <c r="AD823" s="13" t="str" cm="1">
        <f t="array" ref="AD823">_xlfn.IFS(Table1[[#This Row],[Diff order-ship date]]&gt;10,"late time",Table1[[#This Row],[Diff order-ship date]]&gt;=0,"on time",Table1[[#This Row],[Diff order-ship date]]&lt;0,"not appropriate")</f>
        <v>on time</v>
      </c>
      <c r="AE823" s="11" t="str">
        <f t="shared" si="62"/>
        <v>Positive</v>
      </c>
      <c r="AF823" s="11" t="str">
        <f>_xlfn.CONCAT(Table1[[#This Row],[Month]],Table1[[#This Row],[year]])</f>
        <v>February2024</v>
      </c>
      <c r="AG823" s="11">
        <f t="shared" si="63"/>
        <v>0.25</v>
      </c>
    </row>
    <row r="824" spans="1:33">
      <c r="A824" s="4">
        <v>823</v>
      </c>
      <c r="B824" s="5" t="s">
        <v>1918</v>
      </c>
      <c r="C824" s="5" t="s">
        <v>153</v>
      </c>
      <c r="D824" s="5" t="s">
        <v>246</v>
      </c>
      <c r="E824" s="5" t="s">
        <v>247</v>
      </c>
      <c r="F824" s="5" t="s">
        <v>158</v>
      </c>
      <c r="G824" s="5" t="s">
        <v>830</v>
      </c>
      <c r="H824" s="5" t="s">
        <v>104</v>
      </c>
      <c r="I824" s="5" t="s">
        <v>212</v>
      </c>
      <c r="J824" s="5" t="s">
        <v>67</v>
      </c>
      <c r="K824" s="5" t="s">
        <v>1856</v>
      </c>
      <c r="L824" s="5" t="s">
        <v>36</v>
      </c>
      <c r="M824" s="5" t="s">
        <v>88</v>
      </c>
      <c r="N824" s="5" t="s">
        <v>1857</v>
      </c>
      <c r="O824" s="5">
        <v>17.46</v>
      </c>
      <c r="P824" s="5">
        <v>2</v>
      </c>
      <c r="Q824" s="5">
        <v>6.06</v>
      </c>
      <c r="R824" s="8">
        <f>Table1[[#This Row],[Profit]]/Table1[[#This Row],[Sales]]</f>
        <v>0.347079037800687</v>
      </c>
      <c r="S824" s="5">
        <v>1.63</v>
      </c>
      <c r="T824" s="5" t="s">
        <v>170</v>
      </c>
      <c r="U824" s="5">
        <v>251</v>
      </c>
      <c r="V824" s="5" t="s">
        <v>174</v>
      </c>
      <c r="W824" s="5" t="s">
        <v>115</v>
      </c>
      <c r="X824" s="9" t="s">
        <v>21</v>
      </c>
      <c r="Y824" s="12">
        <v>44731</v>
      </c>
      <c r="Z824" s="12">
        <v>44733</v>
      </c>
      <c r="AA824" s="11">
        <f t="shared" si="60"/>
        <v>2022</v>
      </c>
      <c r="AB824" s="11" t="str">
        <f t="shared" si="61"/>
        <v>June</v>
      </c>
      <c r="AC824" s="11">
        <f t="shared" si="64"/>
        <v>2</v>
      </c>
      <c r="AD824" s="13" t="str" cm="1">
        <f t="array" ref="AD824">_xlfn.IFS(Table1[[#This Row],[Diff order-ship date]]&gt;10,"late time",Table1[[#This Row],[Diff order-ship date]]&gt;=0,"on time",Table1[[#This Row],[Diff order-ship date]]&lt;0,"not appropriate")</f>
        <v>on time</v>
      </c>
      <c r="AE824" s="11" t="str">
        <f t="shared" si="62"/>
        <v>Positive</v>
      </c>
      <c r="AF824" s="11" t="str">
        <f>_xlfn.CONCAT(Table1[[#This Row],[Month]],Table1[[#This Row],[year]])</f>
        <v>June2022</v>
      </c>
      <c r="AG824" s="11">
        <f t="shared" si="63"/>
        <v>0.347079037800687</v>
      </c>
    </row>
    <row r="825" spans="1:33">
      <c r="A825" s="6">
        <v>824</v>
      </c>
      <c r="B825" s="7" t="s">
        <v>1714</v>
      </c>
      <c r="C825" s="7" t="s">
        <v>153</v>
      </c>
      <c r="D825" s="7" t="s">
        <v>1085</v>
      </c>
      <c r="E825" s="7" t="s">
        <v>86</v>
      </c>
      <c r="F825" s="7" t="s">
        <v>158</v>
      </c>
      <c r="G825" s="7" t="s">
        <v>751</v>
      </c>
      <c r="H825" s="7" t="s">
        <v>138</v>
      </c>
      <c r="I825" s="7" t="s">
        <v>212</v>
      </c>
      <c r="J825" s="7" t="s">
        <v>65</v>
      </c>
      <c r="K825" s="7" t="s">
        <v>2871</v>
      </c>
      <c r="L825" s="7" t="s">
        <v>36</v>
      </c>
      <c r="M825" s="7" t="s">
        <v>99</v>
      </c>
      <c r="N825" s="7" t="s">
        <v>2872</v>
      </c>
      <c r="O825" s="7">
        <v>43.56</v>
      </c>
      <c r="P825" s="7">
        <v>2</v>
      </c>
      <c r="Q825" s="7">
        <v>2.58</v>
      </c>
      <c r="R825" s="8">
        <f>Table1[[#This Row],[Profit]]/Table1[[#This Row],[Sales]]</f>
        <v>5.9228650137741E-2</v>
      </c>
      <c r="S825" s="7">
        <v>4.38</v>
      </c>
      <c r="T825" s="7" t="s">
        <v>170</v>
      </c>
      <c r="U825" s="7">
        <v>159</v>
      </c>
      <c r="V825" s="7" t="s">
        <v>174</v>
      </c>
      <c r="W825" s="7" t="s">
        <v>126</v>
      </c>
      <c r="X825" s="10" t="s">
        <v>21</v>
      </c>
      <c r="Y825" s="14">
        <v>44937</v>
      </c>
      <c r="Z825" s="14">
        <v>45057</v>
      </c>
      <c r="AA825" s="11">
        <f t="shared" si="60"/>
        <v>2023</v>
      </c>
      <c r="AB825" s="11" t="str">
        <f t="shared" si="61"/>
        <v>May</v>
      </c>
      <c r="AC825" s="11">
        <f t="shared" si="64"/>
        <v>120</v>
      </c>
      <c r="AD825" s="13" t="str" cm="1">
        <f t="array" ref="AD825">_xlfn.IFS(Table1[[#This Row],[Diff order-ship date]]&gt;10,"late time",Table1[[#This Row],[Diff order-ship date]]&gt;=0,"on time",Table1[[#This Row],[Diff order-ship date]]&lt;0,"not appropriate")</f>
        <v>late time</v>
      </c>
      <c r="AE825" s="11" t="str">
        <f t="shared" si="62"/>
        <v>Positive</v>
      </c>
      <c r="AF825" s="11" t="str">
        <f>_xlfn.CONCAT(Table1[[#This Row],[Month]],Table1[[#This Row],[year]])</f>
        <v>May2023</v>
      </c>
      <c r="AG825" s="11">
        <f t="shared" si="63"/>
        <v>5.9228650137741E-2</v>
      </c>
    </row>
    <row r="826" spans="1:33">
      <c r="A826" s="4">
        <v>825</v>
      </c>
      <c r="B826" s="5" t="s">
        <v>1717</v>
      </c>
      <c r="C826" s="5" t="s">
        <v>153</v>
      </c>
      <c r="D826" s="5" t="s">
        <v>1388</v>
      </c>
      <c r="E826" s="5" t="s">
        <v>1389</v>
      </c>
      <c r="F826" s="5" t="s">
        <v>158</v>
      </c>
      <c r="G826" s="5" t="s">
        <v>1718</v>
      </c>
      <c r="H826" s="5" t="s">
        <v>134</v>
      </c>
      <c r="I826" s="5" t="s">
        <v>212</v>
      </c>
      <c r="J826" s="5" t="s">
        <v>66</v>
      </c>
      <c r="K826" s="5" t="s">
        <v>2873</v>
      </c>
      <c r="L826" s="5" t="s">
        <v>36</v>
      </c>
      <c r="M826" s="5" t="s">
        <v>99</v>
      </c>
      <c r="N826" s="5" t="s">
        <v>2874</v>
      </c>
      <c r="O826" s="5">
        <v>47.46</v>
      </c>
      <c r="P826" s="5">
        <v>2</v>
      </c>
      <c r="Q826" s="5">
        <v>14.22</v>
      </c>
      <c r="R826" s="8">
        <f>Table1[[#This Row],[Profit]]/Table1[[#This Row],[Sales]]</f>
        <v>0.29962073324905197</v>
      </c>
      <c r="S826" s="5">
        <v>3.84</v>
      </c>
      <c r="T826" s="5" t="s">
        <v>170</v>
      </c>
      <c r="U826" s="5">
        <v>281</v>
      </c>
      <c r="V826" s="5" t="s">
        <v>174</v>
      </c>
      <c r="W826" s="5" t="s">
        <v>122</v>
      </c>
      <c r="X826" s="9" t="s">
        <v>28</v>
      </c>
      <c r="Y826" s="12">
        <v>45371</v>
      </c>
      <c r="Z826" s="12">
        <v>45374</v>
      </c>
      <c r="AA826" s="11">
        <f t="shared" si="60"/>
        <v>2024</v>
      </c>
      <c r="AB826" s="11" t="str">
        <f t="shared" si="61"/>
        <v>March</v>
      </c>
      <c r="AC826" s="11">
        <f t="shared" si="64"/>
        <v>3</v>
      </c>
      <c r="AD826" s="13" t="str" cm="1">
        <f t="array" ref="AD826">_xlfn.IFS(Table1[[#This Row],[Diff order-ship date]]&gt;10,"late time",Table1[[#This Row],[Diff order-ship date]]&gt;=0,"on time",Table1[[#This Row],[Diff order-ship date]]&lt;0,"not appropriate")</f>
        <v>on time</v>
      </c>
      <c r="AE826" s="11" t="str">
        <f t="shared" si="62"/>
        <v>Positive</v>
      </c>
      <c r="AF826" s="11" t="str">
        <f>_xlfn.CONCAT(Table1[[#This Row],[Month]],Table1[[#This Row],[year]])</f>
        <v>March2024</v>
      </c>
      <c r="AG826" s="11">
        <f t="shared" si="63"/>
        <v>0.29962073324905197</v>
      </c>
    </row>
    <row r="827" spans="1:33">
      <c r="A827" s="6">
        <v>826</v>
      </c>
      <c r="B827" s="7" t="s">
        <v>2875</v>
      </c>
      <c r="C827" s="7" t="s">
        <v>153</v>
      </c>
      <c r="D827" s="7" t="s">
        <v>1861</v>
      </c>
      <c r="E827" s="7" t="s">
        <v>1862</v>
      </c>
      <c r="F827" s="7" t="s">
        <v>158</v>
      </c>
      <c r="G827" s="7" t="s">
        <v>259</v>
      </c>
      <c r="H827" s="7" t="s">
        <v>138</v>
      </c>
      <c r="I827" s="7" t="s">
        <v>212</v>
      </c>
      <c r="J827" s="7" t="s">
        <v>65</v>
      </c>
      <c r="K827" s="7" t="s">
        <v>2876</v>
      </c>
      <c r="L827" s="7" t="s">
        <v>36</v>
      </c>
      <c r="M827" s="7" t="s">
        <v>34</v>
      </c>
      <c r="N827" s="7" t="s">
        <v>2877</v>
      </c>
      <c r="O827" s="7">
        <v>1139.1600000000001</v>
      </c>
      <c r="P827" s="7">
        <v>2</v>
      </c>
      <c r="Q827" s="7">
        <v>284.76</v>
      </c>
      <c r="R827" s="8">
        <f>Table1[[#This Row],[Profit]]/Table1[[#This Row],[Sales]]</f>
        <v>0.24997366480564601</v>
      </c>
      <c r="S827" s="7">
        <v>110.3</v>
      </c>
      <c r="T827" s="7" t="s">
        <v>170</v>
      </c>
      <c r="U827" s="7">
        <v>415</v>
      </c>
      <c r="V827" s="7" t="s">
        <v>174</v>
      </c>
      <c r="W827" s="7" t="s">
        <v>115</v>
      </c>
      <c r="X827" s="10" t="s">
        <v>21</v>
      </c>
      <c r="Y827" s="14">
        <v>45227</v>
      </c>
      <c r="Z827" s="14">
        <v>45229</v>
      </c>
      <c r="AA827" s="11">
        <f t="shared" si="60"/>
        <v>2023</v>
      </c>
      <c r="AB827" s="11" t="str">
        <f t="shared" si="61"/>
        <v>October</v>
      </c>
      <c r="AC827" s="11">
        <f t="shared" si="64"/>
        <v>2</v>
      </c>
      <c r="AD827" s="13" t="str" cm="1">
        <f t="array" ref="AD827">_xlfn.IFS(Table1[[#This Row],[Diff order-ship date]]&gt;10,"late time",Table1[[#This Row],[Diff order-ship date]]&gt;=0,"on time",Table1[[#This Row],[Diff order-ship date]]&lt;0,"not appropriate")</f>
        <v>on time</v>
      </c>
      <c r="AE827" s="11" t="str">
        <f t="shared" si="62"/>
        <v>Positive</v>
      </c>
      <c r="AF827" s="11" t="str">
        <f>_xlfn.CONCAT(Table1[[#This Row],[Month]],Table1[[#This Row],[year]])</f>
        <v>October2023</v>
      </c>
      <c r="AG827" s="11">
        <f t="shared" si="63"/>
        <v>0.24997366480564601</v>
      </c>
    </row>
    <row r="828" spans="1:33">
      <c r="A828" s="4">
        <v>827</v>
      </c>
      <c r="B828" s="5" t="s">
        <v>310</v>
      </c>
      <c r="C828" s="5" t="s">
        <v>153</v>
      </c>
      <c r="D828" s="5" t="s">
        <v>311</v>
      </c>
      <c r="E828" s="5" t="s">
        <v>312</v>
      </c>
      <c r="F828" s="5" t="s">
        <v>158</v>
      </c>
      <c r="G828" s="5" t="s">
        <v>313</v>
      </c>
      <c r="H828" s="5" t="s">
        <v>61</v>
      </c>
      <c r="I828" s="5" t="s">
        <v>212</v>
      </c>
      <c r="J828" s="5" t="s">
        <v>67</v>
      </c>
      <c r="K828" s="5" t="s">
        <v>369</v>
      </c>
      <c r="L828" s="5" t="s">
        <v>36</v>
      </c>
      <c r="M828" s="5" t="s">
        <v>41</v>
      </c>
      <c r="N828" s="5" t="s">
        <v>370</v>
      </c>
      <c r="O828" s="5">
        <v>45.69</v>
      </c>
      <c r="P828" s="5">
        <v>1</v>
      </c>
      <c r="Q828" s="5">
        <v>18.72</v>
      </c>
      <c r="R828" s="8">
        <f>Table1[[#This Row],[Profit]]/Table1[[#This Row],[Sales]]</f>
        <v>0.40971766250820701</v>
      </c>
      <c r="S828" s="5">
        <v>3.41</v>
      </c>
      <c r="T828" s="5" t="s">
        <v>170</v>
      </c>
      <c r="U828" s="5">
        <v>511</v>
      </c>
      <c r="V828" s="5" t="s">
        <v>174</v>
      </c>
      <c r="W828" s="5" t="s">
        <v>126</v>
      </c>
      <c r="X828" s="9" t="s">
        <v>28</v>
      </c>
      <c r="Y828" s="12">
        <v>44607</v>
      </c>
      <c r="Z828" s="12">
        <v>44610</v>
      </c>
      <c r="AA828" s="11">
        <f t="shared" si="60"/>
        <v>2022</v>
      </c>
      <c r="AB828" s="11" t="str">
        <f t="shared" si="61"/>
        <v>February</v>
      </c>
      <c r="AC828" s="11">
        <f t="shared" si="64"/>
        <v>3</v>
      </c>
      <c r="AD828" s="13" t="str" cm="1">
        <f t="array" ref="AD828">_xlfn.IFS(Table1[[#This Row],[Diff order-ship date]]&gt;10,"late time",Table1[[#This Row],[Diff order-ship date]]&gt;=0,"on time",Table1[[#This Row],[Diff order-ship date]]&lt;0,"not appropriate")</f>
        <v>on time</v>
      </c>
      <c r="AE828" s="11" t="str">
        <f t="shared" si="62"/>
        <v>Positive</v>
      </c>
      <c r="AF828" s="11" t="str">
        <f>_xlfn.CONCAT(Table1[[#This Row],[Month]],Table1[[#This Row],[year]])</f>
        <v>February2022</v>
      </c>
      <c r="AG828" s="11">
        <f t="shared" si="63"/>
        <v>0.40971766250820701</v>
      </c>
    </row>
    <row r="829" spans="1:33">
      <c r="A829" s="6">
        <v>828</v>
      </c>
      <c r="B829" s="7" t="s">
        <v>1882</v>
      </c>
      <c r="C829" s="7" t="s">
        <v>153</v>
      </c>
      <c r="D829" s="7" t="s">
        <v>1502</v>
      </c>
      <c r="E829" s="7" t="s">
        <v>1503</v>
      </c>
      <c r="F829" s="7" t="s">
        <v>158</v>
      </c>
      <c r="G829" s="7" t="s">
        <v>723</v>
      </c>
      <c r="H829" s="7" t="s">
        <v>129</v>
      </c>
      <c r="I829" s="7" t="s">
        <v>212</v>
      </c>
      <c r="J829" s="7" t="s">
        <v>67</v>
      </c>
      <c r="K829" s="7" t="s">
        <v>480</v>
      </c>
      <c r="L829" s="7" t="s">
        <v>36</v>
      </c>
      <c r="M829" s="7" t="s">
        <v>109</v>
      </c>
      <c r="N829" s="7" t="s">
        <v>481</v>
      </c>
      <c r="O829" s="7">
        <v>196.98</v>
      </c>
      <c r="P829" s="7">
        <v>1</v>
      </c>
      <c r="Q829" s="7">
        <v>84.69</v>
      </c>
      <c r="R829" s="8">
        <f>Table1[[#This Row],[Profit]]/Table1[[#This Row],[Sales]]</f>
        <v>0.42994212610417298</v>
      </c>
      <c r="S829" s="7">
        <v>6.76</v>
      </c>
      <c r="T829" s="7" t="s">
        <v>170</v>
      </c>
      <c r="U829" s="7">
        <v>516</v>
      </c>
      <c r="V829" s="7" t="s">
        <v>174</v>
      </c>
      <c r="W829" s="7" t="s">
        <v>122</v>
      </c>
      <c r="X829" s="10" t="s">
        <v>28</v>
      </c>
      <c r="Y829" s="14">
        <v>44958</v>
      </c>
      <c r="Z829" s="14">
        <v>45047</v>
      </c>
      <c r="AA829" s="11">
        <f t="shared" si="60"/>
        <v>2023</v>
      </c>
      <c r="AB829" s="11" t="str">
        <f t="shared" si="61"/>
        <v>May</v>
      </c>
      <c r="AC829" s="11">
        <f t="shared" si="64"/>
        <v>89</v>
      </c>
      <c r="AD829" s="13" t="str" cm="1">
        <f t="array" ref="AD829">_xlfn.IFS(Table1[[#This Row],[Diff order-ship date]]&gt;10,"late time",Table1[[#This Row],[Diff order-ship date]]&gt;=0,"on time",Table1[[#This Row],[Diff order-ship date]]&lt;0,"not appropriate")</f>
        <v>late time</v>
      </c>
      <c r="AE829" s="11" t="str">
        <f t="shared" si="62"/>
        <v>Positive</v>
      </c>
      <c r="AF829" s="11" t="str">
        <f>_xlfn.CONCAT(Table1[[#This Row],[Month]],Table1[[#This Row],[year]])</f>
        <v>May2023</v>
      </c>
      <c r="AG829" s="11">
        <f t="shared" si="63"/>
        <v>0.42994212610417298</v>
      </c>
    </row>
    <row r="830" spans="1:33">
      <c r="A830" s="4">
        <v>829</v>
      </c>
      <c r="B830" s="5" t="s">
        <v>245</v>
      </c>
      <c r="C830" s="5" t="s">
        <v>153</v>
      </c>
      <c r="D830" s="5" t="s">
        <v>246</v>
      </c>
      <c r="E830" s="5" t="s">
        <v>247</v>
      </c>
      <c r="F830" s="5" t="s">
        <v>158</v>
      </c>
      <c r="G830" s="5" t="s">
        <v>248</v>
      </c>
      <c r="H830" s="5" t="s">
        <v>104</v>
      </c>
      <c r="I830" s="5" t="s">
        <v>212</v>
      </c>
      <c r="J830" s="5" t="s">
        <v>67</v>
      </c>
      <c r="K830" s="5" t="s">
        <v>2878</v>
      </c>
      <c r="L830" s="5" t="s">
        <v>36</v>
      </c>
      <c r="M830" s="5" t="s">
        <v>88</v>
      </c>
      <c r="N830" s="5" t="s">
        <v>2879</v>
      </c>
      <c r="O830" s="5">
        <v>6.9</v>
      </c>
      <c r="P830" s="5">
        <v>1</v>
      </c>
      <c r="Q830" s="5">
        <v>1.02</v>
      </c>
      <c r="R830" s="8">
        <f>Table1[[#This Row],[Profit]]/Table1[[#This Row],[Sales]]</f>
        <v>0.147826086956522</v>
      </c>
      <c r="S830" s="5">
        <v>0.5</v>
      </c>
      <c r="T830" s="5" t="s">
        <v>170</v>
      </c>
      <c r="U830" s="5">
        <v>547</v>
      </c>
      <c r="V830" s="5" t="s">
        <v>174</v>
      </c>
      <c r="W830" s="5" t="s">
        <v>115</v>
      </c>
      <c r="X830" s="9" t="s">
        <v>28</v>
      </c>
      <c r="Y830" s="12">
        <v>44388</v>
      </c>
      <c r="Z830" s="12">
        <v>44450</v>
      </c>
      <c r="AA830" s="11">
        <f t="shared" si="60"/>
        <v>2021</v>
      </c>
      <c r="AB830" s="11" t="str">
        <f t="shared" si="61"/>
        <v>September</v>
      </c>
      <c r="AC830" s="11">
        <f t="shared" si="64"/>
        <v>62</v>
      </c>
      <c r="AD830" s="13" t="str" cm="1">
        <f t="array" ref="AD830">_xlfn.IFS(Table1[[#This Row],[Diff order-ship date]]&gt;10,"late time",Table1[[#This Row],[Diff order-ship date]]&gt;=0,"on time",Table1[[#This Row],[Diff order-ship date]]&lt;0,"not appropriate")</f>
        <v>late time</v>
      </c>
      <c r="AE830" s="11" t="str">
        <f t="shared" si="62"/>
        <v>Positive</v>
      </c>
      <c r="AF830" s="11" t="str">
        <f>_xlfn.CONCAT(Table1[[#This Row],[Month]],Table1[[#This Row],[year]])</f>
        <v>September2021</v>
      </c>
      <c r="AG830" s="11">
        <f t="shared" si="63"/>
        <v>0.147826086956522</v>
      </c>
    </row>
    <row r="831" spans="1:33">
      <c r="A831" s="6">
        <v>830</v>
      </c>
      <c r="B831" s="7" t="s">
        <v>2880</v>
      </c>
      <c r="C831" s="7" t="s">
        <v>153</v>
      </c>
      <c r="D831" s="7" t="s">
        <v>995</v>
      </c>
      <c r="E831" s="7" t="s">
        <v>77</v>
      </c>
      <c r="F831" s="7" t="s">
        <v>158</v>
      </c>
      <c r="G831" s="7" t="s">
        <v>326</v>
      </c>
      <c r="H831" s="7" t="s">
        <v>132</v>
      </c>
      <c r="I831" s="7" t="s">
        <v>212</v>
      </c>
      <c r="J831" s="7" t="s">
        <v>66</v>
      </c>
      <c r="K831" s="7" t="s">
        <v>2881</v>
      </c>
      <c r="L831" s="7" t="s">
        <v>36</v>
      </c>
      <c r="M831" s="7" t="s">
        <v>88</v>
      </c>
      <c r="N831" s="7" t="s">
        <v>2882</v>
      </c>
      <c r="O831" s="7">
        <v>6.27</v>
      </c>
      <c r="P831" s="7">
        <v>1</v>
      </c>
      <c r="Q831" s="7">
        <v>2.94</v>
      </c>
      <c r="R831" s="8">
        <f>Table1[[#This Row],[Profit]]/Table1[[#This Row],[Sales]]</f>
        <v>0.46889952153109998</v>
      </c>
      <c r="S831" s="7">
        <v>0.11</v>
      </c>
      <c r="T831" s="7" t="s">
        <v>170</v>
      </c>
      <c r="U831" s="7">
        <v>799</v>
      </c>
      <c r="V831" s="7" t="s">
        <v>174</v>
      </c>
      <c r="W831" s="7" t="s">
        <v>110</v>
      </c>
      <c r="X831" s="10" t="s">
        <v>21</v>
      </c>
      <c r="Y831" s="14">
        <v>44450</v>
      </c>
      <c r="Z831" s="14">
        <v>44511</v>
      </c>
      <c r="AA831" s="11">
        <f t="shared" si="60"/>
        <v>2021</v>
      </c>
      <c r="AB831" s="11" t="str">
        <f t="shared" si="61"/>
        <v>November</v>
      </c>
      <c r="AC831" s="11">
        <f t="shared" si="64"/>
        <v>61</v>
      </c>
      <c r="AD831" s="13" t="str" cm="1">
        <f t="array" ref="AD831">_xlfn.IFS(Table1[[#This Row],[Diff order-ship date]]&gt;10,"late time",Table1[[#This Row],[Diff order-ship date]]&gt;=0,"on time",Table1[[#This Row],[Diff order-ship date]]&lt;0,"not appropriate")</f>
        <v>late time</v>
      </c>
      <c r="AE831" s="11" t="str">
        <f t="shared" si="62"/>
        <v>Positive</v>
      </c>
      <c r="AF831" s="11" t="str">
        <f>_xlfn.CONCAT(Table1[[#This Row],[Month]],Table1[[#This Row],[year]])</f>
        <v>November2021</v>
      </c>
      <c r="AG831" s="11">
        <f t="shared" si="63"/>
        <v>0.46889952153109998</v>
      </c>
    </row>
    <row r="832" spans="1:33">
      <c r="A832" s="4">
        <v>831</v>
      </c>
      <c r="B832" s="5" t="s">
        <v>239</v>
      </c>
      <c r="C832" s="5" t="s">
        <v>153</v>
      </c>
      <c r="D832" s="5" t="s">
        <v>240</v>
      </c>
      <c r="E832" s="5" t="s">
        <v>241</v>
      </c>
      <c r="F832" s="5" t="s">
        <v>158</v>
      </c>
      <c r="G832" s="5" t="s">
        <v>242</v>
      </c>
      <c r="H832" s="5" t="s">
        <v>100</v>
      </c>
      <c r="I832" s="5" t="s">
        <v>212</v>
      </c>
      <c r="J832" s="5" t="s">
        <v>67</v>
      </c>
      <c r="K832" s="5" t="s">
        <v>2883</v>
      </c>
      <c r="L832" s="5" t="s">
        <v>36</v>
      </c>
      <c r="M832" s="5" t="s">
        <v>75</v>
      </c>
      <c r="N832" s="5" t="s">
        <v>2884</v>
      </c>
      <c r="O832" s="5">
        <v>11.13</v>
      </c>
      <c r="P832" s="5">
        <v>1</v>
      </c>
      <c r="Q832" s="5">
        <v>0.75</v>
      </c>
      <c r="R832" s="8">
        <f>Table1[[#This Row],[Profit]]/Table1[[#This Row],[Sales]]</f>
        <v>6.7385444743935305E-2</v>
      </c>
      <c r="S832" s="5">
        <v>1.1399999999999999</v>
      </c>
      <c r="T832" s="5" t="s">
        <v>170</v>
      </c>
      <c r="U832" s="5">
        <v>431</v>
      </c>
      <c r="V832" s="5" t="s">
        <v>174</v>
      </c>
      <c r="W832" s="5" t="s">
        <v>126</v>
      </c>
      <c r="X832" s="9" t="s">
        <v>21</v>
      </c>
      <c r="Y832" s="12">
        <v>45152</v>
      </c>
      <c r="Z832" s="12">
        <v>45154</v>
      </c>
      <c r="AA832" s="11">
        <f t="shared" si="60"/>
        <v>2023</v>
      </c>
      <c r="AB832" s="11" t="str">
        <f t="shared" si="61"/>
        <v>August</v>
      </c>
      <c r="AC832" s="11">
        <f t="shared" si="64"/>
        <v>2</v>
      </c>
      <c r="AD832" s="13" t="str" cm="1">
        <f t="array" ref="AD832">_xlfn.IFS(Table1[[#This Row],[Diff order-ship date]]&gt;10,"late time",Table1[[#This Row],[Diff order-ship date]]&gt;=0,"on time",Table1[[#This Row],[Diff order-ship date]]&lt;0,"not appropriate")</f>
        <v>on time</v>
      </c>
      <c r="AE832" s="11" t="str">
        <f t="shared" si="62"/>
        <v>Positive</v>
      </c>
      <c r="AF832" s="11" t="str">
        <f>_xlfn.CONCAT(Table1[[#This Row],[Month]],Table1[[#This Row],[year]])</f>
        <v>August2023</v>
      </c>
      <c r="AG832" s="11">
        <f t="shared" si="63"/>
        <v>6.7385444743935305E-2</v>
      </c>
    </row>
    <row r="833" spans="1:33">
      <c r="A833" s="6">
        <v>832</v>
      </c>
      <c r="B833" s="7" t="s">
        <v>317</v>
      </c>
      <c r="C833" s="7" t="s">
        <v>153</v>
      </c>
      <c r="D833" s="7" t="s">
        <v>318</v>
      </c>
      <c r="E833" s="7" t="s">
        <v>319</v>
      </c>
      <c r="F833" s="7" t="s">
        <v>158</v>
      </c>
      <c r="G833" s="7" t="s">
        <v>320</v>
      </c>
      <c r="H833" s="7" t="s">
        <v>138</v>
      </c>
      <c r="I833" s="7" t="s">
        <v>212</v>
      </c>
      <c r="J833" s="7" t="s">
        <v>65</v>
      </c>
      <c r="K833" s="7" t="s">
        <v>2885</v>
      </c>
      <c r="L833" s="7" t="s">
        <v>36</v>
      </c>
      <c r="M833" s="7" t="s">
        <v>75</v>
      </c>
      <c r="N833" s="7" t="s">
        <v>2886</v>
      </c>
      <c r="O833" s="7">
        <v>8.31</v>
      </c>
      <c r="P833" s="7">
        <v>1</v>
      </c>
      <c r="Q833" s="7">
        <v>0.56999999999999995</v>
      </c>
      <c r="R833" s="8">
        <f>Table1[[#This Row],[Profit]]/Table1[[#This Row],[Sales]]</f>
        <v>6.85920577617328E-2</v>
      </c>
      <c r="S833" s="7">
        <v>0.25</v>
      </c>
      <c r="T833" s="7" t="s">
        <v>170</v>
      </c>
      <c r="U833" s="7">
        <v>120</v>
      </c>
      <c r="V833" s="7" t="s">
        <v>174</v>
      </c>
      <c r="W833" s="7" t="s">
        <v>122</v>
      </c>
      <c r="X833" s="10" t="s">
        <v>21</v>
      </c>
      <c r="Y833" s="14">
        <v>44958</v>
      </c>
      <c r="Z833" s="14">
        <v>45047</v>
      </c>
      <c r="AA833" s="11">
        <f t="shared" si="60"/>
        <v>2023</v>
      </c>
      <c r="AB833" s="11" t="str">
        <f t="shared" si="61"/>
        <v>May</v>
      </c>
      <c r="AC833" s="11">
        <f t="shared" si="64"/>
        <v>89</v>
      </c>
      <c r="AD833" s="13" t="str" cm="1">
        <f t="array" ref="AD833">_xlfn.IFS(Table1[[#This Row],[Diff order-ship date]]&gt;10,"late time",Table1[[#This Row],[Diff order-ship date]]&gt;=0,"on time",Table1[[#This Row],[Diff order-ship date]]&lt;0,"not appropriate")</f>
        <v>late time</v>
      </c>
      <c r="AE833" s="11" t="str">
        <f t="shared" si="62"/>
        <v>Positive</v>
      </c>
      <c r="AF833" s="11" t="str">
        <f>_xlfn.CONCAT(Table1[[#This Row],[Month]],Table1[[#This Row],[year]])</f>
        <v>May2023</v>
      </c>
      <c r="AG833" s="11">
        <f t="shared" si="63"/>
        <v>6.85920577617328E-2</v>
      </c>
    </row>
    <row r="834" spans="1:33">
      <c r="A834" s="4">
        <v>833</v>
      </c>
      <c r="B834" s="5" t="s">
        <v>2887</v>
      </c>
      <c r="C834" s="5" t="s">
        <v>153</v>
      </c>
      <c r="D834" s="5" t="s">
        <v>2888</v>
      </c>
      <c r="E834" s="5" t="s">
        <v>2889</v>
      </c>
      <c r="F834" s="5" t="s">
        <v>158</v>
      </c>
      <c r="G834" s="5" t="s">
        <v>211</v>
      </c>
      <c r="H834" s="5" t="s">
        <v>61</v>
      </c>
      <c r="I834" s="5" t="s">
        <v>212</v>
      </c>
      <c r="J834" s="5" t="s">
        <v>67</v>
      </c>
      <c r="K834" s="5" t="s">
        <v>291</v>
      </c>
      <c r="L834" s="5" t="s">
        <v>36</v>
      </c>
      <c r="M834" s="5" t="s">
        <v>99</v>
      </c>
      <c r="N834" s="5" t="s">
        <v>292</v>
      </c>
      <c r="O834" s="5">
        <v>44.97</v>
      </c>
      <c r="P834" s="5">
        <v>1</v>
      </c>
      <c r="Q834" s="5">
        <v>21.12</v>
      </c>
      <c r="R834" s="8">
        <f>Table1[[#This Row],[Profit]]/Table1[[#This Row],[Sales]]</f>
        <v>0.46964643095396902</v>
      </c>
      <c r="S834" s="5">
        <v>2.0099999999999998</v>
      </c>
      <c r="T834" s="5" t="s">
        <v>170</v>
      </c>
      <c r="U834" s="5">
        <v>162</v>
      </c>
      <c r="V834" s="5" t="s">
        <v>174</v>
      </c>
      <c r="W834" s="5" t="s">
        <v>115</v>
      </c>
      <c r="X834" s="9" t="s">
        <v>21</v>
      </c>
      <c r="Y834" s="12">
        <v>45182</v>
      </c>
      <c r="Z834" s="12">
        <v>45182</v>
      </c>
      <c r="AA834" s="11">
        <f t="shared" ref="AA834:AA897" si="65">YEAR(Z834)</f>
        <v>2023</v>
      </c>
      <c r="AB834" s="11" t="str">
        <f t="shared" ref="AB834:AB897" si="66">TEXT(Z834,"mmmm")</f>
        <v>September</v>
      </c>
      <c r="AC834" s="11">
        <f t="shared" si="64"/>
        <v>0</v>
      </c>
      <c r="AD834" s="13" t="str" cm="1">
        <f t="array" ref="AD834">_xlfn.IFS(Table1[[#This Row],[Diff order-ship date]]&gt;10,"late time",Table1[[#This Row],[Diff order-ship date]]&gt;=0,"on time",Table1[[#This Row],[Diff order-ship date]]&lt;0,"not appropriate")</f>
        <v>on time</v>
      </c>
      <c r="AE834" s="11" t="str">
        <f t="shared" ref="AE834:AE897" si="67">IF(Q834&lt;0,"Negative","Positive")</f>
        <v>Positive</v>
      </c>
      <c r="AF834" s="11" t="str">
        <f>_xlfn.CONCAT(Table1[[#This Row],[Month]],Table1[[#This Row],[year]])</f>
        <v>September2023</v>
      </c>
      <c r="AG834" s="11">
        <f t="shared" ref="AG834:AG897" si="68">Q834/O834</f>
        <v>0.46964643095396902</v>
      </c>
    </row>
    <row r="835" spans="1:33">
      <c r="A835" s="6">
        <v>834</v>
      </c>
      <c r="B835" s="7" t="s">
        <v>310</v>
      </c>
      <c r="C835" s="7" t="s">
        <v>153</v>
      </c>
      <c r="D835" s="7" t="s">
        <v>311</v>
      </c>
      <c r="E835" s="7" t="s">
        <v>312</v>
      </c>
      <c r="F835" s="7" t="s">
        <v>158</v>
      </c>
      <c r="G835" s="7" t="s">
        <v>313</v>
      </c>
      <c r="H835" s="7" t="s">
        <v>61</v>
      </c>
      <c r="I835" s="7" t="s">
        <v>212</v>
      </c>
      <c r="J835" s="7" t="s">
        <v>67</v>
      </c>
      <c r="K835" s="7" t="s">
        <v>567</v>
      </c>
      <c r="L835" s="7" t="s">
        <v>36</v>
      </c>
      <c r="M835" s="7" t="s">
        <v>47</v>
      </c>
      <c r="N835" s="7" t="s">
        <v>568</v>
      </c>
      <c r="O835" s="7">
        <v>88.47</v>
      </c>
      <c r="P835" s="7">
        <v>3</v>
      </c>
      <c r="Q835" s="7">
        <v>37.979999999999997</v>
      </c>
      <c r="R835" s="8">
        <f>Table1[[#This Row],[Profit]]/Table1[[#This Row],[Sales]]</f>
        <v>0.42929806714140401</v>
      </c>
      <c r="S835" s="7">
        <v>5.05</v>
      </c>
      <c r="T835" s="7" t="s">
        <v>170</v>
      </c>
      <c r="U835" s="7">
        <v>744</v>
      </c>
      <c r="V835" s="7" t="s">
        <v>174</v>
      </c>
      <c r="W835" s="7" t="s">
        <v>126</v>
      </c>
      <c r="X835" s="10" t="s">
        <v>28</v>
      </c>
      <c r="Y835" s="14">
        <v>45241</v>
      </c>
      <c r="Z835" s="14">
        <v>45241</v>
      </c>
      <c r="AA835" s="11">
        <f t="shared" si="65"/>
        <v>2023</v>
      </c>
      <c r="AB835" s="11" t="str">
        <f t="shared" si="66"/>
        <v>November</v>
      </c>
      <c r="AC835" s="11">
        <f t="shared" si="64"/>
        <v>0</v>
      </c>
      <c r="AD835" s="13" t="str" cm="1">
        <f t="array" ref="AD835">_xlfn.IFS(Table1[[#This Row],[Diff order-ship date]]&gt;10,"late time",Table1[[#This Row],[Diff order-ship date]]&gt;=0,"on time",Table1[[#This Row],[Diff order-ship date]]&lt;0,"not appropriate")</f>
        <v>on time</v>
      </c>
      <c r="AE835" s="11" t="str">
        <f t="shared" si="67"/>
        <v>Positive</v>
      </c>
      <c r="AF835" s="11" t="str">
        <f>_xlfn.CONCAT(Table1[[#This Row],[Month]],Table1[[#This Row],[year]])</f>
        <v>November2023</v>
      </c>
      <c r="AG835" s="11">
        <f t="shared" si="68"/>
        <v>0.42929806714140401</v>
      </c>
    </row>
    <row r="836" spans="1:33">
      <c r="A836" s="4">
        <v>835</v>
      </c>
      <c r="B836" s="5" t="s">
        <v>438</v>
      </c>
      <c r="C836" s="5" t="s">
        <v>153</v>
      </c>
      <c r="D836" s="5" t="s">
        <v>439</v>
      </c>
      <c r="E836" s="5" t="s">
        <v>440</v>
      </c>
      <c r="F836" s="5" t="s">
        <v>158</v>
      </c>
      <c r="G836" s="5" t="s">
        <v>441</v>
      </c>
      <c r="H836" s="5" t="s">
        <v>104</v>
      </c>
      <c r="I836" s="5" t="s">
        <v>212</v>
      </c>
      <c r="J836" s="5" t="s">
        <v>67</v>
      </c>
      <c r="K836" s="5" t="s">
        <v>321</v>
      </c>
      <c r="L836" s="5" t="s">
        <v>36</v>
      </c>
      <c r="M836" s="5" t="s">
        <v>47</v>
      </c>
      <c r="N836" s="5" t="s">
        <v>322</v>
      </c>
      <c r="O836" s="5">
        <v>46.53</v>
      </c>
      <c r="P836" s="5">
        <v>3</v>
      </c>
      <c r="Q836" s="5">
        <v>1.8</v>
      </c>
      <c r="R836" s="8">
        <f>Table1[[#This Row],[Profit]]/Table1[[#This Row],[Sales]]</f>
        <v>3.8684719535783403E-2</v>
      </c>
      <c r="S836" s="5">
        <v>1.55</v>
      </c>
      <c r="T836" s="5" t="s">
        <v>170</v>
      </c>
      <c r="U836" s="5">
        <v>201</v>
      </c>
      <c r="V836" s="5" t="s">
        <v>174</v>
      </c>
      <c r="W836" s="5" t="s">
        <v>122</v>
      </c>
      <c r="X836" s="9" t="s">
        <v>28</v>
      </c>
      <c r="Y836" s="12">
        <v>45405</v>
      </c>
      <c r="Z836" s="12">
        <v>45408</v>
      </c>
      <c r="AA836" s="11">
        <f t="shared" si="65"/>
        <v>2024</v>
      </c>
      <c r="AB836" s="11" t="str">
        <f t="shared" si="66"/>
        <v>April</v>
      </c>
      <c r="AC836" s="11">
        <f t="shared" ref="AC836:AC899" si="69">DATEDIF(Y836,Z836,"d")</f>
        <v>3</v>
      </c>
      <c r="AD836" s="13" t="str" cm="1">
        <f t="array" ref="AD836">_xlfn.IFS(Table1[[#This Row],[Diff order-ship date]]&gt;10,"late time",Table1[[#This Row],[Diff order-ship date]]&gt;=0,"on time",Table1[[#This Row],[Diff order-ship date]]&lt;0,"not appropriate")</f>
        <v>on time</v>
      </c>
      <c r="AE836" s="11" t="str">
        <f t="shared" si="67"/>
        <v>Positive</v>
      </c>
      <c r="AF836" s="11" t="str">
        <f>_xlfn.CONCAT(Table1[[#This Row],[Month]],Table1[[#This Row],[year]])</f>
        <v>April2024</v>
      </c>
      <c r="AG836" s="11">
        <f t="shared" si="68"/>
        <v>3.8684719535783403E-2</v>
      </c>
    </row>
    <row r="837" spans="1:33">
      <c r="A837" s="6">
        <v>836</v>
      </c>
      <c r="B837" s="7" t="s">
        <v>2890</v>
      </c>
      <c r="C837" s="7" t="s">
        <v>153</v>
      </c>
      <c r="D837" s="7" t="s">
        <v>1047</v>
      </c>
      <c r="E837" s="7" t="s">
        <v>1048</v>
      </c>
      <c r="F837" s="7" t="s">
        <v>158</v>
      </c>
      <c r="G837" s="7" t="s">
        <v>150</v>
      </c>
      <c r="H837" s="7" t="s">
        <v>87</v>
      </c>
      <c r="I837" s="7" t="s">
        <v>212</v>
      </c>
      <c r="J837" s="7" t="s">
        <v>66</v>
      </c>
      <c r="K837" s="7" t="s">
        <v>2891</v>
      </c>
      <c r="L837" s="7" t="s">
        <v>36</v>
      </c>
      <c r="M837" s="7" t="s">
        <v>109</v>
      </c>
      <c r="N837" s="7" t="s">
        <v>2892</v>
      </c>
      <c r="O837" s="7">
        <v>143.91</v>
      </c>
      <c r="P837" s="7">
        <v>3</v>
      </c>
      <c r="Q837" s="7">
        <v>63.27</v>
      </c>
      <c r="R837" s="8">
        <f>Table1[[#This Row],[Profit]]/Table1[[#This Row],[Sales]]</f>
        <v>0.43964978111319603</v>
      </c>
      <c r="S837" s="7">
        <v>11.96</v>
      </c>
      <c r="T837" s="7" t="s">
        <v>170</v>
      </c>
      <c r="U837" s="7">
        <v>460</v>
      </c>
      <c r="V837" s="7" t="s">
        <v>174</v>
      </c>
      <c r="W837" s="7" t="s">
        <v>110</v>
      </c>
      <c r="X837" s="10" t="s">
        <v>28</v>
      </c>
      <c r="Y837" s="14">
        <v>44696</v>
      </c>
      <c r="Z837" s="14">
        <v>44699</v>
      </c>
      <c r="AA837" s="11">
        <f t="shared" si="65"/>
        <v>2022</v>
      </c>
      <c r="AB837" s="11" t="str">
        <f t="shared" si="66"/>
        <v>May</v>
      </c>
      <c r="AC837" s="11">
        <f t="shared" si="69"/>
        <v>3</v>
      </c>
      <c r="AD837" s="13" t="str" cm="1">
        <f t="array" ref="AD837">_xlfn.IFS(Table1[[#This Row],[Diff order-ship date]]&gt;10,"late time",Table1[[#This Row],[Diff order-ship date]]&gt;=0,"on time",Table1[[#This Row],[Diff order-ship date]]&lt;0,"not appropriate")</f>
        <v>on time</v>
      </c>
      <c r="AE837" s="11" t="str">
        <f t="shared" si="67"/>
        <v>Positive</v>
      </c>
      <c r="AF837" s="11" t="str">
        <f>_xlfn.CONCAT(Table1[[#This Row],[Month]],Table1[[#This Row],[year]])</f>
        <v>May2022</v>
      </c>
      <c r="AG837" s="11">
        <f t="shared" si="68"/>
        <v>0.43964978111319603</v>
      </c>
    </row>
    <row r="838" spans="1:33">
      <c r="A838" s="4">
        <v>837</v>
      </c>
      <c r="B838" s="5" t="s">
        <v>299</v>
      </c>
      <c r="C838" s="5" t="s">
        <v>153</v>
      </c>
      <c r="D838" s="5" t="s">
        <v>300</v>
      </c>
      <c r="E838" s="5" t="s">
        <v>301</v>
      </c>
      <c r="F838" s="5" t="s">
        <v>158</v>
      </c>
      <c r="G838" s="5" t="s">
        <v>302</v>
      </c>
      <c r="H838" s="5" t="s">
        <v>104</v>
      </c>
      <c r="I838" s="5" t="s">
        <v>212</v>
      </c>
      <c r="J838" s="5" t="s">
        <v>67</v>
      </c>
      <c r="K838" s="5" t="s">
        <v>862</v>
      </c>
      <c r="L838" s="5" t="s">
        <v>36</v>
      </c>
      <c r="M838" s="5" t="s">
        <v>109</v>
      </c>
      <c r="N838" s="5" t="s">
        <v>863</v>
      </c>
      <c r="O838" s="5">
        <v>72</v>
      </c>
      <c r="P838" s="5">
        <v>3</v>
      </c>
      <c r="Q838" s="5">
        <v>4.32</v>
      </c>
      <c r="R838" s="8">
        <f>Table1[[#This Row],[Profit]]/Table1[[#This Row],[Sales]]</f>
        <v>0.06</v>
      </c>
      <c r="S838" s="5">
        <v>6.26</v>
      </c>
      <c r="T838" s="5" t="s">
        <v>170</v>
      </c>
      <c r="U838" s="5">
        <v>109</v>
      </c>
      <c r="V838" s="5" t="s">
        <v>174</v>
      </c>
      <c r="W838" s="5" t="s">
        <v>122</v>
      </c>
      <c r="X838" s="9" t="s">
        <v>21</v>
      </c>
      <c r="Y838" s="12">
        <v>44263</v>
      </c>
      <c r="Z838" s="12">
        <v>44355</v>
      </c>
      <c r="AA838" s="11">
        <f t="shared" si="65"/>
        <v>2021</v>
      </c>
      <c r="AB838" s="11" t="str">
        <f t="shared" si="66"/>
        <v>June</v>
      </c>
      <c r="AC838" s="11">
        <f t="shared" si="69"/>
        <v>92</v>
      </c>
      <c r="AD838" s="13" t="str" cm="1">
        <f t="array" ref="AD838">_xlfn.IFS(Table1[[#This Row],[Diff order-ship date]]&gt;10,"late time",Table1[[#This Row],[Diff order-ship date]]&gt;=0,"on time",Table1[[#This Row],[Diff order-ship date]]&lt;0,"not appropriate")</f>
        <v>late time</v>
      </c>
      <c r="AE838" s="11" t="str">
        <f t="shared" si="67"/>
        <v>Positive</v>
      </c>
      <c r="AF838" s="11" t="str">
        <f>_xlfn.CONCAT(Table1[[#This Row],[Month]],Table1[[#This Row],[year]])</f>
        <v>June2021</v>
      </c>
      <c r="AG838" s="11">
        <f t="shared" si="68"/>
        <v>0.06</v>
      </c>
    </row>
    <row r="839" spans="1:33">
      <c r="A839" s="6">
        <v>838</v>
      </c>
      <c r="B839" s="7" t="s">
        <v>227</v>
      </c>
      <c r="C839" s="7" t="s">
        <v>153</v>
      </c>
      <c r="D839" s="7" t="s">
        <v>228</v>
      </c>
      <c r="E839" s="7" t="s">
        <v>229</v>
      </c>
      <c r="F839" s="7" t="s">
        <v>158</v>
      </c>
      <c r="G839" s="7" t="s">
        <v>230</v>
      </c>
      <c r="H839" s="7" t="s">
        <v>87</v>
      </c>
      <c r="I839" s="7" t="s">
        <v>212</v>
      </c>
      <c r="J839" s="7" t="s">
        <v>66</v>
      </c>
      <c r="K839" s="7" t="s">
        <v>2893</v>
      </c>
      <c r="L839" s="7" t="s">
        <v>36</v>
      </c>
      <c r="M839" s="7" t="s">
        <v>38</v>
      </c>
      <c r="N839" s="7" t="s">
        <v>2894</v>
      </c>
      <c r="O839" s="7">
        <v>77.400000000000006</v>
      </c>
      <c r="P839" s="7">
        <v>3</v>
      </c>
      <c r="Q839" s="7">
        <v>34.83</v>
      </c>
      <c r="R839" s="8">
        <f>Table1[[#This Row],[Profit]]/Table1[[#This Row],[Sales]]</f>
        <v>0.45</v>
      </c>
      <c r="S839" s="7">
        <v>6.68</v>
      </c>
      <c r="T839" s="7" t="s">
        <v>170</v>
      </c>
      <c r="U839" s="7">
        <v>186</v>
      </c>
      <c r="V839" s="7" t="s">
        <v>174</v>
      </c>
      <c r="W839" s="7" t="s">
        <v>115</v>
      </c>
      <c r="X839" s="10" t="s">
        <v>28</v>
      </c>
      <c r="Y839" s="14">
        <v>44734</v>
      </c>
      <c r="Z839" s="14">
        <v>44739</v>
      </c>
      <c r="AA839" s="11">
        <f t="shared" si="65"/>
        <v>2022</v>
      </c>
      <c r="AB839" s="11" t="str">
        <f t="shared" si="66"/>
        <v>June</v>
      </c>
      <c r="AC839" s="11">
        <f t="shared" si="69"/>
        <v>5</v>
      </c>
      <c r="AD839" s="13" t="str" cm="1">
        <f t="array" ref="AD839">_xlfn.IFS(Table1[[#This Row],[Diff order-ship date]]&gt;10,"late time",Table1[[#This Row],[Diff order-ship date]]&gt;=0,"on time",Table1[[#This Row],[Diff order-ship date]]&lt;0,"not appropriate")</f>
        <v>on time</v>
      </c>
      <c r="AE839" s="11" t="str">
        <f t="shared" si="67"/>
        <v>Positive</v>
      </c>
      <c r="AF839" s="11" t="str">
        <f>_xlfn.CONCAT(Table1[[#This Row],[Month]],Table1[[#This Row],[year]])</f>
        <v>June2022</v>
      </c>
      <c r="AG839" s="11">
        <f t="shared" si="68"/>
        <v>0.45</v>
      </c>
    </row>
    <row r="840" spans="1:33">
      <c r="A840" s="4">
        <v>839</v>
      </c>
      <c r="B840" s="5" t="s">
        <v>348</v>
      </c>
      <c r="C840" s="5" t="s">
        <v>153</v>
      </c>
      <c r="D840" s="5" t="s">
        <v>349</v>
      </c>
      <c r="E840" s="5" t="s">
        <v>350</v>
      </c>
      <c r="F840" s="5" t="s">
        <v>158</v>
      </c>
      <c r="G840" s="5" t="s">
        <v>351</v>
      </c>
      <c r="H840" s="5" t="s">
        <v>104</v>
      </c>
      <c r="I840" s="5" t="s">
        <v>212</v>
      </c>
      <c r="J840" s="5" t="s">
        <v>67</v>
      </c>
      <c r="K840" s="5" t="s">
        <v>2017</v>
      </c>
      <c r="L840" s="5" t="s">
        <v>36</v>
      </c>
      <c r="M840" s="5" t="s">
        <v>38</v>
      </c>
      <c r="N840" s="5" t="s">
        <v>31</v>
      </c>
      <c r="O840" s="5">
        <v>145.97999999999999</v>
      </c>
      <c r="P840" s="5">
        <v>3</v>
      </c>
      <c r="Q840" s="5">
        <v>7.29</v>
      </c>
      <c r="R840" s="8">
        <f>Table1[[#This Row],[Profit]]/Table1[[#This Row],[Sales]]</f>
        <v>4.99383477188656E-2</v>
      </c>
      <c r="S840" s="5">
        <v>5.97</v>
      </c>
      <c r="T840" s="5" t="s">
        <v>170</v>
      </c>
      <c r="U840" s="5">
        <v>663</v>
      </c>
      <c r="V840" s="5" t="s">
        <v>174</v>
      </c>
      <c r="W840" s="5" t="s">
        <v>110</v>
      </c>
      <c r="X840" s="9" t="s">
        <v>28</v>
      </c>
      <c r="Y840" s="12">
        <v>44461</v>
      </c>
      <c r="Z840" s="12">
        <v>44466</v>
      </c>
      <c r="AA840" s="11">
        <f t="shared" si="65"/>
        <v>2021</v>
      </c>
      <c r="AB840" s="11" t="str">
        <f t="shared" si="66"/>
        <v>September</v>
      </c>
      <c r="AC840" s="11">
        <f t="shared" si="69"/>
        <v>5</v>
      </c>
      <c r="AD840" s="13" t="str" cm="1">
        <f t="array" ref="AD840">_xlfn.IFS(Table1[[#This Row],[Diff order-ship date]]&gt;10,"late time",Table1[[#This Row],[Diff order-ship date]]&gt;=0,"on time",Table1[[#This Row],[Diff order-ship date]]&lt;0,"not appropriate")</f>
        <v>on time</v>
      </c>
      <c r="AE840" s="11" t="str">
        <f t="shared" si="67"/>
        <v>Positive</v>
      </c>
      <c r="AF840" s="11" t="str">
        <f>_xlfn.CONCAT(Table1[[#This Row],[Month]],Table1[[#This Row],[year]])</f>
        <v>September2021</v>
      </c>
      <c r="AG840" s="11">
        <f t="shared" si="68"/>
        <v>4.99383477188656E-2</v>
      </c>
    </row>
    <row r="841" spans="1:33">
      <c r="A841" s="6">
        <v>840</v>
      </c>
      <c r="B841" s="7" t="s">
        <v>367</v>
      </c>
      <c r="C841" s="7" t="s">
        <v>153</v>
      </c>
      <c r="D841" s="7" t="s">
        <v>368</v>
      </c>
      <c r="E841" s="7" t="s">
        <v>133</v>
      </c>
      <c r="F841" s="7" t="s">
        <v>158</v>
      </c>
      <c r="G841" s="7" t="s">
        <v>148</v>
      </c>
      <c r="H841" s="7" t="s">
        <v>71</v>
      </c>
      <c r="I841" s="7" t="s">
        <v>212</v>
      </c>
      <c r="J841" s="7" t="s">
        <v>65</v>
      </c>
      <c r="K841" s="7" t="s">
        <v>685</v>
      </c>
      <c r="L841" s="7" t="s">
        <v>36</v>
      </c>
      <c r="M841" s="7" t="s">
        <v>38</v>
      </c>
      <c r="N841" s="7" t="s">
        <v>686</v>
      </c>
      <c r="O841" s="7">
        <v>61.47</v>
      </c>
      <c r="P841" s="7">
        <v>3</v>
      </c>
      <c r="Q841" s="7">
        <v>4.8600000000000003</v>
      </c>
      <c r="R841" s="8">
        <f>Table1[[#This Row],[Profit]]/Table1[[#This Row],[Sales]]</f>
        <v>7.9062957540263504E-2</v>
      </c>
      <c r="S841" s="7">
        <v>5.23</v>
      </c>
      <c r="T841" s="7" t="s">
        <v>170</v>
      </c>
      <c r="U841" s="7">
        <v>58</v>
      </c>
      <c r="V841" s="7" t="s">
        <v>174</v>
      </c>
      <c r="W841" s="7" t="s">
        <v>126</v>
      </c>
      <c r="X841" s="10" t="s">
        <v>21</v>
      </c>
      <c r="Y841" s="14">
        <v>45255</v>
      </c>
      <c r="Z841" s="14">
        <v>45259</v>
      </c>
      <c r="AA841" s="11">
        <f t="shared" si="65"/>
        <v>2023</v>
      </c>
      <c r="AB841" s="11" t="str">
        <f t="shared" si="66"/>
        <v>November</v>
      </c>
      <c r="AC841" s="11">
        <f t="shared" si="69"/>
        <v>4</v>
      </c>
      <c r="AD841" s="13" t="str" cm="1">
        <f t="array" ref="AD841">_xlfn.IFS(Table1[[#This Row],[Diff order-ship date]]&gt;10,"late time",Table1[[#This Row],[Diff order-ship date]]&gt;=0,"on time",Table1[[#This Row],[Diff order-ship date]]&lt;0,"not appropriate")</f>
        <v>on time</v>
      </c>
      <c r="AE841" s="11" t="str">
        <f t="shared" si="67"/>
        <v>Positive</v>
      </c>
      <c r="AF841" s="11" t="str">
        <f>_xlfn.CONCAT(Table1[[#This Row],[Month]],Table1[[#This Row],[year]])</f>
        <v>November2023</v>
      </c>
      <c r="AG841" s="11">
        <f t="shared" si="68"/>
        <v>7.9062957540263504E-2</v>
      </c>
    </row>
    <row r="842" spans="1:33">
      <c r="A842" s="4">
        <v>841</v>
      </c>
      <c r="B842" s="5" t="s">
        <v>262</v>
      </c>
      <c r="C842" s="5" t="s">
        <v>153</v>
      </c>
      <c r="D842" s="5" t="s">
        <v>263</v>
      </c>
      <c r="E842" s="5" t="s">
        <v>264</v>
      </c>
      <c r="F842" s="5" t="s">
        <v>158</v>
      </c>
      <c r="G842" s="5" t="s">
        <v>265</v>
      </c>
      <c r="H842" s="5" t="s">
        <v>138</v>
      </c>
      <c r="I842" s="5" t="s">
        <v>212</v>
      </c>
      <c r="J842" s="5" t="s">
        <v>65</v>
      </c>
      <c r="K842" s="5" t="s">
        <v>1854</v>
      </c>
      <c r="L842" s="5" t="s">
        <v>36</v>
      </c>
      <c r="M842" s="5" t="s">
        <v>38</v>
      </c>
      <c r="N842" s="5" t="s">
        <v>1855</v>
      </c>
      <c r="O842" s="5">
        <v>49.32</v>
      </c>
      <c r="P842" s="5">
        <v>3</v>
      </c>
      <c r="Q842" s="5">
        <v>6.39</v>
      </c>
      <c r="R842" s="8">
        <f>Table1[[#This Row],[Profit]]/Table1[[#This Row],[Sales]]</f>
        <v>0.12956204379562</v>
      </c>
      <c r="S842" s="5">
        <v>3.09</v>
      </c>
      <c r="T842" s="5" t="s">
        <v>170</v>
      </c>
      <c r="U842" s="5">
        <v>601</v>
      </c>
      <c r="V842" s="5" t="s">
        <v>174</v>
      </c>
      <c r="W842" s="5" t="s">
        <v>122</v>
      </c>
      <c r="X842" s="9" t="s">
        <v>21</v>
      </c>
      <c r="Y842" s="12">
        <v>45441</v>
      </c>
      <c r="Z842" s="12">
        <v>45328</v>
      </c>
      <c r="AA842" s="11">
        <f t="shared" si="65"/>
        <v>2024</v>
      </c>
      <c r="AB842" s="11" t="str">
        <f t="shared" si="66"/>
        <v>February</v>
      </c>
      <c r="AC842" s="11">
        <f t="shared" si="69"/>
        <v>-113</v>
      </c>
      <c r="AD842" s="13" t="str" cm="1">
        <f t="array" ref="AD842">_xlfn.IFS(Table1[[#This Row],[Diff order-ship date]]&gt;10,"late time",Table1[[#This Row],[Diff order-ship date]]&gt;=0,"on time",Table1[[#This Row],[Diff order-ship date]]&lt;0,"not appropriate")</f>
        <v>not appropriate</v>
      </c>
      <c r="AE842" s="11" t="str">
        <f t="shared" si="67"/>
        <v>Positive</v>
      </c>
      <c r="AF842" s="11" t="str">
        <f>_xlfn.CONCAT(Table1[[#This Row],[Month]],Table1[[#This Row],[year]])</f>
        <v>February2024</v>
      </c>
      <c r="AG842" s="11">
        <f t="shared" si="68"/>
        <v>0.12956204379562</v>
      </c>
    </row>
    <row r="843" spans="1:33">
      <c r="A843" s="6">
        <v>842</v>
      </c>
      <c r="B843" s="7" t="s">
        <v>1717</v>
      </c>
      <c r="C843" s="7" t="s">
        <v>153</v>
      </c>
      <c r="D843" s="7" t="s">
        <v>1388</v>
      </c>
      <c r="E843" s="7" t="s">
        <v>1389</v>
      </c>
      <c r="F843" s="7" t="s">
        <v>158</v>
      </c>
      <c r="G843" s="7" t="s">
        <v>1718</v>
      </c>
      <c r="H843" s="7" t="s">
        <v>134</v>
      </c>
      <c r="I843" s="7" t="s">
        <v>212</v>
      </c>
      <c r="J843" s="7" t="s">
        <v>66</v>
      </c>
      <c r="K843" s="7" t="s">
        <v>2895</v>
      </c>
      <c r="L843" s="7" t="s">
        <v>36</v>
      </c>
      <c r="M843" s="7" t="s">
        <v>75</v>
      </c>
      <c r="N843" s="7" t="s">
        <v>2896</v>
      </c>
      <c r="O843" s="7">
        <v>43.47</v>
      </c>
      <c r="P843" s="7">
        <v>3</v>
      </c>
      <c r="Q843" s="7">
        <v>18.63</v>
      </c>
      <c r="R843" s="8">
        <f>Table1[[#This Row],[Profit]]/Table1[[#This Row],[Sales]]</f>
        <v>0.42857142857142899</v>
      </c>
      <c r="S843" s="7">
        <v>4.3099999999999996</v>
      </c>
      <c r="T843" s="7" t="s">
        <v>170</v>
      </c>
      <c r="U843" s="7">
        <v>779</v>
      </c>
      <c r="V843" s="7" t="s">
        <v>174</v>
      </c>
      <c r="W843" s="7" t="s">
        <v>115</v>
      </c>
      <c r="X843" s="10" t="s">
        <v>28</v>
      </c>
      <c r="Y843" s="14">
        <v>44438</v>
      </c>
      <c r="Z843" s="14">
        <v>44205</v>
      </c>
      <c r="AA843" s="11">
        <f t="shared" si="65"/>
        <v>2021</v>
      </c>
      <c r="AB843" s="11" t="str">
        <f t="shared" si="66"/>
        <v>January</v>
      </c>
      <c r="AC843" s="11">
        <f t="shared" si="69"/>
        <v>-233</v>
      </c>
      <c r="AD843" s="13" t="str" cm="1">
        <f t="array" ref="AD843">_xlfn.IFS(Table1[[#This Row],[Diff order-ship date]]&gt;10,"late time",Table1[[#This Row],[Diff order-ship date]]&gt;=0,"on time",Table1[[#This Row],[Diff order-ship date]]&lt;0,"not appropriate")</f>
        <v>not appropriate</v>
      </c>
      <c r="AE843" s="11" t="str">
        <f t="shared" si="67"/>
        <v>Positive</v>
      </c>
      <c r="AF843" s="11" t="str">
        <f>_xlfn.CONCAT(Table1[[#This Row],[Month]],Table1[[#This Row],[year]])</f>
        <v>January2021</v>
      </c>
      <c r="AG843" s="11">
        <f t="shared" si="68"/>
        <v>0.42857142857142899</v>
      </c>
    </row>
    <row r="844" spans="1:33">
      <c r="A844" s="4">
        <v>843</v>
      </c>
      <c r="B844" s="5" t="s">
        <v>2777</v>
      </c>
      <c r="C844" s="5" t="s">
        <v>153</v>
      </c>
      <c r="D844" s="5" t="s">
        <v>924</v>
      </c>
      <c r="E844" s="5" t="s">
        <v>925</v>
      </c>
      <c r="F844" s="5" t="s">
        <v>158</v>
      </c>
      <c r="G844" s="5" t="s">
        <v>211</v>
      </c>
      <c r="H844" s="5" t="s">
        <v>61</v>
      </c>
      <c r="I844" s="5" t="s">
        <v>212</v>
      </c>
      <c r="J844" s="5" t="s">
        <v>67</v>
      </c>
      <c r="K844" s="5" t="s">
        <v>2897</v>
      </c>
      <c r="L844" s="5" t="s">
        <v>36</v>
      </c>
      <c r="M844" s="5" t="s">
        <v>114</v>
      </c>
      <c r="N844" s="5" t="s">
        <v>2898</v>
      </c>
      <c r="O844" s="5">
        <v>141.03</v>
      </c>
      <c r="P844" s="5">
        <v>3</v>
      </c>
      <c r="Q844" s="5">
        <v>28.17</v>
      </c>
      <c r="R844" s="8">
        <f>Table1[[#This Row],[Profit]]/Table1[[#This Row],[Sales]]</f>
        <v>0.199744735162731</v>
      </c>
      <c r="S844" s="5">
        <v>5.19</v>
      </c>
      <c r="T844" s="5" t="s">
        <v>170</v>
      </c>
      <c r="U844" s="5">
        <v>117</v>
      </c>
      <c r="V844" s="5" t="s">
        <v>174</v>
      </c>
      <c r="W844" s="5" t="s">
        <v>110</v>
      </c>
      <c r="X844" s="9" t="s">
        <v>21</v>
      </c>
      <c r="Y844" s="12">
        <v>44905</v>
      </c>
      <c r="Z844" s="12">
        <v>44848</v>
      </c>
      <c r="AA844" s="11">
        <f t="shared" si="65"/>
        <v>2022</v>
      </c>
      <c r="AB844" s="11" t="str">
        <f t="shared" si="66"/>
        <v>October</v>
      </c>
      <c r="AC844" s="11">
        <f t="shared" si="69"/>
        <v>-57</v>
      </c>
      <c r="AD844" s="13" t="str" cm="1">
        <f t="array" ref="AD844">_xlfn.IFS(Table1[[#This Row],[Diff order-ship date]]&gt;10,"late time",Table1[[#This Row],[Diff order-ship date]]&gt;=0,"on time",Table1[[#This Row],[Diff order-ship date]]&lt;0,"not appropriate")</f>
        <v>not appropriate</v>
      </c>
      <c r="AE844" s="11" t="str">
        <f t="shared" si="67"/>
        <v>Positive</v>
      </c>
      <c r="AF844" s="11" t="str">
        <f>_xlfn.CONCAT(Table1[[#This Row],[Month]],Table1[[#This Row],[year]])</f>
        <v>October2022</v>
      </c>
      <c r="AG844" s="11">
        <f t="shared" si="68"/>
        <v>0.199744735162731</v>
      </c>
    </row>
    <row r="845" spans="1:33">
      <c r="A845" s="6">
        <v>844</v>
      </c>
      <c r="B845" s="7" t="s">
        <v>1809</v>
      </c>
      <c r="C845" s="7" t="s">
        <v>153</v>
      </c>
      <c r="D845" s="7" t="s">
        <v>1810</v>
      </c>
      <c r="E845" s="7" t="s">
        <v>1811</v>
      </c>
      <c r="F845" s="7" t="s">
        <v>158</v>
      </c>
      <c r="G845" s="7" t="s">
        <v>330</v>
      </c>
      <c r="H845" s="7" t="s">
        <v>129</v>
      </c>
      <c r="I845" s="7" t="s">
        <v>212</v>
      </c>
      <c r="J845" s="7" t="s">
        <v>67</v>
      </c>
      <c r="K845" s="7" t="s">
        <v>2899</v>
      </c>
      <c r="L845" s="7" t="s">
        <v>36</v>
      </c>
      <c r="M845" s="7" t="s">
        <v>114</v>
      </c>
      <c r="N845" s="7" t="s">
        <v>2900</v>
      </c>
      <c r="O845" s="7">
        <v>56.97</v>
      </c>
      <c r="P845" s="7">
        <v>3</v>
      </c>
      <c r="Q845" s="7">
        <v>11.34</v>
      </c>
      <c r="R845" s="8">
        <f>Table1[[#This Row],[Profit]]/Table1[[#This Row],[Sales]]</f>
        <v>0.199052132701422</v>
      </c>
      <c r="S845" s="7">
        <v>5.0599999999999996</v>
      </c>
      <c r="T845" s="7" t="s">
        <v>170</v>
      </c>
      <c r="U845" s="7">
        <v>177</v>
      </c>
      <c r="V845" s="7" t="s">
        <v>174</v>
      </c>
      <c r="W845" s="7" t="s">
        <v>126</v>
      </c>
      <c r="X845" s="10" t="s">
        <v>21</v>
      </c>
      <c r="Y845" s="14">
        <v>44497</v>
      </c>
      <c r="Z845" s="14">
        <v>44497</v>
      </c>
      <c r="AA845" s="11">
        <f t="shared" si="65"/>
        <v>2021</v>
      </c>
      <c r="AB845" s="11" t="str">
        <f t="shared" si="66"/>
        <v>October</v>
      </c>
      <c r="AC845" s="11">
        <f t="shared" si="69"/>
        <v>0</v>
      </c>
      <c r="AD845" s="13" t="str" cm="1">
        <f t="array" ref="AD845">_xlfn.IFS(Table1[[#This Row],[Diff order-ship date]]&gt;10,"late time",Table1[[#This Row],[Diff order-ship date]]&gt;=0,"on time",Table1[[#This Row],[Diff order-ship date]]&lt;0,"not appropriate")</f>
        <v>on time</v>
      </c>
      <c r="AE845" s="11" t="str">
        <f t="shared" si="67"/>
        <v>Positive</v>
      </c>
      <c r="AF845" s="11" t="str">
        <f>_xlfn.CONCAT(Table1[[#This Row],[Month]],Table1[[#This Row],[year]])</f>
        <v>October2021</v>
      </c>
      <c r="AG845" s="11">
        <f t="shared" si="68"/>
        <v>0.199052132701422</v>
      </c>
    </row>
    <row r="846" spans="1:33">
      <c r="A846" s="4">
        <v>845</v>
      </c>
      <c r="B846" s="5" t="s">
        <v>1870</v>
      </c>
      <c r="C846" s="5" t="s">
        <v>153</v>
      </c>
      <c r="D846" s="5" t="s">
        <v>1871</v>
      </c>
      <c r="E846" s="5" t="s">
        <v>1872</v>
      </c>
      <c r="F846" s="5" t="s">
        <v>158</v>
      </c>
      <c r="G846" s="5" t="s">
        <v>1873</v>
      </c>
      <c r="H846" s="5" t="s">
        <v>137</v>
      </c>
      <c r="I846" s="5" t="s">
        <v>212</v>
      </c>
      <c r="J846" s="5" t="s">
        <v>64</v>
      </c>
      <c r="K846" s="5" t="s">
        <v>2901</v>
      </c>
      <c r="L846" s="5" t="s">
        <v>36</v>
      </c>
      <c r="M846" s="5" t="s">
        <v>99</v>
      </c>
      <c r="N846" s="5" t="s">
        <v>2902</v>
      </c>
      <c r="O846" s="5">
        <v>45.45</v>
      </c>
      <c r="P846" s="5">
        <v>3</v>
      </c>
      <c r="Q846" s="5">
        <v>14.04</v>
      </c>
      <c r="R846" s="8">
        <f>Table1[[#This Row],[Profit]]/Table1[[#This Row],[Sales]]</f>
        <v>0.30891089108910902</v>
      </c>
      <c r="S846" s="5">
        <v>1.43</v>
      </c>
      <c r="T846" s="5" t="s">
        <v>170</v>
      </c>
      <c r="U846" s="5">
        <v>274</v>
      </c>
      <c r="V846" s="5" t="s">
        <v>174</v>
      </c>
      <c r="W846" s="5" t="s">
        <v>122</v>
      </c>
      <c r="X846" s="9" t="s">
        <v>28</v>
      </c>
      <c r="Y846" s="12">
        <v>45296</v>
      </c>
      <c r="Z846" s="12">
        <v>45296</v>
      </c>
      <c r="AA846" s="11">
        <f t="shared" si="65"/>
        <v>2024</v>
      </c>
      <c r="AB846" s="11" t="str">
        <f t="shared" si="66"/>
        <v>January</v>
      </c>
      <c r="AC846" s="11">
        <f t="shared" si="69"/>
        <v>0</v>
      </c>
      <c r="AD846" s="13" t="str" cm="1">
        <f t="array" ref="AD846">_xlfn.IFS(Table1[[#This Row],[Diff order-ship date]]&gt;10,"late time",Table1[[#This Row],[Diff order-ship date]]&gt;=0,"on time",Table1[[#This Row],[Diff order-ship date]]&lt;0,"not appropriate")</f>
        <v>on time</v>
      </c>
      <c r="AE846" s="11" t="str">
        <f t="shared" si="67"/>
        <v>Positive</v>
      </c>
      <c r="AF846" s="11" t="str">
        <f>_xlfn.CONCAT(Table1[[#This Row],[Month]],Table1[[#This Row],[year]])</f>
        <v>January2024</v>
      </c>
      <c r="AG846" s="11">
        <f t="shared" si="68"/>
        <v>0.30891089108910902</v>
      </c>
    </row>
    <row r="847" spans="1:33">
      <c r="A847" s="6">
        <v>846</v>
      </c>
      <c r="B847" s="7" t="s">
        <v>1970</v>
      </c>
      <c r="C847" s="7" t="s">
        <v>153</v>
      </c>
      <c r="D847" s="7" t="s">
        <v>1971</v>
      </c>
      <c r="E847" s="7" t="s">
        <v>1972</v>
      </c>
      <c r="F847" s="7" t="s">
        <v>158</v>
      </c>
      <c r="G847" s="7" t="s">
        <v>909</v>
      </c>
      <c r="H847" s="7" t="s">
        <v>138</v>
      </c>
      <c r="I847" s="7" t="s">
        <v>212</v>
      </c>
      <c r="J847" s="7" t="s">
        <v>65</v>
      </c>
      <c r="K847" s="7" t="s">
        <v>1916</v>
      </c>
      <c r="L847" s="7" t="s">
        <v>36</v>
      </c>
      <c r="M847" s="7" t="s">
        <v>34</v>
      </c>
      <c r="N847" s="7" t="s">
        <v>1917</v>
      </c>
      <c r="O847" s="7">
        <v>203.22</v>
      </c>
      <c r="P847" s="7">
        <v>3</v>
      </c>
      <c r="Q847" s="7">
        <v>46.71</v>
      </c>
      <c r="R847" s="8">
        <f>Table1[[#This Row],[Profit]]/Table1[[#This Row],[Sales]]</f>
        <v>0.229849424269265</v>
      </c>
      <c r="S847" s="7">
        <v>15.23</v>
      </c>
      <c r="T847" s="7" t="s">
        <v>170</v>
      </c>
      <c r="U847" s="7">
        <v>477</v>
      </c>
      <c r="V847" s="7" t="s">
        <v>174</v>
      </c>
      <c r="W847" s="7" t="s">
        <v>115</v>
      </c>
      <c r="X847" s="10" t="s">
        <v>21</v>
      </c>
      <c r="Y847" s="14">
        <v>44948</v>
      </c>
      <c r="Z847" s="14">
        <v>44950</v>
      </c>
      <c r="AA847" s="11">
        <f t="shared" si="65"/>
        <v>2023</v>
      </c>
      <c r="AB847" s="11" t="str">
        <f t="shared" si="66"/>
        <v>January</v>
      </c>
      <c r="AC847" s="11">
        <f t="shared" si="69"/>
        <v>2</v>
      </c>
      <c r="AD847" s="13" t="str" cm="1">
        <f t="array" ref="AD847">_xlfn.IFS(Table1[[#This Row],[Diff order-ship date]]&gt;10,"late time",Table1[[#This Row],[Diff order-ship date]]&gt;=0,"on time",Table1[[#This Row],[Diff order-ship date]]&lt;0,"not appropriate")</f>
        <v>on time</v>
      </c>
      <c r="AE847" s="11" t="str">
        <f t="shared" si="67"/>
        <v>Positive</v>
      </c>
      <c r="AF847" s="11" t="str">
        <f>_xlfn.CONCAT(Table1[[#This Row],[Month]],Table1[[#This Row],[year]])</f>
        <v>January2023</v>
      </c>
      <c r="AG847" s="11">
        <f t="shared" si="68"/>
        <v>0.229849424269265</v>
      </c>
    </row>
    <row r="848" spans="1:33">
      <c r="A848" s="4">
        <v>847</v>
      </c>
      <c r="B848" s="5" t="s">
        <v>2811</v>
      </c>
      <c r="C848" s="5" t="s">
        <v>153</v>
      </c>
      <c r="D848" s="5" t="s">
        <v>1492</v>
      </c>
      <c r="E848" s="5" t="s">
        <v>1493</v>
      </c>
      <c r="F848" s="5" t="s">
        <v>158</v>
      </c>
      <c r="G848" s="5" t="s">
        <v>55</v>
      </c>
      <c r="H848" s="5" t="s">
        <v>55</v>
      </c>
      <c r="I848" s="5" t="s">
        <v>212</v>
      </c>
      <c r="J848" s="5" t="s">
        <v>65</v>
      </c>
      <c r="K848" s="5" t="s">
        <v>2903</v>
      </c>
      <c r="L848" s="5" t="s">
        <v>36</v>
      </c>
      <c r="M848" s="5" t="s">
        <v>34</v>
      </c>
      <c r="N848" s="5" t="s">
        <v>2904</v>
      </c>
      <c r="O848" s="5">
        <v>130.22999999999999</v>
      </c>
      <c r="P848" s="5">
        <v>3</v>
      </c>
      <c r="Q848" s="5">
        <v>32.49</v>
      </c>
      <c r="R848" s="8">
        <f>Table1[[#This Row],[Profit]]/Table1[[#This Row],[Sales]]</f>
        <v>0.24948168624740799</v>
      </c>
      <c r="S848" s="5">
        <v>10.31</v>
      </c>
      <c r="T848" s="5" t="s">
        <v>170</v>
      </c>
      <c r="U848" s="5">
        <v>669</v>
      </c>
      <c r="V848" s="5" t="s">
        <v>174</v>
      </c>
      <c r="W848" s="5" t="s">
        <v>110</v>
      </c>
      <c r="X848" s="9" t="s">
        <v>28</v>
      </c>
      <c r="Y848" s="12">
        <v>44718</v>
      </c>
      <c r="Z848" s="12">
        <v>44810</v>
      </c>
      <c r="AA848" s="11">
        <f t="shared" si="65"/>
        <v>2022</v>
      </c>
      <c r="AB848" s="11" t="str">
        <f t="shared" si="66"/>
        <v>September</v>
      </c>
      <c r="AC848" s="11">
        <f t="shared" si="69"/>
        <v>92</v>
      </c>
      <c r="AD848" s="13" t="str" cm="1">
        <f t="array" ref="AD848">_xlfn.IFS(Table1[[#This Row],[Diff order-ship date]]&gt;10,"late time",Table1[[#This Row],[Diff order-ship date]]&gt;=0,"on time",Table1[[#This Row],[Diff order-ship date]]&lt;0,"not appropriate")</f>
        <v>late time</v>
      </c>
      <c r="AE848" s="11" t="str">
        <f t="shared" si="67"/>
        <v>Positive</v>
      </c>
      <c r="AF848" s="11" t="str">
        <f>_xlfn.CONCAT(Table1[[#This Row],[Month]],Table1[[#This Row],[year]])</f>
        <v>September2022</v>
      </c>
      <c r="AG848" s="11">
        <f t="shared" si="68"/>
        <v>0.24948168624740799</v>
      </c>
    </row>
    <row r="849" spans="1:33">
      <c r="A849" s="6">
        <v>848</v>
      </c>
      <c r="B849" s="7" t="s">
        <v>2905</v>
      </c>
      <c r="C849" s="7" t="s">
        <v>153</v>
      </c>
      <c r="D849" s="7" t="s">
        <v>2906</v>
      </c>
      <c r="E849" s="7" t="s">
        <v>2907</v>
      </c>
      <c r="F849" s="7" t="s">
        <v>158</v>
      </c>
      <c r="G849" s="7" t="s">
        <v>615</v>
      </c>
      <c r="H849" s="7" t="s">
        <v>104</v>
      </c>
      <c r="I849" s="7" t="s">
        <v>212</v>
      </c>
      <c r="J849" s="7" t="s">
        <v>67</v>
      </c>
      <c r="K849" s="7" t="s">
        <v>2908</v>
      </c>
      <c r="L849" s="7" t="s">
        <v>36</v>
      </c>
      <c r="M849" s="7" t="s">
        <v>34</v>
      </c>
      <c r="N849" s="7" t="s">
        <v>2909</v>
      </c>
      <c r="O849" s="7">
        <v>154.80000000000001</v>
      </c>
      <c r="P849" s="7">
        <v>3</v>
      </c>
      <c r="Q849" s="7">
        <v>17.010000000000002</v>
      </c>
      <c r="R849" s="8">
        <f>Table1[[#This Row],[Profit]]/Table1[[#This Row],[Sales]]</f>
        <v>0.10988372093023301</v>
      </c>
      <c r="S849" s="7">
        <v>7.03</v>
      </c>
      <c r="T849" s="7" t="s">
        <v>170</v>
      </c>
      <c r="U849" s="7">
        <v>571</v>
      </c>
      <c r="V849" s="7" t="s">
        <v>174</v>
      </c>
      <c r="W849" s="7" t="s">
        <v>126</v>
      </c>
      <c r="X849" s="10" t="s">
        <v>21</v>
      </c>
      <c r="Y849" s="14">
        <v>44607</v>
      </c>
      <c r="Z849" s="14">
        <v>44610</v>
      </c>
      <c r="AA849" s="11">
        <f t="shared" si="65"/>
        <v>2022</v>
      </c>
      <c r="AB849" s="11" t="str">
        <f t="shared" si="66"/>
        <v>February</v>
      </c>
      <c r="AC849" s="11">
        <f t="shared" si="69"/>
        <v>3</v>
      </c>
      <c r="AD849" s="13" t="str" cm="1">
        <f t="array" ref="AD849">_xlfn.IFS(Table1[[#This Row],[Diff order-ship date]]&gt;10,"late time",Table1[[#This Row],[Diff order-ship date]]&gt;=0,"on time",Table1[[#This Row],[Diff order-ship date]]&lt;0,"not appropriate")</f>
        <v>on time</v>
      </c>
      <c r="AE849" s="11" t="str">
        <f t="shared" si="67"/>
        <v>Positive</v>
      </c>
      <c r="AF849" s="11" t="str">
        <f>_xlfn.CONCAT(Table1[[#This Row],[Month]],Table1[[#This Row],[year]])</f>
        <v>February2022</v>
      </c>
      <c r="AG849" s="11">
        <f t="shared" si="68"/>
        <v>0.10988372093023301</v>
      </c>
    </row>
    <row r="850" spans="1:33">
      <c r="A850" s="4">
        <v>849</v>
      </c>
      <c r="B850" s="5" t="s">
        <v>2910</v>
      </c>
      <c r="C850" s="5" t="s">
        <v>153</v>
      </c>
      <c r="D850" s="5" t="s">
        <v>2911</v>
      </c>
      <c r="E850" s="5" t="s">
        <v>2912</v>
      </c>
      <c r="F850" s="5" t="s">
        <v>158</v>
      </c>
      <c r="G850" s="5" t="s">
        <v>644</v>
      </c>
      <c r="H850" s="5" t="s">
        <v>104</v>
      </c>
      <c r="I850" s="5" t="s">
        <v>212</v>
      </c>
      <c r="J850" s="5" t="s">
        <v>67</v>
      </c>
      <c r="K850" s="5" t="s">
        <v>291</v>
      </c>
      <c r="L850" s="5" t="s">
        <v>36</v>
      </c>
      <c r="M850" s="5" t="s">
        <v>99</v>
      </c>
      <c r="N850" s="5" t="s">
        <v>292</v>
      </c>
      <c r="O850" s="5">
        <v>67.454999999999998</v>
      </c>
      <c r="P850" s="5">
        <v>3</v>
      </c>
      <c r="Q850" s="5">
        <v>-4.0949999999999998</v>
      </c>
      <c r="R850" s="8">
        <f>Table1[[#This Row],[Profit]]/Table1[[#This Row],[Sales]]</f>
        <v>-6.0707138092061401E-2</v>
      </c>
      <c r="S850" s="5">
        <v>4.5999999999999996</v>
      </c>
      <c r="T850" s="5" t="s">
        <v>170</v>
      </c>
      <c r="U850" s="5">
        <v>698</v>
      </c>
      <c r="V850" s="5" t="s">
        <v>174</v>
      </c>
      <c r="W850" s="5" t="s">
        <v>122</v>
      </c>
      <c r="X850" s="9" t="s">
        <v>28</v>
      </c>
      <c r="Y850" s="12">
        <v>44734</v>
      </c>
      <c r="Z850" s="12">
        <v>44739</v>
      </c>
      <c r="AA850" s="11">
        <f t="shared" si="65"/>
        <v>2022</v>
      </c>
      <c r="AB850" s="11" t="str">
        <f t="shared" si="66"/>
        <v>June</v>
      </c>
      <c r="AC850" s="11">
        <f t="shared" si="69"/>
        <v>5</v>
      </c>
      <c r="AD850" s="13" t="str" cm="1">
        <f t="array" ref="AD850">_xlfn.IFS(Table1[[#This Row],[Diff order-ship date]]&gt;10,"late time",Table1[[#This Row],[Diff order-ship date]]&gt;=0,"on time",Table1[[#This Row],[Diff order-ship date]]&lt;0,"not appropriate")</f>
        <v>on time</v>
      </c>
      <c r="AE850" s="11" t="str">
        <f t="shared" si="67"/>
        <v>Negative</v>
      </c>
      <c r="AF850" s="11" t="str">
        <f>_xlfn.CONCAT(Table1[[#This Row],[Month]],Table1[[#This Row],[year]])</f>
        <v>June2022</v>
      </c>
      <c r="AG850" s="11">
        <f t="shared" si="68"/>
        <v>-6.0707138092061401E-2</v>
      </c>
    </row>
    <row r="851" spans="1:33">
      <c r="A851" s="6">
        <v>850</v>
      </c>
      <c r="B851" s="7" t="s">
        <v>2913</v>
      </c>
      <c r="C851" s="7" t="s">
        <v>153</v>
      </c>
      <c r="D851" s="7" t="s">
        <v>1227</v>
      </c>
      <c r="E851" s="7" t="s">
        <v>1228</v>
      </c>
      <c r="F851" s="7" t="s">
        <v>158</v>
      </c>
      <c r="G851" s="7" t="s">
        <v>751</v>
      </c>
      <c r="H851" s="7" t="s">
        <v>138</v>
      </c>
      <c r="I851" s="7" t="s">
        <v>212</v>
      </c>
      <c r="J851" s="7" t="s">
        <v>65</v>
      </c>
      <c r="K851" s="7" t="s">
        <v>2914</v>
      </c>
      <c r="L851" s="7" t="s">
        <v>36</v>
      </c>
      <c r="M851" s="7" t="s">
        <v>38</v>
      </c>
      <c r="N851" s="7" t="s">
        <v>2915</v>
      </c>
      <c r="O851" s="7">
        <v>123.72</v>
      </c>
      <c r="P851" s="7">
        <v>4</v>
      </c>
      <c r="Q851" s="7">
        <v>33.36</v>
      </c>
      <c r="R851" s="8">
        <f>Table1[[#This Row],[Profit]]/Table1[[#This Row],[Sales]]</f>
        <v>0.269641125121241</v>
      </c>
      <c r="S851" s="7">
        <v>7.45</v>
      </c>
      <c r="T851" s="7" t="s">
        <v>170</v>
      </c>
      <c r="U851" s="7">
        <v>245</v>
      </c>
      <c r="V851" s="7" t="s">
        <v>174</v>
      </c>
      <c r="W851" s="7" t="s">
        <v>115</v>
      </c>
      <c r="X851" s="10" t="s">
        <v>21</v>
      </c>
      <c r="Y851" s="14">
        <v>45614</v>
      </c>
      <c r="Z851" s="14">
        <v>45616</v>
      </c>
      <c r="AA851" s="11">
        <f t="shared" si="65"/>
        <v>2024</v>
      </c>
      <c r="AB851" s="11" t="str">
        <f t="shared" si="66"/>
        <v>November</v>
      </c>
      <c r="AC851" s="11">
        <f t="shared" si="69"/>
        <v>2</v>
      </c>
      <c r="AD851" s="13" t="str" cm="1">
        <f t="array" ref="AD851">_xlfn.IFS(Table1[[#This Row],[Diff order-ship date]]&gt;10,"late time",Table1[[#This Row],[Diff order-ship date]]&gt;=0,"on time",Table1[[#This Row],[Diff order-ship date]]&lt;0,"not appropriate")</f>
        <v>on time</v>
      </c>
      <c r="AE851" s="11" t="str">
        <f t="shared" si="67"/>
        <v>Positive</v>
      </c>
      <c r="AF851" s="11" t="str">
        <f>_xlfn.CONCAT(Table1[[#This Row],[Month]],Table1[[#This Row],[year]])</f>
        <v>November2024</v>
      </c>
      <c r="AG851" s="11">
        <f t="shared" si="68"/>
        <v>0.269641125121241</v>
      </c>
    </row>
    <row r="852" spans="1:33">
      <c r="A852" s="4">
        <v>851</v>
      </c>
      <c r="B852" s="5" t="s">
        <v>2802</v>
      </c>
      <c r="C852" s="5" t="s">
        <v>153</v>
      </c>
      <c r="D852" s="5" t="s">
        <v>955</v>
      </c>
      <c r="E852" s="5" t="s">
        <v>956</v>
      </c>
      <c r="F852" s="5" t="s">
        <v>158</v>
      </c>
      <c r="G852" s="5" t="s">
        <v>665</v>
      </c>
      <c r="H852" s="5" t="s">
        <v>125</v>
      </c>
      <c r="I852" s="5" t="s">
        <v>212</v>
      </c>
      <c r="J852" s="5" t="s">
        <v>65</v>
      </c>
      <c r="K852" s="5" t="s">
        <v>2916</v>
      </c>
      <c r="L852" s="5" t="s">
        <v>36</v>
      </c>
      <c r="M852" s="5" t="s">
        <v>114</v>
      </c>
      <c r="N852" s="5" t="s">
        <v>2917</v>
      </c>
      <c r="O852" s="5">
        <v>171</v>
      </c>
      <c r="P852" s="5">
        <v>4</v>
      </c>
      <c r="Q852" s="5">
        <v>32.4</v>
      </c>
      <c r="R852" s="8">
        <f>Table1[[#This Row],[Profit]]/Table1[[#This Row],[Sales]]</f>
        <v>0.18947368421052599</v>
      </c>
      <c r="S852" s="5">
        <v>13.54</v>
      </c>
      <c r="T852" s="5" t="s">
        <v>170</v>
      </c>
      <c r="U852" s="5">
        <v>364</v>
      </c>
      <c r="V852" s="5" t="s">
        <v>174</v>
      </c>
      <c r="W852" s="5" t="s">
        <v>126</v>
      </c>
      <c r="X852" s="9" t="s">
        <v>21</v>
      </c>
      <c r="Y852" s="12">
        <v>45117</v>
      </c>
      <c r="Z852" s="12">
        <v>45270</v>
      </c>
      <c r="AA852" s="11">
        <f t="shared" si="65"/>
        <v>2023</v>
      </c>
      <c r="AB852" s="11" t="str">
        <f t="shared" si="66"/>
        <v>December</v>
      </c>
      <c r="AC852" s="11">
        <f t="shared" si="69"/>
        <v>153</v>
      </c>
      <c r="AD852" s="13" t="str" cm="1">
        <f t="array" ref="AD852">_xlfn.IFS(Table1[[#This Row],[Diff order-ship date]]&gt;10,"late time",Table1[[#This Row],[Diff order-ship date]]&gt;=0,"on time",Table1[[#This Row],[Diff order-ship date]]&lt;0,"not appropriate")</f>
        <v>late time</v>
      </c>
      <c r="AE852" s="11" t="str">
        <f t="shared" si="67"/>
        <v>Positive</v>
      </c>
      <c r="AF852" s="11" t="str">
        <f>_xlfn.CONCAT(Table1[[#This Row],[Month]],Table1[[#This Row],[year]])</f>
        <v>December2023</v>
      </c>
      <c r="AG852" s="11">
        <f t="shared" si="68"/>
        <v>0.18947368421052599</v>
      </c>
    </row>
    <row r="853" spans="1:33">
      <c r="A853" s="6">
        <v>852</v>
      </c>
      <c r="B853" s="7" t="s">
        <v>245</v>
      </c>
      <c r="C853" s="7" t="s">
        <v>153</v>
      </c>
      <c r="D853" s="7" t="s">
        <v>246</v>
      </c>
      <c r="E853" s="7" t="s">
        <v>247</v>
      </c>
      <c r="F853" s="7" t="s">
        <v>158</v>
      </c>
      <c r="G853" s="7" t="s">
        <v>248</v>
      </c>
      <c r="H853" s="7" t="s">
        <v>104</v>
      </c>
      <c r="I853" s="7" t="s">
        <v>212</v>
      </c>
      <c r="J853" s="7" t="s">
        <v>67</v>
      </c>
      <c r="K853" s="7" t="s">
        <v>2362</v>
      </c>
      <c r="L853" s="7" t="s">
        <v>36</v>
      </c>
      <c r="M853" s="7" t="s">
        <v>114</v>
      </c>
      <c r="N853" s="7" t="s">
        <v>2363</v>
      </c>
      <c r="O853" s="7">
        <v>118.2</v>
      </c>
      <c r="P853" s="7">
        <v>4</v>
      </c>
      <c r="Q853" s="7">
        <v>48.36</v>
      </c>
      <c r="R853" s="8">
        <f>Table1[[#This Row],[Profit]]/Table1[[#This Row],[Sales]]</f>
        <v>0.40913705583756299</v>
      </c>
      <c r="S853" s="7">
        <v>6.91</v>
      </c>
      <c r="T853" s="7" t="s">
        <v>170</v>
      </c>
      <c r="U853" s="7">
        <v>76</v>
      </c>
      <c r="V853" s="7" t="s">
        <v>174</v>
      </c>
      <c r="W853" s="7" t="s">
        <v>122</v>
      </c>
      <c r="X853" s="10" t="s">
        <v>28</v>
      </c>
      <c r="Y853" s="14">
        <v>44433</v>
      </c>
      <c r="Z853" s="14">
        <v>44435</v>
      </c>
      <c r="AA853" s="11">
        <f t="shared" si="65"/>
        <v>2021</v>
      </c>
      <c r="AB853" s="11" t="str">
        <f t="shared" si="66"/>
        <v>August</v>
      </c>
      <c r="AC853" s="11">
        <f t="shared" si="69"/>
        <v>2</v>
      </c>
      <c r="AD853" s="13" t="str" cm="1">
        <f t="array" ref="AD853">_xlfn.IFS(Table1[[#This Row],[Diff order-ship date]]&gt;10,"late time",Table1[[#This Row],[Diff order-ship date]]&gt;=0,"on time",Table1[[#This Row],[Diff order-ship date]]&lt;0,"not appropriate")</f>
        <v>on time</v>
      </c>
      <c r="AE853" s="11" t="str">
        <f t="shared" si="67"/>
        <v>Positive</v>
      </c>
      <c r="AF853" s="11" t="str">
        <f>_xlfn.CONCAT(Table1[[#This Row],[Month]],Table1[[#This Row],[year]])</f>
        <v>August2021</v>
      </c>
      <c r="AG853" s="11">
        <f t="shared" si="68"/>
        <v>0.40913705583756299</v>
      </c>
    </row>
    <row r="854" spans="1:33">
      <c r="A854" s="4">
        <v>853</v>
      </c>
      <c r="B854" s="5" t="s">
        <v>1785</v>
      </c>
      <c r="C854" s="5" t="s">
        <v>153</v>
      </c>
      <c r="D854" s="5" t="s">
        <v>1786</v>
      </c>
      <c r="E854" s="5" t="s">
        <v>1787</v>
      </c>
      <c r="F854" s="5" t="s">
        <v>158</v>
      </c>
      <c r="G854" s="5" t="s">
        <v>148</v>
      </c>
      <c r="H854" s="5" t="s">
        <v>138</v>
      </c>
      <c r="I854" s="5" t="s">
        <v>212</v>
      </c>
      <c r="J854" s="5" t="s">
        <v>65</v>
      </c>
      <c r="K854" s="5" t="s">
        <v>2918</v>
      </c>
      <c r="L854" s="5" t="s">
        <v>36</v>
      </c>
      <c r="M854" s="5" t="s">
        <v>114</v>
      </c>
      <c r="N854" s="5" t="s">
        <v>2919</v>
      </c>
      <c r="O854" s="5">
        <v>54.24</v>
      </c>
      <c r="P854" s="5">
        <v>4</v>
      </c>
      <c r="Q854" s="5">
        <v>15.72</v>
      </c>
      <c r="R854" s="8">
        <f>Table1[[#This Row],[Profit]]/Table1[[#This Row],[Sales]]</f>
        <v>0.28982300884955797</v>
      </c>
      <c r="S854" s="5">
        <v>4.3</v>
      </c>
      <c r="T854" s="5" t="s">
        <v>170</v>
      </c>
      <c r="U854" s="5">
        <v>473</v>
      </c>
      <c r="V854" s="5" t="s">
        <v>174</v>
      </c>
      <c r="W854" s="5" t="s">
        <v>115</v>
      </c>
      <c r="X854" s="9" t="s">
        <v>28</v>
      </c>
      <c r="Y854" s="12">
        <v>44629</v>
      </c>
      <c r="Z854" s="12">
        <v>44721</v>
      </c>
      <c r="AA854" s="11">
        <f t="shared" si="65"/>
        <v>2022</v>
      </c>
      <c r="AB854" s="11" t="str">
        <f t="shared" si="66"/>
        <v>June</v>
      </c>
      <c r="AC854" s="11">
        <f t="shared" si="69"/>
        <v>92</v>
      </c>
      <c r="AD854" s="13" t="str" cm="1">
        <f t="array" ref="AD854">_xlfn.IFS(Table1[[#This Row],[Diff order-ship date]]&gt;10,"late time",Table1[[#This Row],[Diff order-ship date]]&gt;=0,"on time",Table1[[#This Row],[Diff order-ship date]]&lt;0,"not appropriate")</f>
        <v>late time</v>
      </c>
      <c r="AE854" s="11" t="str">
        <f t="shared" si="67"/>
        <v>Positive</v>
      </c>
      <c r="AF854" s="11" t="str">
        <f>_xlfn.CONCAT(Table1[[#This Row],[Month]],Table1[[#This Row],[year]])</f>
        <v>June2022</v>
      </c>
      <c r="AG854" s="11">
        <f t="shared" si="68"/>
        <v>0.28982300884955797</v>
      </c>
    </row>
    <row r="855" spans="1:33">
      <c r="A855" s="6">
        <v>854</v>
      </c>
      <c r="B855" s="7" t="s">
        <v>251</v>
      </c>
      <c r="C855" s="7" t="s">
        <v>153</v>
      </c>
      <c r="D855" s="7" t="s">
        <v>252</v>
      </c>
      <c r="E855" s="7" t="s">
        <v>253</v>
      </c>
      <c r="F855" s="7" t="s">
        <v>158</v>
      </c>
      <c r="G855" s="7" t="s">
        <v>120</v>
      </c>
      <c r="H855" s="7" t="s">
        <v>120</v>
      </c>
      <c r="I855" s="7" t="s">
        <v>212</v>
      </c>
      <c r="J855" s="7" t="s">
        <v>66</v>
      </c>
      <c r="K855" s="7" t="s">
        <v>2368</v>
      </c>
      <c r="L855" s="7" t="s">
        <v>36</v>
      </c>
      <c r="M855" s="7" t="s">
        <v>109</v>
      </c>
      <c r="N855" s="7" t="s">
        <v>2369</v>
      </c>
      <c r="O855" s="7">
        <v>231.36</v>
      </c>
      <c r="P855" s="7">
        <v>4</v>
      </c>
      <c r="Q855" s="7">
        <v>64.680000000000007</v>
      </c>
      <c r="R855" s="8">
        <f>Table1[[#This Row],[Profit]]/Table1[[#This Row],[Sales]]</f>
        <v>0.27956431535269699</v>
      </c>
      <c r="S855" s="7">
        <v>12.57</v>
      </c>
      <c r="T855" s="7" t="s">
        <v>170</v>
      </c>
      <c r="U855" s="7">
        <v>432</v>
      </c>
      <c r="V855" s="7" t="s">
        <v>174</v>
      </c>
      <c r="W855" s="7" t="s">
        <v>115</v>
      </c>
      <c r="X855" s="10" t="s">
        <v>21</v>
      </c>
      <c r="Y855" s="14">
        <v>45189</v>
      </c>
      <c r="Z855" s="14">
        <v>45191</v>
      </c>
      <c r="AA855" s="11">
        <f t="shared" si="65"/>
        <v>2023</v>
      </c>
      <c r="AB855" s="11" t="str">
        <f t="shared" si="66"/>
        <v>September</v>
      </c>
      <c r="AC855" s="11">
        <f t="shared" si="69"/>
        <v>2</v>
      </c>
      <c r="AD855" s="13" t="str" cm="1">
        <f t="array" ref="AD855">_xlfn.IFS(Table1[[#This Row],[Diff order-ship date]]&gt;10,"late time",Table1[[#This Row],[Diff order-ship date]]&gt;=0,"on time",Table1[[#This Row],[Diff order-ship date]]&lt;0,"not appropriate")</f>
        <v>on time</v>
      </c>
      <c r="AE855" s="11" t="str">
        <f t="shared" si="67"/>
        <v>Positive</v>
      </c>
      <c r="AF855" s="11" t="str">
        <f>_xlfn.CONCAT(Table1[[#This Row],[Month]],Table1[[#This Row],[year]])</f>
        <v>September2023</v>
      </c>
      <c r="AG855" s="11">
        <f t="shared" si="68"/>
        <v>0.27956431535269699</v>
      </c>
    </row>
    <row r="856" spans="1:33">
      <c r="A856" s="4">
        <v>855</v>
      </c>
      <c r="B856" s="5" t="s">
        <v>245</v>
      </c>
      <c r="C856" s="5" t="s">
        <v>153</v>
      </c>
      <c r="D856" s="5" t="s">
        <v>246</v>
      </c>
      <c r="E856" s="5" t="s">
        <v>247</v>
      </c>
      <c r="F856" s="5" t="s">
        <v>158</v>
      </c>
      <c r="G856" s="5" t="s">
        <v>248</v>
      </c>
      <c r="H856" s="5" t="s">
        <v>104</v>
      </c>
      <c r="I856" s="5" t="s">
        <v>212</v>
      </c>
      <c r="J856" s="5" t="s">
        <v>67</v>
      </c>
      <c r="K856" s="5" t="s">
        <v>331</v>
      </c>
      <c r="L856" s="5" t="s">
        <v>36</v>
      </c>
      <c r="M856" s="5" t="s">
        <v>47</v>
      </c>
      <c r="N856" s="5" t="s">
        <v>332</v>
      </c>
      <c r="O856" s="5">
        <v>29.4</v>
      </c>
      <c r="P856" s="5">
        <v>4</v>
      </c>
      <c r="Q856" s="5">
        <v>10.56</v>
      </c>
      <c r="R856" s="8">
        <f>Table1[[#This Row],[Profit]]/Table1[[#This Row],[Sales]]</f>
        <v>0.35918367346938801</v>
      </c>
      <c r="S856" s="5">
        <v>1.9</v>
      </c>
      <c r="T856" s="5" t="s">
        <v>170</v>
      </c>
      <c r="U856" s="5">
        <v>245</v>
      </c>
      <c r="V856" s="5" t="s">
        <v>174</v>
      </c>
      <c r="W856" s="5" t="s">
        <v>126</v>
      </c>
      <c r="X856" s="9" t="s">
        <v>28</v>
      </c>
      <c r="Y856" s="12">
        <v>45243</v>
      </c>
      <c r="Z856" s="12">
        <v>45245</v>
      </c>
      <c r="AA856" s="11">
        <f t="shared" si="65"/>
        <v>2023</v>
      </c>
      <c r="AB856" s="11" t="str">
        <f t="shared" si="66"/>
        <v>November</v>
      </c>
      <c r="AC856" s="11">
        <f t="shared" si="69"/>
        <v>2</v>
      </c>
      <c r="AD856" s="13" t="str" cm="1">
        <f t="array" ref="AD856">_xlfn.IFS(Table1[[#This Row],[Diff order-ship date]]&gt;10,"late time",Table1[[#This Row],[Diff order-ship date]]&gt;=0,"on time",Table1[[#This Row],[Diff order-ship date]]&lt;0,"not appropriate")</f>
        <v>on time</v>
      </c>
      <c r="AE856" s="11" t="str">
        <f t="shared" si="67"/>
        <v>Positive</v>
      </c>
      <c r="AF856" s="11" t="str">
        <f>_xlfn.CONCAT(Table1[[#This Row],[Month]],Table1[[#This Row],[year]])</f>
        <v>November2023</v>
      </c>
      <c r="AG856" s="11">
        <f t="shared" si="68"/>
        <v>0.35918367346938801</v>
      </c>
    </row>
    <row r="857" spans="1:33">
      <c r="A857" s="6">
        <v>856</v>
      </c>
      <c r="B857" s="7" t="s">
        <v>2920</v>
      </c>
      <c r="C857" s="7" t="s">
        <v>153</v>
      </c>
      <c r="D857" s="7" t="s">
        <v>2921</v>
      </c>
      <c r="E857" s="7" t="s">
        <v>2922</v>
      </c>
      <c r="F857" s="7" t="s">
        <v>158</v>
      </c>
      <c r="G857" s="7" t="s">
        <v>869</v>
      </c>
      <c r="H857" s="7" t="s">
        <v>138</v>
      </c>
      <c r="I857" s="7" t="s">
        <v>212</v>
      </c>
      <c r="J857" s="7" t="s">
        <v>65</v>
      </c>
      <c r="K857" s="7" t="s">
        <v>2923</v>
      </c>
      <c r="L857" s="7" t="s">
        <v>36</v>
      </c>
      <c r="M857" s="7" t="s">
        <v>38</v>
      </c>
      <c r="N857" s="7" t="s">
        <v>2924</v>
      </c>
      <c r="O857" s="7">
        <v>249.9</v>
      </c>
      <c r="P857" s="7">
        <v>5</v>
      </c>
      <c r="Q857" s="7">
        <v>72.45</v>
      </c>
      <c r="R857" s="8">
        <f>Table1[[#This Row],[Profit]]/Table1[[#This Row],[Sales]]</f>
        <v>0.28991596638655498</v>
      </c>
      <c r="S857" s="7">
        <v>8.6999999999999993</v>
      </c>
      <c r="T857" s="7" t="s">
        <v>170</v>
      </c>
      <c r="U857" s="7">
        <v>378</v>
      </c>
      <c r="V857" s="7" t="s">
        <v>174</v>
      </c>
      <c r="W857" s="7" t="s">
        <v>122</v>
      </c>
      <c r="X857" s="10" t="s">
        <v>28</v>
      </c>
      <c r="Y857" s="14">
        <v>45184</v>
      </c>
      <c r="Z857" s="14">
        <v>45184</v>
      </c>
      <c r="AA857" s="11">
        <f t="shared" si="65"/>
        <v>2023</v>
      </c>
      <c r="AB857" s="11" t="str">
        <f t="shared" si="66"/>
        <v>September</v>
      </c>
      <c r="AC857" s="11">
        <f t="shared" si="69"/>
        <v>0</v>
      </c>
      <c r="AD857" s="13" t="str" cm="1">
        <f t="array" ref="AD857">_xlfn.IFS(Table1[[#This Row],[Diff order-ship date]]&gt;10,"late time",Table1[[#This Row],[Diff order-ship date]]&gt;=0,"on time",Table1[[#This Row],[Diff order-ship date]]&lt;0,"not appropriate")</f>
        <v>on time</v>
      </c>
      <c r="AE857" s="11" t="str">
        <f t="shared" si="67"/>
        <v>Positive</v>
      </c>
      <c r="AF857" s="11" t="str">
        <f>_xlfn.CONCAT(Table1[[#This Row],[Month]],Table1[[#This Row],[year]])</f>
        <v>September2023</v>
      </c>
      <c r="AG857" s="11">
        <f t="shared" si="68"/>
        <v>0.28991596638655498</v>
      </c>
    </row>
    <row r="858" spans="1:33">
      <c r="A858" s="4">
        <v>857</v>
      </c>
      <c r="B858" s="5" t="s">
        <v>2803</v>
      </c>
      <c r="C858" s="5" t="s">
        <v>153</v>
      </c>
      <c r="D858" s="5" t="s">
        <v>2804</v>
      </c>
      <c r="E858" s="5" t="s">
        <v>2805</v>
      </c>
      <c r="F858" s="5" t="s">
        <v>158</v>
      </c>
      <c r="G858" s="5" t="s">
        <v>2806</v>
      </c>
      <c r="H858" s="5" t="s">
        <v>138</v>
      </c>
      <c r="I858" s="5" t="s">
        <v>212</v>
      </c>
      <c r="J858" s="5" t="s">
        <v>65</v>
      </c>
      <c r="K858" s="5" t="s">
        <v>2925</v>
      </c>
      <c r="L858" s="5" t="s">
        <v>36</v>
      </c>
      <c r="M858" s="5" t="s">
        <v>38</v>
      </c>
      <c r="N858" s="5" t="s">
        <v>2926</v>
      </c>
      <c r="O858" s="5">
        <v>141.15</v>
      </c>
      <c r="P858" s="5">
        <v>5</v>
      </c>
      <c r="Q858" s="5">
        <v>57.75</v>
      </c>
      <c r="R858" s="8">
        <f>Table1[[#This Row],[Profit]]/Table1[[#This Row],[Sales]]</f>
        <v>0.40913921360255001</v>
      </c>
      <c r="S858" s="5">
        <v>8.2799999999999994</v>
      </c>
      <c r="T858" s="5" t="s">
        <v>170</v>
      </c>
      <c r="U858" s="5">
        <v>508</v>
      </c>
      <c r="V858" s="5" t="s">
        <v>174</v>
      </c>
      <c r="W858" s="5" t="s">
        <v>115</v>
      </c>
      <c r="X858" s="9" t="s">
        <v>28</v>
      </c>
      <c r="Y858" s="12">
        <v>45394</v>
      </c>
      <c r="Z858" s="12">
        <v>45455</v>
      </c>
      <c r="AA858" s="11">
        <f t="shared" si="65"/>
        <v>2024</v>
      </c>
      <c r="AB858" s="11" t="str">
        <f t="shared" si="66"/>
        <v>June</v>
      </c>
      <c r="AC858" s="11">
        <f t="shared" si="69"/>
        <v>61</v>
      </c>
      <c r="AD858" s="13" t="str" cm="1">
        <f t="array" ref="AD858">_xlfn.IFS(Table1[[#This Row],[Diff order-ship date]]&gt;10,"late time",Table1[[#This Row],[Diff order-ship date]]&gt;=0,"on time",Table1[[#This Row],[Diff order-ship date]]&lt;0,"not appropriate")</f>
        <v>late time</v>
      </c>
      <c r="AE858" s="11" t="str">
        <f t="shared" si="67"/>
        <v>Positive</v>
      </c>
      <c r="AF858" s="11" t="str">
        <f>_xlfn.CONCAT(Table1[[#This Row],[Month]],Table1[[#This Row],[year]])</f>
        <v>June2024</v>
      </c>
      <c r="AG858" s="11">
        <f t="shared" si="68"/>
        <v>0.40913921360255001</v>
      </c>
    </row>
    <row r="859" spans="1:33">
      <c r="A859" s="6">
        <v>858</v>
      </c>
      <c r="B859" s="7" t="s">
        <v>2927</v>
      </c>
      <c r="C859" s="7" t="s">
        <v>153</v>
      </c>
      <c r="D859" s="7" t="s">
        <v>1398</v>
      </c>
      <c r="E859" s="7" t="s">
        <v>1399</v>
      </c>
      <c r="F859" s="7" t="s">
        <v>158</v>
      </c>
      <c r="G859" s="7" t="s">
        <v>1237</v>
      </c>
      <c r="H859" s="7" t="s">
        <v>129</v>
      </c>
      <c r="I859" s="7" t="s">
        <v>212</v>
      </c>
      <c r="J859" s="7" t="s">
        <v>67</v>
      </c>
      <c r="K859" s="7" t="s">
        <v>2928</v>
      </c>
      <c r="L859" s="7" t="s">
        <v>36</v>
      </c>
      <c r="M859" s="7" t="s">
        <v>38</v>
      </c>
      <c r="N859" s="7" t="s">
        <v>2929</v>
      </c>
      <c r="O859" s="7">
        <v>65.25</v>
      </c>
      <c r="P859" s="7">
        <v>5</v>
      </c>
      <c r="Q859" s="7">
        <v>5.0999999999999996</v>
      </c>
      <c r="R859" s="8">
        <f>Table1[[#This Row],[Profit]]/Table1[[#This Row],[Sales]]</f>
        <v>7.8160919540229898E-2</v>
      </c>
      <c r="S859" s="7">
        <v>4.09</v>
      </c>
      <c r="T859" s="7" t="s">
        <v>170</v>
      </c>
      <c r="U859" s="7">
        <v>105</v>
      </c>
      <c r="V859" s="7" t="s">
        <v>174</v>
      </c>
      <c r="W859" s="7" t="s">
        <v>110</v>
      </c>
      <c r="X859" s="10" t="s">
        <v>28</v>
      </c>
      <c r="Y859" s="14">
        <v>45460</v>
      </c>
      <c r="Z859" s="14">
        <v>45464</v>
      </c>
      <c r="AA859" s="11">
        <f t="shared" si="65"/>
        <v>2024</v>
      </c>
      <c r="AB859" s="11" t="str">
        <f t="shared" si="66"/>
        <v>June</v>
      </c>
      <c r="AC859" s="11">
        <f t="shared" si="69"/>
        <v>4</v>
      </c>
      <c r="AD859" s="13" t="str" cm="1">
        <f t="array" ref="AD859">_xlfn.IFS(Table1[[#This Row],[Diff order-ship date]]&gt;10,"late time",Table1[[#This Row],[Diff order-ship date]]&gt;=0,"on time",Table1[[#This Row],[Diff order-ship date]]&lt;0,"not appropriate")</f>
        <v>on time</v>
      </c>
      <c r="AE859" s="11" t="str">
        <f t="shared" si="67"/>
        <v>Positive</v>
      </c>
      <c r="AF859" s="11" t="str">
        <f>_xlfn.CONCAT(Table1[[#This Row],[Month]],Table1[[#This Row],[year]])</f>
        <v>June2024</v>
      </c>
      <c r="AG859" s="11">
        <f t="shared" si="68"/>
        <v>7.8160919540229898E-2</v>
      </c>
    </row>
    <row r="860" spans="1:33">
      <c r="A860" s="4">
        <v>859</v>
      </c>
      <c r="B860" s="5" t="s">
        <v>2930</v>
      </c>
      <c r="C860" s="5" t="s">
        <v>153</v>
      </c>
      <c r="D860" s="5" t="s">
        <v>989</v>
      </c>
      <c r="E860" s="5" t="s">
        <v>990</v>
      </c>
      <c r="F860" s="5" t="s">
        <v>158</v>
      </c>
      <c r="G860" s="5" t="s">
        <v>751</v>
      </c>
      <c r="H860" s="5" t="s">
        <v>138</v>
      </c>
      <c r="I860" s="5" t="s">
        <v>212</v>
      </c>
      <c r="J860" s="5" t="s">
        <v>65</v>
      </c>
      <c r="K860" s="5" t="s">
        <v>2111</v>
      </c>
      <c r="L860" s="5" t="s">
        <v>36</v>
      </c>
      <c r="M860" s="5" t="s">
        <v>75</v>
      </c>
      <c r="N860" s="5" t="s">
        <v>2112</v>
      </c>
      <c r="O860" s="5">
        <v>96.9</v>
      </c>
      <c r="P860" s="5">
        <v>5</v>
      </c>
      <c r="Q860" s="5">
        <v>26.1</v>
      </c>
      <c r="R860" s="8">
        <f>Table1[[#This Row],[Profit]]/Table1[[#This Row],[Sales]]</f>
        <v>0.269349845201238</v>
      </c>
      <c r="S860" s="5">
        <v>5.18</v>
      </c>
      <c r="T860" s="5" t="s">
        <v>170</v>
      </c>
      <c r="U860" s="5">
        <v>427</v>
      </c>
      <c r="V860" s="5" t="s">
        <v>174</v>
      </c>
      <c r="W860" s="5" t="s">
        <v>122</v>
      </c>
      <c r="X860" s="9" t="s">
        <v>21</v>
      </c>
      <c r="Y860" s="12">
        <v>44301</v>
      </c>
      <c r="Z860" s="12">
        <v>44303</v>
      </c>
      <c r="AA860" s="11">
        <f t="shared" si="65"/>
        <v>2021</v>
      </c>
      <c r="AB860" s="11" t="str">
        <f t="shared" si="66"/>
        <v>April</v>
      </c>
      <c r="AC860" s="11">
        <f t="shared" si="69"/>
        <v>2</v>
      </c>
      <c r="AD860" s="13" t="str" cm="1">
        <f t="array" ref="AD860">_xlfn.IFS(Table1[[#This Row],[Diff order-ship date]]&gt;10,"late time",Table1[[#This Row],[Diff order-ship date]]&gt;=0,"on time",Table1[[#This Row],[Diff order-ship date]]&lt;0,"not appropriate")</f>
        <v>on time</v>
      </c>
      <c r="AE860" s="11" t="str">
        <f t="shared" si="67"/>
        <v>Positive</v>
      </c>
      <c r="AF860" s="11" t="str">
        <f>_xlfn.CONCAT(Table1[[#This Row],[Month]],Table1[[#This Row],[year]])</f>
        <v>April2021</v>
      </c>
      <c r="AG860" s="11">
        <f t="shared" si="68"/>
        <v>0.269349845201238</v>
      </c>
    </row>
    <row r="861" spans="1:33">
      <c r="A861" s="6">
        <v>860</v>
      </c>
      <c r="B861" s="7" t="s">
        <v>2931</v>
      </c>
      <c r="C861" s="7" t="s">
        <v>153</v>
      </c>
      <c r="D861" s="7" t="s">
        <v>2932</v>
      </c>
      <c r="E861" s="7" t="s">
        <v>2933</v>
      </c>
      <c r="F861" s="7" t="s">
        <v>158</v>
      </c>
      <c r="G861" s="7" t="s">
        <v>621</v>
      </c>
      <c r="H861" s="7" t="s">
        <v>125</v>
      </c>
      <c r="I861" s="7" t="s">
        <v>212</v>
      </c>
      <c r="J861" s="7" t="s">
        <v>65</v>
      </c>
      <c r="K861" s="7" t="s">
        <v>1023</v>
      </c>
      <c r="L861" s="7" t="s">
        <v>36</v>
      </c>
      <c r="M861" s="7" t="s">
        <v>75</v>
      </c>
      <c r="N861" s="7" t="s">
        <v>1024</v>
      </c>
      <c r="O861" s="7">
        <v>72.75</v>
      </c>
      <c r="P861" s="7">
        <v>5</v>
      </c>
      <c r="Q861" s="7">
        <v>8.6999999999999993</v>
      </c>
      <c r="R861" s="8">
        <f>Table1[[#This Row],[Profit]]/Table1[[#This Row],[Sales]]</f>
        <v>0.119587628865979</v>
      </c>
      <c r="S861" s="7">
        <v>3.63</v>
      </c>
      <c r="T861" s="7" t="s">
        <v>170</v>
      </c>
      <c r="U861" s="7">
        <v>332</v>
      </c>
      <c r="V861" s="7" t="s">
        <v>174</v>
      </c>
      <c r="W861" s="7" t="s">
        <v>115</v>
      </c>
      <c r="X861" s="10" t="s">
        <v>21</v>
      </c>
      <c r="Y861" s="14">
        <v>45371</v>
      </c>
      <c r="Z861" s="14">
        <v>45374</v>
      </c>
      <c r="AA861" s="11">
        <f t="shared" si="65"/>
        <v>2024</v>
      </c>
      <c r="AB861" s="11" t="str">
        <f t="shared" si="66"/>
        <v>March</v>
      </c>
      <c r="AC861" s="11">
        <f t="shared" si="69"/>
        <v>3</v>
      </c>
      <c r="AD861" s="13" t="str" cm="1">
        <f t="array" ref="AD861">_xlfn.IFS(Table1[[#This Row],[Diff order-ship date]]&gt;10,"late time",Table1[[#This Row],[Diff order-ship date]]&gt;=0,"on time",Table1[[#This Row],[Diff order-ship date]]&lt;0,"not appropriate")</f>
        <v>on time</v>
      </c>
      <c r="AE861" s="11" t="str">
        <f t="shared" si="67"/>
        <v>Positive</v>
      </c>
      <c r="AF861" s="11" t="str">
        <f>_xlfn.CONCAT(Table1[[#This Row],[Month]],Table1[[#This Row],[year]])</f>
        <v>March2024</v>
      </c>
      <c r="AG861" s="11">
        <f t="shared" si="68"/>
        <v>0.119587628865979</v>
      </c>
    </row>
    <row r="862" spans="1:33">
      <c r="A862" s="4">
        <v>861</v>
      </c>
      <c r="B862" s="5" t="s">
        <v>409</v>
      </c>
      <c r="C862" s="5" t="s">
        <v>153</v>
      </c>
      <c r="D862" s="5" t="s">
        <v>410</v>
      </c>
      <c r="E862" s="5" t="s">
        <v>411</v>
      </c>
      <c r="F862" s="5" t="s">
        <v>158</v>
      </c>
      <c r="G862" s="5" t="s">
        <v>150</v>
      </c>
      <c r="H862" s="5" t="s">
        <v>87</v>
      </c>
      <c r="I862" s="5" t="s">
        <v>212</v>
      </c>
      <c r="J862" s="5" t="s">
        <v>66</v>
      </c>
      <c r="K862" s="5" t="s">
        <v>2934</v>
      </c>
      <c r="L862" s="5" t="s">
        <v>36</v>
      </c>
      <c r="M862" s="5" t="s">
        <v>75</v>
      </c>
      <c r="N862" s="5" t="s">
        <v>151</v>
      </c>
      <c r="O862" s="5">
        <v>67.5</v>
      </c>
      <c r="P862" s="5">
        <v>5</v>
      </c>
      <c r="Q862" s="5">
        <v>6.75</v>
      </c>
      <c r="R862" s="8">
        <f>Table1[[#This Row],[Profit]]/Table1[[#This Row],[Sales]]</f>
        <v>0.1</v>
      </c>
      <c r="S862" s="5">
        <v>2.23</v>
      </c>
      <c r="T862" s="5" t="s">
        <v>170</v>
      </c>
      <c r="U862" s="5">
        <v>527</v>
      </c>
      <c r="V862" s="5" t="s">
        <v>174</v>
      </c>
      <c r="W862" s="5" t="s">
        <v>110</v>
      </c>
      <c r="X862" s="9" t="s">
        <v>21</v>
      </c>
      <c r="Y862" s="12">
        <v>45146</v>
      </c>
      <c r="Z862" s="12">
        <v>45238</v>
      </c>
      <c r="AA862" s="11">
        <f t="shared" si="65"/>
        <v>2023</v>
      </c>
      <c r="AB862" s="11" t="str">
        <f t="shared" si="66"/>
        <v>November</v>
      </c>
      <c r="AC862" s="11">
        <f t="shared" si="69"/>
        <v>92</v>
      </c>
      <c r="AD862" s="13" t="str" cm="1">
        <f t="array" ref="AD862">_xlfn.IFS(Table1[[#This Row],[Diff order-ship date]]&gt;10,"late time",Table1[[#This Row],[Diff order-ship date]]&gt;=0,"on time",Table1[[#This Row],[Diff order-ship date]]&lt;0,"not appropriate")</f>
        <v>late time</v>
      </c>
      <c r="AE862" s="11" t="str">
        <f t="shared" si="67"/>
        <v>Positive</v>
      </c>
      <c r="AF862" s="11" t="str">
        <f>_xlfn.CONCAT(Table1[[#This Row],[Month]],Table1[[#This Row],[year]])</f>
        <v>November2023</v>
      </c>
      <c r="AG862" s="11">
        <f t="shared" si="68"/>
        <v>0.1</v>
      </c>
    </row>
    <row r="863" spans="1:33">
      <c r="A863" s="6">
        <v>862</v>
      </c>
      <c r="B863" s="7" t="s">
        <v>2935</v>
      </c>
      <c r="C863" s="7" t="s">
        <v>153</v>
      </c>
      <c r="D863" s="7" t="s">
        <v>2936</v>
      </c>
      <c r="E863" s="7" t="s">
        <v>2937</v>
      </c>
      <c r="F863" s="7" t="s">
        <v>158</v>
      </c>
      <c r="G863" s="7" t="s">
        <v>723</v>
      </c>
      <c r="H863" s="7" t="s">
        <v>129</v>
      </c>
      <c r="I863" s="7" t="s">
        <v>212</v>
      </c>
      <c r="J863" s="7" t="s">
        <v>67</v>
      </c>
      <c r="K863" s="7" t="s">
        <v>2938</v>
      </c>
      <c r="L863" s="7" t="s">
        <v>36</v>
      </c>
      <c r="M863" s="7" t="s">
        <v>99</v>
      </c>
      <c r="N863" s="7" t="s">
        <v>2939</v>
      </c>
      <c r="O863" s="7">
        <v>87</v>
      </c>
      <c r="P863" s="7">
        <v>5</v>
      </c>
      <c r="Q863" s="7">
        <v>40.799999999999997</v>
      </c>
      <c r="R863" s="8">
        <f>Table1[[#This Row],[Profit]]/Table1[[#This Row],[Sales]]</f>
        <v>0.46896551724137903</v>
      </c>
      <c r="S863" s="7">
        <v>6.6</v>
      </c>
      <c r="T863" s="7" t="s">
        <v>170</v>
      </c>
      <c r="U863" s="7">
        <v>747</v>
      </c>
      <c r="V863" s="7" t="s">
        <v>174</v>
      </c>
      <c r="W863" s="7" t="s">
        <v>122</v>
      </c>
      <c r="X863" s="10" t="s">
        <v>21</v>
      </c>
      <c r="Y863" s="14">
        <v>45441</v>
      </c>
      <c r="Z863" s="14">
        <v>45328</v>
      </c>
      <c r="AA863" s="11">
        <f t="shared" si="65"/>
        <v>2024</v>
      </c>
      <c r="AB863" s="11" t="str">
        <f t="shared" si="66"/>
        <v>February</v>
      </c>
      <c r="AC863" s="11">
        <f t="shared" si="69"/>
        <v>-113</v>
      </c>
      <c r="AD863" s="13" t="str" cm="1">
        <f t="array" ref="AD863">_xlfn.IFS(Table1[[#This Row],[Diff order-ship date]]&gt;10,"late time",Table1[[#This Row],[Diff order-ship date]]&gt;=0,"on time",Table1[[#This Row],[Diff order-ship date]]&lt;0,"not appropriate")</f>
        <v>not appropriate</v>
      </c>
      <c r="AE863" s="11" t="str">
        <f t="shared" si="67"/>
        <v>Positive</v>
      </c>
      <c r="AF863" s="11" t="str">
        <f>_xlfn.CONCAT(Table1[[#This Row],[Month]],Table1[[#This Row],[year]])</f>
        <v>February2024</v>
      </c>
      <c r="AG863" s="11">
        <f t="shared" si="68"/>
        <v>0.46896551724137903</v>
      </c>
    </row>
    <row r="864" spans="1:33">
      <c r="A864" s="4">
        <v>863</v>
      </c>
      <c r="B864" s="5" t="s">
        <v>2940</v>
      </c>
      <c r="C864" s="5" t="s">
        <v>153</v>
      </c>
      <c r="D864" s="5" t="s">
        <v>252</v>
      </c>
      <c r="E864" s="5" t="s">
        <v>253</v>
      </c>
      <c r="F864" s="5" t="s">
        <v>158</v>
      </c>
      <c r="G864" s="5" t="s">
        <v>1139</v>
      </c>
      <c r="H864" s="5" t="s">
        <v>104</v>
      </c>
      <c r="I864" s="5" t="s">
        <v>212</v>
      </c>
      <c r="J864" s="5" t="s">
        <v>67</v>
      </c>
      <c r="K864" s="5" t="s">
        <v>2941</v>
      </c>
      <c r="L864" s="5" t="s">
        <v>36</v>
      </c>
      <c r="M864" s="5" t="s">
        <v>47</v>
      </c>
      <c r="N864" s="5" t="s">
        <v>2942</v>
      </c>
      <c r="O864" s="5">
        <v>78.12</v>
      </c>
      <c r="P864" s="5">
        <v>6</v>
      </c>
      <c r="Q864" s="5">
        <v>14.76</v>
      </c>
      <c r="R864" s="8">
        <f>Table1[[#This Row],[Profit]]/Table1[[#This Row],[Sales]]</f>
        <v>0.18894009216589899</v>
      </c>
      <c r="S864" s="5">
        <v>4.67</v>
      </c>
      <c r="T864" s="5" t="s">
        <v>170</v>
      </c>
      <c r="U864" s="5">
        <v>236</v>
      </c>
      <c r="V864" s="5" t="s">
        <v>174</v>
      </c>
      <c r="W864" s="5" t="s">
        <v>115</v>
      </c>
      <c r="X864" s="9" t="s">
        <v>28</v>
      </c>
      <c r="Y864" s="12">
        <v>45119</v>
      </c>
      <c r="Z864" s="12">
        <v>45272</v>
      </c>
      <c r="AA864" s="11">
        <f t="shared" si="65"/>
        <v>2023</v>
      </c>
      <c r="AB864" s="11" t="str">
        <f t="shared" si="66"/>
        <v>December</v>
      </c>
      <c r="AC864" s="11">
        <f t="shared" si="69"/>
        <v>153</v>
      </c>
      <c r="AD864" s="13" t="str" cm="1">
        <f t="array" ref="AD864">_xlfn.IFS(Table1[[#This Row],[Diff order-ship date]]&gt;10,"late time",Table1[[#This Row],[Diff order-ship date]]&gt;=0,"on time",Table1[[#This Row],[Diff order-ship date]]&lt;0,"not appropriate")</f>
        <v>late time</v>
      </c>
      <c r="AE864" s="11" t="str">
        <f t="shared" si="67"/>
        <v>Positive</v>
      </c>
      <c r="AF864" s="11" t="str">
        <f>_xlfn.CONCAT(Table1[[#This Row],[Month]],Table1[[#This Row],[year]])</f>
        <v>December2023</v>
      </c>
      <c r="AG864" s="11">
        <f t="shared" si="68"/>
        <v>0.18894009216589899</v>
      </c>
    </row>
    <row r="865" spans="1:33">
      <c r="A865" s="6">
        <v>864</v>
      </c>
      <c r="B865" s="7" t="s">
        <v>273</v>
      </c>
      <c r="C865" s="7" t="s">
        <v>153</v>
      </c>
      <c r="D865" s="7" t="s">
        <v>274</v>
      </c>
      <c r="E865" s="7" t="s">
        <v>275</v>
      </c>
      <c r="F865" s="7" t="s">
        <v>158</v>
      </c>
      <c r="G865" s="7" t="s">
        <v>276</v>
      </c>
      <c r="H865" s="7" t="s">
        <v>129</v>
      </c>
      <c r="I865" s="7" t="s">
        <v>212</v>
      </c>
      <c r="J865" s="7" t="s">
        <v>67</v>
      </c>
      <c r="K865" s="7" t="s">
        <v>2282</v>
      </c>
      <c r="L865" s="7" t="s">
        <v>36</v>
      </c>
      <c r="M865" s="7" t="s">
        <v>88</v>
      </c>
      <c r="N865" s="7" t="s">
        <v>2283</v>
      </c>
      <c r="O865" s="7">
        <v>53.64</v>
      </c>
      <c r="P865" s="7">
        <v>6</v>
      </c>
      <c r="Q865" s="7">
        <v>15.48</v>
      </c>
      <c r="R865" s="8">
        <f>Table1[[#This Row],[Profit]]/Table1[[#This Row],[Sales]]</f>
        <v>0.288590604026846</v>
      </c>
      <c r="S865" s="7">
        <v>2.09</v>
      </c>
      <c r="T865" s="7" t="s">
        <v>170</v>
      </c>
      <c r="U865" s="7">
        <v>340</v>
      </c>
      <c r="V865" s="7" t="s">
        <v>174</v>
      </c>
      <c r="W865" s="7" t="s">
        <v>126</v>
      </c>
      <c r="X865" s="10" t="s">
        <v>28</v>
      </c>
      <c r="Y865" s="14">
        <v>45301</v>
      </c>
      <c r="Z865" s="14">
        <v>45392</v>
      </c>
      <c r="AA865" s="11">
        <f t="shared" si="65"/>
        <v>2024</v>
      </c>
      <c r="AB865" s="11" t="str">
        <f t="shared" si="66"/>
        <v>April</v>
      </c>
      <c r="AC865" s="11">
        <f t="shared" si="69"/>
        <v>91</v>
      </c>
      <c r="AD865" s="13" t="str" cm="1">
        <f t="array" ref="AD865">_xlfn.IFS(Table1[[#This Row],[Diff order-ship date]]&gt;10,"late time",Table1[[#This Row],[Diff order-ship date]]&gt;=0,"on time",Table1[[#This Row],[Diff order-ship date]]&lt;0,"not appropriate")</f>
        <v>late time</v>
      </c>
      <c r="AE865" s="11" t="str">
        <f t="shared" si="67"/>
        <v>Positive</v>
      </c>
      <c r="AF865" s="11" t="str">
        <f>_xlfn.CONCAT(Table1[[#This Row],[Month]],Table1[[#This Row],[year]])</f>
        <v>April2024</v>
      </c>
      <c r="AG865" s="11">
        <f t="shared" si="68"/>
        <v>0.288590604026846</v>
      </c>
    </row>
    <row r="866" spans="1:33">
      <c r="A866" s="4">
        <v>865</v>
      </c>
      <c r="B866" s="5" t="s">
        <v>1797</v>
      </c>
      <c r="C866" s="5" t="s">
        <v>153</v>
      </c>
      <c r="D866" s="5" t="s">
        <v>1798</v>
      </c>
      <c r="E866" s="5" t="s">
        <v>1799</v>
      </c>
      <c r="F866" s="5" t="s">
        <v>158</v>
      </c>
      <c r="G866" s="5" t="s">
        <v>148</v>
      </c>
      <c r="H866" s="5" t="s">
        <v>71</v>
      </c>
      <c r="I866" s="5" t="s">
        <v>212</v>
      </c>
      <c r="J866" s="5" t="s">
        <v>65</v>
      </c>
      <c r="K866" s="5" t="s">
        <v>2943</v>
      </c>
      <c r="L866" s="5" t="s">
        <v>36</v>
      </c>
      <c r="M866" s="5" t="s">
        <v>99</v>
      </c>
      <c r="N866" s="5" t="s">
        <v>2944</v>
      </c>
      <c r="O866" s="5">
        <v>270.54000000000002</v>
      </c>
      <c r="P866" s="5">
        <v>6</v>
      </c>
      <c r="Q866" s="5">
        <v>40.5</v>
      </c>
      <c r="R866" s="8">
        <f>Table1[[#This Row],[Profit]]/Table1[[#This Row],[Sales]]</f>
        <v>0.149700598802395</v>
      </c>
      <c r="S866" s="5">
        <v>5.19</v>
      </c>
      <c r="T866" s="5" t="s">
        <v>170</v>
      </c>
      <c r="U866" s="5">
        <v>638</v>
      </c>
      <c r="V866" s="5" t="s">
        <v>174</v>
      </c>
      <c r="W866" s="5" t="s">
        <v>122</v>
      </c>
      <c r="X866" s="9" t="s">
        <v>28</v>
      </c>
      <c r="Y866" s="12">
        <v>45174</v>
      </c>
      <c r="Z866" s="12">
        <v>45235</v>
      </c>
      <c r="AA866" s="11">
        <f t="shared" si="65"/>
        <v>2023</v>
      </c>
      <c r="AB866" s="11" t="str">
        <f t="shared" si="66"/>
        <v>November</v>
      </c>
      <c r="AC866" s="11">
        <f t="shared" si="69"/>
        <v>61</v>
      </c>
      <c r="AD866" s="13" t="str" cm="1">
        <f t="array" ref="AD866">_xlfn.IFS(Table1[[#This Row],[Diff order-ship date]]&gt;10,"late time",Table1[[#This Row],[Diff order-ship date]]&gt;=0,"on time",Table1[[#This Row],[Diff order-ship date]]&lt;0,"not appropriate")</f>
        <v>late time</v>
      </c>
      <c r="AE866" s="11" t="str">
        <f t="shared" si="67"/>
        <v>Positive</v>
      </c>
      <c r="AF866" s="11" t="str">
        <f>_xlfn.CONCAT(Table1[[#This Row],[Month]],Table1[[#This Row],[year]])</f>
        <v>November2023</v>
      </c>
      <c r="AG866" s="11">
        <f t="shared" si="68"/>
        <v>0.149700598802395</v>
      </c>
    </row>
    <row r="867" spans="1:33">
      <c r="A867" s="6">
        <v>866</v>
      </c>
      <c r="B867" s="7" t="s">
        <v>2777</v>
      </c>
      <c r="C867" s="7" t="s">
        <v>153</v>
      </c>
      <c r="D867" s="7" t="s">
        <v>924</v>
      </c>
      <c r="E867" s="7" t="s">
        <v>925</v>
      </c>
      <c r="F867" s="7" t="s">
        <v>158</v>
      </c>
      <c r="G867" s="7" t="s">
        <v>211</v>
      </c>
      <c r="H867" s="7" t="s">
        <v>61</v>
      </c>
      <c r="I867" s="7" t="s">
        <v>212</v>
      </c>
      <c r="J867" s="7" t="s">
        <v>67</v>
      </c>
      <c r="K867" s="7" t="s">
        <v>2945</v>
      </c>
      <c r="L867" s="7" t="s">
        <v>36</v>
      </c>
      <c r="M867" s="7" t="s">
        <v>75</v>
      </c>
      <c r="N867" s="7" t="s">
        <v>2946</v>
      </c>
      <c r="O867" s="7">
        <v>130.62</v>
      </c>
      <c r="P867" s="7">
        <v>7</v>
      </c>
      <c r="Q867" s="7">
        <v>10.29</v>
      </c>
      <c r="R867" s="8">
        <f>Table1[[#This Row],[Profit]]/Table1[[#This Row],[Sales]]</f>
        <v>7.8778135048231501E-2</v>
      </c>
      <c r="S867" s="7">
        <v>1</v>
      </c>
      <c r="T867" s="7" t="s">
        <v>170</v>
      </c>
      <c r="U867" s="7">
        <v>522</v>
      </c>
      <c r="V867" s="7" t="s">
        <v>174</v>
      </c>
      <c r="W867" s="7" t="s">
        <v>115</v>
      </c>
      <c r="X867" s="10" t="s">
        <v>21</v>
      </c>
      <c r="Y867" s="14">
        <v>45596</v>
      </c>
      <c r="Z867" s="14">
        <v>45333</v>
      </c>
      <c r="AA867" s="11">
        <f t="shared" si="65"/>
        <v>2024</v>
      </c>
      <c r="AB867" s="11" t="str">
        <f t="shared" si="66"/>
        <v>February</v>
      </c>
      <c r="AC867" s="11">
        <f t="shared" si="69"/>
        <v>-263</v>
      </c>
      <c r="AD867" s="13" t="str" cm="1">
        <f t="array" ref="AD867">_xlfn.IFS(Table1[[#This Row],[Diff order-ship date]]&gt;10,"late time",Table1[[#This Row],[Diff order-ship date]]&gt;=0,"on time",Table1[[#This Row],[Diff order-ship date]]&lt;0,"not appropriate")</f>
        <v>not appropriate</v>
      </c>
      <c r="AE867" s="11" t="str">
        <f t="shared" si="67"/>
        <v>Positive</v>
      </c>
      <c r="AF867" s="11" t="str">
        <f>_xlfn.CONCAT(Table1[[#This Row],[Month]],Table1[[#This Row],[year]])</f>
        <v>February2024</v>
      </c>
      <c r="AG867" s="11">
        <f t="shared" si="68"/>
        <v>7.8778135048231501E-2</v>
      </c>
    </row>
    <row r="868" spans="1:33">
      <c r="A868" s="4">
        <v>867</v>
      </c>
      <c r="B868" s="5" t="s">
        <v>1830</v>
      </c>
      <c r="C868" s="5" t="s">
        <v>153</v>
      </c>
      <c r="D868" s="5" t="s">
        <v>1831</v>
      </c>
      <c r="E868" s="5" t="s">
        <v>1832</v>
      </c>
      <c r="F868" s="5" t="s">
        <v>158</v>
      </c>
      <c r="G868" s="5" t="s">
        <v>723</v>
      </c>
      <c r="H868" s="5" t="s">
        <v>129</v>
      </c>
      <c r="I868" s="5" t="s">
        <v>212</v>
      </c>
      <c r="J868" s="5" t="s">
        <v>67</v>
      </c>
      <c r="K868" s="5" t="s">
        <v>2947</v>
      </c>
      <c r="L868" s="5" t="s">
        <v>36</v>
      </c>
      <c r="M868" s="5" t="s">
        <v>99</v>
      </c>
      <c r="N868" s="5" t="s">
        <v>2948</v>
      </c>
      <c r="O868" s="5">
        <v>314.16000000000003</v>
      </c>
      <c r="P868" s="5">
        <v>7</v>
      </c>
      <c r="Q868" s="5">
        <v>94.08</v>
      </c>
      <c r="R868" s="8">
        <f>Table1[[#This Row],[Profit]]/Table1[[#This Row],[Sales]]</f>
        <v>0.29946524064171098</v>
      </c>
      <c r="S868" s="5">
        <v>22.66</v>
      </c>
      <c r="T868" s="5" t="s">
        <v>170</v>
      </c>
      <c r="U868" s="5">
        <v>317</v>
      </c>
      <c r="V868" s="5" t="s">
        <v>174</v>
      </c>
      <c r="W868" s="5" t="s">
        <v>110</v>
      </c>
      <c r="X868" s="9" t="s">
        <v>21</v>
      </c>
      <c r="Y868" s="12">
        <v>44653</v>
      </c>
      <c r="Z868" s="12">
        <v>44775</v>
      </c>
      <c r="AA868" s="11">
        <f t="shared" si="65"/>
        <v>2022</v>
      </c>
      <c r="AB868" s="11" t="str">
        <f t="shared" si="66"/>
        <v>August</v>
      </c>
      <c r="AC868" s="11">
        <f t="shared" si="69"/>
        <v>122</v>
      </c>
      <c r="AD868" s="13" t="str" cm="1">
        <f t="array" ref="AD868">_xlfn.IFS(Table1[[#This Row],[Diff order-ship date]]&gt;10,"late time",Table1[[#This Row],[Diff order-ship date]]&gt;=0,"on time",Table1[[#This Row],[Diff order-ship date]]&lt;0,"not appropriate")</f>
        <v>late time</v>
      </c>
      <c r="AE868" s="11" t="str">
        <f t="shared" si="67"/>
        <v>Positive</v>
      </c>
      <c r="AF868" s="11" t="str">
        <f>_xlfn.CONCAT(Table1[[#This Row],[Month]],Table1[[#This Row],[year]])</f>
        <v>August2022</v>
      </c>
      <c r="AG868" s="11">
        <f t="shared" si="68"/>
        <v>0.29946524064171098</v>
      </c>
    </row>
    <row r="869" spans="1:33">
      <c r="A869" s="6">
        <v>868</v>
      </c>
      <c r="B869" s="7" t="s">
        <v>2949</v>
      </c>
      <c r="C869" s="7" t="s">
        <v>153</v>
      </c>
      <c r="D869" s="7" t="s">
        <v>1722</v>
      </c>
      <c r="E869" s="7" t="s">
        <v>1723</v>
      </c>
      <c r="F869" s="7" t="s">
        <v>158</v>
      </c>
      <c r="G869" s="7" t="s">
        <v>296</v>
      </c>
      <c r="H869" s="7" t="s">
        <v>129</v>
      </c>
      <c r="I869" s="7" t="s">
        <v>212</v>
      </c>
      <c r="J869" s="7" t="s">
        <v>67</v>
      </c>
      <c r="K869" s="7" t="s">
        <v>2950</v>
      </c>
      <c r="L869" s="7" t="s">
        <v>36</v>
      </c>
      <c r="M869" s="7" t="s">
        <v>34</v>
      </c>
      <c r="N869" s="7" t="s">
        <v>2951</v>
      </c>
      <c r="O869" s="7">
        <v>691.95</v>
      </c>
      <c r="P869" s="7">
        <v>7</v>
      </c>
      <c r="Q869" s="7">
        <v>297.36</v>
      </c>
      <c r="R869" s="8">
        <f>Table1[[#This Row],[Profit]]/Table1[[#This Row],[Sales]]</f>
        <v>0.42974203338391498</v>
      </c>
      <c r="S869" s="7">
        <v>41.54</v>
      </c>
      <c r="T869" s="7" t="s">
        <v>170</v>
      </c>
      <c r="U869" s="7">
        <v>37</v>
      </c>
      <c r="V869" s="7" t="s">
        <v>174</v>
      </c>
      <c r="W869" s="7" t="s">
        <v>126</v>
      </c>
      <c r="X869" s="10" t="s">
        <v>28</v>
      </c>
      <c r="Y869" s="14">
        <v>44665</v>
      </c>
      <c r="Z869" s="14">
        <v>44667</v>
      </c>
      <c r="AA869" s="11">
        <f t="shared" si="65"/>
        <v>2022</v>
      </c>
      <c r="AB869" s="11" t="str">
        <f t="shared" si="66"/>
        <v>April</v>
      </c>
      <c r="AC869" s="11">
        <f t="shared" si="69"/>
        <v>2</v>
      </c>
      <c r="AD869" s="13" t="str" cm="1">
        <f t="array" ref="AD869">_xlfn.IFS(Table1[[#This Row],[Diff order-ship date]]&gt;10,"late time",Table1[[#This Row],[Diff order-ship date]]&gt;=0,"on time",Table1[[#This Row],[Diff order-ship date]]&lt;0,"not appropriate")</f>
        <v>on time</v>
      </c>
      <c r="AE869" s="11" t="str">
        <f t="shared" si="67"/>
        <v>Positive</v>
      </c>
      <c r="AF869" s="11" t="str">
        <f>_xlfn.CONCAT(Table1[[#This Row],[Month]],Table1[[#This Row],[year]])</f>
        <v>April2022</v>
      </c>
      <c r="AG869" s="11">
        <f t="shared" si="68"/>
        <v>0.42974203338391498</v>
      </c>
    </row>
    <row r="870" spans="1:33">
      <c r="A870" s="4">
        <v>869</v>
      </c>
      <c r="B870" s="5" t="s">
        <v>409</v>
      </c>
      <c r="C870" s="5" t="s">
        <v>153</v>
      </c>
      <c r="D870" s="5" t="s">
        <v>410</v>
      </c>
      <c r="E870" s="5" t="s">
        <v>411</v>
      </c>
      <c r="F870" s="5" t="s">
        <v>158</v>
      </c>
      <c r="G870" s="5" t="s">
        <v>150</v>
      </c>
      <c r="H870" s="5" t="s">
        <v>87</v>
      </c>
      <c r="I870" s="5" t="s">
        <v>212</v>
      </c>
      <c r="J870" s="5" t="s">
        <v>66</v>
      </c>
      <c r="K870" s="5" t="s">
        <v>2952</v>
      </c>
      <c r="L870" s="5" t="s">
        <v>36</v>
      </c>
      <c r="M870" s="5" t="s">
        <v>38</v>
      </c>
      <c r="N870" s="5" t="s">
        <v>2953</v>
      </c>
      <c r="O870" s="5">
        <v>379.44</v>
      </c>
      <c r="P870" s="5">
        <v>8</v>
      </c>
      <c r="Q870" s="5">
        <v>174.48</v>
      </c>
      <c r="R870" s="8">
        <f>Table1[[#This Row],[Profit]]/Table1[[#This Row],[Sales]]</f>
        <v>0.45983554712207497</v>
      </c>
      <c r="S870" s="5">
        <v>34.72</v>
      </c>
      <c r="T870" s="5" t="s">
        <v>170</v>
      </c>
      <c r="U870" s="5">
        <v>396</v>
      </c>
      <c r="V870" s="5" t="s">
        <v>174</v>
      </c>
      <c r="W870" s="5" t="s">
        <v>122</v>
      </c>
      <c r="X870" s="9" t="s">
        <v>28</v>
      </c>
      <c r="Y870" s="12">
        <v>45328</v>
      </c>
      <c r="Z870" s="12">
        <v>45388</v>
      </c>
      <c r="AA870" s="11">
        <f t="shared" si="65"/>
        <v>2024</v>
      </c>
      <c r="AB870" s="11" t="str">
        <f t="shared" si="66"/>
        <v>April</v>
      </c>
      <c r="AC870" s="11">
        <f t="shared" si="69"/>
        <v>60</v>
      </c>
      <c r="AD870" s="13" t="str" cm="1">
        <f t="array" ref="AD870">_xlfn.IFS(Table1[[#This Row],[Diff order-ship date]]&gt;10,"late time",Table1[[#This Row],[Diff order-ship date]]&gt;=0,"on time",Table1[[#This Row],[Diff order-ship date]]&lt;0,"not appropriate")</f>
        <v>late time</v>
      </c>
      <c r="AE870" s="11" t="str">
        <f t="shared" si="67"/>
        <v>Positive</v>
      </c>
      <c r="AF870" s="11" t="str">
        <f>_xlfn.CONCAT(Table1[[#This Row],[Month]],Table1[[#This Row],[year]])</f>
        <v>April2024</v>
      </c>
      <c r="AG870" s="11">
        <f t="shared" si="68"/>
        <v>0.45983554712207497</v>
      </c>
    </row>
    <row r="871" spans="1:33">
      <c r="A871" s="6">
        <v>870</v>
      </c>
      <c r="B871" s="7" t="s">
        <v>2954</v>
      </c>
      <c r="C871" s="7" t="s">
        <v>153</v>
      </c>
      <c r="D871" s="7" t="s">
        <v>2955</v>
      </c>
      <c r="E871" s="7" t="s">
        <v>2956</v>
      </c>
      <c r="F871" s="7" t="s">
        <v>158</v>
      </c>
      <c r="G871" s="7" t="s">
        <v>230</v>
      </c>
      <c r="H871" s="7" t="s">
        <v>87</v>
      </c>
      <c r="I871" s="7" t="s">
        <v>212</v>
      </c>
      <c r="J871" s="7" t="s">
        <v>66</v>
      </c>
      <c r="K871" s="7" t="s">
        <v>2017</v>
      </c>
      <c r="L871" s="7" t="s">
        <v>36</v>
      </c>
      <c r="M871" s="7" t="s">
        <v>38</v>
      </c>
      <c r="N871" s="7" t="s">
        <v>31</v>
      </c>
      <c r="O871" s="7">
        <v>389.28</v>
      </c>
      <c r="P871" s="7">
        <v>8</v>
      </c>
      <c r="Q871" s="7">
        <v>19.440000000000001</v>
      </c>
      <c r="R871" s="8">
        <f>Table1[[#This Row],[Profit]]/Table1[[#This Row],[Sales]]</f>
        <v>4.99383477188656E-2</v>
      </c>
      <c r="S871" s="7">
        <v>17.72</v>
      </c>
      <c r="T871" s="7" t="s">
        <v>170</v>
      </c>
      <c r="U871" s="7">
        <v>30</v>
      </c>
      <c r="V871" s="7" t="s">
        <v>174</v>
      </c>
      <c r="W871" s="7" t="s">
        <v>115</v>
      </c>
      <c r="X871" s="10" t="s">
        <v>21</v>
      </c>
      <c r="Y871" s="14">
        <v>44657</v>
      </c>
      <c r="Z871" s="14">
        <v>44718</v>
      </c>
      <c r="AA871" s="11">
        <f t="shared" si="65"/>
        <v>2022</v>
      </c>
      <c r="AB871" s="11" t="str">
        <f t="shared" si="66"/>
        <v>June</v>
      </c>
      <c r="AC871" s="11">
        <f t="shared" si="69"/>
        <v>61</v>
      </c>
      <c r="AD871" s="13" t="str" cm="1">
        <f t="array" ref="AD871">_xlfn.IFS(Table1[[#This Row],[Diff order-ship date]]&gt;10,"late time",Table1[[#This Row],[Diff order-ship date]]&gt;=0,"on time",Table1[[#This Row],[Diff order-ship date]]&lt;0,"not appropriate")</f>
        <v>late time</v>
      </c>
      <c r="AE871" s="11" t="str">
        <f t="shared" si="67"/>
        <v>Positive</v>
      </c>
      <c r="AF871" s="11" t="str">
        <f>_xlfn.CONCAT(Table1[[#This Row],[Month]],Table1[[#This Row],[year]])</f>
        <v>June2022</v>
      </c>
      <c r="AG871" s="11">
        <f t="shared" si="68"/>
        <v>4.99383477188656E-2</v>
      </c>
    </row>
    <row r="872" spans="1:33">
      <c r="A872" s="4">
        <v>871</v>
      </c>
      <c r="B872" s="5" t="s">
        <v>2957</v>
      </c>
      <c r="C872" s="5" t="s">
        <v>153</v>
      </c>
      <c r="D872" s="5" t="s">
        <v>1502</v>
      </c>
      <c r="E872" s="5" t="s">
        <v>1503</v>
      </c>
      <c r="F872" s="5" t="s">
        <v>158</v>
      </c>
      <c r="G872" s="5" t="s">
        <v>644</v>
      </c>
      <c r="H872" s="5" t="s">
        <v>104</v>
      </c>
      <c r="I872" s="5" t="s">
        <v>212</v>
      </c>
      <c r="J872" s="5" t="s">
        <v>67</v>
      </c>
      <c r="K872" s="5" t="s">
        <v>2958</v>
      </c>
      <c r="L872" s="5" t="s">
        <v>36</v>
      </c>
      <c r="M872" s="5" t="s">
        <v>88</v>
      </c>
      <c r="N872" s="5" t="s">
        <v>2959</v>
      </c>
      <c r="O872" s="5">
        <v>36.96</v>
      </c>
      <c r="P872" s="5">
        <v>8</v>
      </c>
      <c r="Q872" s="5">
        <v>-27.36</v>
      </c>
      <c r="R872" s="8">
        <f>Table1[[#This Row],[Profit]]/Table1[[#This Row],[Sales]]</f>
        <v>-0.74025974025973995</v>
      </c>
      <c r="S872" s="5">
        <v>2.41</v>
      </c>
      <c r="T872" s="5" t="s">
        <v>170</v>
      </c>
      <c r="U872" s="5">
        <v>415</v>
      </c>
      <c r="V872" s="5" t="s">
        <v>174</v>
      </c>
      <c r="W872" s="5" t="s">
        <v>110</v>
      </c>
      <c r="X872" s="9" t="s">
        <v>28</v>
      </c>
      <c r="Y872" s="12">
        <v>45451</v>
      </c>
      <c r="Z872" s="12">
        <v>45481</v>
      </c>
      <c r="AA872" s="11">
        <f t="shared" si="65"/>
        <v>2024</v>
      </c>
      <c r="AB872" s="11" t="str">
        <f t="shared" si="66"/>
        <v>July</v>
      </c>
      <c r="AC872" s="11">
        <f t="shared" si="69"/>
        <v>30</v>
      </c>
      <c r="AD872" s="13" t="str" cm="1">
        <f t="array" ref="AD872">_xlfn.IFS(Table1[[#This Row],[Diff order-ship date]]&gt;10,"late time",Table1[[#This Row],[Diff order-ship date]]&gt;=0,"on time",Table1[[#This Row],[Diff order-ship date]]&lt;0,"not appropriate")</f>
        <v>late time</v>
      </c>
      <c r="AE872" s="11" t="str">
        <f t="shared" si="67"/>
        <v>Negative</v>
      </c>
      <c r="AF872" s="11" t="str">
        <f>_xlfn.CONCAT(Table1[[#This Row],[Month]],Table1[[#This Row],[year]])</f>
        <v>July2024</v>
      </c>
      <c r="AG872" s="11">
        <f t="shared" si="68"/>
        <v>-0.74025974025973995</v>
      </c>
    </row>
    <row r="873" spans="1:33">
      <c r="A873" s="6">
        <v>872</v>
      </c>
      <c r="B873" s="7" t="s">
        <v>348</v>
      </c>
      <c r="C873" s="7" t="s">
        <v>153</v>
      </c>
      <c r="D873" s="7" t="s">
        <v>349</v>
      </c>
      <c r="E873" s="7" t="s">
        <v>350</v>
      </c>
      <c r="F873" s="7" t="s">
        <v>158</v>
      </c>
      <c r="G873" s="7" t="s">
        <v>351</v>
      </c>
      <c r="H873" s="7" t="s">
        <v>104</v>
      </c>
      <c r="I873" s="7" t="s">
        <v>212</v>
      </c>
      <c r="J873" s="7" t="s">
        <v>67</v>
      </c>
      <c r="K873" s="7" t="s">
        <v>2960</v>
      </c>
      <c r="L873" s="7" t="s">
        <v>36</v>
      </c>
      <c r="M873" s="7" t="s">
        <v>88</v>
      </c>
      <c r="N873" s="7" t="s">
        <v>2961</v>
      </c>
      <c r="O873" s="7">
        <v>106.8</v>
      </c>
      <c r="P873" s="7">
        <v>10</v>
      </c>
      <c r="Q873" s="7">
        <v>35.1</v>
      </c>
      <c r="R873" s="8">
        <f>Table1[[#This Row],[Profit]]/Table1[[#This Row],[Sales]]</f>
        <v>0.32865168539325801</v>
      </c>
      <c r="S873" s="7">
        <v>3.79</v>
      </c>
      <c r="T873" s="7" t="s">
        <v>170</v>
      </c>
      <c r="U873" s="7">
        <v>278</v>
      </c>
      <c r="V873" s="7" t="s">
        <v>174</v>
      </c>
      <c r="W873" s="7" t="s">
        <v>126</v>
      </c>
      <c r="X873" s="10" t="s">
        <v>28</v>
      </c>
      <c r="Y873" s="14">
        <v>44522</v>
      </c>
      <c r="Z873" s="14">
        <v>44522</v>
      </c>
      <c r="AA873" s="11">
        <f t="shared" si="65"/>
        <v>2021</v>
      </c>
      <c r="AB873" s="11" t="str">
        <f t="shared" si="66"/>
        <v>November</v>
      </c>
      <c r="AC873" s="11">
        <f t="shared" si="69"/>
        <v>0</v>
      </c>
      <c r="AD873" s="13" t="str" cm="1">
        <f t="array" ref="AD873">_xlfn.IFS(Table1[[#This Row],[Diff order-ship date]]&gt;10,"late time",Table1[[#This Row],[Diff order-ship date]]&gt;=0,"on time",Table1[[#This Row],[Diff order-ship date]]&lt;0,"not appropriate")</f>
        <v>on time</v>
      </c>
      <c r="AE873" s="11" t="str">
        <f t="shared" si="67"/>
        <v>Positive</v>
      </c>
      <c r="AF873" s="11" t="str">
        <f>_xlfn.CONCAT(Table1[[#This Row],[Month]],Table1[[#This Row],[year]])</f>
        <v>November2021</v>
      </c>
      <c r="AG873" s="11">
        <f t="shared" si="68"/>
        <v>0.32865168539325801</v>
      </c>
    </row>
    <row r="874" spans="1:33">
      <c r="A874" s="4">
        <v>873</v>
      </c>
      <c r="B874" s="5" t="s">
        <v>329</v>
      </c>
      <c r="C874" s="5" t="s">
        <v>153</v>
      </c>
      <c r="D874" s="5" t="s">
        <v>318</v>
      </c>
      <c r="E874" s="5" t="s">
        <v>319</v>
      </c>
      <c r="F874" s="5" t="s">
        <v>158</v>
      </c>
      <c r="G874" s="5" t="s">
        <v>330</v>
      </c>
      <c r="H874" s="5" t="s">
        <v>129</v>
      </c>
      <c r="I874" s="5" t="s">
        <v>212</v>
      </c>
      <c r="J874" s="5" t="s">
        <v>67</v>
      </c>
      <c r="K874" s="5" t="s">
        <v>1091</v>
      </c>
      <c r="L874" s="5" t="s">
        <v>36</v>
      </c>
      <c r="M874" s="5" t="s">
        <v>75</v>
      </c>
      <c r="N874" s="5" t="s">
        <v>1092</v>
      </c>
      <c r="O874" s="5">
        <v>218.4</v>
      </c>
      <c r="P874" s="5">
        <v>13</v>
      </c>
      <c r="Q874" s="5">
        <v>69.81</v>
      </c>
      <c r="R874" s="8">
        <f>Table1[[#This Row],[Profit]]/Table1[[#This Row],[Sales]]</f>
        <v>0.31964285714285701</v>
      </c>
      <c r="S874" s="5">
        <v>14.14</v>
      </c>
      <c r="T874" s="5" t="s">
        <v>170</v>
      </c>
      <c r="U874" s="5">
        <v>704</v>
      </c>
      <c r="V874" s="5" t="s">
        <v>174</v>
      </c>
      <c r="W874" s="5" t="s">
        <v>122</v>
      </c>
      <c r="X874" s="9" t="s">
        <v>28</v>
      </c>
      <c r="Y874" s="12">
        <v>44516</v>
      </c>
      <c r="Z874" s="12">
        <v>44516</v>
      </c>
      <c r="AA874" s="11">
        <f t="shared" si="65"/>
        <v>2021</v>
      </c>
      <c r="AB874" s="11" t="str">
        <f t="shared" si="66"/>
        <v>November</v>
      </c>
      <c r="AC874" s="11">
        <f t="shared" si="69"/>
        <v>0</v>
      </c>
      <c r="AD874" s="13" t="str" cm="1">
        <f t="array" ref="AD874">_xlfn.IFS(Table1[[#This Row],[Diff order-ship date]]&gt;10,"late time",Table1[[#This Row],[Diff order-ship date]]&gt;=0,"on time",Table1[[#This Row],[Diff order-ship date]]&lt;0,"not appropriate")</f>
        <v>on time</v>
      </c>
      <c r="AE874" s="11" t="str">
        <f t="shared" si="67"/>
        <v>Positive</v>
      </c>
      <c r="AF874" s="11" t="str">
        <f>_xlfn.CONCAT(Table1[[#This Row],[Month]],Table1[[#This Row],[year]])</f>
        <v>November2021</v>
      </c>
      <c r="AG874" s="11">
        <f t="shared" si="68"/>
        <v>0.31964285714285701</v>
      </c>
    </row>
    <row r="875" spans="1:33">
      <c r="A875" s="6">
        <v>874</v>
      </c>
      <c r="B875" s="7" t="s">
        <v>310</v>
      </c>
      <c r="C875" s="7" t="s">
        <v>153</v>
      </c>
      <c r="D875" s="7" t="s">
        <v>311</v>
      </c>
      <c r="E875" s="7" t="s">
        <v>312</v>
      </c>
      <c r="F875" s="7" t="s">
        <v>158</v>
      </c>
      <c r="G875" s="7" t="s">
        <v>313</v>
      </c>
      <c r="H875" s="7" t="s">
        <v>61</v>
      </c>
      <c r="I875" s="7" t="s">
        <v>212</v>
      </c>
      <c r="J875" s="7" t="s">
        <v>67</v>
      </c>
      <c r="K875" s="7" t="s">
        <v>2165</v>
      </c>
      <c r="L875" s="7" t="s">
        <v>36</v>
      </c>
      <c r="M875" s="7" t="s">
        <v>99</v>
      </c>
      <c r="N875" s="7" t="s">
        <v>2166</v>
      </c>
      <c r="O875" s="7">
        <v>185.46</v>
      </c>
      <c r="P875" s="7">
        <v>11</v>
      </c>
      <c r="Q875" s="7">
        <v>59.07</v>
      </c>
      <c r="R875" s="8">
        <f>Table1[[#This Row],[Profit]]/Table1[[#This Row],[Sales]]</f>
        <v>0.31850533807829201</v>
      </c>
      <c r="S875" s="7">
        <v>19.420000000000002</v>
      </c>
      <c r="T875" s="7" t="s">
        <v>170</v>
      </c>
      <c r="U875" s="7">
        <v>669</v>
      </c>
      <c r="V875" s="7" t="s">
        <v>174</v>
      </c>
      <c r="W875" s="7" t="s">
        <v>115</v>
      </c>
      <c r="X875" s="10" t="s">
        <v>28</v>
      </c>
      <c r="Y875" s="14">
        <v>45512</v>
      </c>
      <c r="Z875" s="14">
        <v>45512</v>
      </c>
      <c r="AA875" s="11">
        <f t="shared" si="65"/>
        <v>2024</v>
      </c>
      <c r="AB875" s="11" t="str">
        <f t="shared" si="66"/>
        <v>August</v>
      </c>
      <c r="AC875" s="11">
        <f t="shared" si="69"/>
        <v>0</v>
      </c>
      <c r="AD875" s="13" t="str" cm="1">
        <f t="array" ref="AD875">_xlfn.IFS(Table1[[#This Row],[Diff order-ship date]]&gt;10,"late time",Table1[[#This Row],[Diff order-ship date]]&gt;=0,"on time",Table1[[#This Row],[Diff order-ship date]]&lt;0,"not appropriate")</f>
        <v>on time</v>
      </c>
      <c r="AE875" s="11" t="str">
        <f t="shared" si="67"/>
        <v>Positive</v>
      </c>
      <c r="AF875" s="11" t="str">
        <f>_xlfn.CONCAT(Table1[[#This Row],[Month]],Table1[[#This Row],[year]])</f>
        <v>August2024</v>
      </c>
      <c r="AG875" s="11">
        <f t="shared" si="68"/>
        <v>0.31850533807829201</v>
      </c>
    </row>
    <row r="876" spans="1:33">
      <c r="A876" s="4">
        <v>875</v>
      </c>
      <c r="B876" s="5" t="s">
        <v>2962</v>
      </c>
      <c r="C876" s="5" t="s">
        <v>153</v>
      </c>
      <c r="D876" s="5" t="s">
        <v>2963</v>
      </c>
      <c r="E876" s="5" t="s">
        <v>2964</v>
      </c>
      <c r="F876" s="5" t="s">
        <v>159</v>
      </c>
      <c r="G876" s="5" t="s">
        <v>120</v>
      </c>
      <c r="H876" s="5" t="s">
        <v>120</v>
      </c>
      <c r="I876" s="5" t="s">
        <v>212</v>
      </c>
      <c r="J876" s="5" t="s">
        <v>66</v>
      </c>
      <c r="K876" s="5" t="s">
        <v>2965</v>
      </c>
      <c r="L876" s="5" t="s">
        <v>36</v>
      </c>
      <c r="M876" s="5" t="s">
        <v>75</v>
      </c>
      <c r="N876" s="5" t="s">
        <v>2966</v>
      </c>
      <c r="O876" s="5">
        <v>118.2</v>
      </c>
      <c r="P876" s="5">
        <v>10</v>
      </c>
      <c r="Q876" s="5">
        <v>0.9</v>
      </c>
      <c r="R876" s="8">
        <f>Table1[[#This Row],[Profit]]/Table1[[#This Row],[Sales]]</f>
        <v>7.61421319796954E-3</v>
      </c>
      <c r="S876" s="5">
        <v>11.26</v>
      </c>
      <c r="T876" s="5" t="s">
        <v>170</v>
      </c>
      <c r="U876" s="5">
        <v>383</v>
      </c>
      <c r="V876" s="5" t="s">
        <v>174</v>
      </c>
      <c r="W876" s="5" t="s">
        <v>110</v>
      </c>
      <c r="X876" s="9" t="s">
        <v>28</v>
      </c>
      <c r="Y876" s="12">
        <v>44497</v>
      </c>
      <c r="Z876" s="12">
        <v>44497</v>
      </c>
      <c r="AA876" s="11">
        <f t="shared" si="65"/>
        <v>2021</v>
      </c>
      <c r="AB876" s="11" t="str">
        <f t="shared" si="66"/>
        <v>October</v>
      </c>
      <c r="AC876" s="11">
        <f t="shared" si="69"/>
        <v>0</v>
      </c>
      <c r="AD876" s="13" t="str" cm="1">
        <f t="array" ref="AD876">_xlfn.IFS(Table1[[#This Row],[Diff order-ship date]]&gt;10,"late time",Table1[[#This Row],[Diff order-ship date]]&gt;=0,"on time",Table1[[#This Row],[Diff order-ship date]]&lt;0,"not appropriate")</f>
        <v>on time</v>
      </c>
      <c r="AE876" s="11" t="str">
        <f t="shared" si="67"/>
        <v>Positive</v>
      </c>
      <c r="AF876" s="11" t="str">
        <f>_xlfn.CONCAT(Table1[[#This Row],[Month]],Table1[[#This Row],[year]])</f>
        <v>October2021</v>
      </c>
      <c r="AG876" s="11">
        <f t="shared" si="68"/>
        <v>7.61421319796954E-3</v>
      </c>
    </row>
    <row r="877" spans="1:33">
      <c r="A877" s="6">
        <v>876</v>
      </c>
      <c r="B877" s="7" t="s">
        <v>454</v>
      </c>
      <c r="C877" s="7" t="s">
        <v>153</v>
      </c>
      <c r="D877" s="7" t="s">
        <v>455</v>
      </c>
      <c r="E877" s="7" t="s">
        <v>456</v>
      </c>
      <c r="F877" s="7" t="s">
        <v>159</v>
      </c>
      <c r="G877" s="7" t="s">
        <v>330</v>
      </c>
      <c r="H877" s="7" t="s">
        <v>129</v>
      </c>
      <c r="I877" s="7" t="s">
        <v>212</v>
      </c>
      <c r="J877" s="7" t="s">
        <v>67</v>
      </c>
      <c r="K877" s="7" t="s">
        <v>2967</v>
      </c>
      <c r="L877" s="7" t="s">
        <v>36</v>
      </c>
      <c r="M877" s="7" t="s">
        <v>99</v>
      </c>
      <c r="N877" s="7" t="s">
        <v>2968</v>
      </c>
      <c r="O877" s="7">
        <v>315</v>
      </c>
      <c r="P877" s="7">
        <v>14</v>
      </c>
      <c r="Q877" s="7">
        <v>91.14</v>
      </c>
      <c r="R877" s="8">
        <f>Table1[[#This Row],[Profit]]/Table1[[#This Row],[Sales]]</f>
        <v>0.289333333333333</v>
      </c>
      <c r="S877" s="7">
        <v>25.92</v>
      </c>
      <c r="T877" s="7" t="s">
        <v>170</v>
      </c>
      <c r="U877" s="7">
        <v>302</v>
      </c>
      <c r="V877" s="7" t="s">
        <v>174</v>
      </c>
      <c r="W877" s="7" t="s">
        <v>126</v>
      </c>
      <c r="X877" s="10" t="s">
        <v>28</v>
      </c>
      <c r="Y877" s="14">
        <v>45063</v>
      </c>
      <c r="Z877" s="14">
        <v>45063</v>
      </c>
      <c r="AA877" s="11">
        <f t="shared" si="65"/>
        <v>2023</v>
      </c>
      <c r="AB877" s="11" t="str">
        <f t="shared" si="66"/>
        <v>May</v>
      </c>
      <c r="AC877" s="11">
        <f t="shared" si="69"/>
        <v>0</v>
      </c>
      <c r="AD877" s="13" t="str" cm="1">
        <f t="array" ref="AD877">_xlfn.IFS(Table1[[#This Row],[Diff order-ship date]]&gt;10,"late time",Table1[[#This Row],[Diff order-ship date]]&gt;=0,"on time",Table1[[#This Row],[Diff order-ship date]]&lt;0,"not appropriate")</f>
        <v>on time</v>
      </c>
      <c r="AE877" s="11" t="str">
        <f t="shared" si="67"/>
        <v>Positive</v>
      </c>
      <c r="AF877" s="11" t="str">
        <f>_xlfn.CONCAT(Table1[[#This Row],[Month]],Table1[[#This Row],[year]])</f>
        <v>May2023</v>
      </c>
      <c r="AG877" s="11">
        <f t="shared" si="68"/>
        <v>0.289333333333333</v>
      </c>
    </row>
    <row r="878" spans="1:33">
      <c r="A878" s="4">
        <v>877</v>
      </c>
      <c r="B878" s="5" t="s">
        <v>2018</v>
      </c>
      <c r="C878" s="5" t="s">
        <v>153</v>
      </c>
      <c r="D878" s="5" t="s">
        <v>2019</v>
      </c>
      <c r="E878" s="5" t="s">
        <v>2020</v>
      </c>
      <c r="F878" s="5" t="s">
        <v>159</v>
      </c>
      <c r="G878" s="5" t="s">
        <v>150</v>
      </c>
      <c r="H878" s="5" t="s">
        <v>87</v>
      </c>
      <c r="I878" s="5" t="s">
        <v>212</v>
      </c>
      <c r="J878" s="5" t="s">
        <v>66</v>
      </c>
      <c r="K878" s="5" t="s">
        <v>666</v>
      </c>
      <c r="L878" s="5" t="s">
        <v>36</v>
      </c>
      <c r="M878" s="5" t="s">
        <v>99</v>
      </c>
      <c r="N878" s="5" t="s">
        <v>92</v>
      </c>
      <c r="O878" s="5">
        <v>417.06</v>
      </c>
      <c r="P878" s="5">
        <v>14</v>
      </c>
      <c r="Q878" s="5">
        <v>45.78</v>
      </c>
      <c r="R878" s="8">
        <f>Table1[[#This Row],[Profit]]/Table1[[#This Row],[Sales]]</f>
        <v>0.109768378650554</v>
      </c>
      <c r="S878" s="5">
        <v>2.4900000000000002</v>
      </c>
      <c r="T878" s="5" t="s">
        <v>170</v>
      </c>
      <c r="U878" s="5">
        <v>196</v>
      </c>
      <c r="V878" s="5" t="s">
        <v>174</v>
      </c>
      <c r="W878" s="5" t="s">
        <v>122</v>
      </c>
      <c r="X878" s="9" t="s">
        <v>21</v>
      </c>
      <c r="Y878" s="12">
        <v>44558</v>
      </c>
      <c r="Z878" s="12">
        <v>44559</v>
      </c>
      <c r="AA878" s="11">
        <f t="shared" si="65"/>
        <v>2021</v>
      </c>
      <c r="AB878" s="11" t="str">
        <f t="shared" si="66"/>
        <v>December</v>
      </c>
      <c r="AC878" s="11">
        <f t="shared" si="69"/>
        <v>1</v>
      </c>
      <c r="AD878" s="13" t="str" cm="1">
        <f t="array" ref="AD878">_xlfn.IFS(Table1[[#This Row],[Diff order-ship date]]&gt;10,"late time",Table1[[#This Row],[Diff order-ship date]]&gt;=0,"on time",Table1[[#This Row],[Diff order-ship date]]&lt;0,"not appropriate")</f>
        <v>on time</v>
      </c>
      <c r="AE878" s="11" t="str">
        <f t="shared" si="67"/>
        <v>Positive</v>
      </c>
      <c r="AF878" s="11" t="str">
        <f>_xlfn.CONCAT(Table1[[#This Row],[Month]],Table1[[#This Row],[year]])</f>
        <v>December2021</v>
      </c>
      <c r="AG878" s="11">
        <f t="shared" si="68"/>
        <v>0.109768378650554</v>
      </c>
    </row>
    <row r="879" spans="1:33">
      <c r="A879" s="6">
        <v>878</v>
      </c>
      <c r="B879" s="7" t="s">
        <v>1659</v>
      </c>
      <c r="C879" s="7" t="s">
        <v>153</v>
      </c>
      <c r="D879" s="7" t="s">
        <v>1660</v>
      </c>
      <c r="E879" s="7" t="s">
        <v>1661</v>
      </c>
      <c r="F879" s="7" t="s">
        <v>159</v>
      </c>
      <c r="G879" s="7" t="s">
        <v>869</v>
      </c>
      <c r="H879" s="7" t="s">
        <v>138</v>
      </c>
      <c r="I879" s="7" t="s">
        <v>212</v>
      </c>
      <c r="J879" s="7" t="s">
        <v>65</v>
      </c>
      <c r="K879" s="7" t="s">
        <v>705</v>
      </c>
      <c r="L879" s="7" t="s">
        <v>36</v>
      </c>
      <c r="M879" s="7" t="s">
        <v>47</v>
      </c>
      <c r="N879" s="7" t="s">
        <v>103</v>
      </c>
      <c r="O879" s="7">
        <v>112.08</v>
      </c>
      <c r="P879" s="7">
        <v>8</v>
      </c>
      <c r="Q879" s="7">
        <v>4.32</v>
      </c>
      <c r="R879" s="8">
        <f>Table1[[#This Row],[Profit]]/Table1[[#This Row],[Sales]]</f>
        <v>3.8543897216274103E-2</v>
      </c>
      <c r="S879" s="7">
        <v>7.02</v>
      </c>
      <c r="T879" s="7" t="s">
        <v>170</v>
      </c>
      <c r="U879" s="7">
        <v>701</v>
      </c>
      <c r="V879" s="7" t="s">
        <v>174</v>
      </c>
      <c r="W879" s="7" t="s">
        <v>115</v>
      </c>
      <c r="X879" s="10" t="s">
        <v>21</v>
      </c>
      <c r="Y879" s="14">
        <v>45524</v>
      </c>
      <c r="Z879" s="14">
        <v>45526</v>
      </c>
      <c r="AA879" s="11">
        <f t="shared" si="65"/>
        <v>2024</v>
      </c>
      <c r="AB879" s="11" t="str">
        <f t="shared" si="66"/>
        <v>August</v>
      </c>
      <c r="AC879" s="11">
        <f t="shared" si="69"/>
        <v>2</v>
      </c>
      <c r="AD879" s="13" t="str" cm="1">
        <f t="array" ref="AD879">_xlfn.IFS(Table1[[#This Row],[Diff order-ship date]]&gt;10,"late time",Table1[[#This Row],[Diff order-ship date]]&gt;=0,"on time",Table1[[#This Row],[Diff order-ship date]]&lt;0,"not appropriate")</f>
        <v>on time</v>
      </c>
      <c r="AE879" s="11" t="str">
        <f t="shared" si="67"/>
        <v>Positive</v>
      </c>
      <c r="AF879" s="11" t="str">
        <f>_xlfn.CONCAT(Table1[[#This Row],[Month]],Table1[[#This Row],[year]])</f>
        <v>August2024</v>
      </c>
      <c r="AG879" s="11">
        <f t="shared" si="68"/>
        <v>3.8543897216274103E-2</v>
      </c>
    </row>
    <row r="880" spans="1:33">
      <c r="A880" s="4">
        <v>879</v>
      </c>
      <c r="B880" s="5" t="s">
        <v>2969</v>
      </c>
      <c r="C880" s="5" t="s">
        <v>153</v>
      </c>
      <c r="D880" s="5" t="s">
        <v>2970</v>
      </c>
      <c r="E880" s="5" t="s">
        <v>2971</v>
      </c>
      <c r="F880" s="5" t="s">
        <v>159</v>
      </c>
      <c r="G880" s="5" t="s">
        <v>374</v>
      </c>
      <c r="H880" s="5" t="s">
        <v>125</v>
      </c>
      <c r="I880" s="5" t="s">
        <v>212</v>
      </c>
      <c r="J880" s="5" t="s">
        <v>65</v>
      </c>
      <c r="K880" s="5" t="s">
        <v>429</v>
      </c>
      <c r="L880" s="5" t="s">
        <v>36</v>
      </c>
      <c r="M880" s="5" t="s">
        <v>47</v>
      </c>
      <c r="N880" s="5" t="s">
        <v>430</v>
      </c>
      <c r="O880" s="5">
        <v>99.84</v>
      </c>
      <c r="P880" s="5">
        <v>8</v>
      </c>
      <c r="Q880" s="5">
        <v>8.8800000000000008</v>
      </c>
      <c r="R880" s="8">
        <f>Table1[[#This Row],[Profit]]/Table1[[#This Row],[Sales]]</f>
        <v>8.8942307692307696E-2</v>
      </c>
      <c r="S880" s="5">
        <v>4.6399999999999997</v>
      </c>
      <c r="T880" s="5" t="s">
        <v>170</v>
      </c>
      <c r="U880" s="5">
        <v>328</v>
      </c>
      <c r="V880" s="5" t="s">
        <v>174</v>
      </c>
      <c r="W880" s="5" t="s">
        <v>110</v>
      </c>
      <c r="X880" s="9" t="s">
        <v>28</v>
      </c>
      <c r="Y880" s="12">
        <v>45239</v>
      </c>
      <c r="Z880" s="12">
        <v>45183</v>
      </c>
      <c r="AA880" s="11">
        <f t="shared" si="65"/>
        <v>2023</v>
      </c>
      <c r="AB880" s="11" t="str">
        <f t="shared" si="66"/>
        <v>September</v>
      </c>
      <c r="AC880" s="11">
        <f t="shared" si="69"/>
        <v>-56</v>
      </c>
      <c r="AD880" s="13" t="str" cm="1">
        <f t="array" ref="AD880">_xlfn.IFS(Table1[[#This Row],[Diff order-ship date]]&gt;10,"late time",Table1[[#This Row],[Diff order-ship date]]&gt;=0,"on time",Table1[[#This Row],[Diff order-ship date]]&lt;0,"not appropriate")</f>
        <v>not appropriate</v>
      </c>
      <c r="AE880" s="11" t="str">
        <f t="shared" si="67"/>
        <v>Positive</v>
      </c>
      <c r="AF880" s="11" t="str">
        <f>_xlfn.CONCAT(Table1[[#This Row],[Month]],Table1[[#This Row],[year]])</f>
        <v>September2023</v>
      </c>
      <c r="AG880" s="11">
        <f t="shared" si="68"/>
        <v>8.8942307692307696E-2</v>
      </c>
    </row>
    <row r="881" spans="1:33">
      <c r="A881" s="6">
        <v>880</v>
      </c>
      <c r="B881" s="7" t="s">
        <v>2972</v>
      </c>
      <c r="C881" s="7" t="s">
        <v>153</v>
      </c>
      <c r="D881" s="7" t="s">
        <v>2068</v>
      </c>
      <c r="E881" s="7" t="s">
        <v>2069</v>
      </c>
      <c r="F881" s="7" t="s">
        <v>159</v>
      </c>
      <c r="G881" s="7" t="s">
        <v>2781</v>
      </c>
      <c r="H881" s="7" t="s">
        <v>61</v>
      </c>
      <c r="I881" s="7" t="s">
        <v>212</v>
      </c>
      <c r="J881" s="7" t="s">
        <v>67</v>
      </c>
      <c r="K881" s="7" t="s">
        <v>864</v>
      </c>
      <c r="L881" s="7" t="s">
        <v>36</v>
      </c>
      <c r="M881" s="7" t="s">
        <v>75</v>
      </c>
      <c r="N881" s="7" t="s">
        <v>865</v>
      </c>
      <c r="O881" s="7">
        <v>91.98</v>
      </c>
      <c r="P881" s="7">
        <v>7</v>
      </c>
      <c r="Q881" s="7">
        <v>40.32</v>
      </c>
      <c r="R881" s="8">
        <f>Table1[[#This Row],[Profit]]/Table1[[#This Row],[Sales]]</f>
        <v>0.43835616438356201</v>
      </c>
      <c r="S881" s="7">
        <v>7.99</v>
      </c>
      <c r="T881" s="7" t="s">
        <v>170</v>
      </c>
      <c r="U881" s="7">
        <v>595</v>
      </c>
      <c r="V881" s="7" t="s">
        <v>174</v>
      </c>
      <c r="W881" s="7" t="s">
        <v>126</v>
      </c>
      <c r="X881" s="10" t="s">
        <v>21</v>
      </c>
      <c r="Y881" s="14">
        <v>45456</v>
      </c>
      <c r="Z881" s="14">
        <v>45458</v>
      </c>
      <c r="AA881" s="11">
        <f t="shared" si="65"/>
        <v>2024</v>
      </c>
      <c r="AB881" s="11" t="str">
        <f t="shared" si="66"/>
        <v>June</v>
      </c>
      <c r="AC881" s="11">
        <f t="shared" si="69"/>
        <v>2</v>
      </c>
      <c r="AD881" s="13" t="str" cm="1">
        <f t="array" ref="AD881">_xlfn.IFS(Table1[[#This Row],[Diff order-ship date]]&gt;10,"late time",Table1[[#This Row],[Diff order-ship date]]&gt;=0,"on time",Table1[[#This Row],[Diff order-ship date]]&lt;0,"not appropriate")</f>
        <v>on time</v>
      </c>
      <c r="AE881" s="11" t="str">
        <f t="shared" si="67"/>
        <v>Positive</v>
      </c>
      <c r="AF881" s="11" t="str">
        <f>_xlfn.CONCAT(Table1[[#This Row],[Month]],Table1[[#This Row],[year]])</f>
        <v>June2024</v>
      </c>
      <c r="AG881" s="11">
        <f t="shared" si="68"/>
        <v>0.43835616438356201</v>
      </c>
    </row>
    <row r="882" spans="1:33">
      <c r="A882" s="4">
        <v>881</v>
      </c>
      <c r="B882" s="5" t="s">
        <v>1650</v>
      </c>
      <c r="C882" s="5" t="s">
        <v>153</v>
      </c>
      <c r="D882" s="5" t="s">
        <v>460</v>
      </c>
      <c r="E882" s="5" t="s">
        <v>461</v>
      </c>
      <c r="F882" s="5" t="s">
        <v>159</v>
      </c>
      <c r="G882" s="5" t="s">
        <v>330</v>
      </c>
      <c r="H882" s="5" t="s">
        <v>129</v>
      </c>
      <c r="I882" s="5" t="s">
        <v>212</v>
      </c>
      <c r="J882" s="5" t="s">
        <v>67</v>
      </c>
      <c r="K882" s="5" t="s">
        <v>517</v>
      </c>
      <c r="L882" s="5" t="s">
        <v>36</v>
      </c>
      <c r="M882" s="5" t="s">
        <v>109</v>
      </c>
      <c r="N882" s="5" t="s">
        <v>518</v>
      </c>
      <c r="O882" s="5">
        <v>75.39</v>
      </c>
      <c r="P882" s="5">
        <v>7</v>
      </c>
      <c r="Q882" s="5">
        <v>21</v>
      </c>
      <c r="R882" s="8">
        <f>Table1[[#This Row],[Profit]]/Table1[[#This Row],[Sales]]</f>
        <v>0.27855153203342597</v>
      </c>
      <c r="S882" s="5">
        <v>2.7</v>
      </c>
      <c r="T882" s="5" t="s">
        <v>170</v>
      </c>
      <c r="U882" s="5">
        <v>415</v>
      </c>
      <c r="V882" s="5" t="s">
        <v>174</v>
      </c>
      <c r="W882" s="5" t="s">
        <v>122</v>
      </c>
      <c r="X882" s="9" t="s">
        <v>21</v>
      </c>
      <c r="Y882" s="12">
        <v>44463</v>
      </c>
      <c r="Z882" s="12">
        <v>44465</v>
      </c>
      <c r="AA882" s="11">
        <f t="shared" si="65"/>
        <v>2021</v>
      </c>
      <c r="AB882" s="11" t="str">
        <f t="shared" si="66"/>
        <v>September</v>
      </c>
      <c r="AC882" s="11">
        <f t="shared" si="69"/>
        <v>2</v>
      </c>
      <c r="AD882" s="13" t="str" cm="1">
        <f t="array" ref="AD882">_xlfn.IFS(Table1[[#This Row],[Diff order-ship date]]&gt;10,"late time",Table1[[#This Row],[Diff order-ship date]]&gt;=0,"on time",Table1[[#This Row],[Diff order-ship date]]&lt;0,"not appropriate")</f>
        <v>on time</v>
      </c>
      <c r="AE882" s="11" t="str">
        <f t="shared" si="67"/>
        <v>Positive</v>
      </c>
      <c r="AF882" s="11" t="str">
        <f>_xlfn.CONCAT(Table1[[#This Row],[Month]],Table1[[#This Row],[year]])</f>
        <v>September2021</v>
      </c>
      <c r="AG882" s="11">
        <f t="shared" si="68"/>
        <v>0.27855153203342597</v>
      </c>
    </row>
    <row r="883" spans="1:33">
      <c r="A883" s="6">
        <v>882</v>
      </c>
      <c r="B883" s="7" t="s">
        <v>1641</v>
      </c>
      <c r="C883" s="7" t="s">
        <v>153</v>
      </c>
      <c r="D883" s="7" t="s">
        <v>1642</v>
      </c>
      <c r="E883" s="7" t="s">
        <v>1643</v>
      </c>
      <c r="F883" s="7" t="s">
        <v>159</v>
      </c>
      <c r="G883" s="7" t="s">
        <v>326</v>
      </c>
      <c r="H883" s="7" t="s">
        <v>132</v>
      </c>
      <c r="I883" s="7" t="s">
        <v>212</v>
      </c>
      <c r="J883" s="7" t="s">
        <v>66</v>
      </c>
      <c r="K883" s="7" t="s">
        <v>1975</v>
      </c>
      <c r="L883" s="7" t="s">
        <v>36</v>
      </c>
      <c r="M883" s="7" t="s">
        <v>99</v>
      </c>
      <c r="N883" s="7" t="s">
        <v>1976</v>
      </c>
      <c r="O883" s="7">
        <v>203.76</v>
      </c>
      <c r="P883" s="7">
        <v>6</v>
      </c>
      <c r="Q883" s="7">
        <v>44.82</v>
      </c>
      <c r="R883" s="8">
        <f>Table1[[#This Row],[Profit]]/Table1[[#This Row],[Sales]]</f>
        <v>0.21996466431095399</v>
      </c>
      <c r="S883" s="7">
        <v>14.44</v>
      </c>
      <c r="T883" s="7" t="s">
        <v>170</v>
      </c>
      <c r="U883" s="7">
        <v>513</v>
      </c>
      <c r="V883" s="7" t="s">
        <v>174</v>
      </c>
      <c r="W883" s="7" t="s">
        <v>115</v>
      </c>
      <c r="X883" s="10" t="s">
        <v>21</v>
      </c>
      <c r="Y883" s="14">
        <v>45266</v>
      </c>
      <c r="Z883" s="14">
        <v>45091</v>
      </c>
      <c r="AA883" s="11">
        <f t="shared" si="65"/>
        <v>2023</v>
      </c>
      <c r="AB883" s="11" t="str">
        <f t="shared" si="66"/>
        <v>June</v>
      </c>
      <c r="AC883" s="11">
        <f t="shared" si="69"/>
        <v>-175</v>
      </c>
      <c r="AD883" s="13" t="str" cm="1">
        <f t="array" ref="AD883">_xlfn.IFS(Table1[[#This Row],[Diff order-ship date]]&gt;10,"late time",Table1[[#This Row],[Diff order-ship date]]&gt;=0,"on time",Table1[[#This Row],[Diff order-ship date]]&lt;0,"not appropriate")</f>
        <v>not appropriate</v>
      </c>
      <c r="AE883" s="11" t="str">
        <f t="shared" si="67"/>
        <v>Positive</v>
      </c>
      <c r="AF883" s="11" t="str">
        <f>_xlfn.CONCAT(Table1[[#This Row],[Month]],Table1[[#This Row],[year]])</f>
        <v>June2023</v>
      </c>
      <c r="AG883" s="11">
        <f t="shared" si="68"/>
        <v>0.21996466431095399</v>
      </c>
    </row>
    <row r="884" spans="1:33">
      <c r="A884" s="4">
        <v>883</v>
      </c>
      <c r="B884" s="5" t="s">
        <v>493</v>
      </c>
      <c r="C884" s="5" t="s">
        <v>153</v>
      </c>
      <c r="D884" s="5" t="s">
        <v>494</v>
      </c>
      <c r="E884" s="5" t="s">
        <v>495</v>
      </c>
      <c r="F884" s="5" t="s">
        <v>159</v>
      </c>
      <c r="G884" s="5" t="s">
        <v>474</v>
      </c>
      <c r="H884" s="5" t="s">
        <v>25</v>
      </c>
      <c r="I884" s="5" t="s">
        <v>212</v>
      </c>
      <c r="J884" s="5" t="s">
        <v>66</v>
      </c>
      <c r="K884" s="5" t="s">
        <v>2973</v>
      </c>
      <c r="L884" s="5" t="s">
        <v>36</v>
      </c>
      <c r="M884" s="5" t="s">
        <v>38</v>
      </c>
      <c r="N884" s="5" t="s">
        <v>2974</v>
      </c>
      <c r="O884" s="5">
        <v>87.45</v>
      </c>
      <c r="P884" s="5">
        <v>5</v>
      </c>
      <c r="Q884" s="5">
        <v>19.2</v>
      </c>
      <c r="R884" s="8">
        <f>Table1[[#This Row],[Profit]]/Table1[[#This Row],[Sales]]</f>
        <v>0.219554030874786</v>
      </c>
      <c r="S884" s="5">
        <v>3.95</v>
      </c>
      <c r="T884" s="5" t="s">
        <v>170</v>
      </c>
      <c r="U884" s="5">
        <v>257</v>
      </c>
      <c r="V884" s="5" t="s">
        <v>174</v>
      </c>
      <c r="W884" s="5" t="s">
        <v>122</v>
      </c>
      <c r="X884" s="9" t="s">
        <v>21</v>
      </c>
      <c r="Y884" s="12">
        <v>44305</v>
      </c>
      <c r="Z884" s="12">
        <v>44308</v>
      </c>
      <c r="AA884" s="11">
        <f t="shared" si="65"/>
        <v>2021</v>
      </c>
      <c r="AB884" s="11" t="str">
        <f t="shared" si="66"/>
        <v>April</v>
      </c>
      <c r="AC884" s="11">
        <f t="shared" si="69"/>
        <v>3</v>
      </c>
      <c r="AD884" s="13" t="str" cm="1">
        <f t="array" ref="AD884">_xlfn.IFS(Table1[[#This Row],[Diff order-ship date]]&gt;10,"late time",Table1[[#This Row],[Diff order-ship date]]&gt;=0,"on time",Table1[[#This Row],[Diff order-ship date]]&lt;0,"not appropriate")</f>
        <v>on time</v>
      </c>
      <c r="AE884" s="11" t="str">
        <f t="shared" si="67"/>
        <v>Positive</v>
      </c>
      <c r="AF884" s="11" t="str">
        <f>_xlfn.CONCAT(Table1[[#This Row],[Month]],Table1[[#This Row],[year]])</f>
        <v>April2021</v>
      </c>
      <c r="AG884" s="11">
        <f t="shared" si="68"/>
        <v>0.219554030874786</v>
      </c>
    </row>
    <row r="885" spans="1:33">
      <c r="A885" s="6">
        <v>884</v>
      </c>
      <c r="B885" s="7" t="s">
        <v>2975</v>
      </c>
      <c r="C885" s="7" t="s">
        <v>153</v>
      </c>
      <c r="D885" s="7" t="s">
        <v>883</v>
      </c>
      <c r="E885" s="7" t="s">
        <v>884</v>
      </c>
      <c r="F885" s="7" t="s">
        <v>159</v>
      </c>
      <c r="G885" s="7" t="s">
        <v>1703</v>
      </c>
      <c r="H885" s="7" t="s">
        <v>132</v>
      </c>
      <c r="I885" s="7" t="s">
        <v>212</v>
      </c>
      <c r="J885" s="7" t="s">
        <v>66</v>
      </c>
      <c r="K885" s="7" t="s">
        <v>2976</v>
      </c>
      <c r="L885" s="7" t="s">
        <v>36</v>
      </c>
      <c r="M885" s="7" t="s">
        <v>109</v>
      </c>
      <c r="N885" s="7" t="s">
        <v>2977</v>
      </c>
      <c r="O885" s="7">
        <v>670.65</v>
      </c>
      <c r="P885" s="7">
        <v>5</v>
      </c>
      <c r="Q885" s="7">
        <v>321.89999999999998</v>
      </c>
      <c r="R885" s="8">
        <f>Table1[[#This Row],[Profit]]/Table1[[#This Row],[Sales]]</f>
        <v>0.47998210691120602</v>
      </c>
      <c r="S885" s="7">
        <v>23.64</v>
      </c>
      <c r="T885" s="7" t="s">
        <v>170</v>
      </c>
      <c r="U885" s="7">
        <v>475</v>
      </c>
      <c r="V885" s="7" t="s">
        <v>174</v>
      </c>
      <c r="W885" s="7" t="s">
        <v>110</v>
      </c>
      <c r="X885" s="10" t="s">
        <v>21</v>
      </c>
      <c r="Y885" s="14">
        <v>45429</v>
      </c>
      <c r="Z885" s="14">
        <v>45434</v>
      </c>
      <c r="AA885" s="11">
        <f t="shared" si="65"/>
        <v>2024</v>
      </c>
      <c r="AB885" s="11" t="str">
        <f t="shared" si="66"/>
        <v>May</v>
      </c>
      <c r="AC885" s="11">
        <f t="shared" si="69"/>
        <v>5</v>
      </c>
      <c r="AD885" s="13" t="str" cm="1">
        <f t="array" ref="AD885">_xlfn.IFS(Table1[[#This Row],[Diff order-ship date]]&gt;10,"late time",Table1[[#This Row],[Diff order-ship date]]&gt;=0,"on time",Table1[[#This Row],[Diff order-ship date]]&lt;0,"not appropriate")</f>
        <v>on time</v>
      </c>
      <c r="AE885" s="11" t="str">
        <f t="shared" si="67"/>
        <v>Positive</v>
      </c>
      <c r="AF885" s="11" t="str">
        <f>_xlfn.CONCAT(Table1[[#This Row],[Month]],Table1[[#This Row],[year]])</f>
        <v>May2024</v>
      </c>
      <c r="AG885" s="11">
        <f t="shared" si="68"/>
        <v>0.47998210691120602</v>
      </c>
    </row>
    <row r="886" spans="1:33">
      <c r="A886" s="4">
        <v>885</v>
      </c>
      <c r="B886" s="5" t="s">
        <v>1995</v>
      </c>
      <c r="C886" s="5" t="s">
        <v>153</v>
      </c>
      <c r="D886" s="5" t="s">
        <v>1996</v>
      </c>
      <c r="E886" s="5" t="s">
        <v>1997</v>
      </c>
      <c r="F886" s="5" t="s">
        <v>159</v>
      </c>
      <c r="G886" s="5" t="s">
        <v>1998</v>
      </c>
      <c r="H886" s="5" t="s">
        <v>142</v>
      </c>
      <c r="I886" s="5" t="s">
        <v>212</v>
      </c>
      <c r="J886" s="5" t="s">
        <v>64</v>
      </c>
      <c r="K886" s="5" t="s">
        <v>2978</v>
      </c>
      <c r="L886" s="5" t="s">
        <v>36</v>
      </c>
      <c r="M886" s="5" t="s">
        <v>109</v>
      </c>
      <c r="N886" s="5" t="s">
        <v>2979</v>
      </c>
      <c r="O886" s="5">
        <v>51.45</v>
      </c>
      <c r="P886" s="5">
        <v>5</v>
      </c>
      <c r="Q886" s="5">
        <v>20.55</v>
      </c>
      <c r="R886" s="8">
        <f>Table1[[#This Row],[Profit]]/Table1[[#This Row],[Sales]]</f>
        <v>0.39941690962099102</v>
      </c>
      <c r="S886" s="5">
        <v>3.14</v>
      </c>
      <c r="T886" s="5" t="s">
        <v>170</v>
      </c>
      <c r="U886" s="5">
        <v>305</v>
      </c>
      <c r="V886" s="5" t="s">
        <v>174</v>
      </c>
      <c r="W886" s="5" t="s">
        <v>126</v>
      </c>
      <c r="X886" s="9" t="s">
        <v>21</v>
      </c>
      <c r="Y886" s="12">
        <v>45243</v>
      </c>
      <c r="Z886" s="12">
        <v>45245</v>
      </c>
      <c r="AA886" s="11">
        <f t="shared" si="65"/>
        <v>2023</v>
      </c>
      <c r="AB886" s="11" t="str">
        <f t="shared" si="66"/>
        <v>November</v>
      </c>
      <c r="AC886" s="11">
        <f t="shared" si="69"/>
        <v>2</v>
      </c>
      <c r="AD886" s="13" t="str" cm="1">
        <f t="array" ref="AD886">_xlfn.IFS(Table1[[#This Row],[Diff order-ship date]]&gt;10,"late time",Table1[[#This Row],[Diff order-ship date]]&gt;=0,"on time",Table1[[#This Row],[Diff order-ship date]]&lt;0,"not appropriate")</f>
        <v>on time</v>
      </c>
      <c r="AE886" s="11" t="str">
        <f t="shared" si="67"/>
        <v>Positive</v>
      </c>
      <c r="AF886" s="11" t="str">
        <f>_xlfn.CONCAT(Table1[[#This Row],[Month]],Table1[[#This Row],[year]])</f>
        <v>November2023</v>
      </c>
      <c r="AG886" s="11">
        <f t="shared" si="68"/>
        <v>0.39941690962099102</v>
      </c>
    </row>
    <row r="887" spans="1:33">
      <c r="A887" s="6">
        <v>886</v>
      </c>
      <c r="B887" s="7" t="s">
        <v>2980</v>
      </c>
      <c r="C887" s="7" t="s">
        <v>153</v>
      </c>
      <c r="D887" s="7" t="s">
        <v>2019</v>
      </c>
      <c r="E887" s="7" t="s">
        <v>2020</v>
      </c>
      <c r="F887" s="7" t="s">
        <v>159</v>
      </c>
      <c r="G887" s="7" t="s">
        <v>393</v>
      </c>
      <c r="H887" s="7" t="s">
        <v>33</v>
      </c>
      <c r="I887" s="7" t="s">
        <v>212</v>
      </c>
      <c r="J887" s="7" t="s">
        <v>64</v>
      </c>
      <c r="K887" s="7" t="s">
        <v>2914</v>
      </c>
      <c r="L887" s="7" t="s">
        <v>36</v>
      </c>
      <c r="M887" s="7" t="s">
        <v>38</v>
      </c>
      <c r="N887" s="7" t="s">
        <v>2915</v>
      </c>
      <c r="O887" s="7">
        <v>123.72</v>
      </c>
      <c r="P887" s="7">
        <v>4</v>
      </c>
      <c r="Q887" s="7">
        <v>33.36</v>
      </c>
      <c r="R887" s="8">
        <f>Table1[[#This Row],[Profit]]/Table1[[#This Row],[Sales]]</f>
        <v>0.269641125121241</v>
      </c>
      <c r="S887" s="7">
        <v>1.49</v>
      </c>
      <c r="T887" s="7" t="s">
        <v>170</v>
      </c>
      <c r="U887" s="7">
        <v>616</v>
      </c>
      <c r="V887" s="7" t="s">
        <v>174</v>
      </c>
      <c r="W887" s="7" t="s">
        <v>115</v>
      </c>
      <c r="X887" s="10" t="s">
        <v>28</v>
      </c>
      <c r="Y887" s="14">
        <v>45280</v>
      </c>
      <c r="Z887" s="14">
        <v>45283</v>
      </c>
      <c r="AA887" s="11">
        <f t="shared" si="65"/>
        <v>2023</v>
      </c>
      <c r="AB887" s="11" t="str">
        <f t="shared" si="66"/>
        <v>December</v>
      </c>
      <c r="AC887" s="11">
        <f t="shared" si="69"/>
        <v>3</v>
      </c>
      <c r="AD887" s="13" t="str" cm="1">
        <f t="array" ref="AD887">_xlfn.IFS(Table1[[#This Row],[Diff order-ship date]]&gt;10,"late time",Table1[[#This Row],[Diff order-ship date]]&gt;=0,"on time",Table1[[#This Row],[Diff order-ship date]]&lt;0,"not appropriate")</f>
        <v>on time</v>
      </c>
      <c r="AE887" s="11" t="str">
        <f t="shared" si="67"/>
        <v>Positive</v>
      </c>
      <c r="AF887" s="11" t="str">
        <f>_xlfn.CONCAT(Table1[[#This Row],[Month]],Table1[[#This Row],[year]])</f>
        <v>December2023</v>
      </c>
      <c r="AG887" s="11">
        <f t="shared" si="68"/>
        <v>0.269641125121241</v>
      </c>
    </row>
    <row r="888" spans="1:33">
      <c r="A888" s="4">
        <v>887</v>
      </c>
      <c r="B888" s="5" t="s">
        <v>1985</v>
      </c>
      <c r="C888" s="5" t="s">
        <v>153</v>
      </c>
      <c r="D888" s="5" t="s">
        <v>1986</v>
      </c>
      <c r="E888" s="5" t="s">
        <v>1987</v>
      </c>
      <c r="F888" s="5" t="s">
        <v>159</v>
      </c>
      <c r="G888" s="5" t="s">
        <v>276</v>
      </c>
      <c r="H888" s="5" t="s">
        <v>140</v>
      </c>
      <c r="I888" s="5" t="s">
        <v>212</v>
      </c>
      <c r="J888" s="5" t="s">
        <v>65</v>
      </c>
      <c r="K888" s="5" t="s">
        <v>2981</v>
      </c>
      <c r="L888" s="5" t="s">
        <v>36</v>
      </c>
      <c r="M888" s="5" t="s">
        <v>114</v>
      </c>
      <c r="N888" s="5" t="s">
        <v>2982</v>
      </c>
      <c r="O888" s="5">
        <v>46.32</v>
      </c>
      <c r="P888" s="5">
        <v>4</v>
      </c>
      <c r="Q888" s="5">
        <v>3.24</v>
      </c>
      <c r="R888" s="8">
        <f>Table1[[#This Row],[Profit]]/Table1[[#This Row],[Sales]]</f>
        <v>6.9948186528497394E-2</v>
      </c>
      <c r="S888" s="5">
        <v>3.13</v>
      </c>
      <c r="T888" s="5" t="s">
        <v>170</v>
      </c>
      <c r="U888" s="5">
        <v>360</v>
      </c>
      <c r="V888" s="5" t="s">
        <v>174</v>
      </c>
      <c r="W888" s="5" t="s">
        <v>110</v>
      </c>
      <c r="X888" s="9" t="s">
        <v>21</v>
      </c>
      <c r="Y888" s="12">
        <v>44551</v>
      </c>
      <c r="Z888" s="12">
        <v>44558</v>
      </c>
      <c r="AA888" s="11">
        <f t="shared" si="65"/>
        <v>2021</v>
      </c>
      <c r="AB888" s="11" t="str">
        <f t="shared" si="66"/>
        <v>December</v>
      </c>
      <c r="AC888" s="11">
        <f t="shared" si="69"/>
        <v>7</v>
      </c>
      <c r="AD888" s="13" t="str" cm="1">
        <f t="array" ref="AD888">_xlfn.IFS(Table1[[#This Row],[Diff order-ship date]]&gt;10,"late time",Table1[[#This Row],[Diff order-ship date]]&gt;=0,"on time",Table1[[#This Row],[Diff order-ship date]]&lt;0,"not appropriate")</f>
        <v>on time</v>
      </c>
      <c r="AE888" s="11" t="str">
        <f t="shared" si="67"/>
        <v>Positive</v>
      </c>
      <c r="AF888" s="11" t="str">
        <f>_xlfn.CONCAT(Table1[[#This Row],[Month]],Table1[[#This Row],[year]])</f>
        <v>December2021</v>
      </c>
      <c r="AG888" s="11">
        <f t="shared" si="68"/>
        <v>6.9948186528497394E-2</v>
      </c>
    </row>
    <row r="889" spans="1:33">
      <c r="A889" s="6">
        <v>888</v>
      </c>
      <c r="B889" s="7" t="s">
        <v>2031</v>
      </c>
      <c r="C889" s="7" t="s">
        <v>153</v>
      </c>
      <c r="D889" s="7" t="s">
        <v>1613</v>
      </c>
      <c r="E889" s="7" t="s">
        <v>1614</v>
      </c>
      <c r="F889" s="7" t="s">
        <v>159</v>
      </c>
      <c r="G889" s="7" t="s">
        <v>740</v>
      </c>
      <c r="H889" s="7" t="s">
        <v>40</v>
      </c>
      <c r="I889" s="7" t="s">
        <v>212</v>
      </c>
      <c r="J889" s="7" t="s">
        <v>64</v>
      </c>
      <c r="K889" s="7" t="s">
        <v>2983</v>
      </c>
      <c r="L889" s="7" t="s">
        <v>36</v>
      </c>
      <c r="M889" s="7" t="s">
        <v>41</v>
      </c>
      <c r="N889" s="7" t="s">
        <v>2984</v>
      </c>
      <c r="O889" s="7">
        <v>107.76</v>
      </c>
      <c r="P889" s="7">
        <v>4</v>
      </c>
      <c r="Q889" s="7">
        <v>45.24</v>
      </c>
      <c r="R889" s="8">
        <f>Table1[[#This Row],[Profit]]/Table1[[#This Row],[Sales]]</f>
        <v>0.41982182628062398</v>
      </c>
      <c r="S889" s="7">
        <v>6.99</v>
      </c>
      <c r="T889" s="7" t="s">
        <v>170</v>
      </c>
      <c r="U889" s="7">
        <v>530</v>
      </c>
      <c r="V889" s="7" t="s">
        <v>174</v>
      </c>
      <c r="W889" s="7" t="s">
        <v>126</v>
      </c>
      <c r="X889" s="10" t="s">
        <v>21</v>
      </c>
      <c r="Y889" s="14">
        <v>44377</v>
      </c>
      <c r="Z889" s="14">
        <v>44384</v>
      </c>
      <c r="AA889" s="11">
        <f t="shared" si="65"/>
        <v>2021</v>
      </c>
      <c r="AB889" s="11" t="str">
        <f t="shared" si="66"/>
        <v>July</v>
      </c>
      <c r="AC889" s="11">
        <f t="shared" si="69"/>
        <v>7</v>
      </c>
      <c r="AD889" s="13" t="str" cm="1">
        <f t="array" ref="AD889">_xlfn.IFS(Table1[[#This Row],[Diff order-ship date]]&gt;10,"late time",Table1[[#This Row],[Diff order-ship date]]&gt;=0,"on time",Table1[[#This Row],[Diff order-ship date]]&lt;0,"not appropriate")</f>
        <v>on time</v>
      </c>
      <c r="AE889" s="11" t="str">
        <f t="shared" si="67"/>
        <v>Positive</v>
      </c>
      <c r="AF889" s="11" t="str">
        <f>_xlfn.CONCAT(Table1[[#This Row],[Month]],Table1[[#This Row],[year]])</f>
        <v>July2021</v>
      </c>
      <c r="AG889" s="11">
        <f t="shared" si="68"/>
        <v>0.41982182628062398</v>
      </c>
    </row>
    <row r="890" spans="1:33">
      <c r="A890" s="4">
        <v>889</v>
      </c>
      <c r="B890" s="5" t="s">
        <v>2985</v>
      </c>
      <c r="C890" s="5" t="s">
        <v>153</v>
      </c>
      <c r="D890" s="5" t="s">
        <v>2986</v>
      </c>
      <c r="E890" s="5" t="s">
        <v>2987</v>
      </c>
      <c r="F890" s="5" t="s">
        <v>159</v>
      </c>
      <c r="G890" s="5" t="s">
        <v>2214</v>
      </c>
      <c r="H890" s="5" t="s">
        <v>104</v>
      </c>
      <c r="I890" s="5" t="s">
        <v>212</v>
      </c>
      <c r="J890" s="5" t="s">
        <v>67</v>
      </c>
      <c r="K890" s="5" t="s">
        <v>457</v>
      </c>
      <c r="L890" s="5" t="s">
        <v>36</v>
      </c>
      <c r="M890" s="5" t="s">
        <v>34</v>
      </c>
      <c r="N890" s="5" t="s">
        <v>458</v>
      </c>
      <c r="O890" s="5">
        <v>200.79</v>
      </c>
      <c r="P890" s="5">
        <v>3</v>
      </c>
      <c r="Q890" s="5">
        <v>8.01</v>
      </c>
      <c r="R890" s="8">
        <f>Table1[[#This Row],[Profit]]/Table1[[#This Row],[Sales]]</f>
        <v>3.9892424921559803E-2</v>
      </c>
      <c r="S890" s="5">
        <v>17.77</v>
      </c>
      <c r="T890" s="5" t="s">
        <v>170</v>
      </c>
      <c r="U890" s="5">
        <v>177</v>
      </c>
      <c r="V890" s="5" t="s">
        <v>174</v>
      </c>
      <c r="W890" s="5" t="s">
        <v>115</v>
      </c>
      <c r="X890" s="9" t="s">
        <v>28</v>
      </c>
      <c r="Y890" s="12">
        <v>45451</v>
      </c>
      <c r="Z890" s="12">
        <v>45634</v>
      </c>
      <c r="AA890" s="11">
        <f t="shared" si="65"/>
        <v>2024</v>
      </c>
      <c r="AB890" s="11" t="str">
        <f t="shared" si="66"/>
        <v>December</v>
      </c>
      <c r="AC890" s="11">
        <f t="shared" si="69"/>
        <v>183</v>
      </c>
      <c r="AD890" s="13" t="str" cm="1">
        <f t="array" ref="AD890">_xlfn.IFS(Table1[[#This Row],[Diff order-ship date]]&gt;10,"late time",Table1[[#This Row],[Diff order-ship date]]&gt;=0,"on time",Table1[[#This Row],[Diff order-ship date]]&lt;0,"not appropriate")</f>
        <v>late time</v>
      </c>
      <c r="AE890" s="11" t="str">
        <f t="shared" si="67"/>
        <v>Positive</v>
      </c>
      <c r="AF890" s="11" t="str">
        <f>_xlfn.CONCAT(Table1[[#This Row],[Month]],Table1[[#This Row],[year]])</f>
        <v>December2024</v>
      </c>
      <c r="AG890" s="11">
        <f t="shared" si="68"/>
        <v>3.9892424921559803E-2</v>
      </c>
    </row>
    <row r="891" spans="1:33">
      <c r="A891" s="6">
        <v>890</v>
      </c>
      <c r="B891" s="7" t="s">
        <v>493</v>
      </c>
      <c r="C891" s="7" t="s">
        <v>153</v>
      </c>
      <c r="D891" s="7" t="s">
        <v>494</v>
      </c>
      <c r="E891" s="7" t="s">
        <v>495</v>
      </c>
      <c r="F891" s="7" t="s">
        <v>159</v>
      </c>
      <c r="G891" s="7" t="s">
        <v>474</v>
      </c>
      <c r="H891" s="7" t="s">
        <v>25</v>
      </c>
      <c r="I891" s="7" t="s">
        <v>212</v>
      </c>
      <c r="J891" s="7" t="s">
        <v>66</v>
      </c>
      <c r="K891" s="7" t="s">
        <v>442</v>
      </c>
      <c r="L891" s="7" t="s">
        <v>36</v>
      </c>
      <c r="M891" s="7" t="s">
        <v>99</v>
      </c>
      <c r="N891" s="7" t="s">
        <v>443</v>
      </c>
      <c r="O891" s="7">
        <v>149.4</v>
      </c>
      <c r="P891" s="7">
        <v>3</v>
      </c>
      <c r="Q891" s="7">
        <v>13.41</v>
      </c>
      <c r="R891" s="8">
        <f>Table1[[#This Row],[Profit]]/Table1[[#This Row],[Sales]]</f>
        <v>8.9759036144578294E-2</v>
      </c>
      <c r="S891" s="7">
        <v>6.82</v>
      </c>
      <c r="T891" s="7" t="s">
        <v>170</v>
      </c>
      <c r="U891" s="7">
        <v>450</v>
      </c>
      <c r="V891" s="7" t="s">
        <v>174</v>
      </c>
      <c r="W891" s="7" t="s">
        <v>110</v>
      </c>
      <c r="X891" s="10" t="s">
        <v>21</v>
      </c>
      <c r="Y891" s="14">
        <v>44796</v>
      </c>
      <c r="Z891" s="14">
        <v>44802</v>
      </c>
      <c r="AA891" s="11">
        <f t="shared" si="65"/>
        <v>2022</v>
      </c>
      <c r="AB891" s="11" t="str">
        <f t="shared" si="66"/>
        <v>August</v>
      </c>
      <c r="AC891" s="11">
        <f t="shared" si="69"/>
        <v>6</v>
      </c>
      <c r="AD891" s="13" t="str" cm="1">
        <f t="array" ref="AD891">_xlfn.IFS(Table1[[#This Row],[Diff order-ship date]]&gt;10,"late time",Table1[[#This Row],[Diff order-ship date]]&gt;=0,"on time",Table1[[#This Row],[Diff order-ship date]]&lt;0,"not appropriate")</f>
        <v>on time</v>
      </c>
      <c r="AE891" s="11" t="str">
        <f t="shared" si="67"/>
        <v>Positive</v>
      </c>
      <c r="AF891" s="11" t="str">
        <f>_xlfn.CONCAT(Table1[[#This Row],[Month]],Table1[[#This Row],[year]])</f>
        <v>August2022</v>
      </c>
      <c r="AG891" s="11">
        <f t="shared" si="68"/>
        <v>8.9759036144578294E-2</v>
      </c>
    </row>
    <row r="892" spans="1:33">
      <c r="A892" s="4">
        <v>891</v>
      </c>
      <c r="B892" s="5" t="s">
        <v>1631</v>
      </c>
      <c r="C892" s="5" t="s">
        <v>153</v>
      </c>
      <c r="D892" s="5" t="s">
        <v>1632</v>
      </c>
      <c r="E892" s="5" t="s">
        <v>1633</v>
      </c>
      <c r="F892" s="5" t="s">
        <v>159</v>
      </c>
      <c r="G892" s="5" t="s">
        <v>150</v>
      </c>
      <c r="H892" s="5" t="s">
        <v>87</v>
      </c>
      <c r="I892" s="5" t="s">
        <v>212</v>
      </c>
      <c r="J892" s="5" t="s">
        <v>66</v>
      </c>
      <c r="K892" s="5" t="s">
        <v>2988</v>
      </c>
      <c r="L892" s="5" t="s">
        <v>36</v>
      </c>
      <c r="M892" s="5" t="s">
        <v>99</v>
      </c>
      <c r="N892" s="5" t="s">
        <v>2989</v>
      </c>
      <c r="O892" s="5">
        <v>63.27</v>
      </c>
      <c r="P892" s="5">
        <v>3</v>
      </c>
      <c r="Q892" s="5">
        <v>31.59</v>
      </c>
      <c r="R892" s="8">
        <f>Table1[[#This Row],[Profit]]/Table1[[#This Row],[Sales]]</f>
        <v>0.49928876244665699</v>
      </c>
      <c r="S892" s="5">
        <v>3.64</v>
      </c>
      <c r="T892" s="5" t="s">
        <v>170</v>
      </c>
      <c r="U892" s="5">
        <v>467</v>
      </c>
      <c r="V892" s="5" t="s">
        <v>174</v>
      </c>
      <c r="W892" s="5" t="s">
        <v>126</v>
      </c>
      <c r="X892" s="9" t="s">
        <v>28</v>
      </c>
      <c r="Y892" s="12">
        <v>44796</v>
      </c>
      <c r="Z892" s="12">
        <v>44802</v>
      </c>
      <c r="AA892" s="11">
        <f t="shared" si="65"/>
        <v>2022</v>
      </c>
      <c r="AB892" s="11" t="str">
        <f t="shared" si="66"/>
        <v>August</v>
      </c>
      <c r="AC892" s="11">
        <f t="shared" si="69"/>
        <v>6</v>
      </c>
      <c r="AD892" s="13" t="str" cm="1">
        <f t="array" ref="AD892">_xlfn.IFS(Table1[[#This Row],[Diff order-ship date]]&gt;10,"late time",Table1[[#This Row],[Diff order-ship date]]&gt;=0,"on time",Table1[[#This Row],[Diff order-ship date]]&lt;0,"not appropriate")</f>
        <v>on time</v>
      </c>
      <c r="AE892" s="11" t="str">
        <f t="shared" si="67"/>
        <v>Positive</v>
      </c>
      <c r="AF892" s="11" t="str">
        <f>_xlfn.CONCAT(Table1[[#This Row],[Month]],Table1[[#This Row],[year]])</f>
        <v>August2022</v>
      </c>
      <c r="AG892" s="11">
        <f t="shared" si="68"/>
        <v>0.49928876244665699</v>
      </c>
    </row>
    <row r="893" spans="1:33">
      <c r="A893" s="6">
        <v>892</v>
      </c>
      <c r="B893" s="7" t="s">
        <v>1666</v>
      </c>
      <c r="C893" s="7" t="s">
        <v>153</v>
      </c>
      <c r="D893" s="7" t="s">
        <v>1482</v>
      </c>
      <c r="E893" s="7" t="s">
        <v>1483</v>
      </c>
      <c r="F893" s="7" t="s">
        <v>159</v>
      </c>
      <c r="G893" s="7" t="s">
        <v>313</v>
      </c>
      <c r="H893" s="7" t="s">
        <v>61</v>
      </c>
      <c r="I893" s="7" t="s">
        <v>212</v>
      </c>
      <c r="J893" s="7" t="s">
        <v>67</v>
      </c>
      <c r="K893" s="7" t="s">
        <v>2990</v>
      </c>
      <c r="L893" s="7" t="s">
        <v>36</v>
      </c>
      <c r="M893" s="7" t="s">
        <v>38</v>
      </c>
      <c r="N893" s="7" t="s">
        <v>2991</v>
      </c>
      <c r="O893" s="7">
        <v>151.38</v>
      </c>
      <c r="P893" s="7">
        <v>3</v>
      </c>
      <c r="Q893" s="7">
        <v>52.92</v>
      </c>
      <c r="R893" s="8">
        <f>Table1[[#This Row],[Profit]]/Table1[[#This Row],[Sales]]</f>
        <v>0.349583828775268</v>
      </c>
      <c r="S893" s="7">
        <v>14.93</v>
      </c>
      <c r="T893" s="7" t="s">
        <v>170</v>
      </c>
      <c r="U893" s="7">
        <v>381</v>
      </c>
      <c r="V893" s="7" t="s">
        <v>174</v>
      </c>
      <c r="W893" s="7" t="s">
        <v>122</v>
      </c>
      <c r="X893" s="10" t="s">
        <v>21</v>
      </c>
      <c r="Y893" s="14">
        <v>44642</v>
      </c>
      <c r="Z893" s="14">
        <v>44648</v>
      </c>
      <c r="AA893" s="11">
        <f t="shared" si="65"/>
        <v>2022</v>
      </c>
      <c r="AB893" s="11" t="str">
        <f t="shared" si="66"/>
        <v>March</v>
      </c>
      <c r="AC893" s="11">
        <f t="shared" si="69"/>
        <v>6</v>
      </c>
      <c r="AD893" s="13" t="str" cm="1">
        <f t="array" ref="AD893">_xlfn.IFS(Table1[[#This Row],[Diff order-ship date]]&gt;10,"late time",Table1[[#This Row],[Diff order-ship date]]&gt;=0,"on time",Table1[[#This Row],[Diff order-ship date]]&lt;0,"not appropriate")</f>
        <v>on time</v>
      </c>
      <c r="AE893" s="11" t="str">
        <f t="shared" si="67"/>
        <v>Positive</v>
      </c>
      <c r="AF893" s="11" t="str">
        <f>_xlfn.CONCAT(Table1[[#This Row],[Month]],Table1[[#This Row],[year]])</f>
        <v>March2022</v>
      </c>
      <c r="AG893" s="11">
        <f t="shared" si="68"/>
        <v>0.349583828775268</v>
      </c>
    </row>
    <row r="894" spans="1:33">
      <c r="A894" s="4">
        <v>893</v>
      </c>
      <c r="B894" s="5" t="s">
        <v>1631</v>
      </c>
      <c r="C894" s="5" t="s">
        <v>153</v>
      </c>
      <c r="D894" s="5" t="s">
        <v>1632</v>
      </c>
      <c r="E894" s="5" t="s">
        <v>1633</v>
      </c>
      <c r="F894" s="5" t="s">
        <v>159</v>
      </c>
      <c r="G894" s="5" t="s">
        <v>150</v>
      </c>
      <c r="H894" s="5" t="s">
        <v>87</v>
      </c>
      <c r="I894" s="5" t="s">
        <v>212</v>
      </c>
      <c r="J894" s="5" t="s">
        <v>66</v>
      </c>
      <c r="K894" s="5" t="s">
        <v>505</v>
      </c>
      <c r="L894" s="5" t="s">
        <v>36</v>
      </c>
      <c r="M894" s="5" t="s">
        <v>114</v>
      </c>
      <c r="N894" s="5" t="s">
        <v>506</v>
      </c>
      <c r="O894" s="5">
        <v>115.11</v>
      </c>
      <c r="P894" s="5">
        <v>3</v>
      </c>
      <c r="Q894" s="5">
        <v>13.77</v>
      </c>
      <c r="R894" s="8">
        <f>Table1[[#This Row],[Profit]]/Table1[[#This Row],[Sales]]</f>
        <v>0.11962470680218899</v>
      </c>
      <c r="S894" s="5">
        <v>9.6999999999999993</v>
      </c>
      <c r="T894" s="5" t="s">
        <v>170</v>
      </c>
      <c r="U894" s="5">
        <v>129</v>
      </c>
      <c r="V894" s="5" t="s">
        <v>174</v>
      </c>
      <c r="W894" s="5" t="s">
        <v>115</v>
      </c>
      <c r="X894" s="9" t="s">
        <v>28</v>
      </c>
      <c r="Y894" s="12">
        <v>44364</v>
      </c>
      <c r="Z894" s="12">
        <v>44370</v>
      </c>
      <c r="AA894" s="11">
        <f t="shared" si="65"/>
        <v>2021</v>
      </c>
      <c r="AB894" s="11" t="str">
        <f t="shared" si="66"/>
        <v>June</v>
      </c>
      <c r="AC894" s="11">
        <f t="shared" si="69"/>
        <v>6</v>
      </c>
      <c r="AD894" s="13" t="str" cm="1">
        <f t="array" ref="AD894">_xlfn.IFS(Table1[[#This Row],[Diff order-ship date]]&gt;10,"late time",Table1[[#This Row],[Diff order-ship date]]&gt;=0,"on time",Table1[[#This Row],[Diff order-ship date]]&lt;0,"not appropriate")</f>
        <v>on time</v>
      </c>
      <c r="AE894" s="11" t="str">
        <f t="shared" si="67"/>
        <v>Positive</v>
      </c>
      <c r="AF894" s="11" t="str">
        <f>_xlfn.CONCAT(Table1[[#This Row],[Month]],Table1[[#This Row],[year]])</f>
        <v>June2021</v>
      </c>
      <c r="AG894" s="11">
        <f t="shared" si="68"/>
        <v>0.11962470680218899</v>
      </c>
    </row>
    <row r="895" spans="1:33">
      <c r="A895" s="6">
        <v>894</v>
      </c>
      <c r="B895" s="7" t="s">
        <v>2992</v>
      </c>
      <c r="C895" s="7" t="s">
        <v>153</v>
      </c>
      <c r="D895" s="7" t="s">
        <v>2993</v>
      </c>
      <c r="E895" s="7" t="s">
        <v>2994</v>
      </c>
      <c r="F895" s="7" t="s">
        <v>159</v>
      </c>
      <c r="G895" s="7" t="s">
        <v>967</v>
      </c>
      <c r="H895" s="7" t="s">
        <v>61</v>
      </c>
      <c r="I895" s="7" t="s">
        <v>212</v>
      </c>
      <c r="J895" s="7" t="s">
        <v>67</v>
      </c>
      <c r="K895" s="7" t="s">
        <v>2318</v>
      </c>
      <c r="L895" s="7" t="s">
        <v>36</v>
      </c>
      <c r="M895" s="7" t="s">
        <v>114</v>
      </c>
      <c r="N895" s="7" t="s">
        <v>2319</v>
      </c>
      <c r="O895" s="7">
        <v>80.099999999999994</v>
      </c>
      <c r="P895" s="7">
        <v>3</v>
      </c>
      <c r="Q895" s="7">
        <v>39.24</v>
      </c>
      <c r="R895" s="8">
        <f>Table1[[#This Row],[Profit]]/Table1[[#This Row],[Sales]]</f>
        <v>0.489887640449438</v>
      </c>
      <c r="S895" s="7">
        <v>7.88</v>
      </c>
      <c r="T895" s="7" t="s">
        <v>170</v>
      </c>
      <c r="U895" s="7">
        <v>589</v>
      </c>
      <c r="V895" s="7" t="s">
        <v>174</v>
      </c>
      <c r="W895" s="7" t="s">
        <v>110</v>
      </c>
      <c r="X895" s="10" t="s">
        <v>28</v>
      </c>
      <c r="Y895" s="14">
        <v>45373</v>
      </c>
      <c r="Z895" s="14">
        <v>45377</v>
      </c>
      <c r="AA895" s="11">
        <f t="shared" si="65"/>
        <v>2024</v>
      </c>
      <c r="AB895" s="11" t="str">
        <f t="shared" si="66"/>
        <v>March</v>
      </c>
      <c r="AC895" s="11">
        <f t="shared" si="69"/>
        <v>4</v>
      </c>
      <c r="AD895" s="13" t="str" cm="1">
        <f t="array" ref="AD895">_xlfn.IFS(Table1[[#This Row],[Diff order-ship date]]&gt;10,"late time",Table1[[#This Row],[Diff order-ship date]]&gt;=0,"on time",Table1[[#This Row],[Diff order-ship date]]&lt;0,"not appropriate")</f>
        <v>on time</v>
      </c>
      <c r="AE895" s="11" t="str">
        <f t="shared" si="67"/>
        <v>Positive</v>
      </c>
      <c r="AF895" s="11" t="str">
        <f>_xlfn.CONCAT(Table1[[#This Row],[Month]],Table1[[#This Row],[year]])</f>
        <v>March2024</v>
      </c>
      <c r="AG895" s="11">
        <f t="shared" si="68"/>
        <v>0.489887640449438</v>
      </c>
    </row>
    <row r="896" spans="1:33">
      <c r="A896" s="4">
        <v>895</v>
      </c>
      <c r="B896" s="5" t="s">
        <v>1659</v>
      </c>
      <c r="C896" s="5" t="s">
        <v>153</v>
      </c>
      <c r="D896" s="5" t="s">
        <v>1660</v>
      </c>
      <c r="E896" s="5" t="s">
        <v>1661</v>
      </c>
      <c r="F896" s="5" t="s">
        <v>159</v>
      </c>
      <c r="G896" s="5" t="s">
        <v>869</v>
      </c>
      <c r="H896" s="5" t="s">
        <v>138</v>
      </c>
      <c r="I896" s="5" t="s">
        <v>212</v>
      </c>
      <c r="J896" s="5" t="s">
        <v>65</v>
      </c>
      <c r="K896" s="5" t="s">
        <v>2189</v>
      </c>
      <c r="L896" s="5" t="s">
        <v>36</v>
      </c>
      <c r="M896" s="5" t="s">
        <v>109</v>
      </c>
      <c r="N896" s="5" t="s">
        <v>2190</v>
      </c>
      <c r="O896" s="5">
        <v>50.94</v>
      </c>
      <c r="P896" s="5">
        <v>3</v>
      </c>
      <c r="Q896" s="5">
        <v>7.56</v>
      </c>
      <c r="R896" s="8">
        <f>Table1[[#This Row],[Profit]]/Table1[[#This Row],[Sales]]</f>
        <v>0.148409893992933</v>
      </c>
      <c r="S896" s="5">
        <v>3.21</v>
      </c>
      <c r="T896" s="5" t="s">
        <v>170</v>
      </c>
      <c r="U896" s="5">
        <v>699</v>
      </c>
      <c r="V896" s="5" t="s">
        <v>174</v>
      </c>
      <c r="W896" s="5" t="s">
        <v>126</v>
      </c>
      <c r="X896" s="9" t="s">
        <v>28</v>
      </c>
      <c r="Y896" s="12">
        <v>45542</v>
      </c>
      <c r="Z896" s="12">
        <v>45486</v>
      </c>
      <c r="AA896" s="11">
        <f t="shared" si="65"/>
        <v>2024</v>
      </c>
      <c r="AB896" s="11" t="str">
        <f t="shared" si="66"/>
        <v>July</v>
      </c>
      <c r="AC896" s="11">
        <f t="shared" si="69"/>
        <v>-56</v>
      </c>
      <c r="AD896" s="13" t="str" cm="1">
        <f t="array" ref="AD896">_xlfn.IFS(Table1[[#This Row],[Diff order-ship date]]&gt;10,"late time",Table1[[#This Row],[Diff order-ship date]]&gt;=0,"on time",Table1[[#This Row],[Diff order-ship date]]&lt;0,"not appropriate")</f>
        <v>not appropriate</v>
      </c>
      <c r="AE896" s="11" t="str">
        <f t="shared" si="67"/>
        <v>Positive</v>
      </c>
      <c r="AF896" s="11" t="str">
        <f>_xlfn.CONCAT(Table1[[#This Row],[Month]],Table1[[#This Row],[year]])</f>
        <v>July2024</v>
      </c>
      <c r="AG896" s="11">
        <f t="shared" si="68"/>
        <v>0.148409893992933</v>
      </c>
    </row>
    <row r="897" spans="1:33">
      <c r="A897" s="6">
        <v>896</v>
      </c>
      <c r="B897" s="7" t="s">
        <v>2985</v>
      </c>
      <c r="C897" s="7" t="s">
        <v>153</v>
      </c>
      <c r="D897" s="7" t="s">
        <v>2986</v>
      </c>
      <c r="E897" s="7" t="s">
        <v>2987</v>
      </c>
      <c r="F897" s="7" t="s">
        <v>159</v>
      </c>
      <c r="G897" s="7" t="s">
        <v>2214</v>
      </c>
      <c r="H897" s="7" t="s">
        <v>104</v>
      </c>
      <c r="I897" s="7" t="s">
        <v>212</v>
      </c>
      <c r="J897" s="7" t="s">
        <v>67</v>
      </c>
      <c r="K897" s="7" t="s">
        <v>2995</v>
      </c>
      <c r="L897" s="7" t="s">
        <v>36</v>
      </c>
      <c r="M897" s="7" t="s">
        <v>47</v>
      </c>
      <c r="N897" s="7" t="s">
        <v>2996</v>
      </c>
      <c r="O897" s="7">
        <v>95.85</v>
      </c>
      <c r="P897" s="7">
        <v>3</v>
      </c>
      <c r="Q897" s="7">
        <v>22.95</v>
      </c>
      <c r="R897" s="8">
        <f>Table1[[#This Row],[Profit]]/Table1[[#This Row],[Sales]]</f>
        <v>0.23943661971831001</v>
      </c>
      <c r="S897" s="7">
        <v>8.82</v>
      </c>
      <c r="T897" s="7" t="s">
        <v>170</v>
      </c>
      <c r="U897" s="7">
        <v>766</v>
      </c>
      <c r="V897" s="7" t="s">
        <v>174</v>
      </c>
      <c r="W897" s="7" t="s">
        <v>115</v>
      </c>
      <c r="X897" s="10" t="s">
        <v>28</v>
      </c>
      <c r="Y897" s="14">
        <v>45440</v>
      </c>
      <c r="Z897" s="14">
        <v>45297</v>
      </c>
      <c r="AA897" s="11">
        <f t="shared" si="65"/>
        <v>2024</v>
      </c>
      <c r="AB897" s="11" t="str">
        <f t="shared" si="66"/>
        <v>January</v>
      </c>
      <c r="AC897" s="11">
        <f t="shared" si="69"/>
        <v>-143</v>
      </c>
      <c r="AD897" s="13" t="str" cm="1">
        <f t="array" ref="AD897">_xlfn.IFS(Table1[[#This Row],[Diff order-ship date]]&gt;10,"late time",Table1[[#This Row],[Diff order-ship date]]&gt;=0,"on time",Table1[[#This Row],[Diff order-ship date]]&lt;0,"not appropriate")</f>
        <v>not appropriate</v>
      </c>
      <c r="AE897" s="11" t="str">
        <f t="shared" si="67"/>
        <v>Positive</v>
      </c>
      <c r="AF897" s="11" t="str">
        <f>_xlfn.CONCAT(Table1[[#This Row],[Month]],Table1[[#This Row],[year]])</f>
        <v>January2024</v>
      </c>
      <c r="AG897" s="11">
        <f t="shared" si="68"/>
        <v>0.23943661971831001</v>
      </c>
    </row>
    <row r="898" spans="1:33">
      <c r="A898" s="4">
        <v>897</v>
      </c>
      <c r="B898" s="5" t="s">
        <v>488</v>
      </c>
      <c r="C898" s="5" t="s">
        <v>153</v>
      </c>
      <c r="D898" s="5" t="s">
        <v>489</v>
      </c>
      <c r="E898" s="5" t="s">
        <v>490</v>
      </c>
      <c r="F898" s="5" t="s">
        <v>159</v>
      </c>
      <c r="G898" s="5" t="s">
        <v>148</v>
      </c>
      <c r="H898" s="5" t="s">
        <v>138</v>
      </c>
      <c r="I898" s="5" t="s">
        <v>212</v>
      </c>
      <c r="J898" s="5" t="s">
        <v>65</v>
      </c>
      <c r="K898" s="5" t="s">
        <v>2997</v>
      </c>
      <c r="L898" s="5" t="s">
        <v>36</v>
      </c>
      <c r="M898" s="5" t="s">
        <v>41</v>
      </c>
      <c r="N898" s="5" t="s">
        <v>2998</v>
      </c>
      <c r="O898" s="5">
        <v>53.91</v>
      </c>
      <c r="P898" s="5">
        <v>1</v>
      </c>
      <c r="Q898" s="5">
        <v>10.23</v>
      </c>
      <c r="R898" s="8">
        <f>Table1[[#This Row],[Profit]]/Table1[[#This Row],[Sales]]</f>
        <v>0.18976071229827501</v>
      </c>
      <c r="S898" s="5">
        <v>3.18</v>
      </c>
      <c r="T898" s="5" t="s">
        <v>170</v>
      </c>
      <c r="U898" s="5">
        <v>740</v>
      </c>
      <c r="V898" s="5" t="s">
        <v>174</v>
      </c>
      <c r="W898" s="5" t="s">
        <v>122</v>
      </c>
      <c r="X898" s="9" t="s">
        <v>28</v>
      </c>
      <c r="Y898" s="12">
        <v>45582</v>
      </c>
      <c r="Z898" s="12">
        <v>45586</v>
      </c>
      <c r="AA898" s="11">
        <f t="shared" ref="AA898:AA961" si="70">YEAR(Z898)</f>
        <v>2024</v>
      </c>
      <c r="AB898" s="11" t="str">
        <f t="shared" ref="AB898:AB961" si="71">TEXT(Z898,"mmmm")</f>
        <v>October</v>
      </c>
      <c r="AC898" s="11">
        <f t="shared" si="69"/>
        <v>4</v>
      </c>
      <c r="AD898" s="13" t="str" cm="1">
        <f t="array" ref="AD898">_xlfn.IFS(Table1[[#This Row],[Diff order-ship date]]&gt;10,"late time",Table1[[#This Row],[Diff order-ship date]]&gt;=0,"on time",Table1[[#This Row],[Diff order-ship date]]&lt;0,"not appropriate")</f>
        <v>on time</v>
      </c>
      <c r="AE898" s="11" t="str">
        <f t="shared" ref="AE898:AE961" si="72">IF(Q898&lt;0,"Negative","Positive")</f>
        <v>Positive</v>
      </c>
      <c r="AF898" s="11" t="str">
        <f>_xlfn.CONCAT(Table1[[#This Row],[Month]],Table1[[#This Row],[year]])</f>
        <v>October2024</v>
      </c>
      <c r="AG898" s="11">
        <f t="shared" ref="AG898:AG961" si="73">Q898/O898</f>
        <v>0.18976071229827501</v>
      </c>
    </row>
    <row r="899" spans="1:33">
      <c r="A899" s="6">
        <v>898</v>
      </c>
      <c r="B899" s="7" t="s">
        <v>488</v>
      </c>
      <c r="C899" s="7" t="s">
        <v>153</v>
      </c>
      <c r="D899" s="7" t="s">
        <v>489</v>
      </c>
      <c r="E899" s="7" t="s">
        <v>490</v>
      </c>
      <c r="F899" s="7" t="s">
        <v>159</v>
      </c>
      <c r="G899" s="7" t="s">
        <v>148</v>
      </c>
      <c r="H899" s="7" t="s">
        <v>138</v>
      </c>
      <c r="I899" s="7" t="s">
        <v>212</v>
      </c>
      <c r="J899" s="7" t="s">
        <v>65</v>
      </c>
      <c r="K899" s="7" t="s">
        <v>2999</v>
      </c>
      <c r="L899" s="7" t="s">
        <v>36</v>
      </c>
      <c r="M899" s="7" t="s">
        <v>47</v>
      </c>
      <c r="N899" s="7" t="s">
        <v>3000</v>
      </c>
      <c r="O899" s="7">
        <v>27.99</v>
      </c>
      <c r="P899" s="7">
        <v>1</v>
      </c>
      <c r="Q899" s="7">
        <v>3.9</v>
      </c>
      <c r="R899" s="8">
        <f>Table1[[#This Row],[Profit]]/Table1[[#This Row],[Sales]]</f>
        <v>0.139335476956056</v>
      </c>
      <c r="S899" s="7">
        <v>1.97</v>
      </c>
      <c r="T899" s="7" t="s">
        <v>170</v>
      </c>
      <c r="U899" s="7">
        <v>230</v>
      </c>
      <c r="V899" s="7" t="s">
        <v>174</v>
      </c>
      <c r="W899" s="7" t="s">
        <v>115</v>
      </c>
      <c r="X899" s="10" t="s">
        <v>21</v>
      </c>
      <c r="Y899" s="14">
        <v>45582</v>
      </c>
      <c r="Z899" s="14">
        <v>45586</v>
      </c>
      <c r="AA899" s="11">
        <f t="shared" si="70"/>
        <v>2024</v>
      </c>
      <c r="AB899" s="11" t="str">
        <f t="shared" si="71"/>
        <v>October</v>
      </c>
      <c r="AC899" s="11">
        <f t="shared" si="69"/>
        <v>4</v>
      </c>
      <c r="AD899" s="13" t="str" cm="1">
        <f t="array" ref="AD899">_xlfn.IFS(Table1[[#This Row],[Diff order-ship date]]&gt;10,"late time",Table1[[#This Row],[Diff order-ship date]]&gt;=0,"on time",Table1[[#This Row],[Diff order-ship date]]&lt;0,"not appropriate")</f>
        <v>on time</v>
      </c>
      <c r="AE899" s="11" t="str">
        <f t="shared" si="72"/>
        <v>Positive</v>
      </c>
      <c r="AF899" s="11" t="str">
        <f>_xlfn.CONCAT(Table1[[#This Row],[Month]],Table1[[#This Row],[year]])</f>
        <v>October2024</v>
      </c>
      <c r="AG899" s="11">
        <f t="shared" si="73"/>
        <v>0.139335476956056</v>
      </c>
    </row>
    <row r="900" spans="1:33">
      <c r="A900" s="4">
        <v>899</v>
      </c>
      <c r="B900" s="5" t="s">
        <v>1631</v>
      </c>
      <c r="C900" s="5" t="s">
        <v>153</v>
      </c>
      <c r="D900" s="5" t="s">
        <v>1632</v>
      </c>
      <c r="E900" s="5" t="s">
        <v>1633</v>
      </c>
      <c r="F900" s="5" t="s">
        <v>159</v>
      </c>
      <c r="G900" s="5" t="s">
        <v>150</v>
      </c>
      <c r="H900" s="5" t="s">
        <v>87</v>
      </c>
      <c r="I900" s="5" t="s">
        <v>212</v>
      </c>
      <c r="J900" s="5" t="s">
        <v>66</v>
      </c>
      <c r="K900" s="5" t="s">
        <v>3001</v>
      </c>
      <c r="L900" s="5" t="s">
        <v>36</v>
      </c>
      <c r="M900" s="5" t="s">
        <v>34</v>
      </c>
      <c r="N900" s="5" t="s">
        <v>3002</v>
      </c>
      <c r="O900" s="5">
        <v>194.34</v>
      </c>
      <c r="P900" s="5">
        <v>2</v>
      </c>
      <c r="Q900" s="5">
        <v>36.9</v>
      </c>
      <c r="R900" s="8">
        <f>Table1[[#This Row],[Profit]]/Table1[[#This Row],[Sales]]</f>
        <v>0.189873417721519</v>
      </c>
      <c r="S900" s="5">
        <v>15.91</v>
      </c>
      <c r="T900" s="5" t="s">
        <v>170</v>
      </c>
      <c r="U900" s="5">
        <v>470</v>
      </c>
      <c r="V900" s="5" t="s">
        <v>174</v>
      </c>
      <c r="W900" s="5" t="s">
        <v>110</v>
      </c>
      <c r="X900" s="9" t="s">
        <v>21</v>
      </c>
      <c r="Y900" s="12">
        <v>45582</v>
      </c>
      <c r="Z900" s="12">
        <v>45586</v>
      </c>
      <c r="AA900" s="11">
        <f t="shared" si="70"/>
        <v>2024</v>
      </c>
      <c r="AB900" s="11" t="str">
        <f t="shared" si="71"/>
        <v>October</v>
      </c>
      <c r="AC900" s="11">
        <f t="shared" ref="AC900:AC963" si="74">DATEDIF(Y900,Z900,"d")</f>
        <v>4</v>
      </c>
      <c r="AD900" s="13" t="str" cm="1">
        <f t="array" ref="AD900">_xlfn.IFS(Table1[[#This Row],[Diff order-ship date]]&gt;10,"late time",Table1[[#This Row],[Diff order-ship date]]&gt;=0,"on time",Table1[[#This Row],[Diff order-ship date]]&lt;0,"not appropriate")</f>
        <v>on time</v>
      </c>
      <c r="AE900" s="11" t="str">
        <f t="shared" si="72"/>
        <v>Positive</v>
      </c>
      <c r="AF900" s="11" t="str">
        <f>_xlfn.CONCAT(Table1[[#This Row],[Month]],Table1[[#This Row],[year]])</f>
        <v>October2024</v>
      </c>
      <c r="AG900" s="11">
        <f t="shared" si="73"/>
        <v>0.189873417721519</v>
      </c>
    </row>
    <row r="901" spans="1:33">
      <c r="A901" s="6">
        <v>900</v>
      </c>
      <c r="B901" s="7" t="s">
        <v>1985</v>
      </c>
      <c r="C901" s="7" t="s">
        <v>153</v>
      </c>
      <c r="D901" s="7" t="s">
        <v>1986</v>
      </c>
      <c r="E901" s="7" t="s">
        <v>1987</v>
      </c>
      <c r="F901" s="7" t="s">
        <v>159</v>
      </c>
      <c r="G901" s="7" t="s">
        <v>276</v>
      </c>
      <c r="H901" s="7" t="s">
        <v>140</v>
      </c>
      <c r="I901" s="7" t="s">
        <v>212</v>
      </c>
      <c r="J901" s="7" t="s">
        <v>65</v>
      </c>
      <c r="K901" s="7" t="s">
        <v>3003</v>
      </c>
      <c r="L901" s="7" t="s">
        <v>36</v>
      </c>
      <c r="M901" s="7" t="s">
        <v>99</v>
      </c>
      <c r="N901" s="7" t="s">
        <v>3004</v>
      </c>
      <c r="O901" s="7">
        <v>39.6</v>
      </c>
      <c r="P901" s="7">
        <v>2</v>
      </c>
      <c r="Q901" s="7">
        <v>16.98</v>
      </c>
      <c r="R901" s="8">
        <f>Table1[[#This Row],[Profit]]/Table1[[#This Row],[Sales]]</f>
        <v>0.428787878787879</v>
      </c>
      <c r="S901" s="7">
        <v>0.85</v>
      </c>
      <c r="T901" s="7" t="s">
        <v>170</v>
      </c>
      <c r="U901" s="7">
        <v>132</v>
      </c>
      <c r="V901" s="7" t="s">
        <v>174</v>
      </c>
      <c r="W901" s="7" t="s">
        <v>126</v>
      </c>
      <c r="X901" s="10" t="s">
        <v>28</v>
      </c>
      <c r="Y901" s="14">
        <v>45483</v>
      </c>
      <c r="Z901" s="14">
        <v>45606</v>
      </c>
      <c r="AA901" s="11">
        <f t="shared" si="70"/>
        <v>2024</v>
      </c>
      <c r="AB901" s="11" t="str">
        <f t="shared" si="71"/>
        <v>November</v>
      </c>
      <c r="AC901" s="11">
        <f t="shared" si="74"/>
        <v>123</v>
      </c>
      <c r="AD901" s="13" t="str" cm="1">
        <f t="array" ref="AD901">_xlfn.IFS(Table1[[#This Row],[Diff order-ship date]]&gt;10,"late time",Table1[[#This Row],[Diff order-ship date]]&gt;=0,"on time",Table1[[#This Row],[Diff order-ship date]]&lt;0,"not appropriate")</f>
        <v>late time</v>
      </c>
      <c r="AE901" s="11" t="str">
        <f t="shared" si="72"/>
        <v>Positive</v>
      </c>
      <c r="AF901" s="11" t="str">
        <f>_xlfn.CONCAT(Table1[[#This Row],[Month]],Table1[[#This Row],[year]])</f>
        <v>November2024</v>
      </c>
      <c r="AG901" s="11">
        <f t="shared" si="73"/>
        <v>0.428787878787879</v>
      </c>
    </row>
    <row r="902" spans="1:33">
      <c r="A902" s="4">
        <v>901</v>
      </c>
      <c r="B902" s="5" t="s">
        <v>3005</v>
      </c>
      <c r="C902" s="5" t="s">
        <v>153</v>
      </c>
      <c r="D902" s="5" t="s">
        <v>3006</v>
      </c>
      <c r="E902" s="5" t="s">
        <v>3007</v>
      </c>
      <c r="F902" s="5" t="s">
        <v>159</v>
      </c>
      <c r="G902" s="5" t="s">
        <v>516</v>
      </c>
      <c r="H902" s="5" t="s">
        <v>132</v>
      </c>
      <c r="I902" s="5" t="s">
        <v>212</v>
      </c>
      <c r="J902" s="5" t="s">
        <v>66</v>
      </c>
      <c r="K902" s="5" t="s">
        <v>3008</v>
      </c>
      <c r="L902" s="5" t="s">
        <v>36</v>
      </c>
      <c r="M902" s="5" t="s">
        <v>114</v>
      </c>
      <c r="N902" s="5" t="s">
        <v>3009</v>
      </c>
      <c r="O902" s="5">
        <v>36.659999999999997</v>
      </c>
      <c r="P902" s="5">
        <v>2</v>
      </c>
      <c r="Q902" s="5">
        <v>2.88</v>
      </c>
      <c r="R902" s="8">
        <f>Table1[[#This Row],[Profit]]/Table1[[#This Row],[Sales]]</f>
        <v>7.8559738134206206E-2</v>
      </c>
      <c r="S902" s="5">
        <v>1</v>
      </c>
      <c r="T902" s="5" t="s">
        <v>170</v>
      </c>
      <c r="U902" s="5">
        <v>175</v>
      </c>
      <c r="V902" s="5" t="s">
        <v>174</v>
      </c>
      <c r="W902" s="5" t="s">
        <v>122</v>
      </c>
      <c r="X902" s="9" t="s">
        <v>21</v>
      </c>
      <c r="Y902" s="12">
        <v>45542</v>
      </c>
      <c r="Z902" s="12">
        <v>45486</v>
      </c>
      <c r="AA902" s="11">
        <f t="shared" si="70"/>
        <v>2024</v>
      </c>
      <c r="AB902" s="11" t="str">
        <f t="shared" si="71"/>
        <v>July</v>
      </c>
      <c r="AC902" s="11">
        <f t="shared" si="74"/>
        <v>-56</v>
      </c>
      <c r="AD902" s="13" t="str" cm="1">
        <f t="array" ref="AD902">_xlfn.IFS(Table1[[#This Row],[Diff order-ship date]]&gt;10,"late time",Table1[[#This Row],[Diff order-ship date]]&gt;=0,"on time",Table1[[#This Row],[Diff order-ship date]]&lt;0,"not appropriate")</f>
        <v>not appropriate</v>
      </c>
      <c r="AE902" s="11" t="str">
        <f t="shared" si="72"/>
        <v>Positive</v>
      </c>
      <c r="AF902" s="11" t="str">
        <f>_xlfn.CONCAT(Table1[[#This Row],[Month]],Table1[[#This Row],[year]])</f>
        <v>July2024</v>
      </c>
      <c r="AG902" s="11">
        <f t="shared" si="73"/>
        <v>7.8559738134206206E-2</v>
      </c>
    </row>
    <row r="903" spans="1:33">
      <c r="A903" s="6">
        <v>902</v>
      </c>
      <c r="B903" s="7" t="s">
        <v>2962</v>
      </c>
      <c r="C903" s="7" t="s">
        <v>153</v>
      </c>
      <c r="D903" s="7" t="s">
        <v>2963</v>
      </c>
      <c r="E903" s="7" t="s">
        <v>2964</v>
      </c>
      <c r="F903" s="7" t="s">
        <v>159</v>
      </c>
      <c r="G903" s="7" t="s">
        <v>120</v>
      </c>
      <c r="H903" s="7" t="s">
        <v>120</v>
      </c>
      <c r="I903" s="7" t="s">
        <v>212</v>
      </c>
      <c r="J903" s="7" t="s">
        <v>66</v>
      </c>
      <c r="K903" s="7" t="s">
        <v>880</v>
      </c>
      <c r="L903" s="7" t="s">
        <v>36</v>
      </c>
      <c r="M903" s="7" t="s">
        <v>109</v>
      </c>
      <c r="N903" s="7" t="s">
        <v>881</v>
      </c>
      <c r="O903" s="7">
        <v>34.979999999999997</v>
      </c>
      <c r="P903" s="7">
        <v>2</v>
      </c>
      <c r="Q903" s="7">
        <v>11.16</v>
      </c>
      <c r="R903" s="8">
        <f>Table1[[#This Row],[Profit]]/Table1[[#This Row],[Sales]]</f>
        <v>0.31903945111492299</v>
      </c>
      <c r="S903" s="7">
        <v>2.65</v>
      </c>
      <c r="T903" s="7" t="s">
        <v>170</v>
      </c>
      <c r="U903" s="7">
        <v>617</v>
      </c>
      <c r="V903" s="7" t="s">
        <v>174</v>
      </c>
      <c r="W903" s="7" t="s">
        <v>115</v>
      </c>
      <c r="X903" s="10" t="s">
        <v>21</v>
      </c>
      <c r="Y903" s="14">
        <v>45607</v>
      </c>
      <c r="Z903" s="14">
        <v>45611</v>
      </c>
      <c r="AA903" s="11">
        <f t="shared" si="70"/>
        <v>2024</v>
      </c>
      <c r="AB903" s="11" t="str">
        <f t="shared" si="71"/>
        <v>November</v>
      </c>
      <c r="AC903" s="11">
        <f t="shared" si="74"/>
        <v>4</v>
      </c>
      <c r="AD903" s="13" t="str" cm="1">
        <f t="array" ref="AD903">_xlfn.IFS(Table1[[#This Row],[Diff order-ship date]]&gt;10,"late time",Table1[[#This Row],[Diff order-ship date]]&gt;=0,"on time",Table1[[#This Row],[Diff order-ship date]]&lt;0,"not appropriate")</f>
        <v>on time</v>
      </c>
      <c r="AE903" s="11" t="str">
        <f t="shared" si="72"/>
        <v>Positive</v>
      </c>
      <c r="AF903" s="11" t="str">
        <f>_xlfn.CONCAT(Table1[[#This Row],[Month]],Table1[[#This Row],[year]])</f>
        <v>November2024</v>
      </c>
      <c r="AG903" s="11">
        <f t="shared" si="73"/>
        <v>0.31903945111492299</v>
      </c>
    </row>
    <row r="904" spans="1:33">
      <c r="A904" s="4">
        <v>903</v>
      </c>
      <c r="B904" s="5" t="s">
        <v>1607</v>
      </c>
      <c r="C904" s="5" t="s">
        <v>153</v>
      </c>
      <c r="D904" s="5" t="s">
        <v>1608</v>
      </c>
      <c r="E904" s="5" t="s">
        <v>1609</v>
      </c>
      <c r="F904" s="5" t="s">
        <v>159</v>
      </c>
      <c r="G904" s="5" t="s">
        <v>1549</v>
      </c>
      <c r="H904" s="5" t="s">
        <v>104</v>
      </c>
      <c r="I904" s="5" t="s">
        <v>212</v>
      </c>
      <c r="J904" s="5" t="s">
        <v>67</v>
      </c>
      <c r="K904" s="5" t="s">
        <v>3010</v>
      </c>
      <c r="L904" s="5" t="s">
        <v>36</v>
      </c>
      <c r="M904" s="5" t="s">
        <v>41</v>
      </c>
      <c r="N904" s="5" t="s">
        <v>3011</v>
      </c>
      <c r="O904" s="5">
        <v>47.04</v>
      </c>
      <c r="P904" s="5">
        <v>2</v>
      </c>
      <c r="Q904" s="5">
        <v>17.399999999999999</v>
      </c>
      <c r="R904" s="8">
        <f>Table1[[#This Row],[Profit]]/Table1[[#This Row],[Sales]]</f>
        <v>0.36989795918367302</v>
      </c>
      <c r="S904" s="5">
        <v>3.49</v>
      </c>
      <c r="T904" s="5" t="s">
        <v>170</v>
      </c>
      <c r="U904" s="5">
        <v>639</v>
      </c>
      <c r="V904" s="5" t="s">
        <v>174</v>
      </c>
      <c r="W904" s="5" t="s">
        <v>126</v>
      </c>
      <c r="X904" s="9" t="s">
        <v>28</v>
      </c>
      <c r="Y904" s="12">
        <v>45306</v>
      </c>
      <c r="Z904" s="12">
        <v>45310</v>
      </c>
      <c r="AA904" s="11">
        <f t="shared" si="70"/>
        <v>2024</v>
      </c>
      <c r="AB904" s="11" t="str">
        <f t="shared" si="71"/>
        <v>January</v>
      </c>
      <c r="AC904" s="11">
        <f t="shared" si="74"/>
        <v>4</v>
      </c>
      <c r="AD904" s="13" t="str" cm="1">
        <f t="array" ref="AD904">_xlfn.IFS(Table1[[#This Row],[Diff order-ship date]]&gt;10,"late time",Table1[[#This Row],[Diff order-ship date]]&gt;=0,"on time",Table1[[#This Row],[Diff order-ship date]]&lt;0,"not appropriate")</f>
        <v>on time</v>
      </c>
      <c r="AE904" s="11" t="str">
        <f t="shared" si="72"/>
        <v>Positive</v>
      </c>
      <c r="AF904" s="11" t="str">
        <f>_xlfn.CONCAT(Table1[[#This Row],[Month]],Table1[[#This Row],[year]])</f>
        <v>January2024</v>
      </c>
      <c r="AG904" s="11">
        <f t="shared" si="73"/>
        <v>0.36989795918367302</v>
      </c>
    </row>
    <row r="905" spans="1:33">
      <c r="A905" s="6">
        <v>904</v>
      </c>
      <c r="B905" s="7" t="s">
        <v>549</v>
      </c>
      <c r="C905" s="7" t="s">
        <v>153</v>
      </c>
      <c r="D905" s="7" t="s">
        <v>460</v>
      </c>
      <c r="E905" s="7" t="s">
        <v>461</v>
      </c>
      <c r="F905" s="7" t="s">
        <v>159</v>
      </c>
      <c r="G905" s="7" t="s">
        <v>374</v>
      </c>
      <c r="H905" s="7" t="s">
        <v>125</v>
      </c>
      <c r="I905" s="7" t="s">
        <v>212</v>
      </c>
      <c r="J905" s="7" t="s">
        <v>65</v>
      </c>
      <c r="K905" s="7" t="s">
        <v>3012</v>
      </c>
      <c r="L905" s="7" t="s">
        <v>36</v>
      </c>
      <c r="M905" s="7" t="s">
        <v>41</v>
      </c>
      <c r="N905" s="7" t="s">
        <v>3013</v>
      </c>
      <c r="O905" s="7">
        <v>28.44</v>
      </c>
      <c r="P905" s="7">
        <v>2</v>
      </c>
      <c r="Q905" s="7">
        <v>0</v>
      </c>
      <c r="R905" s="8">
        <f>Table1[[#This Row],[Profit]]/Table1[[#This Row],[Sales]]</f>
        <v>0</v>
      </c>
      <c r="S905" s="7">
        <v>2.75</v>
      </c>
      <c r="T905" s="7" t="s">
        <v>170</v>
      </c>
      <c r="U905" s="7">
        <v>78</v>
      </c>
      <c r="V905" s="7" t="s">
        <v>174</v>
      </c>
      <c r="W905" s="7" t="s">
        <v>122</v>
      </c>
      <c r="X905" s="10" t="s">
        <v>28</v>
      </c>
      <c r="Y905" s="14">
        <v>44819</v>
      </c>
      <c r="Z905" s="14">
        <v>44823</v>
      </c>
      <c r="AA905" s="11">
        <f t="shared" si="70"/>
        <v>2022</v>
      </c>
      <c r="AB905" s="11" t="str">
        <f t="shared" si="71"/>
        <v>September</v>
      </c>
      <c r="AC905" s="11">
        <f t="shared" si="74"/>
        <v>4</v>
      </c>
      <c r="AD905" s="13" t="str" cm="1">
        <f t="array" ref="AD905">_xlfn.IFS(Table1[[#This Row],[Diff order-ship date]]&gt;10,"late time",Table1[[#This Row],[Diff order-ship date]]&gt;=0,"on time",Table1[[#This Row],[Diff order-ship date]]&lt;0,"not appropriate")</f>
        <v>on time</v>
      </c>
      <c r="AE905" s="11" t="str">
        <f t="shared" si="72"/>
        <v>Positive</v>
      </c>
      <c r="AF905" s="11" t="str">
        <f>_xlfn.CONCAT(Table1[[#This Row],[Month]],Table1[[#This Row],[year]])</f>
        <v>September2022</v>
      </c>
      <c r="AG905" s="11">
        <f t="shared" si="73"/>
        <v>0</v>
      </c>
    </row>
    <row r="906" spans="1:33">
      <c r="A906" s="4">
        <v>905</v>
      </c>
      <c r="B906" s="5" t="s">
        <v>1620</v>
      </c>
      <c r="C906" s="5" t="s">
        <v>153</v>
      </c>
      <c r="D906" s="5" t="s">
        <v>1621</v>
      </c>
      <c r="E906" s="5" t="s">
        <v>1622</v>
      </c>
      <c r="F906" s="5" t="s">
        <v>159</v>
      </c>
      <c r="G906" s="5" t="s">
        <v>313</v>
      </c>
      <c r="H906" s="5" t="s">
        <v>61</v>
      </c>
      <c r="I906" s="5" t="s">
        <v>212</v>
      </c>
      <c r="J906" s="5" t="s">
        <v>67</v>
      </c>
      <c r="K906" s="5" t="s">
        <v>213</v>
      </c>
      <c r="L906" s="5" t="s">
        <v>36</v>
      </c>
      <c r="M906" s="5" t="s">
        <v>47</v>
      </c>
      <c r="N906" s="5" t="s">
        <v>214</v>
      </c>
      <c r="O906" s="5">
        <v>56.52</v>
      </c>
      <c r="P906" s="5">
        <v>2</v>
      </c>
      <c r="Q906" s="5">
        <v>23.7</v>
      </c>
      <c r="R906" s="8">
        <f>Table1[[#This Row],[Profit]]/Table1[[#This Row],[Sales]]</f>
        <v>0.41932059447983</v>
      </c>
      <c r="S906" s="5">
        <v>2.77</v>
      </c>
      <c r="T906" s="5" t="s">
        <v>170</v>
      </c>
      <c r="U906" s="5">
        <v>780</v>
      </c>
      <c r="V906" s="5" t="s">
        <v>174</v>
      </c>
      <c r="W906" s="5" t="s">
        <v>115</v>
      </c>
      <c r="X906" s="9" t="s">
        <v>28</v>
      </c>
      <c r="Y906" s="12">
        <v>45258</v>
      </c>
      <c r="Z906" s="12">
        <v>44969</v>
      </c>
      <c r="AA906" s="11">
        <f t="shared" si="70"/>
        <v>2023</v>
      </c>
      <c r="AB906" s="11" t="str">
        <f t="shared" si="71"/>
        <v>February</v>
      </c>
      <c r="AC906" s="11">
        <f t="shared" si="74"/>
        <v>-289</v>
      </c>
      <c r="AD906" s="13" t="str" cm="1">
        <f t="array" ref="AD906">_xlfn.IFS(Table1[[#This Row],[Diff order-ship date]]&gt;10,"late time",Table1[[#This Row],[Diff order-ship date]]&gt;=0,"on time",Table1[[#This Row],[Diff order-ship date]]&lt;0,"not appropriate")</f>
        <v>not appropriate</v>
      </c>
      <c r="AE906" s="11" t="str">
        <f t="shared" si="72"/>
        <v>Positive</v>
      </c>
      <c r="AF906" s="11" t="str">
        <f>_xlfn.CONCAT(Table1[[#This Row],[Month]],Table1[[#This Row],[year]])</f>
        <v>February2023</v>
      </c>
      <c r="AG906" s="11">
        <f t="shared" si="73"/>
        <v>0.41932059447983</v>
      </c>
    </row>
    <row r="907" spans="1:33">
      <c r="A907" s="6">
        <v>906</v>
      </c>
      <c r="B907" s="7" t="s">
        <v>2718</v>
      </c>
      <c r="C907" s="7" t="s">
        <v>153</v>
      </c>
      <c r="D907" s="7" t="s">
        <v>772</v>
      </c>
      <c r="E907" s="7" t="s">
        <v>773</v>
      </c>
      <c r="F907" s="7" t="s">
        <v>160</v>
      </c>
      <c r="G907" s="7" t="s">
        <v>155</v>
      </c>
      <c r="H907" s="7" t="s">
        <v>134</v>
      </c>
      <c r="I907" s="7" t="s">
        <v>212</v>
      </c>
      <c r="J907" s="7" t="s">
        <v>66</v>
      </c>
      <c r="K907" s="7" t="s">
        <v>3014</v>
      </c>
      <c r="L907" s="7" t="s">
        <v>36</v>
      </c>
      <c r="M907" s="7" t="s">
        <v>109</v>
      </c>
      <c r="N907" s="7" t="s">
        <v>3015</v>
      </c>
      <c r="O907" s="7">
        <v>423.24</v>
      </c>
      <c r="P907" s="7">
        <v>2</v>
      </c>
      <c r="Q907" s="7">
        <v>21.12</v>
      </c>
      <c r="R907" s="8">
        <f>Table1[[#This Row],[Profit]]/Table1[[#This Row],[Sales]]</f>
        <v>4.9900765523107501E-2</v>
      </c>
      <c r="S907" s="7">
        <v>47.53</v>
      </c>
      <c r="T907" s="7" t="s">
        <v>170</v>
      </c>
      <c r="U907" s="7">
        <v>74</v>
      </c>
      <c r="V907" s="7" t="s">
        <v>174</v>
      </c>
      <c r="W907" s="7" t="s">
        <v>110</v>
      </c>
      <c r="X907" s="10" t="s">
        <v>21</v>
      </c>
      <c r="Y907" s="14">
        <v>45602</v>
      </c>
      <c r="Z907" s="14">
        <v>45458</v>
      </c>
      <c r="AA907" s="11">
        <f t="shared" si="70"/>
        <v>2024</v>
      </c>
      <c r="AB907" s="11" t="str">
        <f t="shared" si="71"/>
        <v>June</v>
      </c>
      <c r="AC907" s="11">
        <f t="shared" si="74"/>
        <v>-144</v>
      </c>
      <c r="AD907" s="13" t="str" cm="1">
        <f t="array" ref="AD907">_xlfn.IFS(Table1[[#This Row],[Diff order-ship date]]&gt;10,"late time",Table1[[#This Row],[Diff order-ship date]]&gt;=0,"on time",Table1[[#This Row],[Diff order-ship date]]&lt;0,"not appropriate")</f>
        <v>not appropriate</v>
      </c>
      <c r="AE907" s="11" t="str">
        <f t="shared" si="72"/>
        <v>Positive</v>
      </c>
      <c r="AF907" s="11" t="str">
        <f>_xlfn.CONCAT(Table1[[#This Row],[Month]],Table1[[#This Row],[year]])</f>
        <v>June2024</v>
      </c>
      <c r="AG907" s="11">
        <f t="shared" si="73"/>
        <v>4.9900765523107501E-2</v>
      </c>
    </row>
    <row r="908" spans="1:33">
      <c r="A908" s="4">
        <v>907</v>
      </c>
      <c r="B908" s="5" t="s">
        <v>3016</v>
      </c>
      <c r="C908" s="5" t="s">
        <v>153</v>
      </c>
      <c r="D908" s="5" t="s">
        <v>3017</v>
      </c>
      <c r="E908" s="5" t="s">
        <v>3018</v>
      </c>
      <c r="F908" s="5" t="s">
        <v>160</v>
      </c>
      <c r="G908" s="5" t="s">
        <v>150</v>
      </c>
      <c r="H908" s="5" t="s">
        <v>87</v>
      </c>
      <c r="I908" s="5" t="s">
        <v>212</v>
      </c>
      <c r="J908" s="5" t="s">
        <v>66</v>
      </c>
      <c r="K908" s="5" t="s">
        <v>899</v>
      </c>
      <c r="L908" s="5" t="s">
        <v>36</v>
      </c>
      <c r="M908" s="5" t="s">
        <v>109</v>
      </c>
      <c r="N908" s="5" t="s">
        <v>900</v>
      </c>
      <c r="O908" s="5">
        <v>408.36</v>
      </c>
      <c r="P908" s="5">
        <v>2</v>
      </c>
      <c r="Q908" s="5">
        <v>57.12</v>
      </c>
      <c r="R908" s="8">
        <f>Table1[[#This Row],[Profit]]/Table1[[#This Row],[Sales]]</f>
        <v>0.13987657948868601</v>
      </c>
      <c r="S908" s="5">
        <v>39.770000000000003</v>
      </c>
      <c r="T908" s="5" t="s">
        <v>170</v>
      </c>
      <c r="U908" s="5">
        <v>800</v>
      </c>
      <c r="V908" s="5" t="s">
        <v>174</v>
      </c>
      <c r="W908" s="5" t="s">
        <v>126</v>
      </c>
      <c r="X908" s="9" t="s">
        <v>28</v>
      </c>
      <c r="Y908" s="12">
        <v>45477</v>
      </c>
      <c r="Z908" s="12">
        <v>45630</v>
      </c>
      <c r="AA908" s="11">
        <f t="shared" si="70"/>
        <v>2024</v>
      </c>
      <c r="AB908" s="11" t="str">
        <f t="shared" si="71"/>
        <v>December</v>
      </c>
      <c r="AC908" s="11">
        <f t="shared" si="74"/>
        <v>153</v>
      </c>
      <c r="AD908" s="13" t="str" cm="1">
        <f t="array" ref="AD908">_xlfn.IFS(Table1[[#This Row],[Diff order-ship date]]&gt;10,"late time",Table1[[#This Row],[Diff order-ship date]]&gt;=0,"on time",Table1[[#This Row],[Diff order-ship date]]&lt;0,"not appropriate")</f>
        <v>late time</v>
      </c>
      <c r="AE908" s="11" t="str">
        <f t="shared" si="72"/>
        <v>Positive</v>
      </c>
      <c r="AF908" s="11" t="str">
        <f>_xlfn.CONCAT(Table1[[#This Row],[Month]],Table1[[#This Row],[year]])</f>
        <v>December2024</v>
      </c>
      <c r="AG908" s="11">
        <f t="shared" si="73"/>
        <v>0.13987657948868601</v>
      </c>
    </row>
    <row r="909" spans="1:33">
      <c r="A909" s="6">
        <v>908</v>
      </c>
      <c r="B909" s="7" t="s">
        <v>1543</v>
      </c>
      <c r="C909" s="7" t="s">
        <v>153</v>
      </c>
      <c r="D909" s="7" t="s">
        <v>1544</v>
      </c>
      <c r="E909" s="7" t="s">
        <v>1545</v>
      </c>
      <c r="F909" s="7" t="s">
        <v>160</v>
      </c>
      <c r="G909" s="7" t="s">
        <v>849</v>
      </c>
      <c r="H909" s="7" t="s">
        <v>138</v>
      </c>
      <c r="I909" s="7" t="s">
        <v>212</v>
      </c>
      <c r="J909" s="7" t="s">
        <v>65</v>
      </c>
      <c r="K909" s="7" t="s">
        <v>375</v>
      </c>
      <c r="L909" s="7" t="s">
        <v>36</v>
      </c>
      <c r="M909" s="7" t="s">
        <v>109</v>
      </c>
      <c r="N909" s="7" t="s">
        <v>376</v>
      </c>
      <c r="O909" s="7">
        <v>47.4</v>
      </c>
      <c r="P909" s="7">
        <v>2</v>
      </c>
      <c r="Q909" s="7">
        <v>9.9</v>
      </c>
      <c r="R909" s="8">
        <f>Table1[[#This Row],[Profit]]/Table1[[#This Row],[Sales]]</f>
        <v>0.208860759493671</v>
      </c>
      <c r="S909" s="7">
        <v>3.98</v>
      </c>
      <c r="T909" s="7" t="s">
        <v>170</v>
      </c>
      <c r="U909" s="7">
        <v>632</v>
      </c>
      <c r="V909" s="7" t="s">
        <v>174</v>
      </c>
      <c r="W909" s="7" t="s">
        <v>122</v>
      </c>
      <c r="X909" s="10" t="s">
        <v>21</v>
      </c>
      <c r="Y909" s="14">
        <v>45595</v>
      </c>
      <c r="Z909" s="14">
        <v>45362</v>
      </c>
      <c r="AA909" s="11">
        <f t="shared" si="70"/>
        <v>2024</v>
      </c>
      <c r="AB909" s="11" t="str">
        <f t="shared" si="71"/>
        <v>March</v>
      </c>
      <c r="AC909" s="11">
        <f t="shared" si="74"/>
        <v>-233</v>
      </c>
      <c r="AD909" s="13" t="str" cm="1">
        <f t="array" ref="AD909">_xlfn.IFS(Table1[[#This Row],[Diff order-ship date]]&gt;10,"late time",Table1[[#This Row],[Diff order-ship date]]&gt;=0,"on time",Table1[[#This Row],[Diff order-ship date]]&lt;0,"not appropriate")</f>
        <v>not appropriate</v>
      </c>
      <c r="AE909" s="11" t="str">
        <f t="shared" si="72"/>
        <v>Positive</v>
      </c>
      <c r="AF909" s="11" t="str">
        <f>_xlfn.CONCAT(Table1[[#This Row],[Month]],Table1[[#This Row],[year]])</f>
        <v>March2024</v>
      </c>
      <c r="AG909" s="11">
        <f t="shared" si="73"/>
        <v>0.208860759493671</v>
      </c>
    </row>
    <row r="910" spans="1:33">
      <c r="A910" s="4">
        <v>909</v>
      </c>
      <c r="B910" s="5" t="s">
        <v>1543</v>
      </c>
      <c r="C910" s="5" t="s">
        <v>153</v>
      </c>
      <c r="D910" s="5" t="s">
        <v>1544</v>
      </c>
      <c r="E910" s="5" t="s">
        <v>1545</v>
      </c>
      <c r="F910" s="5" t="s">
        <v>160</v>
      </c>
      <c r="G910" s="5" t="s">
        <v>849</v>
      </c>
      <c r="H910" s="5" t="s">
        <v>138</v>
      </c>
      <c r="I910" s="5" t="s">
        <v>212</v>
      </c>
      <c r="J910" s="5" t="s">
        <v>65</v>
      </c>
      <c r="K910" s="5" t="s">
        <v>3019</v>
      </c>
      <c r="L910" s="5" t="s">
        <v>36</v>
      </c>
      <c r="M910" s="5" t="s">
        <v>41</v>
      </c>
      <c r="N910" s="5" t="s">
        <v>3020</v>
      </c>
      <c r="O910" s="5">
        <v>33.18</v>
      </c>
      <c r="P910" s="5">
        <v>2</v>
      </c>
      <c r="Q910" s="5">
        <v>1.98</v>
      </c>
      <c r="R910" s="8">
        <f>Table1[[#This Row],[Profit]]/Table1[[#This Row],[Sales]]</f>
        <v>5.9674502712477401E-2</v>
      </c>
      <c r="S910" s="5">
        <v>2.52</v>
      </c>
      <c r="T910" s="5" t="s">
        <v>170</v>
      </c>
      <c r="U910" s="5">
        <v>497</v>
      </c>
      <c r="V910" s="5" t="s">
        <v>174</v>
      </c>
      <c r="W910" s="5" t="s">
        <v>115</v>
      </c>
      <c r="X910" s="9" t="s">
        <v>21</v>
      </c>
      <c r="Y910" s="12">
        <v>44528</v>
      </c>
      <c r="Z910" s="12">
        <v>44239</v>
      </c>
      <c r="AA910" s="11">
        <f t="shared" si="70"/>
        <v>2021</v>
      </c>
      <c r="AB910" s="11" t="str">
        <f t="shared" si="71"/>
        <v>February</v>
      </c>
      <c r="AC910" s="11">
        <f t="shared" si="74"/>
        <v>-289</v>
      </c>
      <c r="AD910" s="13" t="str" cm="1">
        <f t="array" ref="AD910">_xlfn.IFS(Table1[[#This Row],[Diff order-ship date]]&gt;10,"late time",Table1[[#This Row],[Diff order-ship date]]&gt;=0,"on time",Table1[[#This Row],[Diff order-ship date]]&lt;0,"not appropriate")</f>
        <v>not appropriate</v>
      </c>
      <c r="AE910" s="11" t="str">
        <f t="shared" si="72"/>
        <v>Positive</v>
      </c>
      <c r="AF910" s="11" t="str">
        <f>_xlfn.CONCAT(Table1[[#This Row],[Month]],Table1[[#This Row],[year]])</f>
        <v>February2021</v>
      </c>
      <c r="AG910" s="11">
        <f t="shared" si="73"/>
        <v>5.9674502712477401E-2</v>
      </c>
    </row>
    <row r="911" spans="1:33">
      <c r="A911" s="6">
        <v>910</v>
      </c>
      <c r="B911" s="7" t="s">
        <v>2104</v>
      </c>
      <c r="C911" s="7" t="s">
        <v>153</v>
      </c>
      <c r="D911" s="7" t="s">
        <v>2105</v>
      </c>
      <c r="E911" s="7" t="s">
        <v>2106</v>
      </c>
      <c r="F911" s="7" t="s">
        <v>160</v>
      </c>
      <c r="G911" s="7" t="s">
        <v>46</v>
      </c>
      <c r="H911" s="7" t="s">
        <v>46</v>
      </c>
      <c r="I911" s="7" t="s">
        <v>212</v>
      </c>
      <c r="J911" s="7" t="s">
        <v>65</v>
      </c>
      <c r="K911" s="7" t="s">
        <v>3021</v>
      </c>
      <c r="L911" s="7" t="s">
        <v>36</v>
      </c>
      <c r="M911" s="7" t="s">
        <v>75</v>
      </c>
      <c r="N911" s="7" t="s">
        <v>3022</v>
      </c>
      <c r="O911" s="7">
        <v>22.92</v>
      </c>
      <c r="P911" s="7">
        <v>2</v>
      </c>
      <c r="Q911" s="7">
        <v>10.98</v>
      </c>
      <c r="R911" s="8">
        <f>Table1[[#This Row],[Profit]]/Table1[[#This Row],[Sales]]</f>
        <v>0.47905759162303702</v>
      </c>
      <c r="S911" s="7">
        <v>1.26</v>
      </c>
      <c r="T911" s="7" t="s">
        <v>170</v>
      </c>
      <c r="U911" s="7">
        <v>540</v>
      </c>
      <c r="V911" s="7" t="s">
        <v>174</v>
      </c>
      <c r="W911" s="7" t="s">
        <v>110</v>
      </c>
      <c r="X911" s="10" t="s">
        <v>28</v>
      </c>
      <c r="Y911" s="14">
        <v>45581</v>
      </c>
      <c r="Z911" s="14">
        <v>45585</v>
      </c>
      <c r="AA911" s="11">
        <f t="shared" si="70"/>
        <v>2024</v>
      </c>
      <c r="AB911" s="11" t="str">
        <f t="shared" si="71"/>
        <v>October</v>
      </c>
      <c r="AC911" s="11">
        <f t="shared" si="74"/>
        <v>4</v>
      </c>
      <c r="AD911" s="13" t="str" cm="1">
        <f t="array" ref="AD911">_xlfn.IFS(Table1[[#This Row],[Diff order-ship date]]&gt;10,"late time",Table1[[#This Row],[Diff order-ship date]]&gt;=0,"on time",Table1[[#This Row],[Diff order-ship date]]&lt;0,"not appropriate")</f>
        <v>on time</v>
      </c>
      <c r="AE911" s="11" t="str">
        <f t="shared" si="72"/>
        <v>Positive</v>
      </c>
      <c r="AF911" s="11" t="str">
        <f>_xlfn.CONCAT(Table1[[#This Row],[Month]],Table1[[#This Row],[year]])</f>
        <v>October2024</v>
      </c>
      <c r="AG911" s="11">
        <f t="shared" si="73"/>
        <v>0.47905759162303702</v>
      </c>
    </row>
    <row r="912" spans="1:33">
      <c r="A912" s="4">
        <v>911</v>
      </c>
      <c r="B912" s="5" t="s">
        <v>557</v>
      </c>
      <c r="C912" s="5" t="s">
        <v>153</v>
      </c>
      <c r="D912" s="5" t="s">
        <v>558</v>
      </c>
      <c r="E912" s="5" t="s">
        <v>559</v>
      </c>
      <c r="F912" s="5" t="s">
        <v>160</v>
      </c>
      <c r="G912" s="5" t="s">
        <v>560</v>
      </c>
      <c r="H912" s="5" t="s">
        <v>100</v>
      </c>
      <c r="I912" s="5" t="s">
        <v>212</v>
      </c>
      <c r="J912" s="5" t="s">
        <v>67</v>
      </c>
      <c r="K912" s="5" t="s">
        <v>3023</v>
      </c>
      <c r="L912" s="5" t="s">
        <v>36</v>
      </c>
      <c r="M912" s="5" t="s">
        <v>99</v>
      </c>
      <c r="N912" s="5" t="s">
        <v>3024</v>
      </c>
      <c r="O912" s="5">
        <v>33.24</v>
      </c>
      <c r="P912" s="5">
        <v>2</v>
      </c>
      <c r="Q912" s="5">
        <v>12.24</v>
      </c>
      <c r="R912" s="8">
        <f>Table1[[#This Row],[Profit]]/Table1[[#This Row],[Sales]]</f>
        <v>0.36823104693140801</v>
      </c>
      <c r="S912" s="5">
        <v>0.83</v>
      </c>
      <c r="T912" s="5" t="s">
        <v>170</v>
      </c>
      <c r="U912" s="5">
        <v>338</v>
      </c>
      <c r="V912" s="5" t="s">
        <v>174</v>
      </c>
      <c r="W912" s="5" t="s">
        <v>126</v>
      </c>
      <c r="X912" s="9" t="s">
        <v>21</v>
      </c>
      <c r="Y912" s="12">
        <v>45183</v>
      </c>
      <c r="Z912" s="12">
        <v>45187</v>
      </c>
      <c r="AA912" s="11">
        <f t="shared" si="70"/>
        <v>2023</v>
      </c>
      <c r="AB912" s="11" t="str">
        <f t="shared" si="71"/>
        <v>September</v>
      </c>
      <c r="AC912" s="11">
        <f t="shared" si="74"/>
        <v>4</v>
      </c>
      <c r="AD912" s="13" t="str" cm="1">
        <f t="array" ref="AD912">_xlfn.IFS(Table1[[#This Row],[Diff order-ship date]]&gt;10,"late time",Table1[[#This Row],[Diff order-ship date]]&gt;=0,"on time",Table1[[#This Row],[Diff order-ship date]]&lt;0,"not appropriate")</f>
        <v>on time</v>
      </c>
      <c r="AE912" s="11" t="str">
        <f t="shared" si="72"/>
        <v>Positive</v>
      </c>
      <c r="AF912" s="11" t="str">
        <f>_xlfn.CONCAT(Table1[[#This Row],[Month]],Table1[[#This Row],[year]])</f>
        <v>September2023</v>
      </c>
      <c r="AG912" s="11">
        <f t="shared" si="73"/>
        <v>0.36823104693140801</v>
      </c>
    </row>
    <row r="913" spans="1:33">
      <c r="A913" s="6">
        <v>912</v>
      </c>
      <c r="B913" s="7" t="s">
        <v>563</v>
      </c>
      <c r="C913" s="7" t="s">
        <v>153</v>
      </c>
      <c r="D913" s="7" t="s">
        <v>564</v>
      </c>
      <c r="E913" s="7" t="s">
        <v>565</v>
      </c>
      <c r="F913" s="7" t="s">
        <v>160</v>
      </c>
      <c r="G913" s="7" t="s">
        <v>566</v>
      </c>
      <c r="H913" s="7" t="s">
        <v>129</v>
      </c>
      <c r="I913" s="7" t="s">
        <v>212</v>
      </c>
      <c r="J913" s="7" t="s">
        <v>67</v>
      </c>
      <c r="K913" s="7" t="s">
        <v>3025</v>
      </c>
      <c r="L913" s="7" t="s">
        <v>36</v>
      </c>
      <c r="M913" s="7" t="s">
        <v>75</v>
      </c>
      <c r="N913" s="7" t="s">
        <v>3026</v>
      </c>
      <c r="O913" s="7">
        <v>33.36</v>
      </c>
      <c r="P913" s="7">
        <v>2</v>
      </c>
      <c r="Q913" s="7">
        <v>15</v>
      </c>
      <c r="R913" s="8">
        <f>Table1[[#This Row],[Profit]]/Table1[[#This Row],[Sales]]</f>
        <v>0.44964028776978399</v>
      </c>
      <c r="S913" s="7">
        <v>0.82</v>
      </c>
      <c r="T913" s="7" t="s">
        <v>170</v>
      </c>
      <c r="U913" s="7">
        <v>312</v>
      </c>
      <c r="V913" s="7" t="s">
        <v>174</v>
      </c>
      <c r="W913" s="7" t="s">
        <v>122</v>
      </c>
      <c r="X913" s="10" t="s">
        <v>21</v>
      </c>
      <c r="Y913" s="14">
        <v>45164</v>
      </c>
      <c r="Z913" s="14">
        <v>45168</v>
      </c>
      <c r="AA913" s="11">
        <f t="shared" si="70"/>
        <v>2023</v>
      </c>
      <c r="AB913" s="11" t="str">
        <f t="shared" si="71"/>
        <v>August</v>
      </c>
      <c r="AC913" s="11">
        <f t="shared" si="74"/>
        <v>4</v>
      </c>
      <c r="AD913" s="13" t="str" cm="1">
        <f t="array" ref="AD913">_xlfn.IFS(Table1[[#This Row],[Diff order-ship date]]&gt;10,"late time",Table1[[#This Row],[Diff order-ship date]]&gt;=0,"on time",Table1[[#This Row],[Diff order-ship date]]&lt;0,"not appropriate")</f>
        <v>on time</v>
      </c>
      <c r="AE913" s="11" t="str">
        <f t="shared" si="72"/>
        <v>Positive</v>
      </c>
      <c r="AF913" s="11" t="str">
        <f>_xlfn.CONCAT(Table1[[#This Row],[Month]],Table1[[#This Row],[year]])</f>
        <v>August2023</v>
      </c>
      <c r="AG913" s="11">
        <f t="shared" si="73"/>
        <v>0.44964028776978399</v>
      </c>
    </row>
    <row r="914" spans="1:33">
      <c r="A914" s="4">
        <v>913</v>
      </c>
      <c r="B914" s="5" t="s">
        <v>3027</v>
      </c>
      <c r="C914" s="5" t="s">
        <v>153</v>
      </c>
      <c r="D914" s="5" t="s">
        <v>3028</v>
      </c>
      <c r="E914" s="5" t="s">
        <v>3029</v>
      </c>
      <c r="F914" s="5" t="s">
        <v>160</v>
      </c>
      <c r="G914" s="5" t="s">
        <v>1049</v>
      </c>
      <c r="H914" s="5" t="s">
        <v>100</v>
      </c>
      <c r="I914" s="5" t="s">
        <v>212</v>
      </c>
      <c r="J914" s="5" t="s">
        <v>67</v>
      </c>
      <c r="K914" s="5" t="s">
        <v>3030</v>
      </c>
      <c r="L914" s="5" t="s">
        <v>36</v>
      </c>
      <c r="M914" s="5" t="s">
        <v>114</v>
      </c>
      <c r="N914" s="5" t="s">
        <v>3031</v>
      </c>
      <c r="O914" s="5">
        <v>49.26</v>
      </c>
      <c r="P914" s="5">
        <v>2</v>
      </c>
      <c r="Q914" s="5">
        <v>4.92</v>
      </c>
      <c r="R914" s="8">
        <f>Table1[[#This Row],[Profit]]/Table1[[#This Row],[Sales]]</f>
        <v>9.9878197320341006E-2</v>
      </c>
      <c r="S914" s="5">
        <v>0.6</v>
      </c>
      <c r="T914" s="5" t="s">
        <v>170</v>
      </c>
      <c r="U914" s="5">
        <v>224</v>
      </c>
      <c r="V914" s="5" t="s">
        <v>174</v>
      </c>
      <c r="W914" s="5" t="s">
        <v>115</v>
      </c>
      <c r="X914" s="9" t="s">
        <v>28</v>
      </c>
      <c r="Y914" s="12">
        <v>45382</v>
      </c>
      <c r="Z914" s="12">
        <v>45386</v>
      </c>
      <c r="AA914" s="11">
        <f t="shared" si="70"/>
        <v>2024</v>
      </c>
      <c r="AB914" s="11" t="str">
        <f t="shared" si="71"/>
        <v>April</v>
      </c>
      <c r="AC914" s="11">
        <f t="shared" si="74"/>
        <v>4</v>
      </c>
      <c r="AD914" s="13" t="str" cm="1">
        <f t="array" ref="AD914">_xlfn.IFS(Table1[[#This Row],[Diff order-ship date]]&gt;10,"late time",Table1[[#This Row],[Diff order-ship date]]&gt;=0,"on time",Table1[[#This Row],[Diff order-ship date]]&lt;0,"not appropriate")</f>
        <v>on time</v>
      </c>
      <c r="AE914" s="11" t="str">
        <f t="shared" si="72"/>
        <v>Positive</v>
      </c>
      <c r="AF914" s="11" t="str">
        <f>_xlfn.CONCAT(Table1[[#This Row],[Month]],Table1[[#This Row],[year]])</f>
        <v>April2024</v>
      </c>
      <c r="AG914" s="11">
        <f t="shared" si="73"/>
        <v>9.9878197320341006E-2</v>
      </c>
    </row>
    <row r="915" spans="1:33">
      <c r="A915" s="6">
        <v>914</v>
      </c>
      <c r="B915" s="7" t="s">
        <v>2084</v>
      </c>
      <c r="C915" s="7" t="s">
        <v>153</v>
      </c>
      <c r="D915" s="7" t="s">
        <v>1588</v>
      </c>
      <c r="E915" s="7" t="s">
        <v>1589</v>
      </c>
      <c r="F915" s="7" t="s">
        <v>160</v>
      </c>
      <c r="G915" s="7" t="s">
        <v>1604</v>
      </c>
      <c r="H915" s="7" t="s">
        <v>104</v>
      </c>
      <c r="I915" s="7" t="s">
        <v>212</v>
      </c>
      <c r="J915" s="7" t="s">
        <v>67</v>
      </c>
      <c r="K915" s="7" t="s">
        <v>1071</v>
      </c>
      <c r="L915" s="7" t="s">
        <v>36</v>
      </c>
      <c r="M915" s="7" t="s">
        <v>38</v>
      </c>
      <c r="N915" s="7" t="s">
        <v>1072</v>
      </c>
      <c r="O915" s="7">
        <v>18.690000000000001</v>
      </c>
      <c r="P915" s="7">
        <v>1</v>
      </c>
      <c r="Q915" s="7">
        <v>0.54</v>
      </c>
      <c r="R915" s="8">
        <f>Table1[[#This Row],[Profit]]/Table1[[#This Row],[Sales]]</f>
        <v>2.8892455858748001E-2</v>
      </c>
      <c r="S915" s="7">
        <v>1.44</v>
      </c>
      <c r="T915" s="7" t="s">
        <v>170</v>
      </c>
      <c r="U915" s="7">
        <v>110</v>
      </c>
      <c r="V915" s="7" t="s">
        <v>174</v>
      </c>
      <c r="W915" s="7" t="s">
        <v>110</v>
      </c>
      <c r="X915" s="10" t="s">
        <v>28</v>
      </c>
      <c r="Y915" s="14">
        <v>45102</v>
      </c>
      <c r="Z915" s="14">
        <v>45107</v>
      </c>
      <c r="AA915" s="11">
        <f t="shared" si="70"/>
        <v>2023</v>
      </c>
      <c r="AB915" s="11" t="str">
        <f t="shared" si="71"/>
        <v>June</v>
      </c>
      <c r="AC915" s="11">
        <f t="shared" si="74"/>
        <v>5</v>
      </c>
      <c r="AD915" s="13" t="str" cm="1">
        <f t="array" ref="AD915">_xlfn.IFS(Table1[[#This Row],[Diff order-ship date]]&gt;10,"late time",Table1[[#This Row],[Diff order-ship date]]&gt;=0,"on time",Table1[[#This Row],[Diff order-ship date]]&lt;0,"not appropriate")</f>
        <v>on time</v>
      </c>
      <c r="AE915" s="11" t="str">
        <f t="shared" si="72"/>
        <v>Positive</v>
      </c>
      <c r="AF915" s="11" t="str">
        <f>_xlfn.CONCAT(Table1[[#This Row],[Month]],Table1[[#This Row],[year]])</f>
        <v>June2023</v>
      </c>
      <c r="AG915" s="11">
        <f t="shared" si="73"/>
        <v>2.8892455858748001E-2</v>
      </c>
    </row>
    <row r="916" spans="1:33">
      <c r="A916" s="4">
        <v>915</v>
      </c>
      <c r="B916" s="5" t="s">
        <v>3032</v>
      </c>
      <c r="C916" s="5" t="s">
        <v>153</v>
      </c>
      <c r="D916" s="5" t="s">
        <v>3033</v>
      </c>
      <c r="E916" s="5" t="s">
        <v>3034</v>
      </c>
      <c r="F916" s="5" t="s">
        <v>160</v>
      </c>
      <c r="G916" s="5" t="s">
        <v>345</v>
      </c>
      <c r="H916" s="5" t="s">
        <v>142</v>
      </c>
      <c r="I916" s="5" t="s">
        <v>212</v>
      </c>
      <c r="J916" s="5" t="s">
        <v>64</v>
      </c>
      <c r="K916" s="5" t="s">
        <v>2229</v>
      </c>
      <c r="L916" s="5" t="s">
        <v>36</v>
      </c>
      <c r="M916" s="5" t="s">
        <v>88</v>
      </c>
      <c r="N916" s="5" t="s">
        <v>2230</v>
      </c>
      <c r="O916" s="5">
        <v>6.75</v>
      </c>
      <c r="P916" s="5">
        <v>1</v>
      </c>
      <c r="Q916" s="5">
        <v>1.89</v>
      </c>
      <c r="R916" s="8">
        <f>Table1[[#This Row],[Profit]]/Table1[[#This Row],[Sales]]</f>
        <v>0.28000000000000003</v>
      </c>
      <c r="S916" s="5">
        <v>0.45</v>
      </c>
      <c r="T916" s="5" t="s">
        <v>170</v>
      </c>
      <c r="U916" s="5">
        <v>688</v>
      </c>
      <c r="V916" s="5" t="s">
        <v>174</v>
      </c>
      <c r="W916" s="5" t="s">
        <v>126</v>
      </c>
      <c r="X916" s="9" t="s">
        <v>21</v>
      </c>
      <c r="Y916" s="12">
        <v>44501</v>
      </c>
      <c r="Z916" s="12">
        <v>44211</v>
      </c>
      <c r="AA916" s="11">
        <f t="shared" si="70"/>
        <v>2021</v>
      </c>
      <c r="AB916" s="11" t="str">
        <f t="shared" si="71"/>
        <v>January</v>
      </c>
      <c r="AC916" s="11">
        <f t="shared" si="74"/>
        <v>-290</v>
      </c>
      <c r="AD916" s="13" t="str" cm="1">
        <f t="array" ref="AD916">_xlfn.IFS(Table1[[#This Row],[Diff order-ship date]]&gt;10,"late time",Table1[[#This Row],[Diff order-ship date]]&gt;=0,"on time",Table1[[#This Row],[Diff order-ship date]]&lt;0,"not appropriate")</f>
        <v>not appropriate</v>
      </c>
      <c r="AE916" s="11" t="str">
        <f t="shared" si="72"/>
        <v>Positive</v>
      </c>
      <c r="AF916" s="11" t="str">
        <f>_xlfn.CONCAT(Table1[[#This Row],[Month]],Table1[[#This Row],[year]])</f>
        <v>January2021</v>
      </c>
      <c r="AG916" s="11">
        <f t="shared" si="73"/>
        <v>0.28000000000000003</v>
      </c>
    </row>
    <row r="917" spans="1:33">
      <c r="A917" s="6">
        <v>916</v>
      </c>
      <c r="B917" s="7" t="s">
        <v>3035</v>
      </c>
      <c r="C917" s="7" t="s">
        <v>153</v>
      </c>
      <c r="D917" s="7" t="s">
        <v>788</v>
      </c>
      <c r="E917" s="7" t="s">
        <v>789</v>
      </c>
      <c r="F917" s="7" t="s">
        <v>160</v>
      </c>
      <c r="G917" s="7" t="s">
        <v>644</v>
      </c>
      <c r="H917" s="7" t="s">
        <v>104</v>
      </c>
      <c r="I917" s="7" t="s">
        <v>212</v>
      </c>
      <c r="J917" s="7" t="s">
        <v>67</v>
      </c>
      <c r="K917" s="7" t="s">
        <v>3036</v>
      </c>
      <c r="L917" s="7" t="s">
        <v>36</v>
      </c>
      <c r="M917" s="7" t="s">
        <v>41</v>
      </c>
      <c r="N917" s="7" t="s">
        <v>3037</v>
      </c>
      <c r="O917" s="7">
        <v>8.43</v>
      </c>
      <c r="P917" s="7">
        <v>1</v>
      </c>
      <c r="Q917" s="7">
        <v>-0.51</v>
      </c>
      <c r="R917" s="8">
        <f>Table1[[#This Row],[Profit]]/Table1[[#This Row],[Sales]]</f>
        <v>-6.0498220640569401E-2</v>
      </c>
      <c r="S917" s="7">
        <v>0.89</v>
      </c>
      <c r="T917" s="7" t="s">
        <v>170</v>
      </c>
      <c r="U917" s="7">
        <v>152</v>
      </c>
      <c r="V917" s="7" t="s">
        <v>174</v>
      </c>
      <c r="W917" s="7" t="s">
        <v>122</v>
      </c>
      <c r="X917" s="10" t="s">
        <v>21</v>
      </c>
      <c r="Y917" s="14">
        <v>45641</v>
      </c>
      <c r="Z917" s="14">
        <v>45645</v>
      </c>
      <c r="AA917" s="11">
        <f t="shared" si="70"/>
        <v>2024</v>
      </c>
      <c r="AB917" s="11" t="str">
        <f t="shared" si="71"/>
        <v>December</v>
      </c>
      <c r="AC917" s="11">
        <f t="shared" si="74"/>
        <v>4</v>
      </c>
      <c r="AD917" s="13" t="str" cm="1">
        <f t="array" ref="AD917">_xlfn.IFS(Table1[[#This Row],[Diff order-ship date]]&gt;10,"late time",Table1[[#This Row],[Diff order-ship date]]&gt;=0,"on time",Table1[[#This Row],[Diff order-ship date]]&lt;0,"not appropriate")</f>
        <v>on time</v>
      </c>
      <c r="AE917" s="11" t="str">
        <f t="shared" si="72"/>
        <v>Negative</v>
      </c>
      <c r="AF917" s="11" t="str">
        <f>_xlfn.CONCAT(Table1[[#This Row],[Month]],Table1[[#This Row],[year]])</f>
        <v>December2024</v>
      </c>
      <c r="AG917" s="11">
        <f t="shared" si="73"/>
        <v>-6.0498220640569401E-2</v>
      </c>
    </row>
    <row r="918" spans="1:33">
      <c r="A918" s="4">
        <v>917</v>
      </c>
      <c r="B918" s="5" t="s">
        <v>598</v>
      </c>
      <c r="C918" s="5" t="s">
        <v>153</v>
      </c>
      <c r="D918" s="5" t="s">
        <v>599</v>
      </c>
      <c r="E918" s="5" t="s">
        <v>600</v>
      </c>
      <c r="F918" s="5" t="s">
        <v>160</v>
      </c>
      <c r="G918" s="5" t="s">
        <v>308</v>
      </c>
      <c r="H918" s="5" t="s">
        <v>87</v>
      </c>
      <c r="I918" s="5" t="s">
        <v>212</v>
      </c>
      <c r="J918" s="5" t="s">
        <v>66</v>
      </c>
      <c r="K918" s="5" t="s">
        <v>3038</v>
      </c>
      <c r="L918" s="5" t="s">
        <v>36</v>
      </c>
      <c r="M918" s="5" t="s">
        <v>47</v>
      </c>
      <c r="N918" s="5" t="s">
        <v>3039</v>
      </c>
      <c r="O918" s="5">
        <v>13.23</v>
      </c>
      <c r="P918" s="5">
        <v>3</v>
      </c>
      <c r="Q918" s="5">
        <v>3.96</v>
      </c>
      <c r="R918" s="8">
        <f>Table1[[#This Row],[Profit]]/Table1[[#This Row],[Sales]]</f>
        <v>0.29931972789115602</v>
      </c>
      <c r="S918" s="5">
        <v>1.04</v>
      </c>
      <c r="T918" s="5" t="s">
        <v>170</v>
      </c>
      <c r="U918" s="5">
        <v>648</v>
      </c>
      <c r="V918" s="5" t="s">
        <v>174</v>
      </c>
      <c r="W918" s="5" t="s">
        <v>110</v>
      </c>
      <c r="X918" s="9" t="s">
        <v>21</v>
      </c>
      <c r="Y918" s="12">
        <v>45637</v>
      </c>
      <c r="Z918" s="12">
        <v>45612</v>
      </c>
      <c r="AA918" s="11">
        <f t="shared" si="70"/>
        <v>2024</v>
      </c>
      <c r="AB918" s="11" t="str">
        <f t="shared" si="71"/>
        <v>November</v>
      </c>
      <c r="AC918" s="11">
        <f t="shared" si="74"/>
        <v>-25</v>
      </c>
      <c r="AD918" s="13" t="str" cm="1">
        <f t="array" ref="AD918">_xlfn.IFS(Table1[[#This Row],[Diff order-ship date]]&gt;10,"late time",Table1[[#This Row],[Diff order-ship date]]&gt;=0,"on time",Table1[[#This Row],[Diff order-ship date]]&lt;0,"not appropriate")</f>
        <v>not appropriate</v>
      </c>
      <c r="AE918" s="11" t="str">
        <f t="shared" si="72"/>
        <v>Positive</v>
      </c>
      <c r="AF918" s="11" t="str">
        <f>_xlfn.CONCAT(Table1[[#This Row],[Month]],Table1[[#This Row],[year]])</f>
        <v>November2024</v>
      </c>
      <c r="AG918" s="11">
        <f t="shared" si="73"/>
        <v>0.29931972789115602</v>
      </c>
    </row>
    <row r="919" spans="1:33">
      <c r="A919" s="6">
        <v>918</v>
      </c>
      <c r="B919" s="7" t="s">
        <v>3040</v>
      </c>
      <c r="C919" s="7" t="s">
        <v>153</v>
      </c>
      <c r="D919" s="7" t="s">
        <v>3041</v>
      </c>
      <c r="E919" s="7" t="s">
        <v>3042</v>
      </c>
      <c r="F919" s="7" t="s">
        <v>160</v>
      </c>
      <c r="G919" s="7" t="s">
        <v>474</v>
      </c>
      <c r="H919" s="7" t="s">
        <v>25</v>
      </c>
      <c r="I919" s="7" t="s">
        <v>212</v>
      </c>
      <c r="J919" s="7" t="s">
        <v>66</v>
      </c>
      <c r="K919" s="7" t="s">
        <v>3043</v>
      </c>
      <c r="L919" s="7" t="s">
        <v>36</v>
      </c>
      <c r="M919" s="7" t="s">
        <v>109</v>
      </c>
      <c r="N919" s="7" t="s">
        <v>3044</v>
      </c>
      <c r="O919" s="7">
        <v>164.07</v>
      </c>
      <c r="P919" s="7">
        <v>3</v>
      </c>
      <c r="Q919" s="7">
        <v>21.24</v>
      </c>
      <c r="R919" s="8">
        <f>Table1[[#This Row],[Profit]]/Table1[[#This Row],[Sales]]</f>
        <v>0.129456939111355</v>
      </c>
      <c r="S919" s="7">
        <v>12.29</v>
      </c>
      <c r="T919" s="7" t="s">
        <v>170</v>
      </c>
      <c r="U919" s="7">
        <v>763</v>
      </c>
      <c r="V919" s="7" t="s">
        <v>174</v>
      </c>
      <c r="W919" s="7" t="s">
        <v>115</v>
      </c>
      <c r="X919" s="10" t="s">
        <v>21</v>
      </c>
      <c r="Y919" s="14">
        <v>44748</v>
      </c>
      <c r="Z919" s="14">
        <v>44871</v>
      </c>
      <c r="AA919" s="11">
        <f t="shared" si="70"/>
        <v>2022</v>
      </c>
      <c r="AB919" s="11" t="str">
        <f t="shared" si="71"/>
        <v>November</v>
      </c>
      <c r="AC919" s="11">
        <f t="shared" si="74"/>
        <v>123</v>
      </c>
      <c r="AD919" s="13" t="str" cm="1">
        <f t="array" ref="AD919">_xlfn.IFS(Table1[[#This Row],[Diff order-ship date]]&gt;10,"late time",Table1[[#This Row],[Diff order-ship date]]&gt;=0,"on time",Table1[[#This Row],[Diff order-ship date]]&lt;0,"not appropriate")</f>
        <v>late time</v>
      </c>
      <c r="AE919" s="11" t="str">
        <f t="shared" si="72"/>
        <v>Positive</v>
      </c>
      <c r="AF919" s="11" t="str">
        <f>_xlfn.CONCAT(Table1[[#This Row],[Month]],Table1[[#This Row],[year]])</f>
        <v>November2022</v>
      </c>
      <c r="AG919" s="11">
        <f t="shared" si="73"/>
        <v>0.129456939111355</v>
      </c>
    </row>
    <row r="920" spans="1:33">
      <c r="A920" s="4">
        <v>919</v>
      </c>
      <c r="B920" s="5" t="s">
        <v>2730</v>
      </c>
      <c r="C920" s="5" t="s">
        <v>153</v>
      </c>
      <c r="D920" s="5" t="s">
        <v>2490</v>
      </c>
      <c r="E920" s="5" t="s">
        <v>2491</v>
      </c>
      <c r="F920" s="5" t="s">
        <v>160</v>
      </c>
      <c r="G920" s="5" t="s">
        <v>148</v>
      </c>
      <c r="H920" s="5" t="s">
        <v>138</v>
      </c>
      <c r="I920" s="5" t="s">
        <v>212</v>
      </c>
      <c r="J920" s="5" t="s">
        <v>65</v>
      </c>
      <c r="K920" s="5" t="s">
        <v>505</v>
      </c>
      <c r="L920" s="5" t="s">
        <v>36</v>
      </c>
      <c r="M920" s="5" t="s">
        <v>114</v>
      </c>
      <c r="N920" s="5" t="s">
        <v>506</v>
      </c>
      <c r="O920" s="5">
        <v>115.11</v>
      </c>
      <c r="P920" s="5">
        <v>3</v>
      </c>
      <c r="Q920" s="5">
        <v>13.77</v>
      </c>
      <c r="R920" s="8">
        <f>Table1[[#This Row],[Profit]]/Table1[[#This Row],[Sales]]</f>
        <v>0.11962470680218899</v>
      </c>
      <c r="S920" s="5">
        <v>8.51</v>
      </c>
      <c r="T920" s="5" t="s">
        <v>170</v>
      </c>
      <c r="U920" s="5">
        <v>397</v>
      </c>
      <c r="V920" s="5" t="s">
        <v>174</v>
      </c>
      <c r="W920" s="5" t="s">
        <v>110</v>
      </c>
      <c r="X920" s="9" t="s">
        <v>28</v>
      </c>
      <c r="Y920" s="12">
        <v>45101</v>
      </c>
      <c r="Z920" s="12">
        <v>45105</v>
      </c>
      <c r="AA920" s="11">
        <f t="shared" si="70"/>
        <v>2023</v>
      </c>
      <c r="AB920" s="11" t="str">
        <f t="shared" si="71"/>
        <v>June</v>
      </c>
      <c r="AC920" s="11">
        <f t="shared" si="74"/>
        <v>4</v>
      </c>
      <c r="AD920" s="13" t="str" cm="1">
        <f t="array" ref="AD920">_xlfn.IFS(Table1[[#This Row],[Diff order-ship date]]&gt;10,"late time",Table1[[#This Row],[Diff order-ship date]]&gt;=0,"on time",Table1[[#This Row],[Diff order-ship date]]&lt;0,"not appropriate")</f>
        <v>on time</v>
      </c>
      <c r="AE920" s="11" t="str">
        <f t="shared" si="72"/>
        <v>Positive</v>
      </c>
      <c r="AF920" s="11" t="str">
        <f>_xlfn.CONCAT(Table1[[#This Row],[Month]],Table1[[#This Row],[year]])</f>
        <v>June2023</v>
      </c>
      <c r="AG920" s="11">
        <f t="shared" si="73"/>
        <v>0.11962470680218899</v>
      </c>
    </row>
    <row r="921" spans="1:33">
      <c r="A921" s="6">
        <v>920</v>
      </c>
      <c r="B921" s="7" t="s">
        <v>1543</v>
      </c>
      <c r="C921" s="7" t="s">
        <v>153</v>
      </c>
      <c r="D921" s="7" t="s">
        <v>1544</v>
      </c>
      <c r="E921" s="7" t="s">
        <v>1545</v>
      </c>
      <c r="F921" s="7" t="s">
        <v>160</v>
      </c>
      <c r="G921" s="7" t="s">
        <v>849</v>
      </c>
      <c r="H921" s="7" t="s">
        <v>138</v>
      </c>
      <c r="I921" s="7" t="s">
        <v>212</v>
      </c>
      <c r="J921" s="7" t="s">
        <v>65</v>
      </c>
      <c r="K921" s="7" t="s">
        <v>3045</v>
      </c>
      <c r="L921" s="7" t="s">
        <v>36</v>
      </c>
      <c r="M921" s="7" t="s">
        <v>114</v>
      </c>
      <c r="N921" s="7" t="s">
        <v>3046</v>
      </c>
      <c r="O921" s="7">
        <v>111.42</v>
      </c>
      <c r="P921" s="7">
        <v>3</v>
      </c>
      <c r="Q921" s="7">
        <v>24.48</v>
      </c>
      <c r="R921" s="8">
        <f>Table1[[#This Row],[Profit]]/Table1[[#This Row],[Sales]]</f>
        <v>0.21970920840064601</v>
      </c>
      <c r="S921" s="7">
        <v>5.52</v>
      </c>
      <c r="T921" s="7" t="s">
        <v>170</v>
      </c>
      <c r="U921" s="7">
        <v>506</v>
      </c>
      <c r="V921" s="7" t="s">
        <v>174</v>
      </c>
      <c r="W921" s="7" t="s">
        <v>122</v>
      </c>
      <c r="X921" s="10" t="s">
        <v>21</v>
      </c>
      <c r="Y921" s="14">
        <v>45268</v>
      </c>
      <c r="Z921" s="14">
        <v>45154</v>
      </c>
      <c r="AA921" s="11">
        <f t="shared" si="70"/>
        <v>2023</v>
      </c>
      <c r="AB921" s="11" t="str">
        <f t="shared" si="71"/>
        <v>August</v>
      </c>
      <c r="AC921" s="11">
        <f t="shared" si="74"/>
        <v>-114</v>
      </c>
      <c r="AD921" s="13" t="str" cm="1">
        <f t="array" ref="AD921">_xlfn.IFS(Table1[[#This Row],[Diff order-ship date]]&gt;10,"late time",Table1[[#This Row],[Diff order-ship date]]&gt;=0,"on time",Table1[[#This Row],[Diff order-ship date]]&lt;0,"not appropriate")</f>
        <v>not appropriate</v>
      </c>
      <c r="AE921" s="11" t="str">
        <f t="shared" si="72"/>
        <v>Positive</v>
      </c>
      <c r="AF921" s="11" t="str">
        <f>_xlfn.CONCAT(Table1[[#This Row],[Month]],Table1[[#This Row],[year]])</f>
        <v>August2023</v>
      </c>
      <c r="AG921" s="11">
        <f t="shared" si="73"/>
        <v>0.21970920840064601</v>
      </c>
    </row>
    <row r="922" spans="1:33">
      <c r="A922" s="4">
        <v>921</v>
      </c>
      <c r="B922" s="5" t="s">
        <v>3047</v>
      </c>
      <c r="C922" s="5" t="s">
        <v>153</v>
      </c>
      <c r="D922" s="5" t="s">
        <v>558</v>
      </c>
      <c r="E922" s="5" t="s">
        <v>559</v>
      </c>
      <c r="F922" s="5" t="s">
        <v>160</v>
      </c>
      <c r="G922" s="5" t="s">
        <v>2207</v>
      </c>
      <c r="H922" s="5" t="s">
        <v>104</v>
      </c>
      <c r="I922" s="5" t="s">
        <v>212</v>
      </c>
      <c r="J922" s="5" t="s">
        <v>67</v>
      </c>
      <c r="K922" s="5" t="s">
        <v>3048</v>
      </c>
      <c r="L922" s="5" t="s">
        <v>36</v>
      </c>
      <c r="M922" s="5" t="s">
        <v>109</v>
      </c>
      <c r="N922" s="5" t="s">
        <v>3049</v>
      </c>
      <c r="O922" s="5">
        <v>79.290000000000006</v>
      </c>
      <c r="P922" s="5">
        <v>3</v>
      </c>
      <c r="Q922" s="5">
        <v>18.18</v>
      </c>
      <c r="R922" s="8">
        <f>Table1[[#This Row],[Profit]]/Table1[[#This Row],[Sales]]</f>
        <v>0.22928490351872899</v>
      </c>
      <c r="S922" s="5">
        <v>4.5999999999999996</v>
      </c>
      <c r="T922" s="5" t="s">
        <v>170</v>
      </c>
      <c r="U922" s="5">
        <v>432</v>
      </c>
      <c r="V922" s="5" t="s">
        <v>174</v>
      </c>
      <c r="W922" s="5" t="s">
        <v>110</v>
      </c>
      <c r="X922" s="9" t="s">
        <v>21</v>
      </c>
      <c r="Y922" s="12">
        <v>45161</v>
      </c>
      <c r="Z922" s="12">
        <v>45165</v>
      </c>
      <c r="AA922" s="11">
        <f t="shared" si="70"/>
        <v>2023</v>
      </c>
      <c r="AB922" s="11" t="str">
        <f t="shared" si="71"/>
        <v>August</v>
      </c>
      <c r="AC922" s="11">
        <f t="shared" si="74"/>
        <v>4</v>
      </c>
      <c r="AD922" s="13" t="str" cm="1">
        <f t="array" ref="AD922">_xlfn.IFS(Table1[[#This Row],[Diff order-ship date]]&gt;10,"late time",Table1[[#This Row],[Diff order-ship date]]&gt;=0,"on time",Table1[[#This Row],[Diff order-ship date]]&lt;0,"not appropriate")</f>
        <v>on time</v>
      </c>
      <c r="AE922" s="11" t="str">
        <f t="shared" si="72"/>
        <v>Positive</v>
      </c>
      <c r="AF922" s="11" t="str">
        <f>_xlfn.CONCAT(Table1[[#This Row],[Month]],Table1[[#This Row],[year]])</f>
        <v>August2023</v>
      </c>
      <c r="AG922" s="11">
        <f t="shared" si="73"/>
        <v>0.22928490351872899</v>
      </c>
    </row>
    <row r="923" spans="1:33">
      <c r="A923" s="6">
        <v>922</v>
      </c>
      <c r="B923" s="7" t="s">
        <v>2096</v>
      </c>
      <c r="C923" s="7" t="s">
        <v>153</v>
      </c>
      <c r="D923" s="7" t="s">
        <v>2097</v>
      </c>
      <c r="E923" s="7" t="s">
        <v>2098</v>
      </c>
      <c r="F923" s="7" t="s">
        <v>160</v>
      </c>
      <c r="G923" s="7" t="s">
        <v>55</v>
      </c>
      <c r="H923" s="7" t="s">
        <v>55</v>
      </c>
      <c r="I923" s="7" t="s">
        <v>212</v>
      </c>
      <c r="J923" s="7" t="s">
        <v>65</v>
      </c>
      <c r="K923" s="7" t="s">
        <v>3050</v>
      </c>
      <c r="L923" s="7" t="s">
        <v>36</v>
      </c>
      <c r="M923" s="7" t="s">
        <v>41</v>
      </c>
      <c r="N923" s="7" t="s">
        <v>3051</v>
      </c>
      <c r="O923" s="7">
        <v>53.64</v>
      </c>
      <c r="P923" s="7">
        <v>3</v>
      </c>
      <c r="Q923" s="7">
        <v>11.25</v>
      </c>
      <c r="R923" s="8">
        <f>Table1[[#This Row],[Profit]]/Table1[[#This Row],[Sales]]</f>
        <v>0.20973154362416099</v>
      </c>
      <c r="S923" s="7">
        <v>4.3899999999999997</v>
      </c>
      <c r="T923" s="7" t="s">
        <v>170</v>
      </c>
      <c r="U923" s="7">
        <v>412</v>
      </c>
      <c r="V923" s="7" t="s">
        <v>174</v>
      </c>
      <c r="W923" s="7" t="s">
        <v>126</v>
      </c>
      <c r="X923" s="10" t="s">
        <v>28</v>
      </c>
      <c r="Y923" s="14">
        <v>45642</v>
      </c>
      <c r="Z923" s="14">
        <v>45647</v>
      </c>
      <c r="AA923" s="11">
        <f t="shared" si="70"/>
        <v>2024</v>
      </c>
      <c r="AB923" s="11" t="str">
        <f t="shared" si="71"/>
        <v>December</v>
      </c>
      <c r="AC923" s="11">
        <f t="shared" si="74"/>
        <v>5</v>
      </c>
      <c r="AD923" s="13" t="str" cm="1">
        <f t="array" ref="AD923">_xlfn.IFS(Table1[[#This Row],[Diff order-ship date]]&gt;10,"late time",Table1[[#This Row],[Diff order-ship date]]&gt;=0,"on time",Table1[[#This Row],[Diff order-ship date]]&lt;0,"not appropriate")</f>
        <v>on time</v>
      </c>
      <c r="AE923" s="11" t="str">
        <f t="shared" si="72"/>
        <v>Positive</v>
      </c>
      <c r="AF923" s="11" t="str">
        <f>_xlfn.CONCAT(Table1[[#This Row],[Month]],Table1[[#This Row],[year]])</f>
        <v>December2024</v>
      </c>
      <c r="AG923" s="11">
        <f t="shared" si="73"/>
        <v>0.20973154362416099</v>
      </c>
    </row>
    <row r="924" spans="1:33">
      <c r="A924" s="4">
        <v>923</v>
      </c>
      <c r="B924" s="5" t="s">
        <v>2710</v>
      </c>
      <c r="C924" s="5" t="s">
        <v>153</v>
      </c>
      <c r="D924" s="5" t="s">
        <v>729</v>
      </c>
      <c r="E924" s="5" t="s">
        <v>730</v>
      </c>
      <c r="F924" s="5" t="s">
        <v>160</v>
      </c>
      <c r="G924" s="5" t="s">
        <v>615</v>
      </c>
      <c r="H924" s="5" t="s">
        <v>104</v>
      </c>
      <c r="I924" s="5" t="s">
        <v>212</v>
      </c>
      <c r="J924" s="5" t="s">
        <v>67</v>
      </c>
      <c r="K924" s="5" t="s">
        <v>3052</v>
      </c>
      <c r="L924" s="5" t="s">
        <v>36</v>
      </c>
      <c r="M924" s="5" t="s">
        <v>75</v>
      </c>
      <c r="N924" s="5" t="s">
        <v>3053</v>
      </c>
      <c r="O924" s="5">
        <v>34.47</v>
      </c>
      <c r="P924" s="5">
        <v>3</v>
      </c>
      <c r="Q924" s="5">
        <v>9.99</v>
      </c>
      <c r="R924" s="8">
        <f>Table1[[#This Row],[Profit]]/Table1[[#This Row],[Sales]]</f>
        <v>0.28981723237597901</v>
      </c>
      <c r="S924" s="5">
        <v>2.8</v>
      </c>
      <c r="T924" s="5" t="s">
        <v>170</v>
      </c>
      <c r="U924" s="5">
        <v>720</v>
      </c>
      <c r="V924" s="5" t="s">
        <v>174</v>
      </c>
      <c r="W924" s="5" t="s">
        <v>122</v>
      </c>
      <c r="X924" s="9" t="s">
        <v>28</v>
      </c>
      <c r="Y924" s="12">
        <v>45454</v>
      </c>
      <c r="Z924" s="12">
        <v>45607</v>
      </c>
      <c r="AA924" s="11">
        <f t="shared" si="70"/>
        <v>2024</v>
      </c>
      <c r="AB924" s="11" t="str">
        <f t="shared" si="71"/>
        <v>November</v>
      </c>
      <c r="AC924" s="11">
        <f t="shared" si="74"/>
        <v>153</v>
      </c>
      <c r="AD924" s="13" t="str" cm="1">
        <f t="array" ref="AD924">_xlfn.IFS(Table1[[#This Row],[Diff order-ship date]]&gt;10,"late time",Table1[[#This Row],[Diff order-ship date]]&gt;=0,"on time",Table1[[#This Row],[Diff order-ship date]]&lt;0,"not appropriate")</f>
        <v>late time</v>
      </c>
      <c r="AE924" s="11" t="str">
        <f t="shared" si="72"/>
        <v>Positive</v>
      </c>
      <c r="AF924" s="11" t="str">
        <f>_xlfn.CONCAT(Table1[[#This Row],[Month]],Table1[[#This Row],[year]])</f>
        <v>November2024</v>
      </c>
      <c r="AG924" s="11">
        <f t="shared" si="73"/>
        <v>0.28981723237597901</v>
      </c>
    </row>
    <row r="925" spans="1:33">
      <c r="A925" s="6">
        <v>924</v>
      </c>
      <c r="B925" s="7" t="s">
        <v>3054</v>
      </c>
      <c r="C925" s="7" t="s">
        <v>153</v>
      </c>
      <c r="D925" s="7" t="s">
        <v>3055</v>
      </c>
      <c r="E925" s="7" t="s">
        <v>3056</v>
      </c>
      <c r="F925" s="7" t="s">
        <v>160</v>
      </c>
      <c r="G925" s="7" t="s">
        <v>644</v>
      </c>
      <c r="H925" s="7" t="s">
        <v>104</v>
      </c>
      <c r="I925" s="7" t="s">
        <v>212</v>
      </c>
      <c r="J925" s="7" t="s">
        <v>67</v>
      </c>
      <c r="K925" s="7" t="s">
        <v>3057</v>
      </c>
      <c r="L925" s="7" t="s">
        <v>36</v>
      </c>
      <c r="M925" s="7" t="s">
        <v>109</v>
      </c>
      <c r="N925" s="7" t="s">
        <v>2051</v>
      </c>
      <c r="O925" s="7">
        <v>192.55500000000001</v>
      </c>
      <c r="P925" s="7">
        <v>3</v>
      </c>
      <c r="Q925" s="7">
        <v>-154.125</v>
      </c>
      <c r="R925" s="8">
        <f>Table1[[#This Row],[Profit]]/Table1[[#This Row],[Sales]]</f>
        <v>-0.80042065903248405</v>
      </c>
      <c r="S925" s="7">
        <v>9.94</v>
      </c>
      <c r="T925" s="7" t="s">
        <v>170</v>
      </c>
      <c r="U925" s="7">
        <v>382</v>
      </c>
      <c r="V925" s="7" t="s">
        <v>174</v>
      </c>
      <c r="W925" s="7" t="s">
        <v>115</v>
      </c>
      <c r="X925" s="10" t="s">
        <v>28</v>
      </c>
      <c r="Y925" s="14">
        <v>45091</v>
      </c>
      <c r="Z925" s="14">
        <v>45095</v>
      </c>
      <c r="AA925" s="11">
        <f t="shared" si="70"/>
        <v>2023</v>
      </c>
      <c r="AB925" s="11" t="str">
        <f t="shared" si="71"/>
        <v>June</v>
      </c>
      <c r="AC925" s="11">
        <f t="shared" si="74"/>
        <v>4</v>
      </c>
      <c r="AD925" s="13" t="str" cm="1">
        <f t="array" ref="AD925">_xlfn.IFS(Table1[[#This Row],[Diff order-ship date]]&gt;10,"late time",Table1[[#This Row],[Diff order-ship date]]&gt;=0,"on time",Table1[[#This Row],[Diff order-ship date]]&lt;0,"not appropriate")</f>
        <v>on time</v>
      </c>
      <c r="AE925" s="11" t="str">
        <f t="shared" si="72"/>
        <v>Negative</v>
      </c>
      <c r="AF925" s="11" t="str">
        <f>_xlfn.CONCAT(Table1[[#This Row],[Month]],Table1[[#This Row],[year]])</f>
        <v>June2023</v>
      </c>
      <c r="AG925" s="11">
        <f t="shared" si="73"/>
        <v>-0.80042065903248405</v>
      </c>
    </row>
    <row r="926" spans="1:33">
      <c r="A926" s="4">
        <v>925</v>
      </c>
      <c r="B926" s="5" t="s">
        <v>1543</v>
      </c>
      <c r="C926" s="5" t="s">
        <v>153</v>
      </c>
      <c r="D926" s="5" t="s">
        <v>1544</v>
      </c>
      <c r="E926" s="5" t="s">
        <v>1545</v>
      </c>
      <c r="F926" s="5" t="s">
        <v>160</v>
      </c>
      <c r="G926" s="5" t="s">
        <v>849</v>
      </c>
      <c r="H926" s="5" t="s">
        <v>138</v>
      </c>
      <c r="I926" s="5" t="s">
        <v>212</v>
      </c>
      <c r="J926" s="5" t="s">
        <v>65</v>
      </c>
      <c r="K926" s="5" t="s">
        <v>3058</v>
      </c>
      <c r="L926" s="5" t="s">
        <v>36</v>
      </c>
      <c r="M926" s="5" t="s">
        <v>34</v>
      </c>
      <c r="N926" s="5" t="s">
        <v>3059</v>
      </c>
      <c r="O926" s="5">
        <v>2080.3200000000002</v>
      </c>
      <c r="P926" s="5">
        <v>4</v>
      </c>
      <c r="Q926" s="5">
        <v>603.24</v>
      </c>
      <c r="R926" s="8">
        <f>Table1[[#This Row],[Profit]]/Table1[[#This Row],[Sales]]</f>
        <v>0.28997461928933999</v>
      </c>
      <c r="S926" s="5">
        <v>113.36</v>
      </c>
      <c r="T926" s="5" t="s">
        <v>170</v>
      </c>
      <c r="U926" s="5">
        <v>624</v>
      </c>
      <c r="V926" s="5" t="s">
        <v>174</v>
      </c>
      <c r="W926" s="5" t="s">
        <v>110</v>
      </c>
      <c r="X926" s="9" t="s">
        <v>28</v>
      </c>
      <c r="Y926" s="12">
        <v>44934</v>
      </c>
      <c r="Z926" s="12">
        <v>45054</v>
      </c>
      <c r="AA926" s="11">
        <f t="shared" si="70"/>
        <v>2023</v>
      </c>
      <c r="AB926" s="11" t="str">
        <f t="shared" si="71"/>
        <v>May</v>
      </c>
      <c r="AC926" s="11">
        <f t="shared" si="74"/>
        <v>120</v>
      </c>
      <c r="AD926" s="13" t="str" cm="1">
        <f t="array" ref="AD926">_xlfn.IFS(Table1[[#This Row],[Diff order-ship date]]&gt;10,"late time",Table1[[#This Row],[Diff order-ship date]]&gt;=0,"on time",Table1[[#This Row],[Diff order-ship date]]&lt;0,"not appropriate")</f>
        <v>late time</v>
      </c>
      <c r="AE926" s="11" t="str">
        <f t="shared" si="72"/>
        <v>Positive</v>
      </c>
      <c r="AF926" s="11" t="str">
        <f>_xlfn.CONCAT(Table1[[#This Row],[Month]],Table1[[#This Row],[year]])</f>
        <v>May2023</v>
      </c>
      <c r="AG926" s="11">
        <f t="shared" si="73"/>
        <v>0.28997461928933999</v>
      </c>
    </row>
    <row r="927" spans="1:33">
      <c r="A927" s="6">
        <v>926</v>
      </c>
      <c r="B927" s="7" t="s">
        <v>3060</v>
      </c>
      <c r="C927" s="7" t="s">
        <v>153</v>
      </c>
      <c r="D927" s="7" t="s">
        <v>3061</v>
      </c>
      <c r="E927" s="7" t="s">
        <v>3062</v>
      </c>
      <c r="F927" s="7" t="s">
        <v>160</v>
      </c>
      <c r="G927" s="7" t="s">
        <v>1604</v>
      </c>
      <c r="H927" s="7" t="s">
        <v>104</v>
      </c>
      <c r="I927" s="7" t="s">
        <v>212</v>
      </c>
      <c r="J927" s="7" t="s">
        <v>67</v>
      </c>
      <c r="K927" s="7" t="s">
        <v>3063</v>
      </c>
      <c r="L927" s="7" t="s">
        <v>36</v>
      </c>
      <c r="M927" s="7" t="s">
        <v>38</v>
      </c>
      <c r="N927" s="7" t="s">
        <v>3064</v>
      </c>
      <c r="O927" s="7">
        <v>205.44</v>
      </c>
      <c r="P927" s="7">
        <v>4</v>
      </c>
      <c r="Q927" s="7">
        <v>28.68</v>
      </c>
      <c r="R927" s="8">
        <f>Table1[[#This Row],[Profit]]/Table1[[#This Row],[Sales]]</f>
        <v>0.13960280373831799</v>
      </c>
      <c r="S927" s="7">
        <v>19.87</v>
      </c>
      <c r="T927" s="7" t="s">
        <v>170</v>
      </c>
      <c r="U927" s="7">
        <v>718</v>
      </c>
      <c r="V927" s="7" t="s">
        <v>174</v>
      </c>
      <c r="W927" s="7" t="s">
        <v>126</v>
      </c>
      <c r="X927" s="10" t="s">
        <v>21</v>
      </c>
      <c r="Y927" s="14">
        <v>44619</v>
      </c>
      <c r="Z927" s="14">
        <v>44654</v>
      </c>
      <c r="AA927" s="11">
        <f t="shared" si="70"/>
        <v>2022</v>
      </c>
      <c r="AB927" s="11" t="str">
        <f t="shared" si="71"/>
        <v>April</v>
      </c>
      <c r="AC927" s="11">
        <f t="shared" si="74"/>
        <v>35</v>
      </c>
      <c r="AD927" s="13" t="str" cm="1">
        <f t="array" ref="AD927">_xlfn.IFS(Table1[[#This Row],[Diff order-ship date]]&gt;10,"late time",Table1[[#This Row],[Diff order-ship date]]&gt;=0,"on time",Table1[[#This Row],[Diff order-ship date]]&lt;0,"not appropriate")</f>
        <v>late time</v>
      </c>
      <c r="AE927" s="11" t="str">
        <f t="shared" si="72"/>
        <v>Positive</v>
      </c>
      <c r="AF927" s="11" t="str">
        <f>_xlfn.CONCAT(Table1[[#This Row],[Month]],Table1[[#This Row],[year]])</f>
        <v>April2022</v>
      </c>
      <c r="AG927" s="11">
        <f t="shared" si="73"/>
        <v>0.13960280373831799</v>
      </c>
    </row>
    <row r="928" spans="1:33">
      <c r="A928" s="4">
        <v>927</v>
      </c>
      <c r="B928" s="5" t="s">
        <v>3065</v>
      </c>
      <c r="C928" s="5" t="s">
        <v>153</v>
      </c>
      <c r="D928" s="5" t="s">
        <v>2081</v>
      </c>
      <c r="E928" s="5" t="s">
        <v>130</v>
      </c>
      <c r="F928" s="5" t="s">
        <v>160</v>
      </c>
      <c r="G928" s="5" t="s">
        <v>148</v>
      </c>
      <c r="H928" s="5" t="s">
        <v>71</v>
      </c>
      <c r="I928" s="5" t="s">
        <v>212</v>
      </c>
      <c r="J928" s="5" t="s">
        <v>65</v>
      </c>
      <c r="K928" s="5" t="s">
        <v>3066</v>
      </c>
      <c r="L928" s="5" t="s">
        <v>36</v>
      </c>
      <c r="M928" s="5" t="s">
        <v>99</v>
      </c>
      <c r="N928" s="5" t="s">
        <v>2310</v>
      </c>
      <c r="O928" s="5">
        <v>106.32</v>
      </c>
      <c r="P928" s="5">
        <v>4</v>
      </c>
      <c r="Q928" s="5">
        <v>31.8</v>
      </c>
      <c r="R928" s="8">
        <f>Table1[[#This Row],[Profit]]/Table1[[#This Row],[Sales]]</f>
        <v>0.299097065462754</v>
      </c>
      <c r="S928" s="5">
        <v>9.16</v>
      </c>
      <c r="T928" s="5" t="s">
        <v>170</v>
      </c>
      <c r="U928" s="5">
        <v>621</v>
      </c>
      <c r="V928" s="5" t="s">
        <v>174</v>
      </c>
      <c r="W928" s="5" t="s">
        <v>122</v>
      </c>
      <c r="X928" s="9" t="s">
        <v>28</v>
      </c>
      <c r="Y928" s="12">
        <v>45491</v>
      </c>
      <c r="Z928" s="12">
        <v>45498</v>
      </c>
      <c r="AA928" s="11">
        <f t="shared" si="70"/>
        <v>2024</v>
      </c>
      <c r="AB928" s="11" t="str">
        <f t="shared" si="71"/>
        <v>July</v>
      </c>
      <c r="AC928" s="11">
        <f t="shared" si="74"/>
        <v>7</v>
      </c>
      <c r="AD928" s="13" t="str" cm="1">
        <f t="array" ref="AD928">_xlfn.IFS(Table1[[#This Row],[Diff order-ship date]]&gt;10,"late time",Table1[[#This Row],[Diff order-ship date]]&gt;=0,"on time",Table1[[#This Row],[Diff order-ship date]]&lt;0,"not appropriate")</f>
        <v>on time</v>
      </c>
      <c r="AE928" s="11" t="str">
        <f t="shared" si="72"/>
        <v>Positive</v>
      </c>
      <c r="AF928" s="11" t="str">
        <f>_xlfn.CONCAT(Table1[[#This Row],[Month]],Table1[[#This Row],[year]])</f>
        <v>July2024</v>
      </c>
      <c r="AG928" s="11">
        <f t="shared" si="73"/>
        <v>0.299097065462754</v>
      </c>
    </row>
    <row r="929" spans="1:33">
      <c r="A929" s="6">
        <v>928</v>
      </c>
      <c r="B929" s="7" t="s">
        <v>3067</v>
      </c>
      <c r="C929" s="7" t="s">
        <v>153</v>
      </c>
      <c r="D929" s="7" t="s">
        <v>2568</v>
      </c>
      <c r="E929" s="7" t="s">
        <v>2569</v>
      </c>
      <c r="F929" s="7" t="s">
        <v>160</v>
      </c>
      <c r="G929" s="7" t="s">
        <v>3068</v>
      </c>
      <c r="H929" s="7" t="s">
        <v>25</v>
      </c>
      <c r="I929" s="7" t="s">
        <v>212</v>
      </c>
      <c r="J929" s="7" t="s">
        <v>66</v>
      </c>
      <c r="K929" s="7" t="s">
        <v>335</v>
      </c>
      <c r="L929" s="7" t="s">
        <v>36</v>
      </c>
      <c r="M929" s="7" t="s">
        <v>47</v>
      </c>
      <c r="N929" s="7" t="s">
        <v>336</v>
      </c>
      <c r="O929" s="7">
        <v>19.350000000000001</v>
      </c>
      <c r="P929" s="7">
        <v>5</v>
      </c>
      <c r="Q929" s="7">
        <v>9.15</v>
      </c>
      <c r="R929" s="8">
        <f>Table1[[#This Row],[Profit]]/Table1[[#This Row],[Sales]]</f>
        <v>0.47286821705426402</v>
      </c>
      <c r="S929" s="7">
        <v>2.0299999999999998</v>
      </c>
      <c r="T929" s="7" t="s">
        <v>170</v>
      </c>
      <c r="U929" s="7">
        <v>389</v>
      </c>
      <c r="V929" s="7" t="s">
        <v>174</v>
      </c>
      <c r="W929" s="7" t="s">
        <v>115</v>
      </c>
      <c r="X929" s="10" t="s">
        <v>21</v>
      </c>
      <c r="Y929" s="14">
        <v>45034</v>
      </c>
      <c r="Z929" s="14">
        <v>45039</v>
      </c>
      <c r="AA929" s="11">
        <f t="shared" si="70"/>
        <v>2023</v>
      </c>
      <c r="AB929" s="11" t="str">
        <f t="shared" si="71"/>
        <v>April</v>
      </c>
      <c r="AC929" s="11">
        <f t="shared" si="74"/>
        <v>5</v>
      </c>
      <c r="AD929" s="13" t="str" cm="1">
        <f t="array" ref="AD929">_xlfn.IFS(Table1[[#This Row],[Diff order-ship date]]&gt;10,"late time",Table1[[#This Row],[Diff order-ship date]]&gt;=0,"on time",Table1[[#This Row],[Diff order-ship date]]&lt;0,"not appropriate")</f>
        <v>on time</v>
      </c>
      <c r="AE929" s="11" t="str">
        <f t="shared" si="72"/>
        <v>Positive</v>
      </c>
      <c r="AF929" s="11" t="str">
        <f>_xlfn.CONCAT(Table1[[#This Row],[Month]],Table1[[#This Row],[year]])</f>
        <v>April2023</v>
      </c>
      <c r="AG929" s="11">
        <f t="shared" si="73"/>
        <v>0.47286821705426402</v>
      </c>
    </row>
    <row r="930" spans="1:33">
      <c r="A930" s="4">
        <v>929</v>
      </c>
      <c r="B930" s="5" t="s">
        <v>3069</v>
      </c>
      <c r="C930" s="5" t="s">
        <v>153</v>
      </c>
      <c r="D930" s="5" t="s">
        <v>3070</v>
      </c>
      <c r="E930" s="5" t="s">
        <v>3071</v>
      </c>
      <c r="F930" s="5" t="s">
        <v>160</v>
      </c>
      <c r="G930" s="5" t="s">
        <v>731</v>
      </c>
      <c r="H930" s="5" t="s">
        <v>100</v>
      </c>
      <c r="I930" s="5" t="s">
        <v>212</v>
      </c>
      <c r="J930" s="5" t="s">
        <v>67</v>
      </c>
      <c r="K930" s="5" t="s">
        <v>3072</v>
      </c>
      <c r="L930" s="5" t="s">
        <v>36</v>
      </c>
      <c r="M930" s="5" t="s">
        <v>88</v>
      </c>
      <c r="N930" s="5" t="s">
        <v>3073</v>
      </c>
      <c r="O930" s="5">
        <v>59.25</v>
      </c>
      <c r="P930" s="5">
        <v>5</v>
      </c>
      <c r="Q930" s="5">
        <v>27.75</v>
      </c>
      <c r="R930" s="8">
        <f>Table1[[#This Row],[Profit]]/Table1[[#This Row],[Sales]]</f>
        <v>0.468354430379747</v>
      </c>
      <c r="S930" s="5">
        <v>4.2699999999999996</v>
      </c>
      <c r="T930" s="5" t="s">
        <v>170</v>
      </c>
      <c r="U930" s="5">
        <v>402</v>
      </c>
      <c r="V930" s="5" t="s">
        <v>174</v>
      </c>
      <c r="W930" s="5" t="s">
        <v>110</v>
      </c>
      <c r="X930" s="9" t="s">
        <v>21</v>
      </c>
      <c r="Y930" s="12">
        <v>45320</v>
      </c>
      <c r="Z930" s="12">
        <v>45353</v>
      </c>
      <c r="AA930" s="11">
        <f t="shared" si="70"/>
        <v>2024</v>
      </c>
      <c r="AB930" s="11" t="str">
        <f t="shared" si="71"/>
        <v>March</v>
      </c>
      <c r="AC930" s="11">
        <f t="shared" si="74"/>
        <v>33</v>
      </c>
      <c r="AD930" s="13" t="str" cm="1">
        <f t="array" ref="AD930">_xlfn.IFS(Table1[[#This Row],[Diff order-ship date]]&gt;10,"late time",Table1[[#This Row],[Diff order-ship date]]&gt;=0,"on time",Table1[[#This Row],[Diff order-ship date]]&lt;0,"not appropriate")</f>
        <v>late time</v>
      </c>
      <c r="AE930" s="11" t="str">
        <f t="shared" si="72"/>
        <v>Positive</v>
      </c>
      <c r="AF930" s="11" t="str">
        <f>_xlfn.CONCAT(Table1[[#This Row],[Month]],Table1[[#This Row],[year]])</f>
        <v>March2024</v>
      </c>
      <c r="AG930" s="11">
        <f t="shared" si="73"/>
        <v>0.468354430379747</v>
      </c>
    </row>
    <row r="931" spans="1:33">
      <c r="A931" s="6">
        <v>930</v>
      </c>
      <c r="B931" s="7" t="s">
        <v>2120</v>
      </c>
      <c r="C931" s="7" t="s">
        <v>153</v>
      </c>
      <c r="D931" s="7" t="s">
        <v>2121</v>
      </c>
      <c r="E931" s="7" t="s">
        <v>2122</v>
      </c>
      <c r="F931" s="7" t="s">
        <v>160</v>
      </c>
      <c r="G931" s="7" t="s">
        <v>320</v>
      </c>
      <c r="H931" s="7" t="s">
        <v>138</v>
      </c>
      <c r="I931" s="7" t="s">
        <v>212</v>
      </c>
      <c r="J931" s="7" t="s">
        <v>65</v>
      </c>
      <c r="K931" s="7" t="s">
        <v>3074</v>
      </c>
      <c r="L931" s="7" t="s">
        <v>36</v>
      </c>
      <c r="M931" s="7" t="s">
        <v>114</v>
      </c>
      <c r="N931" s="7" t="s">
        <v>3075</v>
      </c>
      <c r="O931" s="7">
        <v>132.84</v>
      </c>
      <c r="P931" s="7">
        <v>6</v>
      </c>
      <c r="Q931" s="7">
        <v>37.08</v>
      </c>
      <c r="R931" s="8">
        <f>Table1[[#This Row],[Profit]]/Table1[[#This Row],[Sales]]</f>
        <v>0.27913279132791302</v>
      </c>
      <c r="S931" s="7">
        <v>7.72</v>
      </c>
      <c r="T931" s="7" t="s">
        <v>170</v>
      </c>
      <c r="U931" s="7">
        <v>706</v>
      </c>
      <c r="V931" s="7" t="s">
        <v>174</v>
      </c>
      <c r="W931" s="7" t="s">
        <v>126</v>
      </c>
      <c r="X931" s="10" t="s">
        <v>28</v>
      </c>
      <c r="Y931" s="14">
        <v>45091</v>
      </c>
      <c r="Z931" s="14">
        <v>45095</v>
      </c>
      <c r="AA931" s="11">
        <f t="shared" si="70"/>
        <v>2023</v>
      </c>
      <c r="AB931" s="11" t="str">
        <f t="shared" si="71"/>
        <v>June</v>
      </c>
      <c r="AC931" s="11">
        <f t="shared" si="74"/>
        <v>4</v>
      </c>
      <c r="AD931" s="13" t="str" cm="1">
        <f t="array" ref="AD931">_xlfn.IFS(Table1[[#This Row],[Diff order-ship date]]&gt;10,"late time",Table1[[#This Row],[Diff order-ship date]]&gt;=0,"on time",Table1[[#This Row],[Diff order-ship date]]&lt;0,"not appropriate")</f>
        <v>on time</v>
      </c>
      <c r="AE931" s="11" t="str">
        <f t="shared" si="72"/>
        <v>Positive</v>
      </c>
      <c r="AF931" s="11" t="str">
        <f>_xlfn.CONCAT(Table1[[#This Row],[Month]],Table1[[#This Row],[year]])</f>
        <v>June2023</v>
      </c>
      <c r="AG931" s="11">
        <f t="shared" si="73"/>
        <v>0.27913279132791302</v>
      </c>
    </row>
    <row r="932" spans="1:33">
      <c r="A932" s="4">
        <v>931</v>
      </c>
      <c r="B932" s="5" t="s">
        <v>3032</v>
      </c>
      <c r="C932" s="5" t="s">
        <v>153</v>
      </c>
      <c r="D932" s="5" t="s">
        <v>3033</v>
      </c>
      <c r="E932" s="5" t="s">
        <v>3034</v>
      </c>
      <c r="F932" s="5" t="s">
        <v>160</v>
      </c>
      <c r="G932" s="5" t="s">
        <v>345</v>
      </c>
      <c r="H932" s="5" t="s">
        <v>142</v>
      </c>
      <c r="I932" s="5" t="s">
        <v>212</v>
      </c>
      <c r="J932" s="5" t="s">
        <v>64</v>
      </c>
      <c r="K932" s="5" t="s">
        <v>2409</v>
      </c>
      <c r="L932" s="5" t="s">
        <v>36</v>
      </c>
      <c r="M932" s="5" t="s">
        <v>88</v>
      </c>
      <c r="N932" s="5" t="s">
        <v>2410</v>
      </c>
      <c r="O932" s="5">
        <v>125.73</v>
      </c>
      <c r="P932" s="5">
        <v>11</v>
      </c>
      <c r="Q932" s="5">
        <v>36.299999999999997</v>
      </c>
      <c r="R932" s="8">
        <f>Table1[[#This Row],[Profit]]/Table1[[#This Row],[Sales]]</f>
        <v>0.28871391076115499</v>
      </c>
      <c r="S932" s="5">
        <v>10.57</v>
      </c>
      <c r="T932" s="5" t="s">
        <v>170</v>
      </c>
      <c r="U932" s="5">
        <v>764</v>
      </c>
      <c r="V932" s="5" t="s">
        <v>174</v>
      </c>
      <c r="W932" s="5" t="s">
        <v>122</v>
      </c>
      <c r="X932" s="9" t="s">
        <v>28</v>
      </c>
      <c r="Y932" s="12">
        <v>45091</v>
      </c>
      <c r="Z932" s="12">
        <v>45095</v>
      </c>
      <c r="AA932" s="11">
        <f t="shared" si="70"/>
        <v>2023</v>
      </c>
      <c r="AB932" s="11" t="str">
        <f t="shared" si="71"/>
        <v>June</v>
      </c>
      <c r="AC932" s="11">
        <f t="shared" si="74"/>
        <v>4</v>
      </c>
      <c r="AD932" s="13" t="str" cm="1">
        <f t="array" ref="AD932">_xlfn.IFS(Table1[[#This Row],[Diff order-ship date]]&gt;10,"late time",Table1[[#This Row],[Diff order-ship date]]&gt;=0,"on time",Table1[[#This Row],[Diff order-ship date]]&lt;0,"not appropriate")</f>
        <v>on time</v>
      </c>
      <c r="AE932" s="11" t="str">
        <f t="shared" si="72"/>
        <v>Positive</v>
      </c>
      <c r="AF932" s="11" t="str">
        <f>_xlfn.CONCAT(Table1[[#This Row],[Month]],Table1[[#This Row],[year]])</f>
        <v>June2023</v>
      </c>
      <c r="AG932" s="11">
        <f t="shared" si="73"/>
        <v>0.28871391076115499</v>
      </c>
    </row>
    <row r="933" spans="1:33">
      <c r="A933" s="6">
        <v>932</v>
      </c>
      <c r="B933" s="7" t="s">
        <v>3076</v>
      </c>
      <c r="C933" s="7" t="s">
        <v>153</v>
      </c>
      <c r="D933" s="7" t="s">
        <v>2035</v>
      </c>
      <c r="E933" s="7" t="s">
        <v>2036</v>
      </c>
      <c r="F933" s="7" t="s">
        <v>159</v>
      </c>
      <c r="G933" s="7" t="s">
        <v>259</v>
      </c>
      <c r="H933" s="7" t="s">
        <v>138</v>
      </c>
      <c r="I933" s="7" t="s">
        <v>212</v>
      </c>
      <c r="J933" s="7" t="s">
        <v>65</v>
      </c>
      <c r="K933" s="7" t="s">
        <v>2012</v>
      </c>
      <c r="L933" s="7" t="s">
        <v>36</v>
      </c>
      <c r="M933" s="7" t="s">
        <v>88</v>
      </c>
      <c r="N933" s="7" t="s">
        <v>2013</v>
      </c>
      <c r="O933" s="7">
        <v>33</v>
      </c>
      <c r="P933" s="7">
        <v>4</v>
      </c>
      <c r="Q933" s="7">
        <v>0.24</v>
      </c>
      <c r="R933" s="8">
        <f>Table1[[#This Row],[Profit]]/Table1[[#This Row],[Sales]]</f>
        <v>7.2727272727272701E-3</v>
      </c>
      <c r="S933" s="7">
        <v>4.4000000000000004</v>
      </c>
      <c r="T933" s="7" t="s">
        <v>165</v>
      </c>
      <c r="U933" s="7">
        <v>707</v>
      </c>
      <c r="V933" s="7" t="s">
        <v>174</v>
      </c>
      <c r="W933" s="7" t="s">
        <v>126</v>
      </c>
      <c r="X933" s="10" t="s">
        <v>28</v>
      </c>
      <c r="Y933" s="14">
        <v>45425</v>
      </c>
      <c r="Z933" s="14">
        <v>45429</v>
      </c>
      <c r="AA933" s="11">
        <f t="shared" si="70"/>
        <v>2024</v>
      </c>
      <c r="AB933" s="11" t="str">
        <f t="shared" si="71"/>
        <v>May</v>
      </c>
      <c r="AC933" s="11">
        <f t="shared" si="74"/>
        <v>4</v>
      </c>
      <c r="AD933" s="13" t="str" cm="1">
        <f t="array" ref="AD933">_xlfn.IFS(Table1[[#This Row],[Diff order-ship date]]&gt;10,"late time",Table1[[#This Row],[Diff order-ship date]]&gt;=0,"on time",Table1[[#This Row],[Diff order-ship date]]&lt;0,"not appropriate")</f>
        <v>on time</v>
      </c>
      <c r="AE933" s="11" t="str">
        <f t="shared" si="72"/>
        <v>Positive</v>
      </c>
      <c r="AF933" s="11" t="str">
        <f>_xlfn.CONCAT(Table1[[#This Row],[Month]],Table1[[#This Row],[year]])</f>
        <v>May2024</v>
      </c>
      <c r="AG933" s="11">
        <f t="shared" si="73"/>
        <v>7.2727272727272701E-3</v>
      </c>
    </row>
    <row r="934" spans="1:33">
      <c r="A934" s="4">
        <v>933</v>
      </c>
      <c r="B934" s="5" t="s">
        <v>624</v>
      </c>
      <c r="C934" s="5" t="s">
        <v>153</v>
      </c>
      <c r="D934" s="5" t="s">
        <v>625</v>
      </c>
      <c r="E934" s="5" t="s">
        <v>626</v>
      </c>
      <c r="F934" s="5" t="s">
        <v>159</v>
      </c>
      <c r="G934" s="5" t="s">
        <v>627</v>
      </c>
      <c r="H934" s="5" t="s">
        <v>138</v>
      </c>
      <c r="I934" s="5" t="s">
        <v>212</v>
      </c>
      <c r="J934" s="5" t="s">
        <v>65</v>
      </c>
      <c r="K934" s="5" t="s">
        <v>601</v>
      </c>
      <c r="L934" s="5" t="s">
        <v>36</v>
      </c>
      <c r="M934" s="5" t="s">
        <v>75</v>
      </c>
      <c r="N934" s="5" t="s">
        <v>602</v>
      </c>
      <c r="O934" s="5">
        <v>56.52</v>
      </c>
      <c r="P934" s="5">
        <v>3</v>
      </c>
      <c r="Q934" s="5">
        <v>19.170000000000002</v>
      </c>
      <c r="R934" s="8">
        <f>Table1[[#This Row],[Profit]]/Table1[[#This Row],[Sales]]</f>
        <v>0.33917197452229297</v>
      </c>
      <c r="S934" s="5">
        <v>4.3</v>
      </c>
      <c r="T934" s="5" t="s">
        <v>165</v>
      </c>
      <c r="U934" s="5">
        <v>387</v>
      </c>
      <c r="V934" s="5" t="s">
        <v>174</v>
      </c>
      <c r="W934" s="5" t="s">
        <v>115</v>
      </c>
      <c r="X934" s="9" t="s">
        <v>28</v>
      </c>
      <c r="Y934" s="12">
        <v>45425</v>
      </c>
      <c r="Z934" s="12">
        <v>45429</v>
      </c>
      <c r="AA934" s="11">
        <f t="shared" si="70"/>
        <v>2024</v>
      </c>
      <c r="AB934" s="11" t="str">
        <f t="shared" si="71"/>
        <v>May</v>
      </c>
      <c r="AC934" s="11">
        <f t="shared" si="74"/>
        <v>4</v>
      </c>
      <c r="AD934" s="13" t="str" cm="1">
        <f t="array" ref="AD934">_xlfn.IFS(Table1[[#This Row],[Diff order-ship date]]&gt;10,"late time",Table1[[#This Row],[Diff order-ship date]]&gt;=0,"on time",Table1[[#This Row],[Diff order-ship date]]&lt;0,"not appropriate")</f>
        <v>on time</v>
      </c>
      <c r="AE934" s="11" t="str">
        <f t="shared" si="72"/>
        <v>Positive</v>
      </c>
      <c r="AF934" s="11" t="str">
        <f>_xlfn.CONCAT(Table1[[#This Row],[Month]],Table1[[#This Row],[year]])</f>
        <v>May2024</v>
      </c>
      <c r="AG934" s="11">
        <f t="shared" si="73"/>
        <v>0.33917197452229297</v>
      </c>
    </row>
    <row r="935" spans="1:33">
      <c r="A935" s="6">
        <v>934</v>
      </c>
      <c r="B935" s="7" t="s">
        <v>1481</v>
      </c>
      <c r="C935" s="7" t="s">
        <v>153</v>
      </c>
      <c r="D935" s="7" t="s">
        <v>1482</v>
      </c>
      <c r="E935" s="7" t="s">
        <v>1483</v>
      </c>
      <c r="F935" s="7" t="s">
        <v>159</v>
      </c>
      <c r="G935" s="7" t="s">
        <v>259</v>
      </c>
      <c r="H935" s="7" t="s">
        <v>138</v>
      </c>
      <c r="I935" s="7" t="s">
        <v>212</v>
      </c>
      <c r="J935" s="7" t="s">
        <v>65</v>
      </c>
      <c r="K935" s="7" t="s">
        <v>3077</v>
      </c>
      <c r="L935" s="7" t="s">
        <v>36</v>
      </c>
      <c r="M935" s="7" t="s">
        <v>99</v>
      </c>
      <c r="N935" s="7" t="s">
        <v>92</v>
      </c>
      <c r="O935" s="7">
        <v>62.4</v>
      </c>
      <c r="P935" s="7">
        <v>2</v>
      </c>
      <c r="Q935" s="7">
        <v>3.12</v>
      </c>
      <c r="R935" s="8">
        <f>Table1[[#This Row],[Profit]]/Table1[[#This Row],[Sales]]</f>
        <v>0.05</v>
      </c>
      <c r="S935" s="7">
        <v>8.9</v>
      </c>
      <c r="T935" s="7" t="s">
        <v>165</v>
      </c>
      <c r="U935" s="7">
        <v>606</v>
      </c>
      <c r="V935" s="7" t="s">
        <v>174</v>
      </c>
      <c r="W935" s="7" t="s">
        <v>126</v>
      </c>
      <c r="X935" s="10" t="s">
        <v>21</v>
      </c>
      <c r="Y935" s="14">
        <v>44691</v>
      </c>
      <c r="Z935" s="14">
        <v>44814</v>
      </c>
      <c r="AA935" s="11">
        <f t="shared" si="70"/>
        <v>2022</v>
      </c>
      <c r="AB935" s="11" t="str">
        <f t="shared" si="71"/>
        <v>September</v>
      </c>
      <c r="AC935" s="11">
        <f t="shared" si="74"/>
        <v>123</v>
      </c>
      <c r="AD935" s="13" t="str" cm="1">
        <f t="array" ref="AD935">_xlfn.IFS(Table1[[#This Row],[Diff order-ship date]]&gt;10,"late time",Table1[[#This Row],[Diff order-ship date]]&gt;=0,"on time",Table1[[#This Row],[Diff order-ship date]]&lt;0,"not appropriate")</f>
        <v>late time</v>
      </c>
      <c r="AE935" s="11" t="str">
        <f t="shared" si="72"/>
        <v>Positive</v>
      </c>
      <c r="AF935" s="11" t="str">
        <f>_xlfn.CONCAT(Table1[[#This Row],[Month]],Table1[[#This Row],[year]])</f>
        <v>September2022</v>
      </c>
      <c r="AG935" s="11">
        <f t="shared" si="73"/>
        <v>0.05</v>
      </c>
    </row>
    <row r="936" spans="1:33">
      <c r="A936" s="4">
        <v>935</v>
      </c>
      <c r="B936" s="5" t="s">
        <v>1468</v>
      </c>
      <c r="C936" s="5" t="s">
        <v>153</v>
      </c>
      <c r="D936" s="5" t="s">
        <v>749</v>
      </c>
      <c r="E936" s="5" t="s">
        <v>750</v>
      </c>
      <c r="F936" s="5" t="s">
        <v>160</v>
      </c>
      <c r="G936" s="5" t="s">
        <v>538</v>
      </c>
      <c r="H936" s="5" t="s">
        <v>71</v>
      </c>
      <c r="I936" s="5" t="s">
        <v>212</v>
      </c>
      <c r="J936" s="5" t="s">
        <v>65</v>
      </c>
      <c r="K936" s="5" t="s">
        <v>3078</v>
      </c>
      <c r="L936" s="5" t="s">
        <v>36</v>
      </c>
      <c r="M936" s="5" t="s">
        <v>75</v>
      </c>
      <c r="N936" s="5" t="s">
        <v>3079</v>
      </c>
      <c r="O936" s="5">
        <v>28.74</v>
      </c>
      <c r="P936" s="5">
        <v>2</v>
      </c>
      <c r="Q936" s="5">
        <v>8.2799999999999994</v>
      </c>
      <c r="R936" s="8">
        <f>Table1[[#This Row],[Profit]]/Table1[[#This Row],[Sales]]</f>
        <v>0.28810020876826697</v>
      </c>
      <c r="S936" s="5">
        <v>2.17</v>
      </c>
      <c r="T936" s="5" t="s">
        <v>165</v>
      </c>
      <c r="U936" s="5">
        <v>244</v>
      </c>
      <c r="V936" s="5" t="s">
        <v>174</v>
      </c>
      <c r="W936" s="5" t="s">
        <v>110</v>
      </c>
      <c r="X936" s="9" t="s">
        <v>28</v>
      </c>
      <c r="Y936" s="12">
        <v>45213</v>
      </c>
      <c r="Z936" s="12">
        <v>45218</v>
      </c>
      <c r="AA936" s="11">
        <f t="shared" si="70"/>
        <v>2023</v>
      </c>
      <c r="AB936" s="11" t="str">
        <f t="shared" si="71"/>
        <v>October</v>
      </c>
      <c r="AC936" s="11">
        <f t="shared" si="74"/>
        <v>5</v>
      </c>
      <c r="AD936" s="13" t="str" cm="1">
        <f t="array" ref="AD936">_xlfn.IFS(Table1[[#This Row],[Diff order-ship date]]&gt;10,"late time",Table1[[#This Row],[Diff order-ship date]]&gt;=0,"on time",Table1[[#This Row],[Diff order-ship date]]&lt;0,"not appropriate")</f>
        <v>on time</v>
      </c>
      <c r="AE936" s="11" t="str">
        <f t="shared" si="72"/>
        <v>Positive</v>
      </c>
      <c r="AF936" s="11" t="str">
        <f>_xlfn.CONCAT(Table1[[#This Row],[Month]],Table1[[#This Row],[year]])</f>
        <v>October2023</v>
      </c>
      <c r="AG936" s="11">
        <f t="shared" si="73"/>
        <v>0.28810020876826697</v>
      </c>
    </row>
    <row r="937" spans="1:33">
      <c r="A937" s="6">
        <v>936</v>
      </c>
      <c r="B937" s="7" t="s">
        <v>635</v>
      </c>
      <c r="C937" s="7" t="s">
        <v>153</v>
      </c>
      <c r="D937" s="7" t="s">
        <v>636</v>
      </c>
      <c r="E937" s="7" t="s">
        <v>637</v>
      </c>
      <c r="F937" s="7" t="s">
        <v>160</v>
      </c>
      <c r="G937" s="7" t="s">
        <v>638</v>
      </c>
      <c r="H937" s="7" t="s">
        <v>40</v>
      </c>
      <c r="I937" s="7" t="s">
        <v>212</v>
      </c>
      <c r="J937" s="7" t="s">
        <v>64</v>
      </c>
      <c r="K937" s="7" t="s">
        <v>2065</v>
      </c>
      <c r="L937" s="7" t="s">
        <v>36</v>
      </c>
      <c r="M937" s="7" t="s">
        <v>41</v>
      </c>
      <c r="N937" s="7" t="s">
        <v>2066</v>
      </c>
      <c r="O937" s="7">
        <v>93.18</v>
      </c>
      <c r="P937" s="7">
        <v>2</v>
      </c>
      <c r="Q937" s="7">
        <v>36.299999999999997</v>
      </c>
      <c r="R937" s="8">
        <f>Table1[[#This Row],[Profit]]/Table1[[#This Row],[Sales]]</f>
        <v>0.38956857694784303</v>
      </c>
      <c r="S937" s="7">
        <v>10.55</v>
      </c>
      <c r="T937" s="7" t="s">
        <v>165</v>
      </c>
      <c r="U937" s="7">
        <v>215</v>
      </c>
      <c r="V937" s="7" t="s">
        <v>174</v>
      </c>
      <c r="W937" s="7" t="s">
        <v>126</v>
      </c>
      <c r="X937" s="10" t="s">
        <v>28</v>
      </c>
      <c r="Y937" s="14">
        <v>45613</v>
      </c>
      <c r="Z937" s="14">
        <v>45617</v>
      </c>
      <c r="AA937" s="11">
        <f t="shared" si="70"/>
        <v>2024</v>
      </c>
      <c r="AB937" s="11" t="str">
        <f t="shared" si="71"/>
        <v>November</v>
      </c>
      <c r="AC937" s="11">
        <f t="shared" si="74"/>
        <v>4</v>
      </c>
      <c r="AD937" s="13" t="str" cm="1">
        <f t="array" ref="AD937">_xlfn.IFS(Table1[[#This Row],[Diff order-ship date]]&gt;10,"late time",Table1[[#This Row],[Diff order-ship date]]&gt;=0,"on time",Table1[[#This Row],[Diff order-ship date]]&lt;0,"not appropriate")</f>
        <v>on time</v>
      </c>
      <c r="AE937" s="11" t="str">
        <f t="shared" si="72"/>
        <v>Positive</v>
      </c>
      <c r="AF937" s="11" t="str">
        <f>_xlfn.CONCAT(Table1[[#This Row],[Month]],Table1[[#This Row],[year]])</f>
        <v>November2024</v>
      </c>
      <c r="AG937" s="11">
        <f t="shared" si="73"/>
        <v>0.38956857694784303</v>
      </c>
    </row>
    <row r="938" spans="1:33">
      <c r="A938" s="4">
        <v>937</v>
      </c>
      <c r="B938" s="5" t="s">
        <v>635</v>
      </c>
      <c r="C938" s="5" t="s">
        <v>153</v>
      </c>
      <c r="D938" s="5" t="s">
        <v>636</v>
      </c>
      <c r="E938" s="5" t="s">
        <v>637</v>
      </c>
      <c r="F938" s="5" t="s">
        <v>160</v>
      </c>
      <c r="G938" s="5" t="s">
        <v>638</v>
      </c>
      <c r="H938" s="5" t="s">
        <v>40</v>
      </c>
      <c r="I938" s="5" t="s">
        <v>212</v>
      </c>
      <c r="J938" s="5" t="s">
        <v>64</v>
      </c>
      <c r="K938" s="5" t="s">
        <v>3080</v>
      </c>
      <c r="L938" s="5" t="s">
        <v>36</v>
      </c>
      <c r="M938" s="5" t="s">
        <v>47</v>
      </c>
      <c r="N938" s="5" t="s">
        <v>3081</v>
      </c>
      <c r="O938" s="5">
        <v>58.08</v>
      </c>
      <c r="P938" s="5">
        <v>4</v>
      </c>
      <c r="Q938" s="5">
        <v>16.8</v>
      </c>
      <c r="R938" s="8">
        <f>Table1[[#This Row],[Profit]]/Table1[[#This Row],[Sales]]</f>
        <v>0.28925619834710697</v>
      </c>
      <c r="S938" s="5">
        <v>2.83</v>
      </c>
      <c r="T938" s="5" t="s">
        <v>165</v>
      </c>
      <c r="U938" s="5">
        <v>152</v>
      </c>
      <c r="V938" s="5" t="s">
        <v>174</v>
      </c>
      <c r="W938" s="5" t="s">
        <v>122</v>
      </c>
      <c r="X938" s="9" t="s">
        <v>28</v>
      </c>
      <c r="Y938" s="12">
        <v>45104</v>
      </c>
      <c r="Z938" s="12">
        <v>44992</v>
      </c>
      <c r="AA938" s="11">
        <f t="shared" si="70"/>
        <v>2023</v>
      </c>
      <c r="AB938" s="11" t="str">
        <f t="shared" si="71"/>
        <v>March</v>
      </c>
      <c r="AC938" s="11">
        <f t="shared" si="74"/>
        <v>-112</v>
      </c>
      <c r="AD938" s="13" t="str" cm="1">
        <f t="array" ref="AD938">_xlfn.IFS(Table1[[#This Row],[Diff order-ship date]]&gt;10,"late time",Table1[[#This Row],[Diff order-ship date]]&gt;=0,"on time",Table1[[#This Row],[Diff order-ship date]]&lt;0,"not appropriate")</f>
        <v>not appropriate</v>
      </c>
      <c r="AE938" s="11" t="str">
        <f t="shared" si="72"/>
        <v>Positive</v>
      </c>
      <c r="AF938" s="11" t="str">
        <f>_xlfn.CONCAT(Table1[[#This Row],[Month]],Table1[[#This Row],[year]])</f>
        <v>March2023</v>
      </c>
      <c r="AG938" s="11">
        <f t="shared" si="73"/>
        <v>0.28925619834710697</v>
      </c>
    </row>
    <row r="939" spans="1:33">
      <c r="A939" s="6">
        <v>938</v>
      </c>
      <c r="B939" s="7" t="s">
        <v>2151</v>
      </c>
      <c r="C939" s="7" t="s">
        <v>153</v>
      </c>
      <c r="D939" s="7" t="s">
        <v>2152</v>
      </c>
      <c r="E939" s="7" t="s">
        <v>84</v>
      </c>
      <c r="F939" s="7" t="s">
        <v>160</v>
      </c>
      <c r="G939" s="7" t="s">
        <v>148</v>
      </c>
      <c r="H939" s="7" t="s">
        <v>71</v>
      </c>
      <c r="I939" s="7" t="s">
        <v>212</v>
      </c>
      <c r="J939" s="7" t="s">
        <v>65</v>
      </c>
      <c r="K939" s="7" t="s">
        <v>3082</v>
      </c>
      <c r="L939" s="7" t="s">
        <v>36</v>
      </c>
      <c r="M939" s="7" t="s">
        <v>109</v>
      </c>
      <c r="N939" s="7" t="s">
        <v>3083</v>
      </c>
      <c r="O939" s="7">
        <v>244.44</v>
      </c>
      <c r="P939" s="7">
        <v>14</v>
      </c>
      <c r="Q939" s="7">
        <v>7.14</v>
      </c>
      <c r="R939" s="8">
        <f>Table1[[#This Row],[Profit]]/Table1[[#This Row],[Sales]]</f>
        <v>2.92096219931271E-2</v>
      </c>
      <c r="S939" s="7">
        <v>32.729999999999997</v>
      </c>
      <c r="T939" s="7" t="s">
        <v>165</v>
      </c>
      <c r="U939" s="7">
        <v>739</v>
      </c>
      <c r="V939" s="7" t="s">
        <v>174</v>
      </c>
      <c r="W939" s="7" t="s">
        <v>115</v>
      </c>
      <c r="X939" s="10" t="s">
        <v>21</v>
      </c>
      <c r="Y939" s="14">
        <v>44852</v>
      </c>
      <c r="Z939" s="14">
        <v>44858</v>
      </c>
      <c r="AA939" s="11">
        <f t="shared" si="70"/>
        <v>2022</v>
      </c>
      <c r="AB939" s="11" t="str">
        <f t="shared" si="71"/>
        <v>October</v>
      </c>
      <c r="AC939" s="11">
        <f t="shared" si="74"/>
        <v>6</v>
      </c>
      <c r="AD939" s="13" t="str" cm="1">
        <f t="array" ref="AD939">_xlfn.IFS(Table1[[#This Row],[Diff order-ship date]]&gt;10,"late time",Table1[[#This Row],[Diff order-ship date]]&gt;=0,"on time",Table1[[#This Row],[Diff order-ship date]]&lt;0,"not appropriate")</f>
        <v>on time</v>
      </c>
      <c r="AE939" s="11" t="str">
        <f t="shared" si="72"/>
        <v>Positive</v>
      </c>
      <c r="AF939" s="11" t="str">
        <f>_xlfn.CONCAT(Table1[[#This Row],[Month]],Table1[[#This Row],[year]])</f>
        <v>October2022</v>
      </c>
      <c r="AG939" s="11">
        <f t="shared" si="73"/>
        <v>2.92096219931271E-2</v>
      </c>
    </row>
    <row r="940" spans="1:33">
      <c r="A940" s="4">
        <v>939</v>
      </c>
      <c r="B940" s="5" t="s">
        <v>3084</v>
      </c>
      <c r="C940" s="5" t="s">
        <v>153</v>
      </c>
      <c r="D940" s="5" t="s">
        <v>3085</v>
      </c>
      <c r="E940" s="5" t="s">
        <v>3086</v>
      </c>
      <c r="F940" s="5" t="s">
        <v>160</v>
      </c>
      <c r="G940" s="5" t="s">
        <v>156</v>
      </c>
      <c r="H940" s="5" t="s">
        <v>104</v>
      </c>
      <c r="I940" s="5" t="s">
        <v>212</v>
      </c>
      <c r="J940" s="5" t="s">
        <v>67</v>
      </c>
      <c r="K940" s="5" t="s">
        <v>3087</v>
      </c>
      <c r="L940" s="5" t="s">
        <v>36</v>
      </c>
      <c r="M940" s="5" t="s">
        <v>114</v>
      </c>
      <c r="N940" s="5" t="s">
        <v>3088</v>
      </c>
      <c r="O940" s="5">
        <v>94.5</v>
      </c>
      <c r="P940" s="5">
        <v>9</v>
      </c>
      <c r="Q940" s="5">
        <v>10.26</v>
      </c>
      <c r="R940" s="8">
        <f>Table1[[#This Row],[Profit]]/Table1[[#This Row],[Sales]]</f>
        <v>0.108571428571429</v>
      </c>
      <c r="S940" s="5">
        <v>11.99</v>
      </c>
      <c r="T940" s="5" t="s">
        <v>165</v>
      </c>
      <c r="U940" s="5">
        <v>662</v>
      </c>
      <c r="V940" s="5" t="s">
        <v>174</v>
      </c>
      <c r="W940" s="5" t="s">
        <v>110</v>
      </c>
      <c r="X940" s="9" t="s">
        <v>21</v>
      </c>
      <c r="Y940" s="12">
        <v>44514</v>
      </c>
      <c r="Z940" s="12">
        <v>44520</v>
      </c>
      <c r="AA940" s="11">
        <f t="shared" si="70"/>
        <v>2021</v>
      </c>
      <c r="AB940" s="11" t="str">
        <f t="shared" si="71"/>
        <v>November</v>
      </c>
      <c r="AC940" s="11">
        <f t="shared" si="74"/>
        <v>6</v>
      </c>
      <c r="AD940" s="13" t="str" cm="1">
        <f t="array" ref="AD940">_xlfn.IFS(Table1[[#This Row],[Diff order-ship date]]&gt;10,"late time",Table1[[#This Row],[Diff order-ship date]]&gt;=0,"on time",Table1[[#This Row],[Diff order-ship date]]&lt;0,"not appropriate")</f>
        <v>on time</v>
      </c>
      <c r="AE940" s="11" t="str">
        <f t="shared" si="72"/>
        <v>Positive</v>
      </c>
      <c r="AF940" s="11" t="str">
        <f>_xlfn.CONCAT(Table1[[#This Row],[Month]],Table1[[#This Row],[year]])</f>
        <v>November2021</v>
      </c>
      <c r="AG940" s="11">
        <f t="shared" si="73"/>
        <v>0.108571428571429</v>
      </c>
    </row>
    <row r="941" spans="1:33">
      <c r="A941" s="6">
        <v>940</v>
      </c>
      <c r="B941" s="7" t="s">
        <v>658</v>
      </c>
      <c r="C941" s="7" t="s">
        <v>153</v>
      </c>
      <c r="D941" s="7" t="s">
        <v>659</v>
      </c>
      <c r="E941" s="7" t="s">
        <v>107</v>
      </c>
      <c r="F941" s="7" t="s">
        <v>158</v>
      </c>
      <c r="G941" s="7" t="s">
        <v>248</v>
      </c>
      <c r="H941" s="7" t="s">
        <v>104</v>
      </c>
      <c r="I941" s="7" t="s">
        <v>212</v>
      </c>
      <c r="J941" s="7" t="s">
        <v>67</v>
      </c>
      <c r="K941" s="7" t="s">
        <v>3089</v>
      </c>
      <c r="L941" s="7" t="s">
        <v>36</v>
      </c>
      <c r="M941" s="7" t="s">
        <v>114</v>
      </c>
      <c r="N941" s="7" t="s">
        <v>3090</v>
      </c>
      <c r="O941" s="7">
        <v>258.3</v>
      </c>
      <c r="P941" s="7">
        <v>6</v>
      </c>
      <c r="Q941" s="7">
        <v>46.44</v>
      </c>
      <c r="R941" s="8">
        <f>Table1[[#This Row],[Profit]]/Table1[[#This Row],[Sales]]</f>
        <v>0.17979094076655</v>
      </c>
      <c r="S941" s="7">
        <v>33.5</v>
      </c>
      <c r="T941" s="7" t="s">
        <v>165</v>
      </c>
      <c r="U941" s="7">
        <v>607</v>
      </c>
      <c r="V941" s="7" t="s">
        <v>174</v>
      </c>
      <c r="W941" s="7" t="s">
        <v>126</v>
      </c>
      <c r="X941" s="10" t="s">
        <v>21</v>
      </c>
      <c r="Y941" s="14">
        <v>44521</v>
      </c>
      <c r="Z941" s="14">
        <v>44526</v>
      </c>
      <c r="AA941" s="11">
        <f t="shared" si="70"/>
        <v>2021</v>
      </c>
      <c r="AB941" s="11" t="str">
        <f t="shared" si="71"/>
        <v>November</v>
      </c>
      <c r="AC941" s="11">
        <f t="shared" si="74"/>
        <v>5</v>
      </c>
      <c r="AD941" s="13" t="str" cm="1">
        <f t="array" ref="AD941">_xlfn.IFS(Table1[[#This Row],[Diff order-ship date]]&gt;10,"late time",Table1[[#This Row],[Diff order-ship date]]&gt;=0,"on time",Table1[[#This Row],[Diff order-ship date]]&lt;0,"not appropriate")</f>
        <v>on time</v>
      </c>
      <c r="AE941" s="11" t="str">
        <f t="shared" si="72"/>
        <v>Positive</v>
      </c>
      <c r="AF941" s="11" t="str">
        <f>_xlfn.CONCAT(Table1[[#This Row],[Month]],Table1[[#This Row],[year]])</f>
        <v>November2021</v>
      </c>
      <c r="AG941" s="11">
        <f t="shared" si="73"/>
        <v>0.17979094076655</v>
      </c>
    </row>
    <row r="942" spans="1:33">
      <c r="A942" s="4">
        <v>941</v>
      </c>
      <c r="B942" s="5" t="s">
        <v>3091</v>
      </c>
      <c r="C942" s="5" t="s">
        <v>153</v>
      </c>
      <c r="D942" s="5" t="s">
        <v>2497</v>
      </c>
      <c r="E942" s="5" t="s">
        <v>2498</v>
      </c>
      <c r="F942" s="5" t="s">
        <v>158</v>
      </c>
      <c r="G942" s="5" t="s">
        <v>374</v>
      </c>
      <c r="H942" s="5" t="s">
        <v>125</v>
      </c>
      <c r="I942" s="5" t="s">
        <v>212</v>
      </c>
      <c r="J942" s="5" t="s">
        <v>65</v>
      </c>
      <c r="K942" s="5" t="s">
        <v>3092</v>
      </c>
      <c r="L942" s="5" t="s">
        <v>36</v>
      </c>
      <c r="M942" s="5" t="s">
        <v>38</v>
      </c>
      <c r="N942" s="5" t="s">
        <v>3093</v>
      </c>
      <c r="O942" s="5">
        <v>243.36</v>
      </c>
      <c r="P942" s="5">
        <v>6</v>
      </c>
      <c r="Q942" s="5">
        <v>80.28</v>
      </c>
      <c r="R942" s="8">
        <f>Table1[[#This Row],[Profit]]/Table1[[#This Row],[Sales]]</f>
        <v>0.32988165680473402</v>
      </c>
      <c r="S942" s="5">
        <v>26.74</v>
      </c>
      <c r="T942" s="5" t="s">
        <v>165</v>
      </c>
      <c r="U942" s="5">
        <v>584</v>
      </c>
      <c r="V942" s="5" t="s">
        <v>174</v>
      </c>
      <c r="W942" s="5" t="s">
        <v>122</v>
      </c>
      <c r="X942" s="9" t="s">
        <v>28</v>
      </c>
      <c r="Y942" s="12">
        <v>45239</v>
      </c>
      <c r="Z942" s="12">
        <v>45185</v>
      </c>
      <c r="AA942" s="11">
        <f t="shared" si="70"/>
        <v>2023</v>
      </c>
      <c r="AB942" s="11" t="str">
        <f t="shared" si="71"/>
        <v>September</v>
      </c>
      <c r="AC942" s="11">
        <f t="shared" si="74"/>
        <v>-54</v>
      </c>
      <c r="AD942" s="13" t="str" cm="1">
        <f t="array" ref="AD942">_xlfn.IFS(Table1[[#This Row],[Diff order-ship date]]&gt;10,"late time",Table1[[#This Row],[Diff order-ship date]]&gt;=0,"on time",Table1[[#This Row],[Diff order-ship date]]&lt;0,"not appropriate")</f>
        <v>not appropriate</v>
      </c>
      <c r="AE942" s="11" t="str">
        <f t="shared" si="72"/>
        <v>Positive</v>
      </c>
      <c r="AF942" s="11" t="str">
        <f>_xlfn.CONCAT(Table1[[#This Row],[Month]],Table1[[#This Row],[year]])</f>
        <v>September2023</v>
      </c>
      <c r="AG942" s="11">
        <f t="shared" si="73"/>
        <v>0.32988165680473402</v>
      </c>
    </row>
    <row r="943" spans="1:33">
      <c r="A943" s="6">
        <v>942</v>
      </c>
      <c r="B943" s="7" t="s">
        <v>1526</v>
      </c>
      <c r="C943" s="7" t="s">
        <v>153</v>
      </c>
      <c r="D943" s="7" t="s">
        <v>1527</v>
      </c>
      <c r="E943" s="7" t="s">
        <v>1528</v>
      </c>
      <c r="F943" s="7" t="s">
        <v>158</v>
      </c>
      <c r="G943" s="7" t="s">
        <v>830</v>
      </c>
      <c r="H943" s="7" t="s">
        <v>104</v>
      </c>
      <c r="I943" s="7" t="s">
        <v>212</v>
      </c>
      <c r="J943" s="7" t="s">
        <v>67</v>
      </c>
      <c r="K943" s="7" t="s">
        <v>2137</v>
      </c>
      <c r="L943" s="7" t="s">
        <v>36</v>
      </c>
      <c r="M943" s="7" t="s">
        <v>88</v>
      </c>
      <c r="N943" s="7" t="s">
        <v>2138</v>
      </c>
      <c r="O943" s="7">
        <v>65.55</v>
      </c>
      <c r="P943" s="7">
        <v>5</v>
      </c>
      <c r="Q943" s="7">
        <v>28.8</v>
      </c>
      <c r="R943" s="8">
        <f>Table1[[#This Row],[Profit]]/Table1[[#This Row],[Sales]]</f>
        <v>0.43935926773455403</v>
      </c>
      <c r="S943" s="7">
        <v>7.73</v>
      </c>
      <c r="T943" s="7" t="s">
        <v>165</v>
      </c>
      <c r="U943" s="7">
        <v>324</v>
      </c>
      <c r="V943" s="7" t="s">
        <v>174</v>
      </c>
      <c r="W943" s="7" t="s">
        <v>115</v>
      </c>
      <c r="X943" s="10" t="s">
        <v>28</v>
      </c>
      <c r="Y943" s="14">
        <v>44236</v>
      </c>
      <c r="Z943" s="14">
        <v>44356</v>
      </c>
      <c r="AA943" s="11">
        <f t="shared" si="70"/>
        <v>2021</v>
      </c>
      <c r="AB943" s="11" t="str">
        <f t="shared" si="71"/>
        <v>June</v>
      </c>
      <c r="AC943" s="11">
        <f t="shared" si="74"/>
        <v>120</v>
      </c>
      <c r="AD943" s="13" t="str" cm="1">
        <f t="array" ref="AD943">_xlfn.IFS(Table1[[#This Row],[Diff order-ship date]]&gt;10,"late time",Table1[[#This Row],[Diff order-ship date]]&gt;=0,"on time",Table1[[#This Row],[Diff order-ship date]]&lt;0,"not appropriate")</f>
        <v>late time</v>
      </c>
      <c r="AE943" s="11" t="str">
        <f t="shared" si="72"/>
        <v>Positive</v>
      </c>
      <c r="AF943" s="11" t="str">
        <f>_xlfn.CONCAT(Table1[[#This Row],[Month]],Table1[[#This Row],[year]])</f>
        <v>June2021</v>
      </c>
      <c r="AG943" s="11">
        <f t="shared" si="73"/>
        <v>0.43935926773455403</v>
      </c>
    </row>
    <row r="944" spans="1:33">
      <c r="A944" s="4">
        <v>943</v>
      </c>
      <c r="B944" s="5" t="s">
        <v>3094</v>
      </c>
      <c r="C944" s="5" t="s">
        <v>153</v>
      </c>
      <c r="D944" s="5" t="s">
        <v>1761</v>
      </c>
      <c r="E944" s="5" t="s">
        <v>1762</v>
      </c>
      <c r="F944" s="5" t="s">
        <v>158</v>
      </c>
      <c r="G944" s="5" t="s">
        <v>1306</v>
      </c>
      <c r="H944" s="5" t="s">
        <v>138</v>
      </c>
      <c r="I944" s="5" t="s">
        <v>212</v>
      </c>
      <c r="J944" s="5" t="s">
        <v>65</v>
      </c>
      <c r="K944" s="5" t="s">
        <v>3095</v>
      </c>
      <c r="L944" s="5" t="s">
        <v>36</v>
      </c>
      <c r="M944" s="5" t="s">
        <v>75</v>
      </c>
      <c r="N944" s="5" t="s">
        <v>3096</v>
      </c>
      <c r="O944" s="5">
        <v>72.75</v>
      </c>
      <c r="P944" s="5">
        <v>5</v>
      </c>
      <c r="Q944" s="5">
        <v>5.7</v>
      </c>
      <c r="R944" s="8">
        <f>Table1[[#This Row],[Profit]]/Table1[[#This Row],[Sales]]</f>
        <v>7.8350515463917497E-2</v>
      </c>
      <c r="S944" s="5">
        <v>12.37</v>
      </c>
      <c r="T944" s="5" t="s">
        <v>165</v>
      </c>
      <c r="U944" s="5">
        <v>395</v>
      </c>
      <c r="V944" s="5" t="s">
        <v>174</v>
      </c>
      <c r="W944" s="5" t="s">
        <v>110</v>
      </c>
      <c r="X944" s="9" t="s">
        <v>28</v>
      </c>
      <c r="Y944" s="12">
        <v>45145</v>
      </c>
      <c r="Z944" s="12">
        <v>45120</v>
      </c>
      <c r="AA944" s="11">
        <f t="shared" si="70"/>
        <v>2023</v>
      </c>
      <c r="AB944" s="11" t="str">
        <f t="shared" si="71"/>
        <v>July</v>
      </c>
      <c r="AC944" s="11">
        <f t="shared" si="74"/>
        <v>-25</v>
      </c>
      <c r="AD944" s="13" t="str" cm="1">
        <f t="array" ref="AD944">_xlfn.IFS(Table1[[#This Row],[Diff order-ship date]]&gt;10,"late time",Table1[[#This Row],[Diff order-ship date]]&gt;=0,"on time",Table1[[#This Row],[Diff order-ship date]]&lt;0,"not appropriate")</f>
        <v>not appropriate</v>
      </c>
      <c r="AE944" s="11" t="str">
        <f t="shared" si="72"/>
        <v>Positive</v>
      </c>
      <c r="AF944" s="11" t="str">
        <f>_xlfn.CONCAT(Table1[[#This Row],[Month]],Table1[[#This Row],[year]])</f>
        <v>July2023</v>
      </c>
      <c r="AG944" s="11">
        <f t="shared" si="73"/>
        <v>7.8350515463917497E-2</v>
      </c>
    </row>
    <row r="945" spans="1:33">
      <c r="A945" s="6">
        <v>944</v>
      </c>
      <c r="B945" s="7" t="s">
        <v>1511</v>
      </c>
      <c r="C945" s="7" t="s">
        <v>153</v>
      </c>
      <c r="D945" s="7" t="s">
        <v>1512</v>
      </c>
      <c r="E945" s="7" t="s">
        <v>1513</v>
      </c>
      <c r="F945" s="7" t="s">
        <v>158</v>
      </c>
      <c r="G945" s="7" t="s">
        <v>723</v>
      </c>
      <c r="H945" s="7" t="s">
        <v>129</v>
      </c>
      <c r="I945" s="7" t="s">
        <v>212</v>
      </c>
      <c r="J945" s="7" t="s">
        <v>67</v>
      </c>
      <c r="K945" s="7" t="s">
        <v>3097</v>
      </c>
      <c r="L945" s="7" t="s">
        <v>36</v>
      </c>
      <c r="M945" s="7" t="s">
        <v>99</v>
      </c>
      <c r="N945" s="7" t="s">
        <v>3098</v>
      </c>
      <c r="O945" s="7">
        <v>98.88</v>
      </c>
      <c r="P945" s="7">
        <v>4</v>
      </c>
      <c r="Q945" s="7">
        <v>37.56</v>
      </c>
      <c r="R945" s="8">
        <f>Table1[[#This Row],[Profit]]/Table1[[#This Row],[Sales]]</f>
        <v>0.379854368932039</v>
      </c>
      <c r="S945" s="7">
        <v>15.36</v>
      </c>
      <c r="T945" s="7" t="s">
        <v>165</v>
      </c>
      <c r="U945" s="7">
        <v>296</v>
      </c>
      <c r="V945" s="7" t="s">
        <v>174</v>
      </c>
      <c r="W945" s="7" t="s">
        <v>126</v>
      </c>
      <c r="X945" s="10" t="s">
        <v>21</v>
      </c>
      <c r="Y945" s="14">
        <v>45145</v>
      </c>
      <c r="Z945" s="14">
        <v>45120</v>
      </c>
      <c r="AA945" s="11">
        <f t="shared" si="70"/>
        <v>2023</v>
      </c>
      <c r="AB945" s="11" t="str">
        <f t="shared" si="71"/>
        <v>July</v>
      </c>
      <c r="AC945" s="11">
        <f t="shared" si="74"/>
        <v>-25</v>
      </c>
      <c r="AD945" s="13" t="str" cm="1">
        <f t="array" ref="AD945">_xlfn.IFS(Table1[[#This Row],[Diff order-ship date]]&gt;10,"late time",Table1[[#This Row],[Diff order-ship date]]&gt;=0,"on time",Table1[[#This Row],[Diff order-ship date]]&lt;0,"not appropriate")</f>
        <v>not appropriate</v>
      </c>
      <c r="AE945" s="11" t="str">
        <f t="shared" si="72"/>
        <v>Positive</v>
      </c>
      <c r="AF945" s="11" t="str">
        <f>_xlfn.CONCAT(Table1[[#This Row],[Month]],Table1[[#This Row],[year]])</f>
        <v>July2023</v>
      </c>
      <c r="AG945" s="11">
        <f t="shared" si="73"/>
        <v>0.379854368932039</v>
      </c>
    </row>
    <row r="946" spans="1:33">
      <c r="A946" s="4">
        <v>945</v>
      </c>
      <c r="B946" s="5" t="s">
        <v>3091</v>
      </c>
      <c r="C946" s="5" t="s">
        <v>153</v>
      </c>
      <c r="D946" s="5" t="s">
        <v>2497</v>
      </c>
      <c r="E946" s="5" t="s">
        <v>2498</v>
      </c>
      <c r="F946" s="5" t="s">
        <v>158</v>
      </c>
      <c r="G946" s="5" t="s">
        <v>374</v>
      </c>
      <c r="H946" s="5" t="s">
        <v>125</v>
      </c>
      <c r="I946" s="5" t="s">
        <v>212</v>
      </c>
      <c r="J946" s="5" t="s">
        <v>65</v>
      </c>
      <c r="K946" s="5" t="s">
        <v>3077</v>
      </c>
      <c r="L946" s="5" t="s">
        <v>36</v>
      </c>
      <c r="M946" s="5" t="s">
        <v>99</v>
      </c>
      <c r="N946" s="5" t="s">
        <v>92</v>
      </c>
      <c r="O946" s="5">
        <v>62.4</v>
      </c>
      <c r="P946" s="5">
        <v>2</v>
      </c>
      <c r="Q946" s="5">
        <v>3.12</v>
      </c>
      <c r="R946" s="8">
        <f>Table1[[#This Row],[Profit]]/Table1[[#This Row],[Sales]]</f>
        <v>0.05</v>
      </c>
      <c r="S946" s="5">
        <v>12.47</v>
      </c>
      <c r="T946" s="5" t="s">
        <v>165</v>
      </c>
      <c r="U946" s="5">
        <v>128</v>
      </c>
      <c r="V946" s="5" t="s">
        <v>174</v>
      </c>
      <c r="W946" s="5" t="s">
        <v>115</v>
      </c>
      <c r="X946" s="9" t="s">
        <v>21</v>
      </c>
      <c r="Y946" s="12">
        <v>45423</v>
      </c>
      <c r="Z946" s="12">
        <v>45546</v>
      </c>
      <c r="AA946" s="11">
        <f t="shared" si="70"/>
        <v>2024</v>
      </c>
      <c r="AB946" s="11" t="str">
        <f t="shared" si="71"/>
        <v>September</v>
      </c>
      <c r="AC946" s="11">
        <f t="shared" si="74"/>
        <v>123</v>
      </c>
      <c r="AD946" s="13" t="str" cm="1">
        <f t="array" ref="AD946">_xlfn.IFS(Table1[[#This Row],[Diff order-ship date]]&gt;10,"late time",Table1[[#This Row],[Diff order-ship date]]&gt;=0,"on time",Table1[[#This Row],[Diff order-ship date]]&lt;0,"not appropriate")</f>
        <v>late time</v>
      </c>
      <c r="AE946" s="11" t="str">
        <f t="shared" si="72"/>
        <v>Positive</v>
      </c>
      <c r="AF946" s="11" t="str">
        <f>_xlfn.CONCAT(Table1[[#This Row],[Month]],Table1[[#This Row],[year]])</f>
        <v>September2024</v>
      </c>
      <c r="AG946" s="11">
        <f t="shared" si="73"/>
        <v>0.05</v>
      </c>
    </row>
    <row r="947" spans="1:33">
      <c r="A947" s="6">
        <v>946</v>
      </c>
      <c r="B947" s="7" t="s">
        <v>3099</v>
      </c>
      <c r="C947" s="7" t="s">
        <v>153</v>
      </c>
      <c r="D947" s="7" t="s">
        <v>2168</v>
      </c>
      <c r="E947" s="7" t="s">
        <v>2169</v>
      </c>
      <c r="F947" s="7" t="s">
        <v>158</v>
      </c>
      <c r="G947" s="7" t="s">
        <v>155</v>
      </c>
      <c r="H947" s="7" t="s">
        <v>134</v>
      </c>
      <c r="I947" s="7" t="s">
        <v>212</v>
      </c>
      <c r="J947" s="7" t="s">
        <v>66</v>
      </c>
      <c r="K947" s="7" t="s">
        <v>2111</v>
      </c>
      <c r="L947" s="7" t="s">
        <v>36</v>
      </c>
      <c r="M947" s="7" t="s">
        <v>75</v>
      </c>
      <c r="N947" s="7" t="s">
        <v>2112</v>
      </c>
      <c r="O947" s="7">
        <v>38.76</v>
      </c>
      <c r="P947" s="7">
        <v>2</v>
      </c>
      <c r="Q947" s="7">
        <v>10.44</v>
      </c>
      <c r="R947" s="8">
        <f>Table1[[#This Row],[Profit]]/Table1[[#This Row],[Sales]]</f>
        <v>0.269349845201238</v>
      </c>
      <c r="S947" s="7">
        <v>3.49</v>
      </c>
      <c r="T947" s="7" t="s">
        <v>165</v>
      </c>
      <c r="U947" s="7">
        <v>447</v>
      </c>
      <c r="V947" s="7" t="s">
        <v>174</v>
      </c>
      <c r="W947" s="7" t="s">
        <v>110</v>
      </c>
      <c r="X947" s="10" t="s">
        <v>28</v>
      </c>
      <c r="Y947" s="14">
        <v>44465</v>
      </c>
      <c r="Z947" s="14">
        <v>44469</v>
      </c>
      <c r="AA947" s="11">
        <f t="shared" si="70"/>
        <v>2021</v>
      </c>
      <c r="AB947" s="11" t="str">
        <f t="shared" si="71"/>
        <v>September</v>
      </c>
      <c r="AC947" s="11">
        <f t="shared" si="74"/>
        <v>4</v>
      </c>
      <c r="AD947" s="13" t="str" cm="1">
        <f t="array" ref="AD947">_xlfn.IFS(Table1[[#This Row],[Diff order-ship date]]&gt;10,"late time",Table1[[#This Row],[Diff order-ship date]]&gt;=0,"on time",Table1[[#This Row],[Diff order-ship date]]&lt;0,"not appropriate")</f>
        <v>on time</v>
      </c>
      <c r="AE947" s="11" t="str">
        <f t="shared" si="72"/>
        <v>Positive</v>
      </c>
      <c r="AF947" s="11" t="str">
        <f>_xlfn.CONCAT(Table1[[#This Row],[Month]],Table1[[#This Row],[year]])</f>
        <v>September2021</v>
      </c>
      <c r="AG947" s="11">
        <f t="shared" si="73"/>
        <v>0.269349845201238</v>
      </c>
    </row>
    <row r="948" spans="1:33">
      <c r="A948" s="4">
        <v>947</v>
      </c>
      <c r="B948" s="5" t="s">
        <v>3100</v>
      </c>
      <c r="C948" s="5" t="s">
        <v>153</v>
      </c>
      <c r="D948" s="5" t="s">
        <v>3101</v>
      </c>
      <c r="E948" s="5" t="s">
        <v>3102</v>
      </c>
      <c r="F948" s="5" t="s">
        <v>158</v>
      </c>
      <c r="G948" s="5" t="s">
        <v>3103</v>
      </c>
      <c r="H948" s="5" t="s">
        <v>138</v>
      </c>
      <c r="I948" s="5" t="s">
        <v>212</v>
      </c>
      <c r="J948" s="5" t="s">
        <v>65</v>
      </c>
      <c r="K948" s="5" t="s">
        <v>266</v>
      </c>
      <c r="L948" s="5" t="s">
        <v>36</v>
      </c>
      <c r="M948" s="5" t="s">
        <v>88</v>
      </c>
      <c r="N948" s="5" t="s">
        <v>267</v>
      </c>
      <c r="O948" s="5">
        <v>17.399999999999999</v>
      </c>
      <c r="P948" s="5">
        <v>2</v>
      </c>
      <c r="Q948" s="5">
        <v>1.38</v>
      </c>
      <c r="R948" s="8">
        <f>Table1[[#This Row],[Profit]]/Table1[[#This Row],[Sales]]</f>
        <v>7.9310344827586199E-2</v>
      </c>
      <c r="S948" s="5">
        <v>1.38</v>
      </c>
      <c r="T948" s="5" t="s">
        <v>165</v>
      </c>
      <c r="U948" s="5">
        <v>602</v>
      </c>
      <c r="V948" s="5" t="s">
        <v>174</v>
      </c>
      <c r="W948" s="5" t="s">
        <v>122</v>
      </c>
      <c r="X948" s="9" t="s">
        <v>21</v>
      </c>
      <c r="Y948" s="12">
        <v>45440</v>
      </c>
      <c r="Z948" s="12">
        <v>45328</v>
      </c>
      <c r="AA948" s="11">
        <f t="shared" si="70"/>
        <v>2024</v>
      </c>
      <c r="AB948" s="11" t="str">
        <f t="shared" si="71"/>
        <v>February</v>
      </c>
      <c r="AC948" s="11">
        <f t="shared" si="74"/>
        <v>-112</v>
      </c>
      <c r="AD948" s="13" t="str" cm="1">
        <f t="array" ref="AD948">_xlfn.IFS(Table1[[#This Row],[Diff order-ship date]]&gt;10,"late time",Table1[[#This Row],[Diff order-ship date]]&gt;=0,"on time",Table1[[#This Row],[Diff order-ship date]]&lt;0,"not appropriate")</f>
        <v>not appropriate</v>
      </c>
      <c r="AE948" s="11" t="str">
        <f t="shared" si="72"/>
        <v>Positive</v>
      </c>
      <c r="AF948" s="11" t="str">
        <f>_xlfn.CONCAT(Table1[[#This Row],[Month]],Table1[[#This Row],[year]])</f>
        <v>February2024</v>
      </c>
      <c r="AG948" s="11">
        <f t="shared" si="73"/>
        <v>7.9310344827586199E-2</v>
      </c>
    </row>
    <row r="949" spans="1:33">
      <c r="A949" s="6">
        <v>948</v>
      </c>
      <c r="B949" s="7" t="s">
        <v>2167</v>
      </c>
      <c r="C949" s="7" t="s">
        <v>153</v>
      </c>
      <c r="D949" s="7" t="s">
        <v>2168</v>
      </c>
      <c r="E949" s="7" t="s">
        <v>2169</v>
      </c>
      <c r="F949" s="7" t="s">
        <v>158</v>
      </c>
      <c r="G949" s="7" t="s">
        <v>1604</v>
      </c>
      <c r="H949" s="7" t="s">
        <v>104</v>
      </c>
      <c r="I949" s="7" t="s">
        <v>212</v>
      </c>
      <c r="J949" s="7" t="s">
        <v>67</v>
      </c>
      <c r="K949" s="7" t="s">
        <v>3104</v>
      </c>
      <c r="L949" s="7" t="s">
        <v>36</v>
      </c>
      <c r="M949" s="7" t="s">
        <v>41</v>
      </c>
      <c r="N949" s="7" t="s">
        <v>3105</v>
      </c>
      <c r="O949" s="7">
        <v>247.35</v>
      </c>
      <c r="P949" s="7">
        <v>5</v>
      </c>
      <c r="Q949" s="7">
        <v>56.85</v>
      </c>
      <c r="R949" s="8">
        <f>Table1[[#This Row],[Profit]]/Table1[[#This Row],[Sales]]</f>
        <v>0.22983626440266799</v>
      </c>
      <c r="S949" s="7">
        <v>36.56</v>
      </c>
      <c r="T949" s="7" t="s">
        <v>165</v>
      </c>
      <c r="U949" s="7">
        <v>511</v>
      </c>
      <c r="V949" s="7" t="s">
        <v>174</v>
      </c>
      <c r="W949" s="7" t="s">
        <v>110</v>
      </c>
      <c r="X949" s="10" t="s">
        <v>28</v>
      </c>
      <c r="Y949" s="14">
        <v>44487</v>
      </c>
      <c r="Z949" s="14">
        <v>44492</v>
      </c>
      <c r="AA949" s="11">
        <f t="shared" si="70"/>
        <v>2021</v>
      </c>
      <c r="AB949" s="11" t="str">
        <f t="shared" si="71"/>
        <v>October</v>
      </c>
      <c r="AC949" s="11">
        <f t="shared" si="74"/>
        <v>5</v>
      </c>
      <c r="AD949" s="13" t="str" cm="1">
        <f t="array" ref="AD949">_xlfn.IFS(Table1[[#This Row],[Diff order-ship date]]&gt;10,"late time",Table1[[#This Row],[Diff order-ship date]]&gt;=0,"on time",Table1[[#This Row],[Diff order-ship date]]&lt;0,"not appropriate")</f>
        <v>on time</v>
      </c>
      <c r="AE949" s="11" t="str">
        <f t="shared" si="72"/>
        <v>Positive</v>
      </c>
      <c r="AF949" s="11" t="str">
        <f>_xlfn.CONCAT(Table1[[#This Row],[Month]],Table1[[#This Row],[year]])</f>
        <v>October2021</v>
      </c>
      <c r="AG949" s="11">
        <f t="shared" si="73"/>
        <v>0.22983626440266799</v>
      </c>
    </row>
    <row r="950" spans="1:33">
      <c r="A950" s="4">
        <v>949</v>
      </c>
      <c r="B950" s="5" t="s">
        <v>1496</v>
      </c>
      <c r="C950" s="5" t="s">
        <v>153</v>
      </c>
      <c r="D950" s="5" t="s">
        <v>1497</v>
      </c>
      <c r="E950" s="5" t="s">
        <v>1498</v>
      </c>
      <c r="F950" s="5" t="s">
        <v>158</v>
      </c>
      <c r="G950" s="5" t="s">
        <v>869</v>
      </c>
      <c r="H950" s="5" t="s">
        <v>138</v>
      </c>
      <c r="I950" s="5" t="s">
        <v>212</v>
      </c>
      <c r="J950" s="5" t="s">
        <v>65</v>
      </c>
      <c r="K950" s="5" t="s">
        <v>701</v>
      </c>
      <c r="L950" s="5" t="s">
        <v>36</v>
      </c>
      <c r="M950" s="5" t="s">
        <v>41</v>
      </c>
      <c r="N950" s="5" t="s">
        <v>702</v>
      </c>
      <c r="O950" s="5">
        <v>285.48</v>
      </c>
      <c r="P950" s="5">
        <v>6</v>
      </c>
      <c r="Q950" s="5">
        <v>79.92</v>
      </c>
      <c r="R950" s="8">
        <f>Table1[[#This Row],[Profit]]/Table1[[#This Row],[Sales]]</f>
        <v>0.27994955863808302</v>
      </c>
      <c r="S950" s="5">
        <v>35.94</v>
      </c>
      <c r="T950" s="5" t="s">
        <v>165</v>
      </c>
      <c r="U950" s="5">
        <v>369</v>
      </c>
      <c r="V950" s="5" t="s">
        <v>174</v>
      </c>
      <c r="W950" s="5" t="s">
        <v>126</v>
      </c>
      <c r="X950" s="9" t="s">
        <v>21</v>
      </c>
      <c r="Y950" s="12">
        <v>45635</v>
      </c>
      <c r="Z950" s="12">
        <v>45551</v>
      </c>
      <c r="AA950" s="11">
        <f t="shared" si="70"/>
        <v>2024</v>
      </c>
      <c r="AB950" s="11" t="str">
        <f t="shared" si="71"/>
        <v>September</v>
      </c>
      <c r="AC950" s="11">
        <f t="shared" si="74"/>
        <v>-84</v>
      </c>
      <c r="AD950" s="13" t="str" cm="1">
        <f t="array" ref="AD950">_xlfn.IFS(Table1[[#This Row],[Diff order-ship date]]&gt;10,"late time",Table1[[#This Row],[Diff order-ship date]]&gt;=0,"on time",Table1[[#This Row],[Diff order-ship date]]&lt;0,"not appropriate")</f>
        <v>not appropriate</v>
      </c>
      <c r="AE950" s="11" t="str">
        <f t="shared" si="72"/>
        <v>Positive</v>
      </c>
      <c r="AF950" s="11" t="str">
        <f>_xlfn.CONCAT(Table1[[#This Row],[Month]],Table1[[#This Row],[year]])</f>
        <v>September2024</v>
      </c>
      <c r="AG950" s="11">
        <f t="shared" si="73"/>
        <v>0.27994955863808302</v>
      </c>
    </row>
    <row r="951" spans="1:33">
      <c r="A951" s="6">
        <v>950</v>
      </c>
      <c r="B951" s="7" t="s">
        <v>1496</v>
      </c>
      <c r="C951" s="7" t="s">
        <v>153</v>
      </c>
      <c r="D951" s="7" t="s">
        <v>1497</v>
      </c>
      <c r="E951" s="7" t="s">
        <v>1498</v>
      </c>
      <c r="F951" s="7" t="s">
        <v>158</v>
      </c>
      <c r="G951" s="7" t="s">
        <v>869</v>
      </c>
      <c r="H951" s="7" t="s">
        <v>138</v>
      </c>
      <c r="I951" s="7" t="s">
        <v>212</v>
      </c>
      <c r="J951" s="7" t="s">
        <v>65</v>
      </c>
      <c r="K951" s="7" t="s">
        <v>2997</v>
      </c>
      <c r="L951" s="7" t="s">
        <v>36</v>
      </c>
      <c r="M951" s="7" t="s">
        <v>41</v>
      </c>
      <c r="N951" s="7" t="s">
        <v>2998</v>
      </c>
      <c r="O951" s="7">
        <v>269.55</v>
      </c>
      <c r="P951" s="7">
        <v>5</v>
      </c>
      <c r="Q951" s="7">
        <v>51.15</v>
      </c>
      <c r="R951" s="8">
        <f>Table1[[#This Row],[Profit]]/Table1[[#This Row],[Sales]]</f>
        <v>0.18976071229827501</v>
      </c>
      <c r="S951" s="7">
        <v>30.39</v>
      </c>
      <c r="T951" s="7" t="s">
        <v>165</v>
      </c>
      <c r="U951" s="7">
        <v>76</v>
      </c>
      <c r="V951" s="7" t="s">
        <v>174</v>
      </c>
      <c r="W951" s="7" t="s">
        <v>122</v>
      </c>
      <c r="X951" s="10" t="s">
        <v>28</v>
      </c>
      <c r="Y951" s="14">
        <v>45612</v>
      </c>
      <c r="Z951" s="14">
        <v>45618</v>
      </c>
      <c r="AA951" s="11">
        <f t="shared" si="70"/>
        <v>2024</v>
      </c>
      <c r="AB951" s="11" t="str">
        <f t="shared" si="71"/>
        <v>November</v>
      </c>
      <c r="AC951" s="11">
        <f t="shared" si="74"/>
        <v>6</v>
      </c>
      <c r="AD951" s="13" t="str" cm="1">
        <f t="array" ref="AD951">_xlfn.IFS(Table1[[#This Row],[Diff order-ship date]]&gt;10,"late time",Table1[[#This Row],[Diff order-ship date]]&gt;=0,"on time",Table1[[#This Row],[Diff order-ship date]]&lt;0,"not appropriate")</f>
        <v>on time</v>
      </c>
      <c r="AE951" s="11" t="str">
        <f t="shared" si="72"/>
        <v>Positive</v>
      </c>
      <c r="AF951" s="11" t="str">
        <f>_xlfn.CONCAT(Table1[[#This Row],[Month]],Table1[[#This Row],[year]])</f>
        <v>November2024</v>
      </c>
      <c r="AG951" s="11">
        <f t="shared" si="73"/>
        <v>0.18976071229827501</v>
      </c>
    </row>
    <row r="952" spans="1:33">
      <c r="A952" s="4">
        <v>951</v>
      </c>
      <c r="B952" s="5" t="s">
        <v>2167</v>
      </c>
      <c r="C952" s="5" t="s">
        <v>153</v>
      </c>
      <c r="D952" s="5" t="s">
        <v>2168</v>
      </c>
      <c r="E952" s="5" t="s">
        <v>2169</v>
      </c>
      <c r="F952" s="5" t="s">
        <v>158</v>
      </c>
      <c r="G952" s="5" t="s">
        <v>1604</v>
      </c>
      <c r="H952" s="5" t="s">
        <v>104</v>
      </c>
      <c r="I952" s="5" t="s">
        <v>212</v>
      </c>
      <c r="J952" s="5" t="s">
        <v>67</v>
      </c>
      <c r="K952" s="5" t="s">
        <v>3106</v>
      </c>
      <c r="L952" s="5" t="s">
        <v>36</v>
      </c>
      <c r="M952" s="5" t="s">
        <v>41</v>
      </c>
      <c r="N952" s="5" t="s">
        <v>3107</v>
      </c>
      <c r="O952" s="5">
        <v>99.12</v>
      </c>
      <c r="P952" s="5">
        <v>4</v>
      </c>
      <c r="Q952" s="5">
        <v>27.72</v>
      </c>
      <c r="R952" s="8">
        <f>Table1[[#This Row],[Profit]]/Table1[[#This Row],[Sales]]</f>
        <v>0.27966101694915302</v>
      </c>
      <c r="S952" s="5">
        <v>8.67</v>
      </c>
      <c r="T952" s="5" t="s">
        <v>165</v>
      </c>
      <c r="U952" s="5">
        <v>515</v>
      </c>
      <c r="V952" s="5" t="s">
        <v>174</v>
      </c>
      <c r="W952" s="5" t="s">
        <v>110</v>
      </c>
      <c r="X952" s="9" t="s">
        <v>28</v>
      </c>
      <c r="Y952" s="12">
        <v>44479</v>
      </c>
      <c r="Z952" s="12">
        <v>44485</v>
      </c>
      <c r="AA952" s="11">
        <f t="shared" si="70"/>
        <v>2021</v>
      </c>
      <c r="AB952" s="11" t="str">
        <f t="shared" si="71"/>
        <v>October</v>
      </c>
      <c r="AC952" s="11">
        <f t="shared" si="74"/>
        <v>6</v>
      </c>
      <c r="AD952" s="13" t="str" cm="1">
        <f t="array" ref="AD952">_xlfn.IFS(Table1[[#This Row],[Diff order-ship date]]&gt;10,"late time",Table1[[#This Row],[Diff order-ship date]]&gt;=0,"on time",Table1[[#This Row],[Diff order-ship date]]&lt;0,"not appropriate")</f>
        <v>on time</v>
      </c>
      <c r="AE952" s="11" t="str">
        <f t="shared" si="72"/>
        <v>Positive</v>
      </c>
      <c r="AF952" s="11" t="str">
        <f>_xlfn.CONCAT(Table1[[#This Row],[Month]],Table1[[#This Row],[year]])</f>
        <v>October2021</v>
      </c>
      <c r="AG952" s="11">
        <f t="shared" si="73"/>
        <v>0.27966101694915302</v>
      </c>
    </row>
    <row r="953" spans="1:33">
      <c r="A953" s="6">
        <v>952</v>
      </c>
      <c r="B953" s="7" t="s">
        <v>3108</v>
      </c>
      <c r="C953" s="7" t="s">
        <v>153</v>
      </c>
      <c r="D953" s="7" t="s">
        <v>1191</v>
      </c>
      <c r="E953" s="7" t="s">
        <v>1192</v>
      </c>
      <c r="F953" s="7" t="s">
        <v>158</v>
      </c>
      <c r="G953" s="7" t="s">
        <v>566</v>
      </c>
      <c r="H953" s="7" t="s">
        <v>129</v>
      </c>
      <c r="I953" s="7" t="s">
        <v>212</v>
      </c>
      <c r="J953" s="7" t="s">
        <v>67</v>
      </c>
      <c r="K953" s="7" t="s">
        <v>3109</v>
      </c>
      <c r="L953" s="7" t="s">
        <v>36</v>
      </c>
      <c r="M953" s="7" t="s">
        <v>41</v>
      </c>
      <c r="N953" s="7" t="s">
        <v>3110</v>
      </c>
      <c r="O953" s="7">
        <v>26.67</v>
      </c>
      <c r="P953" s="7">
        <v>1</v>
      </c>
      <c r="Q953" s="7">
        <v>11.46</v>
      </c>
      <c r="R953" s="8">
        <f>Table1[[#This Row],[Profit]]/Table1[[#This Row],[Sales]]</f>
        <v>0.429696287964004</v>
      </c>
      <c r="S953" s="7">
        <v>1.5</v>
      </c>
      <c r="T953" s="7" t="s">
        <v>165</v>
      </c>
      <c r="U953" s="7">
        <v>459</v>
      </c>
      <c r="V953" s="7" t="s">
        <v>174</v>
      </c>
      <c r="W953" s="7" t="s">
        <v>115</v>
      </c>
      <c r="X953" s="10" t="s">
        <v>28</v>
      </c>
      <c r="Y953" s="14">
        <v>45589</v>
      </c>
      <c r="Z953" s="14">
        <v>45593</v>
      </c>
      <c r="AA953" s="11">
        <f t="shared" si="70"/>
        <v>2024</v>
      </c>
      <c r="AB953" s="11" t="str">
        <f t="shared" si="71"/>
        <v>October</v>
      </c>
      <c r="AC953" s="11">
        <f t="shared" si="74"/>
        <v>4</v>
      </c>
      <c r="AD953" s="13" t="str" cm="1">
        <f t="array" ref="AD953">_xlfn.IFS(Table1[[#This Row],[Diff order-ship date]]&gt;10,"late time",Table1[[#This Row],[Diff order-ship date]]&gt;=0,"on time",Table1[[#This Row],[Diff order-ship date]]&lt;0,"not appropriate")</f>
        <v>on time</v>
      </c>
      <c r="AE953" s="11" t="str">
        <f t="shared" si="72"/>
        <v>Positive</v>
      </c>
      <c r="AF953" s="11" t="str">
        <f>_xlfn.CONCAT(Table1[[#This Row],[Month]],Table1[[#This Row],[year]])</f>
        <v>October2024</v>
      </c>
      <c r="AG953" s="11">
        <f t="shared" si="73"/>
        <v>0.429696287964004</v>
      </c>
    </row>
    <row r="954" spans="1:33">
      <c r="A954" s="4">
        <v>953</v>
      </c>
      <c r="B954" s="5" t="s">
        <v>2183</v>
      </c>
      <c r="C954" s="5" t="s">
        <v>153</v>
      </c>
      <c r="D954" s="5" t="s">
        <v>985</v>
      </c>
      <c r="E954" s="5" t="s">
        <v>986</v>
      </c>
      <c r="F954" s="5" t="s">
        <v>158</v>
      </c>
      <c r="G954" s="5" t="s">
        <v>155</v>
      </c>
      <c r="H954" s="5" t="s">
        <v>134</v>
      </c>
      <c r="I954" s="5" t="s">
        <v>212</v>
      </c>
      <c r="J954" s="5" t="s">
        <v>66</v>
      </c>
      <c r="K954" s="5" t="s">
        <v>3111</v>
      </c>
      <c r="L954" s="5" t="s">
        <v>36</v>
      </c>
      <c r="M954" s="5" t="s">
        <v>109</v>
      </c>
      <c r="N954" s="5" t="s">
        <v>3112</v>
      </c>
      <c r="O954" s="5">
        <v>566.4</v>
      </c>
      <c r="P954" s="5">
        <v>4</v>
      </c>
      <c r="Q954" s="5">
        <v>135.84</v>
      </c>
      <c r="R954" s="8">
        <f>Table1[[#This Row],[Profit]]/Table1[[#This Row],[Sales]]</f>
        <v>0.23983050847457599</v>
      </c>
      <c r="S954" s="5">
        <v>88.98</v>
      </c>
      <c r="T954" s="5" t="s">
        <v>165</v>
      </c>
      <c r="U954" s="5">
        <v>502</v>
      </c>
      <c r="V954" s="5" t="s">
        <v>174</v>
      </c>
      <c r="W954" s="5" t="s">
        <v>110</v>
      </c>
      <c r="X954" s="9" t="s">
        <v>28</v>
      </c>
      <c r="Y954" s="12">
        <v>44739</v>
      </c>
      <c r="Z954" s="12">
        <v>44599</v>
      </c>
      <c r="AA954" s="11">
        <f t="shared" si="70"/>
        <v>2022</v>
      </c>
      <c r="AB954" s="11" t="str">
        <f t="shared" si="71"/>
        <v>February</v>
      </c>
      <c r="AC954" s="11">
        <f t="shared" si="74"/>
        <v>-140</v>
      </c>
      <c r="AD954" s="13" t="str" cm="1">
        <f t="array" ref="AD954">_xlfn.IFS(Table1[[#This Row],[Diff order-ship date]]&gt;10,"late time",Table1[[#This Row],[Diff order-ship date]]&gt;=0,"on time",Table1[[#This Row],[Diff order-ship date]]&lt;0,"not appropriate")</f>
        <v>not appropriate</v>
      </c>
      <c r="AE954" s="11" t="str">
        <f t="shared" si="72"/>
        <v>Positive</v>
      </c>
      <c r="AF954" s="11" t="str">
        <f>_xlfn.CONCAT(Table1[[#This Row],[Month]],Table1[[#This Row],[year]])</f>
        <v>February2022</v>
      </c>
      <c r="AG954" s="11">
        <f t="shared" si="73"/>
        <v>0.23983050847457599</v>
      </c>
    </row>
    <row r="955" spans="1:33">
      <c r="A955" s="6">
        <v>954</v>
      </c>
      <c r="B955" s="7" t="s">
        <v>662</v>
      </c>
      <c r="C955" s="7" t="s">
        <v>153</v>
      </c>
      <c r="D955" s="7" t="s">
        <v>663</v>
      </c>
      <c r="E955" s="7" t="s">
        <v>664</v>
      </c>
      <c r="F955" s="7" t="s">
        <v>158</v>
      </c>
      <c r="G955" s="7" t="s">
        <v>665</v>
      </c>
      <c r="H955" s="7" t="s">
        <v>125</v>
      </c>
      <c r="I955" s="7" t="s">
        <v>212</v>
      </c>
      <c r="J955" s="7" t="s">
        <v>65</v>
      </c>
      <c r="K955" s="7" t="s">
        <v>2050</v>
      </c>
      <c r="L955" s="7" t="s">
        <v>36</v>
      </c>
      <c r="M955" s="7" t="s">
        <v>109</v>
      </c>
      <c r="N955" s="7" t="s">
        <v>2051</v>
      </c>
      <c r="O955" s="7">
        <v>511.68</v>
      </c>
      <c r="P955" s="7">
        <v>4</v>
      </c>
      <c r="Q955" s="7">
        <v>30.6</v>
      </c>
      <c r="R955" s="8">
        <f>Table1[[#This Row],[Profit]]/Table1[[#This Row],[Sales]]</f>
        <v>5.9803001876172601E-2</v>
      </c>
      <c r="S955" s="7">
        <v>58.79</v>
      </c>
      <c r="T955" s="7" t="s">
        <v>165</v>
      </c>
      <c r="U955" s="7">
        <v>7</v>
      </c>
      <c r="V955" s="7" t="s">
        <v>174</v>
      </c>
      <c r="W955" s="7" t="s">
        <v>122</v>
      </c>
      <c r="X955" s="10" t="s">
        <v>21</v>
      </c>
      <c r="Y955" s="14">
        <v>44233</v>
      </c>
      <c r="Z955" s="14">
        <v>44383</v>
      </c>
      <c r="AA955" s="11">
        <f t="shared" si="70"/>
        <v>2021</v>
      </c>
      <c r="AB955" s="11" t="str">
        <f t="shared" si="71"/>
        <v>July</v>
      </c>
      <c r="AC955" s="11">
        <f t="shared" si="74"/>
        <v>150</v>
      </c>
      <c r="AD955" s="13" t="str" cm="1">
        <f t="array" ref="AD955">_xlfn.IFS(Table1[[#This Row],[Diff order-ship date]]&gt;10,"late time",Table1[[#This Row],[Diff order-ship date]]&gt;=0,"on time",Table1[[#This Row],[Diff order-ship date]]&lt;0,"not appropriate")</f>
        <v>late time</v>
      </c>
      <c r="AE955" s="11" t="str">
        <f t="shared" si="72"/>
        <v>Positive</v>
      </c>
      <c r="AF955" s="11" t="str">
        <f>_xlfn.CONCAT(Table1[[#This Row],[Month]],Table1[[#This Row],[year]])</f>
        <v>July2021</v>
      </c>
      <c r="AG955" s="11">
        <f t="shared" si="73"/>
        <v>5.9803001876172601E-2</v>
      </c>
    </row>
    <row r="956" spans="1:33">
      <c r="A956" s="4">
        <v>955</v>
      </c>
      <c r="B956" s="5" t="s">
        <v>1514</v>
      </c>
      <c r="C956" s="5" t="s">
        <v>153</v>
      </c>
      <c r="D956" s="5" t="s">
        <v>1515</v>
      </c>
      <c r="E956" s="5" t="s">
        <v>1516</v>
      </c>
      <c r="F956" s="5" t="s">
        <v>158</v>
      </c>
      <c r="G956" s="5" t="s">
        <v>326</v>
      </c>
      <c r="H956" s="5" t="s">
        <v>132</v>
      </c>
      <c r="I956" s="5" t="s">
        <v>212</v>
      </c>
      <c r="J956" s="5" t="s">
        <v>66</v>
      </c>
      <c r="K956" s="5" t="s">
        <v>2393</v>
      </c>
      <c r="L956" s="5" t="s">
        <v>36</v>
      </c>
      <c r="M956" s="5" t="s">
        <v>109</v>
      </c>
      <c r="N956" s="5" t="s">
        <v>2394</v>
      </c>
      <c r="O956" s="5">
        <v>289.35000000000002</v>
      </c>
      <c r="P956" s="5">
        <v>5</v>
      </c>
      <c r="Q956" s="5">
        <v>54.9</v>
      </c>
      <c r="R956" s="8">
        <f>Table1[[#This Row],[Profit]]/Table1[[#This Row],[Sales]]</f>
        <v>0.18973561430793201</v>
      </c>
      <c r="S956" s="5">
        <v>22.79</v>
      </c>
      <c r="T956" s="5" t="s">
        <v>165</v>
      </c>
      <c r="U956" s="5">
        <v>281</v>
      </c>
      <c r="V956" s="5" t="s">
        <v>174</v>
      </c>
      <c r="W956" s="5" t="s">
        <v>115</v>
      </c>
      <c r="X956" s="9" t="s">
        <v>28</v>
      </c>
      <c r="Y956" s="12">
        <v>44688</v>
      </c>
      <c r="Z956" s="12">
        <v>44902</v>
      </c>
      <c r="AA956" s="11">
        <f t="shared" si="70"/>
        <v>2022</v>
      </c>
      <c r="AB956" s="11" t="str">
        <f t="shared" si="71"/>
        <v>December</v>
      </c>
      <c r="AC956" s="11">
        <f t="shared" si="74"/>
        <v>214</v>
      </c>
      <c r="AD956" s="13" t="str" cm="1">
        <f t="array" ref="AD956">_xlfn.IFS(Table1[[#This Row],[Diff order-ship date]]&gt;10,"late time",Table1[[#This Row],[Diff order-ship date]]&gt;=0,"on time",Table1[[#This Row],[Diff order-ship date]]&lt;0,"not appropriate")</f>
        <v>late time</v>
      </c>
      <c r="AE956" s="11" t="str">
        <f t="shared" si="72"/>
        <v>Positive</v>
      </c>
      <c r="AF956" s="11" t="str">
        <f>_xlfn.CONCAT(Table1[[#This Row],[Month]],Table1[[#This Row],[year]])</f>
        <v>December2022</v>
      </c>
      <c r="AG956" s="11">
        <f t="shared" si="73"/>
        <v>0.18973561430793201</v>
      </c>
    </row>
    <row r="957" spans="1:33">
      <c r="A957" s="6">
        <v>956</v>
      </c>
      <c r="B957" s="7" t="s">
        <v>2186</v>
      </c>
      <c r="C957" s="7" t="s">
        <v>153</v>
      </c>
      <c r="D957" s="7" t="s">
        <v>2187</v>
      </c>
      <c r="E957" s="7" t="s">
        <v>2188</v>
      </c>
      <c r="F957" s="7" t="s">
        <v>158</v>
      </c>
      <c r="G957" s="7" t="s">
        <v>967</v>
      </c>
      <c r="H957" s="7" t="s">
        <v>61</v>
      </c>
      <c r="I957" s="7" t="s">
        <v>212</v>
      </c>
      <c r="J957" s="7" t="s">
        <v>67</v>
      </c>
      <c r="K957" s="7" t="s">
        <v>2184</v>
      </c>
      <c r="L957" s="7" t="s">
        <v>36</v>
      </c>
      <c r="M957" s="7" t="s">
        <v>109</v>
      </c>
      <c r="N957" s="7" t="s">
        <v>2185</v>
      </c>
      <c r="O957" s="7">
        <v>124.68</v>
      </c>
      <c r="P957" s="7">
        <v>4</v>
      </c>
      <c r="Q957" s="7">
        <v>3.72</v>
      </c>
      <c r="R957" s="8">
        <f>Table1[[#This Row],[Profit]]/Table1[[#This Row],[Sales]]</f>
        <v>2.9836381135707399E-2</v>
      </c>
      <c r="S957" s="7">
        <v>17.690000000000001</v>
      </c>
      <c r="T957" s="7" t="s">
        <v>165</v>
      </c>
      <c r="U957" s="7">
        <v>531</v>
      </c>
      <c r="V957" s="7" t="s">
        <v>174</v>
      </c>
      <c r="W957" s="7" t="s">
        <v>110</v>
      </c>
      <c r="X957" s="10" t="s">
        <v>21</v>
      </c>
      <c r="Y957" s="14">
        <v>45070</v>
      </c>
      <c r="Z957" s="14">
        <v>45076</v>
      </c>
      <c r="AA957" s="11">
        <f t="shared" si="70"/>
        <v>2023</v>
      </c>
      <c r="AB957" s="11" t="str">
        <f t="shared" si="71"/>
        <v>May</v>
      </c>
      <c r="AC957" s="11">
        <f t="shared" si="74"/>
        <v>6</v>
      </c>
      <c r="AD957" s="13" t="str" cm="1">
        <f t="array" ref="AD957">_xlfn.IFS(Table1[[#This Row],[Diff order-ship date]]&gt;10,"late time",Table1[[#This Row],[Diff order-ship date]]&gt;=0,"on time",Table1[[#This Row],[Diff order-ship date]]&lt;0,"not appropriate")</f>
        <v>on time</v>
      </c>
      <c r="AE957" s="11" t="str">
        <f t="shared" si="72"/>
        <v>Positive</v>
      </c>
      <c r="AF957" s="11" t="str">
        <f>_xlfn.CONCAT(Table1[[#This Row],[Month]],Table1[[#This Row],[year]])</f>
        <v>May2023</v>
      </c>
      <c r="AG957" s="11">
        <f t="shared" si="73"/>
        <v>2.9836381135707399E-2</v>
      </c>
    </row>
    <row r="958" spans="1:33">
      <c r="A958" s="4">
        <v>957</v>
      </c>
      <c r="B958" s="5" t="s">
        <v>3113</v>
      </c>
      <c r="C958" s="5" t="s">
        <v>153</v>
      </c>
      <c r="D958" s="5" t="s">
        <v>274</v>
      </c>
      <c r="E958" s="5" t="s">
        <v>275</v>
      </c>
      <c r="F958" s="5" t="s">
        <v>158</v>
      </c>
      <c r="G958" s="5" t="s">
        <v>242</v>
      </c>
      <c r="H958" s="5" t="s">
        <v>100</v>
      </c>
      <c r="I958" s="5" t="s">
        <v>212</v>
      </c>
      <c r="J958" s="5" t="s">
        <v>67</v>
      </c>
      <c r="K958" s="5" t="s">
        <v>2222</v>
      </c>
      <c r="L958" s="5" t="s">
        <v>36</v>
      </c>
      <c r="M958" s="5" t="s">
        <v>109</v>
      </c>
      <c r="N958" s="5" t="s">
        <v>2223</v>
      </c>
      <c r="O958" s="5">
        <v>397.8</v>
      </c>
      <c r="P958" s="5">
        <v>2</v>
      </c>
      <c r="Q958" s="5">
        <v>55.68</v>
      </c>
      <c r="R958" s="8">
        <f>Table1[[#This Row],[Profit]]/Table1[[#This Row],[Sales]]</f>
        <v>0.13996983408748101</v>
      </c>
      <c r="S958" s="5">
        <v>81.69</v>
      </c>
      <c r="T958" s="5" t="s">
        <v>165</v>
      </c>
      <c r="U958" s="5">
        <v>451</v>
      </c>
      <c r="V958" s="5" t="s">
        <v>174</v>
      </c>
      <c r="W958" s="5" t="s">
        <v>126</v>
      </c>
      <c r="X958" s="9" t="s">
        <v>28</v>
      </c>
      <c r="Y958" s="12">
        <v>45137</v>
      </c>
      <c r="Z958" s="12">
        <v>44993</v>
      </c>
      <c r="AA958" s="11">
        <f t="shared" si="70"/>
        <v>2023</v>
      </c>
      <c r="AB958" s="11" t="str">
        <f t="shared" si="71"/>
        <v>March</v>
      </c>
      <c r="AC958" s="11">
        <f t="shared" si="74"/>
        <v>-144</v>
      </c>
      <c r="AD958" s="13" t="str" cm="1">
        <f t="array" ref="AD958">_xlfn.IFS(Table1[[#This Row],[Diff order-ship date]]&gt;10,"late time",Table1[[#This Row],[Diff order-ship date]]&gt;=0,"on time",Table1[[#This Row],[Diff order-ship date]]&lt;0,"not appropriate")</f>
        <v>not appropriate</v>
      </c>
      <c r="AE958" s="11" t="str">
        <f t="shared" si="72"/>
        <v>Positive</v>
      </c>
      <c r="AF958" s="11" t="str">
        <f>_xlfn.CONCAT(Table1[[#This Row],[Month]],Table1[[#This Row],[year]])</f>
        <v>March2023</v>
      </c>
      <c r="AG958" s="11">
        <f t="shared" si="73"/>
        <v>0.13996983408748101</v>
      </c>
    </row>
    <row r="959" spans="1:33">
      <c r="A959" s="6">
        <v>958</v>
      </c>
      <c r="B959" s="7" t="s">
        <v>2162</v>
      </c>
      <c r="C959" s="7" t="s">
        <v>153</v>
      </c>
      <c r="D959" s="7" t="s">
        <v>209</v>
      </c>
      <c r="E959" s="7" t="s">
        <v>210</v>
      </c>
      <c r="F959" s="7" t="s">
        <v>158</v>
      </c>
      <c r="G959" s="7" t="s">
        <v>723</v>
      </c>
      <c r="H959" s="7" t="s">
        <v>129</v>
      </c>
      <c r="I959" s="7" t="s">
        <v>212</v>
      </c>
      <c r="J959" s="7" t="s">
        <v>67</v>
      </c>
      <c r="K959" s="7" t="s">
        <v>610</v>
      </c>
      <c r="L959" s="7" t="s">
        <v>36</v>
      </c>
      <c r="M959" s="7" t="s">
        <v>109</v>
      </c>
      <c r="N959" s="7" t="s">
        <v>611</v>
      </c>
      <c r="O959" s="7">
        <v>33.06</v>
      </c>
      <c r="P959" s="7">
        <v>2</v>
      </c>
      <c r="Q959" s="7">
        <v>11.52</v>
      </c>
      <c r="R959" s="8">
        <f>Table1[[#This Row],[Profit]]/Table1[[#This Row],[Sales]]</f>
        <v>0.34845735027223201</v>
      </c>
      <c r="S959" s="7">
        <v>5.19</v>
      </c>
      <c r="T959" s="7" t="s">
        <v>165</v>
      </c>
      <c r="U959" s="7">
        <v>759</v>
      </c>
      <c r="V959" s="7" t="s">
        <v>174</v>
      </c>
      <c r="W959" s="7" t="s">
        <v>122</v>
      </c>
      <c r="X959" s="10" t="s">
        <v>28</v>
      </c>
      <c r="Y959" s="14">
        <v>45512</v>
      </c>
      <c r="Z959" s="14">
        <v>45519</v>
      </c>
      <c r="AA959" s="11">
        <f t="shared" si="70"/>
        <v>2024</v>
      </c>
      <c r="AB959" s="11" t="str">
        <f t="shared" si="71"/>
        <v>August</v>
      </c>
      <c r="AC959" s="11">
        <f t="shared" si="74"/>
        <v>7</v>
      </c>
      <c r="AD959" s="13" t="str" cm="1">
        <f t="array" ref="AD959">_xlfn.IFS(Table1[[#This Row],[Diff order-ship date]]&gt;10,"late time",Table1[[#This Row],[Diff order-ship date]]&gt;=0,"on time",Table1[[#This Row],[Diff order-ship date]]&lt;0,"not appropriate")</f>
        <v>on time</v>
      </c>
      <c r="AE959" s="11" t="str">
        <f t="shared" si="72"/>
        <v>Positive</v>
      </c>
      <c r="AF959" s="11" t="str">
        <f>_xlfn.CONCAT(Table1[[#This Row],[Month]],Table1[[#This Row],[year]])</f>
        <v>August2024</v>
      </c>
      <c r="AG959" s="11">
        <f t="shared" si="73"/>
        <v>0.34845735027223201</v>
      </c>
    </row>
    <row r="960" spans="1:33">
      <c r="A960" s="4">
        <v>959</v>
      </c>
      <c r="B960" s="5" t="s">
        <v>658</v>
      </c>
      <c r="C960" s="5" t="s">
        <v>153</v>
      </c>
      <c r="D960" s="5" t="s">
        <v>659</v>
      </c>
      <c r="E960" s="5" t="s">
        <v>107</v>
      </c>
      <c r="F960" s="5" t="s">
        <v>158</v>
      </c>
      <c r="G960" s="5" t="s">
        <v>248</v>
      </c>
      <c r="H960" s="5" t="s">
        <v>104</v>
      </c>
      <c r="I960" s="5" t="s">
        <v>212</v>
      </c>
      <c r="J960" s="5" t="s">
        <v>67</v>
      </c>
      <c r="K960" s="5" t="s">
        <v>3114</v>
      </c>
      <c r="L960" s="5" t="s">
        <v>36</v>
      </c>
      <c r="M960" s="5" t="s">
        <v>47</v>
      </c>
      <c r="N960" s="5" t="s">
        <v>3115</v>
      </c>
      <c r="O960" s="5">
        <v>154.26</v>
      </c>
      <c r="P960" s="5">
        <v>3</v>
      </c>
      <c r="Q960" s="5">
        <v>60.12</v>
      </c>
      <c r="R960" s="8">
        <f>Table1[[#This Row],[Profit]]/Table1[[#This Row],[Sales]]</f>
        <v>0.38973162193699001</v>
      </c>
      <c r="S960" s="5">
        <v>11.91</v>
      </c>
      <c r="T960" s="5" t="s">
        <v>165</v>
      </c>
      <c r="U960" s="5">
        <v>154</v>
      </c>
      <c r="V960" s="5" t="s">
        <v>174</v>
      </c>
      <c r="W960" s="5" t="s">
        <v>115</v>
      </c>
      <c r="X960" s="9" t="s">
        <v>28</v>
      </c>
      <c r="Y960" s="12">
        <v>45157</v>
      </c>
      <c r="Z960" s="12">
        <v>45162</v>
      </c>
      <c r="AA960" s="11">
        <f t="shared" si="70"/>
        <v>2023</v>
      </c>
      <c r="AB960" s="11" t="str">
        <f t="shared" si="71"/>
        <v>August</v>
      </c>
      <c r="AC960" s="11">
        <f t="shared" si="74"/>
        <v>5</v>
      </c>
      <c r="AD960" s="13" t="str" cm="1">
        <f t="array" ref="AD960">_xlfn.IFS(Table1[[#This Row],[Diff order-ship date]]&gt;10,"late time",Table1[[#This Row],[Diff order-ship date]]&gt;=0,"on time",Table1[[#This Row],[Diff order-ship date]]&lt;0,"not appropriate")</f>
        <v>on time</v>
      </c>
      <c r="AE960" s="11" t="str">
        <f t="shared" si="72"/>
        <v>Positive</v>
      </c>
      <c r="AF960" s="11" t="str">
        <f>_xlfn.CONCAT(Table1[[#This Row],[Month]],Table1[[#This Row],[year]])</f>
        <v>August2023</v>
      </c>
      <c r="AG960" s="11">
        <f t="shared" si="73"/>
        <v>0.38973162193699001</v>
      </c>
    </row>
    <row r="961" spans="1:33">
      <c r="A961" s="6">
        <v>960</v>
      </c>
      <c r="B961" s="7" t="s">
        <v>3116</v>
      </c>
      <c r="C961" s="7" t="s">
        <v>153</v>
      </c>
      <c r="D961" s="7" t="s">
        <v>3117</v>
      </c>
      <c r="E961" s="7" t="s">
        <v>3118</v>
      </c>
      <c r="F961" s="7" t="s">
        <v>160</v>
      </c>
      <c r="G961" s="7" t="s">
        <v>242</v>
      </c>
      <c r="H961" s="7" t="s">
        <v>100</v>
      </c>
      <c r="I961" s="7" t="s">
        <v>212</v>
      </c>
      <c r="J961" s="7" t="s">
        <v>67</v>
      </c>
      <c r="K961" s="7" t="s">
        <v>601</v>
      </c>
      <c r="L961" s="7" t="s">
        <v>36</v>
      </c>
      <c r="M961" s="7" t="s">
        <v>75</v>
      </c>
      <c r="N961" s="7" t="s">
        <v>602</v>
      </c>
      <c r="O961" s="7">
        <v>75.36</v>
      </c>
      <c r="P961" s="7">
        <v>4</v>
      </c>
      <c r="Q961" s="7">
        <v>25.56</v>
      </c>
      <c r="R961" s="8">
        <f>Table1[[#This Row],[Profit]]/Table1[[#This Row],[Sales]]</f>
        <v>0.33917197452229297</v>
      </c>
      <c r="S961" s="7">
        <v>12.21</v>
      </c>
      <c r="T961" s="7" t="s">
        <v>166</v>
      </c>
      <c r="U961" s="7">
        <v>311</v>
      </c>
      <c r="V961" s="7" t="s">
        <v>174</v>
      </c>
      <c r="W961" s="7" t="s">
        <v>126</v>
      </c>
      <c r="X961" s="10" t="s">
        <v>21</v>
      </c>
      <c r="Y961" s="14">
        <v>45181</v>
      </c>
      <c r="Z961" s="14">
        <v>45276</v>
      </c>
      <c r="AA961" s="11">
        <f t="shared" si="70"/>
        <v>2023</v>
      </c>
      <c r="AB961" s="11" t="str">
        <f t="shared" si="71"/>
        <v>December</v>
      </c>
      <c r="AC961" s="11">
        <f t="shared" si="74"/>
        <v>95</v>
      </c>
      <c r="AD961" s="13" t="str" cm="1">
        <f t="array" ref="AD961">_xlfn.IFS(Table1[[#This Row],[Diff order-ship date]]&gt;10,"late time",Table1[[#This Row],[Diff order-ship date]]&gt;=0,"on time",Table1[[#This Row],[Diff order-ship date]]&lt;0,"not appropriate")</f>
        <v>late time</v>
      </c>
      <c r="AE961" s="11" t="str">
        <f t="shared" si="72"/>
        <v>Positive</v>
      </c>
      <c r="AF961" s="11" t="str">
        <f>_xlfn.CONCAT(Table1[[#This Row],[Month]],Table1[[#This Row],[year]])</f>
        <v>December2023</v>
      </c>
      <c r="AG961" s="11">
        <f t="shared" si="73"/>
        <v>0.33917197452229297</v>
      </c>
    </row>
    <row r="962" spans="1:33">
      <c r="A962" s="4">
        <v>961</v>
      </c>
      <c r="B962" s="5" t="s">
        <v>3119</v>
      </c>
      <c r="C962" s="5" t="s">
        <v>153</v>
      </c>
      <c r="D962" s="5" t="s">
        <v>3120</v>
      </c>
      <c r="E962" s="5" t="s">
        <v>3121</v>
      </c>
      <c r="F962" s="5" t="s">
        <v>159</v>
      </c>
      <c r="G962" s="5" t="s">
        <v>566</v>
      </c>
      <c r="H962" s="5" t="s">
        <v>61</v>
      </c>
      <c r="I962" s="5" t="s">
        <v>212</v>
      </c>
      <c r="J962" s="5" t="s">
        <v>67</v>
      </c>
      <c r="K962" s="5" t="s">
        <v>3122</v>
      </c>
      <c r="L962" s="5" t="s">
        <v>36</v>
      </c>
      <c r="M962" s="5" t="s">
        <v>109</v>
      </c>
      <c r="N962" s="5" t="s">
        <v>3123</v>
      </c>
      <c r="O962" s="5">
        <v>97.8</v>
      </c>
      <c r="P962" s="5">
        <v>4</v>
      </c>
      <c r="Q962" s="5">
        <v>13.68</v>
      </c>
      <c r="R962" s="8">
        <f>Table1[[#This Row],[Profit]]/Table1[[#This Row],[Sales]]</f>
        <v>0.13987730061349701</v>
      </c>
      <c r="S962" s="5">
        <v>7.66</v>
      </c>
      <c r="T962" s="5" t="s">
        <v>166</v>
      </c>
      <c r="U962" s="5">
        <v>645</v>
      </c>
      <c r="V962" s="5" t="s">
        <v>174</v>
      </c>
      <c r="W962" s="5" t="s">
        <v>122</v>
      </c>
      <c r="X962" s="9" t="s">
        <v>21</v>
      </c>
      <c r="Y962" s="12">
        <v>44746</v>
      </c>
      <c r="Z962" s="12">
        <v>44899</v>
      </c>
      <c r="AA962" s="11">
        <f t="shared" ref="AA962:AA1025" si="75">YEAR(Z962)</f>
        <v>2022</v>
      </c>
      <c r="AB962" s="11" t="str">
        <f t="shared" ref="AB962:AB1025" si="76">TEXT(Z962,"mmmm")</f>
        <v>December</v>
      </c>
      <c r="AC962" s="11">
        <f t="shared" si="74"/>
        <v>153</v>
      </c>
      <c r="AD962" s="13" t="str" cm="1">
        <f t="array" ref="AD962">_xlfn.IFS(Table1[[#This Row],[Diff order-ship date]]&gt;10,"late time",Table1[[#This Row],[Diff order-ship date]]&gt;=0,"on time",Table1[[#This Row],[Diff order-ship date]]&lt;0,"not appropriate")</f>
        <v>late time</v>
      </c>
      <c r="AE962" s="11" t="str">
        <f t="shared" ref="AE962:AE1025" si="77">IF(Q962&lt;0,"Negative","Positive")</f>
        <v>Positive</v>
      </c>
      <c r="AF962" s="11" t="str">
        <f>_xlfn.CONCAT(Table1[[#This Row],[Month]],Table1[[#This Row],[year]])</f>
        <v>December2022</v>
      </c>
      <c r="AG962" s="11">
        <f t="shared" ref="AG962:AG1025" si="78">Q962/O962</f>
        <v>0.13987730061349701</v>
      </c>
    </row>
    <row r="963" spans="1:33">
      <c r="A963" s="6">
        <v>962</v>
      </c>
      <c r="B963" s="7" t="s">
        <v>1447</v>
      </c>
      <c r="C963" s="7" t="s">
        <v>153</v>
      </c>
      <c r="D963" s="7" t="s">
        <v>318</v>
      </c>
      <c r="E963" s="7" t="s">
        <v>319</v>
      </c>
      <c r="F963" s="7" t="s">
        <v>158</v>
      </c>
      <c r="G963" s="7" t="s">
        <v>1448</v>
      </c>
      <c r="H963" s="7" t="s">
        <v>113</v>
      </c>
      <c r="I963" s="7" t="s">
        <v>212</v>
      </c>
      <c r="J963" s="7" t="s">
        <v>64</v>
      </c>
      <c r="K963" s="7" t="s">
        <v>1091</v>
      </c>
      <c r="L963" s="7" t="s">
        <v>36</v>
      </c>
      <c r="M963" s="7" t="s">
        <v>75</v>
      </c>
      <c r="N963" s="7" t="s">
        <v>1092</v>
      </c>
      <c r="O963" s="7">
        <v>16.8</v>
      </c>
      <c r="P963" s="7">
        <v>1</v>
      </c>
      <c r="Q963" s="7">
        <v>5.37</v>
      </c>
      <c r="R963" s="8">
        <f>Table1[[#This Row],[Profit]]/Table1[[#This Row],[Sales]]</f>
        <v>0.31964285714285701</v>
      </c>
      <c r="S963" s="7">
        <v>1.94</v>
      </c>
      <c r="T963" s="7" t="s">
        <v>166</v>
      </c>
      <c r="U963" s="7">
        <v>608</v>
      </c>
      <c r="V963" s="7" t="s">
        <v>174</v>
      </c>
      <c r="W963" s="7" t="s">
        <v>126</v>
      </c>
      <c r="X963" s="10" t="s">
        <v>28</v>
      </c>
      <c r="Y963" s="14">
        <v>45145</v>
      </c>
      <c r="Z963" s="14">
        <v>45120</v>
      </c>
      <c r="AA963" s="11">
        <f t="shared" si="75"/>
        <v>2023</v>
      </c>
      <c r="AB963" s="11" t="str">
        <f t="shared" si="76"/>
        <v>July</v>
      </c>
      <c r="AC963" s="11">
        <f t="shared" si="74"/>
        <v>-25</v>
      </c>
      <c r="AD963" s="13" t="str" cm="1">
        <f t="array" ref="AD963">_xlfn.IFS(Table1[[#This Row],[Diff order-ship date]]&gt;10,"late time",Table1[[#This Row],[Diff order-ship date]]&gt;=0,"on time",Table1[[#This Row],[Diff order-ship date]]&lt;0,"not appropriate")</f>
        <v>not appropriate</v>
      </c>
      <c r="AE963" s="11" t="str">
        <f t="shared" si="77"/>
        <v>Positive</v>
      </c>
      <c r="AF963" s="11" t="str">
        <f>_xlfn.CONCAT(Table1[[#This Row],[Month]],Table1[[#This Row],[year]])</f>
        <v>July2023</v>
      </c>
      <c r="AG963" s="11">
        <f t="shared" si="78"/>
        <v>0.31964285714285701</v>
      </c>
    </row>
    <row r="964" spans="1:33">
      <c r="A964" s="4">
        <v>963</v>
      </c>
      <c r="B964" s="5" t="s">
        <v>728</v>
      </c>
      <c r="C964" s="5" t="s">
        <v>153</v>
      </c>
      <c r="D964" s="5" t="s">
        <v>729</v>
      </c>
      <c r="E964" s="5" t="s">
        <v>730</v>
      </c>
      <c r="F964" s="5" t="s">
        <v>160</v>
      </c>
      <c r="G964" s="5" t="s">
        <v>731</v>
      </c>
      <c r="H964" s="5" t="s">
        <v>100</v>
      </c>
      <c r="I964" s="5" t="s">
        <v>212</v>
      </c>
      <c r="J964" s="5" t="s">
        <v>67</v>
      </c>
      <c r="K964" s="5" t="s">
        <v>2265</v>
      </c>
      <c r="L964" s="5" t="s">
        <v>36</v>
      </c>
      <c r="M964" s="5" t="s">
        <v>47</v>
      </c>
      <c r="N964" s="5" t="s">
        <v>2266</v>
      </c>
      <c r="O964" s="5">
        <v>101.76</v>
      </c>
      <c r="P964" s="5">
        <v>2</v>
      </c>
      <c r="Q964" s="5">
        <v>0</v>
      </c>
      <c r="R964" s="8">
        <f>Table1[[#This Row],[Profit]]/Table1[[#This Row],[Sales]]</f>
        <v>0</v>
      </c>
      <c r="S964" s="5">
        <v>15.04</v>
      </c>
      <c r="T964" s="5" t="s">
        <v>166</v>
      </c>
      <c r="U964" s="5">
        <v>357</v>
      </c>
      <c r="V964" s="5" t="s">
        <v>174</v>
      </c>
      <c r="W964" s="5" t="s">
        <v>122</v>
      </c>
      <c r="X964" s="9" t="s">
        <v>28</v>
      </c>
      <c r="Y964" s="12">
        <v>45622</v>
      </c>
      <c r="Z964" s="12">
        <v>45334</v>
      </c>
      <c r="AA964" s="11">
        <f t="shared" si="75"/>
        <v>2024</v>
      </c>
      <c r="AB964" s="11" t="str">
        <f t="shared" si="76"/>
        <v>February</v>
      </c>
      <c r="AC964" s="11">
        <f t="shared" ref="AC964:AC1027" si="79">DATEDIF(Y964,Z964,"d")</f>
        <v>-288</v>
      </c>
      <c r="AD964" s="13" t="str" cm="1">
        <f t="array" ref="AD964">_xlfn.IFS(Table1[[#This Row],[Diff order-ship date]]&gt;10,"late time",Table1[[#This Row],[Diff order-ship date]]&gt;=0,"on time",Table1[[#This Row],[Diff order-ship date]]&lt;0,"not appropriate")</f>
        <v>not appropriate</v>
      </c>
      <c r="AE964" s="11" t="str">
        <f t="shared" si="77"/>
        <v>Positive</v>
      </c>
      <c r="AF964" s="11" t="str">
        <f>_xlfn.CONCAT(Table1[[#This Row],[Month]],Table1[[#This Row],[year]])</f>
        <v>February2024</v>
      </c>
      <c r="AG964" s="11">
        <f t="shared" si="78"/>
        <v>0</v>
      </c>
    </row>
    <row r="965" spans="1:33">
      <c r="A965" s="6">
        <v>964</v>
      </c>
      <c r="B965" s="7" t="s">
        <v>3124</v>
      </c>
      <c r="C965" s="7" t="s">
        <v>147</v>
      </c>
      <c r="D965" s="7" t="s">
        <v>3125</v>
      </c>
      <c r="E965" s="7" t="s">
        <v>3126</v>
      </c>
      <c r="F965" s="7" t="s">
        <v>160</v>
      </c>
      <c r="G965" s="7" t="s">
        <v>751</v>
      </c>
      <c r="H965" s="7" t="s">
        <v>138</v>
      </c>
      <c r="I965" s="7" t="s">
        <v>212</v>
      </c>
      <c r="J965" s="7" t="s">
        <v>65</v>
      </c>
      <c r="K965" s="7" t="s">
        <v>3127</v>
      </c>
      <c r="L965" s="7" t="s">
        <v>36</v>
      </c>
      <c r="M965" s="7" t="s">
        <v>88</v>
      </c>
      <c r="N965" s="7" t="s">
        <v>3128</v>
      </c>
      <c r="O965" s="7">
        <v>74.55</v>
      </c>
      <c r="P965" s="7">
        <v>7</v>
      </c>
      <c r="Q965" s="7">
        <v>17.850000000000001</v>
      </c>
      <c r="R965" s="8">
        <f>Table1[[#This Row],[Profit]]/Table1[[#This Row],[Sales]]</f>
        <v>0.23943661971831001</v>
      </c>
      <c r="S965" s="7">
        <v>12.29</v>
      </c>
      <c r="T965" s="7" t="s">
        <v>170</v>
      </c>
      <c r="U965" s="7">
        <v>248</v>
      </c>
      <c r="V965" s="7" t="s">
        <v>174</v>
      </c>
      <c r="W965" s="7" t="s">
        <v>110</v>
      </c>
      <c r="X965" s="10" t="s">
        <v>28</v>
      </c>
      <c r="Y965" s="14">
        <v>44424</v>
      </c>
      <c r="Z965" s="14">
        <v>44428</v>
      </c>
      <c r="AA965" s="11">
        <f t="shared" si="75"/>
        <v>2021</v>
      </c>
      <c r="AB965" s="11" t="str">
        <f t="shared" si="76"/>
        <v>August</v>
      </c>
      <c r="AC965" s="11">
        <f t="shared" si="79"/>
        <v>4</v>
      </c>
      <c r="AD965" s="13" t="str" cm="1">
        <f t="array" ref="AD965">_xlfn.IFS(Table1[[#This Row],[Diff order-ship date]]&gt;10,"late time",Table1[[#This Row],[Diff order-ship date]]&gt;=0,"on time",Table1[[#This Row],[Diff order-ship date]]&lt;0,"not appropriate")</f>
        <v>on time</v>
      </c>
      <c r="AE965" s="11" t="str">
        <f t="shared" si="77"/>
        <v>Positive</v>
      </c>
      <c r="AF965" s="11" t="str">
        <f>_xlfn.CONCAT(Table1[[#This Row],[Month]],Table1[[#This Row],[year]])</f>
        <v>August2021</v>
      </c>
      <c r="AG965" s="11">
        <f t="shared" si="78"/>
        <v>0.23943661971831001</v>
      </c>
    </row>
    <row r="966" spans="1:33">
      <c r="A966" s="4">
        <v>965</v>
      </c>
      <c r="B966" s="5" t="s">
        <v>3129</v>
      </c>
      <c r="C966" s="5" t="s">
        <v>152</v>
      </c>
      <c r="D966" s="5" t="s">
        <v>3130</v>
      </c>
      <c r="E966" s="5" t="s">
        <v>3131</v>
      </c>
      <c r="F966" s="5" t="s">
        <v>160</v>
      </c>
      <c r="G966" s="5" t="s">
        <v>926</v>
      </c>
      <c r="H966" s="5" t="s">
        <v>104</v>
      </c>
      <c r="I966" s="5" t="s">
        <v>212</v>
      </c>
      <c r="J966" s="5" t="s">
        <v>67</v>
      </c>
      <c r="K966" s="5" t="s">
        <v>3132</v>
      </c>
      <c r="L966" s="5" t="s">
        <v>36</v>
      </c>
      <c r="M966" s="5" t="s">
        <v>38</v>
      </c>
      <c r="N966" s="5" t="s">
        <v>3133</v>
      </c>
      <c r="O966" s="5">
        <v>43.5</v>
      </c>
      <c r="P966" s="5">
        <v>5</v>
      </c>
      <c r="Q966" s="5">
        <v>6</v>
      </c>
      <c r="R966" s="8">
        <f>Table1[[#This Row],[Profit]]/Table1[[#This Row],[Sales]]</f>
        <v>0.13793103448275901</v>
      </c>
      <c r="S966" s="5">
        <v>15.52</v>
      </c>
      <c r="T966" s="5" t="s">
        <v>163</v>
      </c>
      <c r="U966" s="5">
        <v>249</v>
      </c>
      <c r="V966" s="5" t="s">
        <v>174</v>
      </c>
      <c r="W966" s="5" t="s">
        <v>126</v>
      </c>
      <c r="X966" s="9" t="s">
        <v>28</v>
      </c>
      <c r="Y966" s="12">
        <v>44235</v>
      </c>
      <c r="Z966" s="12">
        <v>44385</v>
      </c>
      <c r="AA966" s="11">
        <f t="shared" si="75"/>
        <v>2021</v>
      </c>
      <c r="AB966" s="11" t="str">
        <f t="shared" si="76"/>
        <v>July</v>
      </c>
      <c r="AC966" s="11">
        <f t="shared" si="79"/>
        <v>150</v>
      </c>
      <c r="AD966" s="13" t="str" cm="1">
        <f t="array" ref="AD966">_xlfn.IFS(Table1[[#This Row],[Diff order-ship date]]&gt;10,"late time",Table1[[#This Row],[Diff order-ship date]]&gt;=0,"on time",Table1[[#This Row],[Diff order-ship date]]&lt;0,"not appropriate")</f>
        <v>late time</v>
      </c>
      <c r="AE966" s="11" t="str">
        <f t="shared" si="77"/>
        <v>Positive</v>
      </c>
      <c r="AF966" s="11" t="str">
        <f>_xlfn.CONCAT(Table1[[#This Row],[Month]],Table1[[#This Row],[year]])</f>
        <v>July2021</v>
      </c>
      <c r="AG966" s="11">
        <f t="shared" si="78"/>
        <v>0.13793103448275901</v>
      </c>
    </row>
    <row r="967" spans="1:33">
      <c r="A967" s="6">
        <v>966</v>
      </c>
      <c r="B967" s="7" t="s">
        <v>2602</v>
      </c>
      <c r="C967" s="7" t="s">
        <v>147</v>
      </c>
      <c r="D967" s="7" t="s">
        <v>2603</v>
      </c>
      <c r="E967" s="7" t="s">
        <v>2604</v>
      </c>
      <c r="F967" s="7" t="s">
        <v>160</v>
      </c>
      <c r="G967" s="7" t="s">
        <v>522</v>
      </c>
      <c r="H967" s="7" t="s">
        <v>94</v>
      </c>
      <c r="I967" s="7" t="s">
        <v>212</v>
      </c>
      <c r="J967" s="7" t="s">
        <v>66</v>
      </c>
      <c r="K967" s="7" t="s">
        <v>886</v>
      </c>
      <c r="L967" s="7" t="s">
        <v>36</v>
      </c>
      <c r="M967" s="7" t="s">
        <v>99</v>
      </c>
      <c r="N967" s="7" t="s">
        <v>887</v>
      </c>
      <c r="O967" s="7">
        <v>113.52</v>
      </c>
      <c r="P967" s="7">
        <v>4</v>
      </c>
      <c r="Q967" s="7">
        <v>6.72</v>
      </c>
      <c r="R967" s="8">
        <f>Table1[[#This Row],[Profit]]/Table1[[#This Row],[Sales]]</f>
        <v>5.9196617336152203E-2</v>
      </c>
      <c r="S967" s="7">
        <v>20.29</v>
      </c>
      <c r="T967" s="7" t="s">
        <v>163</v>
      </c>
      <c r="U967" s="7">
        <v>599</v>
      </c>
      <c r="V967" s="7" t="s">
        <v>174</v>
      </c>
      <c r="W967" s="7" t="s">
        <v>115</v>
      </c>
      <c r="X967" s="10" t="s">
        <v>21</v>
      </c>
      <c r="Y967" s="14">
        <v>45481</v>
      </c>
      <c r="Z967" s="14">
        <v>45634</v>
      </c>
      <c r="AA967" s="11">
        <f t="shared" si="75"/>
        <v>2024</v>
      </c>
      <c r="AB967" s="11" t="str">
        <f t="shared" si="76"/>
        <v>December</v>
      </c>
      <c r="AC967" s="11">
        <f t="shared" si="79"/>
        <v>153</v>
      </c>
      <c r="AD967" s="13" t="str" cm="1">
        <f t="array" ref="AD967">_xlfn.IFS(Table1[[#This Row],[Diff order-ship date]]&gt;10,"late time",Table1[[#This Row],[Diff order-ship date]]&gt;=0,"on time",Table1[[#This Row],[Diff order-ship date]]&lt;0,"not appropriate")</f>
        <v>late time</v>
      </c>
      <c r="AE967" s="11" t="str">
        <f t="shared" si="77"/>
        <v>Positive</v>
      </c>
      <c r="AF967" s="11" t="str">
        <f>_xlfn.CONCAT(Table1[[#This Row],[Month]],Table1[[#This Row],[year]])</f>
        <v>December2024</v>
      </c>
      <c r="AG967" s="11">
        <f t="shared" si="78"/>
        <v>5.9196617336152203E-2</v>
      </c>
    </row>
    <row r="968" spans="1:33">
      <c r="A968" s="4">
        <v>967</v>
      </c>
      <c r="B968" s="5" t="s">
        <v>2586</v>
      </c>
      <c r="C968" s="5" t="s">
        <v>147</v>
      </c>
      <c r="D968" s="5" t="s">
        <v>2109</v>
      </c>
      <c r="E968" s="5" t="s">
        <v>2110</v>
      </c>
      <c r="F968" s="5" t="s">
        <v>160</v>
      </c>
      <c r="G968" s="5" t="s">
        <v>224</v>
      </c>
      <c r="H968" s="5" t="s">
        <v>87</v>
      </c>
      <c r="I968" s="5" t="s">
        <v>212</v>
      </c>
      <c r="J968" s="5" t="s">
        <v>66</v>
      </c>
      <c r="K968" s="5" t="s">
        <v>3134</v>
      </c>
      <c r="L968" s="5" t="s">
        <v>36</v>
      </c>
      <c r="M968" s="5" t="s">
        <v>99</v>
      </c>
      <c r="N968" s="5" t="s">
        <v>3135</v>
      </c>
      <c r="O968" s="5">
        <v>114</v>
      </c>
      <c r="P968" s="5">
        <v>4</v>
      </c>
      <c r="Q968" s="5">
        <v>45.6</v>
      </c>
      <c r="R968" s="8">
        <f>Table1[[#This Row],[Profit]]/Table1[[#This Row],[Sales]]</f>
        <v>0.4</v>
      </c>
      <c r="S968" s="5">
        <v>20.149999999999999</v>
      </c>
      <c r="T968" s="5" t="s">
        <v>170</v>
      </c>
      <c r="U968" s="5">
        <v>69</v>
      </c>
      <c r="V968" s="5" t="s">
        <v>174</v>
      </c>
      <c r="W968" s="5" t="s">
        <v>110</v>
      </c>
      <c r="X968" s="9" t="s">
        <v>28</v>
      </c>
      <c r="Y968" s="12">
        <v>45307</v>
      </c>
      <c r="Z968" s="12">
        <v>45314</v>
      </c>
      <c r="AA968" s="11">
        <f t="shared" si="75"/>
        <v>2024</v>
      </c>
      <c r="AB968" s="11" t="str">
        <f t="shared" si="76"/>
        <v>January</v>
      </c>
      <c r="AC968" s="11">
        <f t="shared" si="79"/>
        <v>7</v>
      </c>
      <c r="AD968" s="13" t="str" cm="1">
        <f t="array" ref="AD968">_xlfn.IFS(Table1[[#This Row],[Diff order-ship date]]&gt;10,"late time",Table1[[#This Row],[Diff order-ship date]]&gt;=0,"on time",Table1[[#This Row],[Diff order-ship date]]&lt;0,"not appropriate")</f>
        <v>on time</v>
      </c>
      <c r="AE968" s="11" t="str">
        <f t="shared" si="77"/>
        <v>Positive</v>
      </c>
      <c r="AF968" s="11" t="str">
        <f>_xlfn.CONCAT(Table1[[#This Row],[Month]],Table1[[#This Row],[year]])</f>
        <v>January2024</v>
      </c>
      <c r="AG968" s="11">
        <f t="shared" si="78"/>
        <v>0.4</v>
      </c>
    </row>
    <row r="969" spans="1:33">
      <c r="A969" s="6">
        <v>968</v>
      </c>
      <c r="B969" s="7" t="s">
        <v>2541</v>
      </c>
      <c r="C969" s="7" t="s">
        <v>152</v>
      </c>
      <c r="D969" s="7" t="s">
        <v>2542</v>
      </c>
      <c r="E969" s="7" t="s">
        <v>2543</v>
      </c>
      <c r="F969" s="7" t="s">
        <v>160</v>
      </c>
      <c r="G969" s="7" t="s">
        <v>2544</v>
      </c>
      <c r="H969" s="7" t="s">
        <v>138</v>
      </c>
      <c r="I969" s="7" t="s">
        <v>212</v>
      </c>
      <c r="J969" s="7" t="s">
        <v>65</v>
      </c>
      <c r="K969" s="7" t="s">
        <v>616</v>
      </c>
      <c r="L969" s="7" t="s">
        <v>36</v>
      </c>
      <c r="M969" s="7" t="s">
        <v>99</v>
      </c>
      <c r="N969" s="7" t="s">
        <v>617</v>
      </c>
      <c r="O969" s="7">
        <v>210.12</v>
      </c>
      <c r="P969" s="7">
        <v>4</v>
      </c>
      <c r="Q969" s="7">
        <v>25.2</v>
      </c>
      <c r="R969" s="8">
        <f>Table1[[#This Row],[Profit]]/Table1[[#This Row],[Sales]]</f>
        <v>0.11993146773272401</v>
      </c>
      <c r="S969" s="7">
        <v>5.34</v>
      </c>
      <c r="T969" s="7" t="s">
        <v>170</v>
      </c>
      <c r="U969" s="7">
        <v>430</v>
      </c>
      <c r="V969" s="7" t="s">
        <v>174</v>
      </c>
      <c r="W969" s="7" t="s">
        <v>126</v>
      </c>
      <c r="X969" s="10" t="s">
        <v>28</v>
      </c>
      <c r="Y969" s="14">
        <v>44854</v>
      </c>
      <c r="Z969" s="14">
        <v>44858</v>
      </c>
      <c r="AA969" s="11">
        <f t="shared" si="75"/>
        <v>2022</v>
      </c>
      <c r="AB969" s="11" t="str">
        <f t="shared" si="76"/>
        <v>October</v>
      </c>
      <c r="AC969" s="11">
        <f t="shared" si="79"/>
        <v>4</v>
      </c>
      <c r="AD969" s="13" t="str" cm="1">
        <f t="array" ref="AD969">_xlfn.IFS(Table1[[#This Row],[Diff order-ship date]]&gt;10,"late time",Table1[[#This Row],[Diff order-ship date]]&gt;=0,"on time",Table1[[#This Row],[Diff order-ship date]]&lt;0,"not appropriate")</f>
        <v>on time</v>
      </c>
      <c r="AE969" s="11" t="str">
        <f t="shared" si="77"/>
        <v>Positive</v>
      </c>
      <c r="AF969" s="11" t="str">
        <f>_xlfn.CONCAT(Table1[[#This Row],[Month]],Table1[[#This Row],[year]])</f>
        <v>October2022</v>
      </c>
      <c r="AG969" s="11">
        <f t="shared" si="78"/>
        <v>0.11993146773272401</v>
      </c>
    </row>
    <row r="970" spans="1:33">
      <c r="A970" s="4">
        <v>969</v>
      </c>
      <c r="B970" s="5" t="s">
        <v>1424</v>
      </c>
      <c r="C970" s="5" t="s">
        <v>152</v>
      </c>
      <c r="D970" s="5" t="s">
        <v>793</v>
      </c>
      <c r="E970" s="5" t="s">
        <v>794</v>
      </c>
      <c r="F970" s="5" t="s">
        <v>160</v>
      </c>
      <c r="G970" s="5" t="s">
        <v>1425</v>
      </c>
      <c r="H970" s="5" t="s">
        <v>25</v>
      </c>
      <c r="I970" s="5" t="s">
        <v>212</v>
      </c>
      <c r="J970" s="5" t="s">
        <v>66</v>
      </c>
      <c r="K970" s="5" t="s">
        <v>3136</v>
      </c>
      <c r="L970" s="5" t="s">
        <v>36</v>
      </c>
      <c r="M970" s="5" t="s">
        <v>88</v>
      </c>
      <c r="N970" s="5" t="s">
        <v>3137</v>
      </c>
      <c r="O970" s="5">
        <v>34.200000000000003</v>
      </c>
      <c r="P970" s="5">
        <v>4</v>
      </c>
      <c r="Q970" s="5">
        <v>12.6</v>
      </c>
      <c r="R970" s="8">
        <f>Table1[[#This Row],[Profit]]/Table1[[#This Row],[Sales]]</f>
        <v>0.36842105263157898</v>
      </c>
      <c r="S970" s="5">
        <v>5.32</v>
      </c>
      <c r="T970" s="5" t="s">
        <v>165</v>
      </c>
      <c r="U970" s="5">
        <v>786</v>
      </c>
      <c r="V970" s="5" t="s">
        <v>174</v>
      </c>
      <c r="W970" s="5" t="s">
        <v>122</v>
      </c>
      <c r="X970" s="9" t="s">
        <v>28</v>
      </c>
      <c r="Y970" s="12">
        <v>44892</v>
      </c>
      <c r="Z970" s="12">
        <v>44632</v>
      </c>
      <c r="AA970" s="11">
        <f t="shared" si="75"/>
        <v>2022</v>
      </c>
      <c r="AB970" s="11" t="str">
        <f t="shared" si="76"/>
        <v>March</v>
      </c>
      <c r="AC970" s="11">
        <f t="shared" si="79"/>
        <v>-260</v>
      </c>
      <c r="AD970" s="13" t="str" cm="1">
        <f t="array" ref="AD970">_xlfn.IFS(Table1[[#This Row],[Diff order-ship date]]&gt;10,"late time",Table1[[#This Row],[Diff order-ship date]]&gt;=0,"on time",Table1[[#This Row],[Diff order-ship date]]&lt;0,"not appropriate")</f>
        <v>not appropriate</v>
      </c>
      <c r="AE970" s="11" t="str">
        <f t="shared" si="77"/>
        <v>Positive</v>
      </c>
      <c r="AF970" s="11" t="str">
        <f>_xlfn.CONCAT(Table1[[#This Row],[Month]],Table1[[#This Row],[year]])</f>
        <v>March2022</v>
      </c>
      <c r="AG970" s="11">
        <f t="shared" si="78"/>
        <v>0.36842105263157898</v>
      </c>
    </row>
    <row r="971" spans="1:33">
      <c r="A971" s="6">
        <v>970</v>
      </c>
      <c r="B971" s="7" t="s">
        <v>792</v>
      </c>
      <c r="C971" s="7" t="s">
        <v>152</v>
      </c>
      <c r="D971" s="7" t="s">
        <v>793</v>
      </c>
      <c r="E971" s="7" t="s">
        <v>794</v>
      </c>
      <c r="F971" s="7" t="s">
        <v>160</v>
      </c>
      <c r="G971" s="7" t="s">
        <v>795</v>
      </c>
      <c r="H971" s="7" t="s">
        <v>104</v>
      </c>
      <c r="I971" s="7" t="s">
        <v>212</v>
      </c>
      <c r="J971" s="7" t="s">
        <v>67</v>
      </c>
      <c r="K971" s="7" t="s">
        <v>3138</v>
      </c>
      <c r="L971" s="7" t="s">
        <v>36</v>
      </c>
      <c r="M971" s="7" t="s">
        <v>75</v>
      </c>
      <c r="N971" s="7" t="s">
        <v>3139</v>
      </c>
      <c r="O971" s="7">
        <v>56.76</v>
      </c>
      <c r="P971" s="7">
        <v>4</v>
      </c>
      <c r="Q971" s="7">
        <v>3.96</v>
      </c>
      <c r="R971" s="8">
        <f>Table1[[#This Row],[Profit]]/Table1[[#This Row],[Sales]]</f>
        <v>6.9767441860465101E-2</v>
      </c>
      <c r="S971" s="7">
        <v>3.35</v>
      </c>
      <c r="T971" s="7" t="s">
        <v>170</v>
      </c>
      <c r="U971" s="7">
        <v>247</v>
      </c>
      <c r="V971" s="7" t="s">
        <v>174</v>
      </c>
      <c r="W971" s="7" t="s">
        <v>115</v>
      </c>
      <c r="X971" s="10" t="s">
        <v>28</v>
      </c>
      <c r="Y971" s="14">
        <v>45287</v>
      </c>
      <c r="Z971" s="14">
        <v>45291</v>
      </c>
      <c r="AA971" s="11">
        <f t="shared" si="75"/>
        <v>2023</v>
      </c>
      <c r="AB971" s="11" t="str">
        <f t="shared" si="76"/>
        <v>December</v>
      </c>
      <c r="AC971" s="11">
        <f t="shared" si="79"/>
        <v>4</v>
      </c>
      <c r="AD971" s="13" t="str" cm="1">
        <f t="array" ref="AD971">_xlfn.IFS(Table1[[#This Row],[Diff order-ship date]]&gt;10,"late time",Table1[[#This Row],[Diff order-ship date]]&gt;=0,"on time",Table1[[#This Row],[Diff order-ship date]]&lt;0,"not appropriate")</f>
        <v>on time</v>
      </c>
      <c r="AE971" s="11" t="str">
        <f t="shared" si="77"/>
        <v>Positive</v>
      </c>
      <c r="AF971" s="11" t="str">
        <f>_xlfn.CONCAT(Table1[[#This Row],[Month]],Table1[[#This Row],[year]])</f>
        <v>December2023</v>
      </c>
      <c r="AG971" s="11">
        <f t="shared" si="78"/>
        <v>6.9767441860465101E-2</v>
      </c>
    </row>
    <row r="972" spans="1:33">
      <c r="A972" s="4">
        <v>971</v>
      </c>
      <c r="B972" s="5" t="s">
        <v>1330</v>
      </c>
      <c r="C972" s="5" t="s">
        <v>147</v>
      </c>
      <c r="D972" s="5" t="s">
        <v>1331</v>
      </c>
      <c r="E972" s="5" t="s">
        <v>1332</v>
      </c>
      <c r="F972" s="5" t="s">
        <v>160</v>
      </c>
      <c r="G972" s="5" t="s">
        <v>1333</v>
      </c>
      <c r="H972" s="5" t="s">
        <v>138</v>
      </c>
      <c r="I972" s="5" t="s">
        <v>212</v>
      </c>
      <c r="J972" s="5" t="s">
        <v>65</v>
      </c>
      <c r="K972" s="5" t="s">
        <v>3140</v>
      </c>
      <c r="L972" s="5" t="s">
        <v>36</v>
      </c>
      <c r="M972" s="5" t="s">
        <v>109</v>
      </c>
      <c r="N972" s="5" t="s">
        <v>3141</v>
      </c>
      <c r="O972" s="5">
        <v>71.91</v>
      </c>
      <c r="P972" s="5">
        <v>3</v>
      </c>
      <c r="Q972" s="5">
        <v>20.79</v>
      </c>
      <c r="R972" s="8">
        <f>Table1[[#This Row],[Profit]]/Table1[[#This Row],[Sales]]</f>
        <v>0.289111389236546</v>
      </c>
      <c r="S972" s="5">
        <v>17.72</v>
      </c>
      <c r="T972" s="5" t="s">
        <v>163</v>
      </c>
      <c r="U972" s="5">
        <v>138</v>
      </c>
      <c r="V972" s="5" t="s">
        <v>174</v>
      </c>
      <c r="W972" s="5" t="s">
        <v>110</v>
      </c>
      <c r="X972" s="9" t="s">
        <v>21</v>
      </c>
      <c r="Y972" s="12">
        <v>45149</v>
      </c>
      <c r="Z972" s="12">
        <v>45243</v>
      </c>
      <c r="AA972" s="11">
        <f t="shared" si="75"/>
        <v>2023</v>
      </c>
      <c r="AB972" s="11" t="str">
        <f t="shared" si="76"/>
        <v>November</v>
      </c>
      <c r="AC972" s="11">
        <f t="shared" si="79"/>
        <v>94</v>
      </c>
      <c r="AD972" s="13" t="str" cm="1">
        <f t="array" ref="AD972">_xlfn.IFS(Table1[[#This Row],[Diff order-ship date]]&gt;10,"late time",Table1[[#This Row],[Diff order-ship date]]&gt;=0,"on time",Table1[[#This Row],[Diff order-ship date]]&lt;0,"not appropriate")</f>
        <v>late time</v>
      </c>
      <c r="AE972" s="11" t="str">
        <f t="shared" si="77"/>
        <v>Positive</v>
      </c>
      <c r="AF972" s="11" t="str">
        <f>_xlfn.CONCAT(Table1[[#This Row],[Month]],Table1[[#This Row],[year]])</f>
        <v>November2023</v>
      </c>
      <c r="AG972" s="11">
        <f t="shared" si="78"/>
        <v>0.289111389236546</v>
      </c>
    </row>
    <row r="973" spans="1:33">
      <c r="A973" s="6">
        <v>972</v>
      </c>
      <c r="B973" s="7" t="s">
        <v>3142</v>
      </c>
      <c r="C973" s="7" t="s">
        <v>152</v>
      </c>
      <c r="D973" s="7" t="s">
        <v>760</v>
      </c>
      <c r="E973" s="7" t="s">
        <v>761</v>
      </c>
      <c r="F973" s="7" t="s">
        <v>160</v>
      </c>
      <c r="G973" s="7" t="s">
        <v>155</v>
      </c>
      <c r="H973" s="7" t="s">
        <v>134</v>
      </c>
      <c r="I973" s="7" t="s">
        <v>212</v>
      </c>
      <c r="J973" s="7" t="s">
        <v>66</v>
      </c>
      <c r="K973" s="7" t="s">
        <v>3143</v>
      </c>
      <c r="L973" s="7" t="s">
        <v>36</v>
      </c>
      <c r="M973" s="7" t="s">
        <v>99</v>
      </c>
      <c r="N973" s="7" t="s">
        <v>3144</v>
      </c>
      <c r="O973" s="7">
        <v>79.38</v>
      </c>
      <c r="P973" s="7">
        <v>3</v>
      </c>
      <c r="Q973" s="7">
        <v>25.38</v>
      </c>
      <c r="R973" s="8">
        <f>Table1[[#This Row],[Profit]]/Table1[[#This Row],[Sales]]</f>
        <v>0.319727891156463</v>
      </c>
      <c r="S973" s="7">
        <v>13.82</v>
      </c>
      <c r="T973" s="7" t="s">
        <v>165</v>
      </c>
      <c r="U973" s="7">
        <v>628</v>
      </c>
      <c r="V973" s="7" t="s">
        <v>174</v>
      </c>
      <c r="W973" s="7" t="s">
        <v>126</v>
      </c>
      <c r="X973" s="10" t="s">
        <v>21</v>
      </c>
      <c r="Y973" s="14">
        <v>44895</v>
      </c>
      <c r="Z973" s="14">
        <v>44663</v>
      </c>
      <c r="AA973" s="11">
        <f t="shared" si="75"/>
        <v>2022</v>
      </c>
      <c r="AB973" s="11" t="str">
        <f t="shared" si="76"/>
        <v>April</v>
      </c>
      <c r="AC973" s="11">
        <f t="shared" si="79"/>
        <v>-232</v>
      </c>
      <c r="AD973" s="13" t="str" cm="1">
        <f t="array" ref="AD973">_xlfn.IFS(Table1[[#This Row],[Diff order-ship date]]&gt;10,"late time",Table1[[#This Row],[Diff order-ship date]]&gt;=0,"on time",Table1[[#This Row],[Diff order-ship date]]&lt;0,"not appropriate")</f>
        <v>not appropriate</v>
      </c>
      <c r="AE973" s="11" t="str">
        <f t="shared" si="77"/>
        <v>Positive</v>
      </c>
      <c r="AF973" s="11" t="str">
        <f>_xlfn.CONCAT(Table1[[#This Row],[Month]],Table1[[#This Row],[year]])</f>
        <v>April2022</v>
      </c>
      <c r="AG973" s="11">
        <f t="shared" si="78"/>
        <v>0.319727891156463</v>
      </c>
    </row>
    <row r="974" spans="1:33">
      <c r="A974" s="4">
        <v>973</v>
      </c>
      <c r="B974" s="5" t="s">
        <v>1419</v>
      </c>
      <c r="C974" s="5" t="s">
        <v>152</v>
      </c>
      <c r="D974" s="5" t="s">
        <v>1420</v>
      </c>
      <c r="E974" s="5" t="s">
        <v>1421</v>
      </c>
      <c r="F974" s="5" t="s">
        <v>160</v>
      </c>
      <c r="G974" s="5" t="s">
        <v>681</v>
      </c>
      <c r="H974" s="5" t="s">
        <v>132</v>
      </c>
      <c r="I974" s="5" t="s">
        <v>212</v>
      </c>
      <c r="J974" s="5" t="s">
        <v>66</v>
      </c>
      <c r="K974" s="5" t="s">
        <v>3145</v>
      </c>
      <c r="L974" s="5" t="s">
        <v>36</v>
      </c>
      <c r="M974" s="5" t="s">
        <v>114</v>
      </c>
      <c r="N974" s="5" t="s">
        <v>3146</v>
      </c>
      <c r="O974" s="5">
        <v>85.14</v>
      </c>
      <c r="P974" s="5">
        <v>3</v>
      </c>
      <c r="Q974" s="5">
        <v>13.59</v>
      </c>
      <c r="R974" s="8">
        <f>Table1[[#This Row],[Profit]]/Table1[[#This Row],[Sales]]</f>
        <v>0.15961945031712499</v>
      </c>
      <c r="S974" s="5">
        <v>10.86</v>
      </c>
      <c r="T974" s="5" t="s">
        <v>170</v>
      </c>
      <c r="U974" s="5">
        <v>116</v>
      </c>
      <c r="V974" s="5" t="s">
        <v>174</v>
      </c>
      <c r="W974" s="5" t="s">
        <v>122</v>
      </c>
      <c r="X974" s="9" t="s">
        <v>21</v>
      </c>
      <c r="Y974" s="12">
        <v>44879</v>
      </c>
      <c r="Z974" s="12">
        <v>44883</v>
      </c>
      <c r="AA974" s="11">
        <f t="shared" si="75"/>
        <v>2022</v>
      </c>
      <c r="AB974" s="11" t="str">
        <f t="shared" si="76"/>
        <v>November</v>
      </c>
      <c r="AC974" s="11">
        <f t="shared" si="79"/>
        <v>4</v>
      </c>
      <c r="AD974" s="13" t="str" cm="1">
        <f t="array" ref="AD974">_xlfn.IFS(Table1[[#This Row],[Diff order-ship date]]&gt;10,"late time",Table1[[#This Row],[Diff order-ship date]]&gt;=0,"on time",Table1[[#This Row],[Diff order-ship date]]&lt;0,"not appropriate")</f>
        <v>on time</v>
      </c>
      <c r="AE974" s="11" t="str">
        <f t="shared" si="77"/>
        <v>Positive</v>
      </c>
      <c r="AF974" s="11" t="str">
        <f>_xlfn.CONCAT(Table1[[#This Row],[Month]],Table1[[#This Row],[year]])</f>
        <v>November2022</v>
      </c>
      <c r="AG974" s="11">
        <f t="shared" si="78"/>
        <v>0.15961945031712499</v>
      </c>
    </row>
    <row r="975" spans="1:33">
      <c r="A975" s="6">
        <v>974</v>
      </c>
      <c r="B975" s="7" t="s">
        <v>2536</v>
      </c>
      <c r="C975" s="7" t="s">
        <v>149</v>
      </c>
      <c r="D975" s="7" t="s">
        <v>2537</v>
      </c>
      <c r="E975" s="7" t="s">
        <v>2538</v>
      </c>
      <c r="F975" s="7" t="s">
        <v>160</v>
      </c>
      <c r="G975" s="7" t="s">
        <v>566</v>
      </c>
      <c r="H975" s="7" t="s">
        <v>129</v>
      </c>
      <c r="I975" s="7" t="s">
        <v>212</v>
      </c>
      <c r="J975" s="7" t="s">
        <v>67</v>
      </c>
      <c r="K975" s="7" t="s">
        <v>1977</v>
      </c>
      <c r="L975" s="7" t="s">
        <v>36</v>
      </c>
      <c r="M975" s="7" t="s">
        <v>88</v>
      </c>
      <c r="N975" s="7" t="s">
        <v>1978</v>
      </c>
      <c r="O975" s="7">
        <v>6.54</v>
      </c>
      <c r="P975" s="7">
        <v>1</v>
      </c>
      <c r="Q975" s="7">
        <v>1.83</v>
      </c>
      <c r="R975" s="8">
        <f>Table1[[#This Row],[Profit]]/Table1[[#This Row],[Sales]]</f>
        <v>0.27981651376146799</v>
      </c>
      <c r="S975" s="7">
        <v>1.5</v>
      </c>
      <c r="T975" s="7" t="s">
        <v>163</v>
      </c>
      <c r="U975" s="7">
        <v>617</v>
      </c>
      <c r="V975" s="7" t="s">
        <v>174</v>
      </c>
      <c r="W975" s="7" t="s">
        <v>110</v>
      </c>
      <c r="X975" s="10" t="s">
        <v>28</v>
      </c>
      <c r="Y975" s="14">
        <v>45614</v>
      </c>
      <c r="Z975" s="14">
        <v>45618</v>
      </c>
      <c r="AA975" s="11">
        <f t="shared" si="75"/>
        <v>2024</v>
      </c>
      <c r="AB975" s="11" t="str">
        <f t="shared" si="76"/>
        <v>November</v>
      </c>
      <c r="AC975" s="11">
        <f t="shared" si="79"/>
        <v>4</v>
      </c>
      <c r="AD975" s="13" t="str" cm="1">
        <f t="array" ref="AD975">_xlfn.IFS(Table1[[#This Row],[Diff order-ship date]]&gt;10,"late time",Table1[[#This Row],[Diff order-ship date]]&gt;=0,"on time",Table1[[#This Row],[Diff order-ship date]]&lt;0,"not appropriate")</f>
        <v>on time</v>
      </c>
      <c r="AE975" s="11" t="str">
        <f t="shared" si="77"/>
        <v>Positive</v>
      </c>
      <c r="AF975" s="11" t="str">
        <f>_xlfn.CONCAT(Table1[[#This Row],[Month]],Table1[[#This Row],[year]])</f>
        <v>November2024</v>
      </c>
      <c r="AG975" s="11">
        <f t="shared" si="78"/>
        <v>0.27981651376146799</v>
      </c>
    </row>
    <row r="976" spans="1:33">
      <c r="A976" s="4">
        <v>975</v>
      </c>
      <c r="B976" s="5" t="s">
        <v>3147</v>
      </c>
      <c r="C976" s="5" t="s">
        <v>147</v>
      </c>
      <c r="D976" s="5" t="s">
        <v>2097</v>
      </c>
      <c r="E976" s="5" t="s">
        <v>2098</v>
      </c>
      <c r="F976" s="5" t="s">
        <v>160</v>
      </c>
      <c r="G976" s="5" t="s">
        <v>150</v>
      </c>
      <c r="H976" s="5" t="s">
        <v>87</v>
      </c>
      <c r="I976" s="5" t="s">
        <v>212</v>
      </c>
      <c r="J976" s="5" t="s">
        <v>66</v>
      </c>
      <c r="K976" s="5" t="s">
        <v>3148</v>
      </c>
      <c r="L976" s="5" t="s">
        <v>36</v>
      </c>
      <c r="M976" s="5" t="s">
        <v>109</v>
      </c>
      <c r="N976" s="5" t="s">
        <v>3149</v>
      </c>
      <c r="O976" s="5">
        <v>34.020000000000003</v>
      </c>
      <c r="P976" s="5">
        <v>2</v>
      </c>
      <c r="Q976" s="5">
        <v>3.36</v>
      </c>
      <c r="R976" s="8">
        <f>Table1[[#This Row],[Profit]]/Table1[[#This Row],[Sales]]</f>
        <v>9.8765432098765399E-2</v>
      </c>
      <c r="S976" s="5">
        <v>13.61</v>
      </c>
      <c r="T976" s="5" t="s">
        <v>163</v>
      </c>
      <c r="U976" s="5">
        <v>211</v>
      </c>
      <c r="V976" s="5" t="s">
        <v>174</v>
      </c>
      <c r="W976" s="5" t="s">
        <v>126</v>
      </c>
      <c r="X976" s="9" t="s">
        <v>28</v>
      </c>
      <c r="Y976" s="12">
        <v>44891</v>
      </c>
      <c r="Z976" s="12">
        <v>44632</v>
      </c>
      <c r="AA976" s="11">
        <f t="shared" si="75"/>
        <v>2022</v>
      </c>
      <c r="AB976" s="11" t="str">
        <f t="shared" si="76"/>
        <v>March</v>
      </c>
      <c r="AC976" s="11">
        <f t="shared" si="79"/>
        <v>-259</v>
      </c>
      <c r="AD976" s="13" t="str" cm="1">
        <f t="array" ref="AD976">_xlfn.IFS(Table1[[#This Row],[Diff order-ship date]]&gt;10,"late time",Table1[[#This Row],[Diff order-ship date]]&gt;=0,"on time",Table1[[#This Row],[Diff order-ship date]]&lt;0,"not appropriate")</f>
        <v>not appropriate</v>
      </c>
      <c r="AE976" s="11" t="str">
        <f t="shared" si="77"/>
        <v>Positive</v>
      </c>
      <c r="AF976" s="11" t="str">
        <f>_xlfn.CONCAT(Table1[[#This Row],[Month]],Table1[[#This Row],[year]])</f>
        <v>March2022</v>
      </c>
      <c r="AG976" s="11">
        <f t="shared" si="78"/>
        <v>9.8765432098765399E-2</v>
      </c>
    </row>
    <row r="977" spans="1:33">
      <c r="A977" s="6">
        <v>976</v>
      </c>
      <c r="B977" s="7" t="s">
        <v>782</v>
      </c>
      <c r="C977" s="7" t="s">
        <v>147</v>
      </c>
      <c r="D977" s="7" t="s">
        <v>783</v>
      </c>
      <c r="E977" s="7" t="s">
        <v>784</v>
      </c>
      <c r="F977" s="7" t="s">
        <v>160</v>
      </c>
      <c r="G977" s="7" t="s">
        <v>308</v>
      </c>
      <c r="H977" s="7" t="s">
        <v>87</v>
      </c>
      <c r="I977" s="7" t="s">
        <v>212</v>
      </c>
      <c r="J977" s="7" t="s">
        <v>66</v>
      </c>
      <c r="K977" s="7" t="s">
        <v>3150</v>
      </c>
      <c r="L977" s="7" t="s">
        <v>36</v>
      </c>
      <c r="M977" s="7" t="s">
        <v>99</v>
      </c>
      <c r="N977" s="7" t="s">
        <v>3151</v>
      </c>
      <c r="O977" s="7">
        <v>40.56</v>
      </c>
      <c r="P977" s="7">
        <v>2</v>
      </c>
      <c r="Q977" s="7">
        <v>2.82</v>
      </c>
      <c r="R977" s="8">
        <f>Table1[[#This Row],[Profit]]/Table1[[#This Row],[Sales]]</f>
        <v>6.9526627218934905E-2</v>
      </c>
      <c r="S977" s="7">
        <v>1.22</v>
      </c>
      <c r="T977" s="7" t="s">
        <v>165</v>
      </c>
      <c r="U977" s="7">
        <v>149</v>
      </c>
      <c r="V977" s="7" t="s">
        <v>174</v>
      </c>
      <c r="W977" s="7" t="s">
        <v>122</v>
      </c>
      <c r="X977" s="10" t="s">
        <v>21</v>
      </c>
      <c r="Y977" s="14">
        <v>44238</v>
      </c>
      <c r="Z977" s="14">
        <v>44388</v>
      </c>
      <c r="AA977" s="11">
        <f t="shared" si="75"/>
        <v>2021</v>
      </c>
      <c r="AB977" s="11" t="str">
        <f t="shared" si="76"/>
        <v>July</v>
      </c>
      <c r="AC977" s="11">
        <f t="shared" si="79"/>
        <v>150</v>
      </c>
      <c r="AD977" s="13" t="str" cm="1">
        <f t="array" ref="AD977">_xlfn.IFS(Table1[[#This Row],[Diff order-ship date]]&gt;10,"late time",Table1[[#This Row],[Diff order-ship date]]&gt;=0,"on time",Table1[[#This Row],[Diff order-ship date]]&lt;0,"not appropriate")</f>
        <v>late time</v>
      </c>
      <c r="AE977" s="11" t="str">
        <f t="shared" si="77"/>
        <v>Positive</v>
      </c>
      <c r="AF977" s="11" t="str">
        <f>_xlfn.CONCAT(Table1[[#This Row],[Month]],Table1[[#This Row],[year]])</f>
        <v>July2021</v>
      </c>
      <c r="AG977" s="11">
        <f t="shared" si="78"/>
        <v>6.9526627218934905E-2</v>
      </c>
    </row>
    <row r="978" spans="1:33">
      <c r="A978" s="4">
        <v>977</v>
      </c>
      <c r="B978" s="5" t="s">
        <v>3152</v>
      </c>
      <c r="C978" s="5" t="s">
        <v>152</v>
      </c>
      <c r="D978" s="5" t="s">
        <v>3153</v>
      </c>
      <c r="E978" s="5" t="s">
        <v>3154</v>
      </c>
      <c r="F978" s="5" t="s">
        <v>160</v>
      </c>
      <c r="G978" s="5" t="s">
        <v>2389</v>
      </c>
      <c r="H978" s="5" t="s">
        <v>132</v>
      </c>
      <c r="I978" s="5" t="s">
        <v>212</v>
      </c>
      <c r="J978" s="5" t="s">
        <v>66</v>
      </c>
      <c r="K978" s="5" t="s">
        <v>3155</v>
      </c>
      <c r="L978" s="5" t="s">
        <v>36</v>
      </c>
      <c r="M978" s="5" t="s">
        <v>109</v>
      </c>
      <c r="N978" s="5" t="s">
        <v>3156</v>
      </c>
      <c r="O978" s="5">
        <v>94.98</v>
      </c>
      <c r="P978" s="5">
        <v>2</v>
      </c>
      <c r="Q978" s="5">
        <v>0</v>
      </c>
      <c r="R978" s="8">
        <f>Table1[[#This Row],[Profit]]/Table1[[#This Row],[Sales]]</f>
        <v>0</v>
      </c>
      <c r="S978" s="5">
        <v>10.86</v>
      </c>
      <c r="T978" s="5" t="s">
        <v>170</v>
      </c>
      <c r="U978" s="5">
        <v>445</v>
      </c>
      <c r="V978" s="5" t="s">
        <v>174</v>
      </c>
      <c r="W978" s="5" t="s">
        <v>110</v>
      </c>
      <c r="X978" s="9" t="s">
        <v>21</v>
      </c>
      <c r="Y978" s="12">
        <v>44787</v>
      </c>
      <c r="Z978" s="12">
        <v>44792</v>
      </c>
      <c r="AA978" s="11">
        <f t="shared" si="75"/>
        <v>2022</v>
      </c>
      <c r="AB978" s="11" t="str">
        <f t="shared" si="76"/>
        <v>August</v>
      </c>
      <c r="AC978" s="11">
        <f t="shared" si="79"/>
        <v>5</v>
      </c>
      <c r="AD978" s="13" t="str" cm="1">
        <f t="array" ref="AD978">_xlfn.IFS(Table1[[#This Row],[Diff order-ship date]]&gt;10,"late time",Table1[[#This Row],[Diff order-ship date]]&gt;=0,"on time",Table1[[#This Row],[Diff order-ship date]]&lt;0,"not appropriate")</f>
        <v>on time</v>
      </c>
      <c r="AE978" s="11" t="str">
        <f t="shared" si="77"/>
        <v>Positive</v>
      </c>
      <c r="AF978" s="11" t="str">
        <f>_xlfn.CONCAT(Table1[[#This Row],[Month]],Table1[[#This Row],[year]])</f>
        <v>August2022</v>
      </c>
      <c r="AG978" s="11">
        <f t="shared" si="78"/>
        <v>0</v>
      </c>
    </row>
    <row r="979" spans="1:33">
      <c r="A979" s="6">
        <v>978</v>
      </c>
      <c r="B979" s="7" t="s">
        <v>1303</v>
      </c>
      <c r="C979" s="7" t="s">
        <v>152</v>
      </c>
      <c r="D979" s="7" t="s">
        <v>1304</v>
      </c>
      <c r="E979" s="7" t="s">
        <v>1305</v>
      </c>
      <c r="F979" s="7" t="s">
        <v>160</v>
      </c>
      <c r="G979" s="7" t="s">
        <v>1306</v>
      </c>
      <c r="H979" s="7" t="s">
        <v>138</v>
      </c>
      <c r="I979" s="7" t="s">
        <v>212</v>
      </c>
      <c r="J979" s="7" t="s">
        <v>65</v>
      </c>
      <c r="K979" s="7" t="s">
        <v>3157</v>
      </c>
      <c r="L979" s="7" t="s">
        <v>36</v>
      </c>
      <c r="M979" s="7" t="s">
        <v>99</v>
      </c>
      <c r="N979" s="7" t="s">
        <v>3158</v>
      </c>
      <c r="O979" s="7">
        <v>49.02</v>
      </c>
      <c r="P979" s="7">
        <v>2</v>
      </c>
      <c r="Q979" s="7">
        <v>1.44</v>
      </c>
      <c r="R979" s="8">
        <f>Table1[[#This Row],[Profit]]/Table1[[#This Row],[Sales]]</f>
        <v>2.9375764993880001E-2</v>
      </c>
      <c r="S979" s="7">
        <v>10.73</v>
      </c>
      <c r="T979" s="7" t="s">
        <v>165</v>
      </c>
      <c r="U979" s="7">
        <v>361</v>
      </c>
      <c r="V979" s="7" t="s">
        <v>174</v>
      </c>
      <c r="W979" s="7" t="s">
        <v>126</v>
      </c>
      <c r="X979" s="10" t="s">
        <v>21</v>
      </c>
      <c r="Y979" s="14">
        <v>44346</v>
      </c>
      <c r="Z979" s="14">
        <v>44292</v>
      </c>
      <c r="AA979" s="11">
        <f t="shared" si="75"/>
        <v>2021</v>
      </c>
      <c r="AB979" s="11" t="str">
        <f t="shared" si="76"/>
        <v>April</v>
      </c>
      <c r="AC979" s="11">
        <f t="shared" si="79"/>
        <v>-54</v>
      </c>
      <c r="AD979" s="13" t="str" cm="1">
        <f t="array" ref="AD979">_xlfn.IFS(Table1[[#This Row],[Diff order-ship date]]&gt;10,"late time",Table1[[#This Row],[Diff order-ship date]]&gt;=0,"on time",Table1[[#This Row],[Diff order-ship date]]&lt;0,"not appropriate")</f>
        <v>not appropriate</v>
      </c>
      <c r="AE979" s="11" t="str">
        <f t="shared" si="77"/>
        <v>Positive</v>
      </c>
      <c r="AF979" s="11" t="str">
        <f>_xlfn.CONCAT(Table1[[#This Row],[Month]],Table1[[#This Row],[year]])</f>
        <v>April2021</v>
      </c>
      <c r="AG979" s="11">
        <f t="shared" si="78"/>
        <v>2.9375764993880001E-2</v>
      </c>
    </row>
    <row r="980" spans="1:33">
      <c r="A980" s="4">
        <v>979</v>
      </c>
      <c r="B980" s="5" t="s">
        <v>743</v>
      </c>
      <c r="C980" s="5" t="s">
        <v>152</v>
      </c>
      <c r="D980" s="5" t="s">
        <v>744</v>
      </c>
      <c r="E980" s="5" t="s">
        <v>745</v>
      </c>
      <c r="F980" s="5" t="s">
        <v>160</v>
      </c>
      <c r="G980" s="5" t="s">
        <v>573</v>
      </c>
      <c r="H980" s="5" t="s">
        <v>142</v>
      </c>
      <c r="I980" s="5" t="s">
        <v>212</v>
      </c>
      <c r="J980" s="5" t="s">
        <v>64</v>
      </c>
      <c r="K980" s="5" t="s">
        <v>3159</v>
      </c>
      <c r="L980" s="5" t="s">
        <v>36</v>
      </c>
      <c r="M980" s="5" t="s">
        <v>38</v>
      </c>
      <c r="N980" s="5" t="s">
        <v>3160</v>
      </c>
      <c r="O980" s="5">
        <v>50.58</v>
      </c>
      <c r="P980" s="5">
        <v>2</v>
      </c>
      <c r="Q980" s="5">
        <v>15.66</v>
      </c>
      <c r="R980" s="8">
        <f>Table1[[#This Row],[Profit]]/Table1[[#This Row],[Sales]]</f>
        <v>0.30960854092526702</v>
      </c>
      <c r="S980" s="5">
        <v>6.68</v>
      </c>
      <c r="T980" s="5" t="s">
        <v>165</v>
      </c>
      <c r="U980" s="5">
        <v>45</v>
      </c>
      <c r="V980" s="5" t="s">
        <v>174</v>
      </c>
      <c r="W980" s="5" t="s">
        <v>122</v>
      </c>
      <c r="X980" s="9" t="s">
        <v>21</v>
      </c>
      <c r="Y980" s="12">
        <v>44859</v>
      </c>
      <c r="Z980" s="12">
        <v>44863</v>
      </c>
      <c r="AA980" s="11">
        <f t="shared" si="75"/>
        <v>2022</v>
      </c>
      <c r="AB980" s="11" t="str">
        <f t="shared" si="76"/>
        <v>October</v>
      </c>
      <c r="AC980" s="11">
        <f t="shared" si="79"/>
        <v>4</v>
      </c>
      <c r="AD980" s="13" t="str" cm="1">
        <f t="array" ref="AD980">_xlfn.IFS(Table1[[#This Row],[Diff order-ship date]]&gt;10,"late time",Table1[[#This Row],[Diff order-ship date]]&gt;=0,"on time",Table1[[#This Row],[Diff order-ship date]]&lt;0,"not appropriate")</f>
        <v>on time</v>
      </c>
      <c r="AE980" s="11" t="str">
        <f t="shared" si="77"/>
        <v>Positive</v>
      </c>
      <c r="AF980" s="11" t="str">
        <f>_xlfn.CONCAT(Table1[[#This Row],[Month]],Table1[[#This Row],[year]])</f>
        <v>October2022</v>
      </c>
      <c r="AG980" s="11">
        <f t="shared" si="78"/>
        <v>0.30960854092526702</v>
      </c>
    </row>
    <row r="981" spans="1:33">
      <c r="A981" s="6">
        <v>980</v>
      </c>
      <c r="B981" s="7" t="s">
        <v>1303</v>
      </c>
      <c r="C981" s="7" t="s">
        <v>152</v>
      </c>
      <c r="D981" s="7" t="s">
        <v>1304</v>
      </c>
      <c r="E981" s="7" t="s">
        <v>1305</v>
      </c>
      <c r="F981" s="7" t="s">
        <v>160</v>
      </c>
      <c r="G981" s="7" t="s">
        <v>1306</v>
      </c>
      <c r="H981" s="7" t="s">
        <v>138</v>
      </c>
      <c r="I981" s="7" t="s">
        <v>212</v>
      </c>
      <c r="J981" s="7" t="s">
        <v>65</v>
      </c>
      <c r="K981" s="7" t="s">
        <v>3161</v>
      </c>
      <c r="L981" s="7" t="s">
        <v>36</v>
      </c>
      <c r="M981" s="7" t="s">
        <v>114</v>
      </c>
      <c r="N981" s="7" t="s">
        <v>3162</v>
      </c>
      <c r="O981" s="7">
        <v>69</v>
      </c>
      <c r="P981" s="7">
        <v>2</v>
      </c>
      <c r="Q981" s="7">
        <v>19.32</v>
      </c>
      <c r="R981" s="8">
        <f>Table1[[#This Row],[Profit]]/Table1[[#This Row],[Sales]]</f>
        <v>0.28000000000000003</v>
      </c>
      <c r="S981" s="7">
        <v>6.56</v>
      </c>
      <c r="T981" s="7" t="s">
        <v>165</v>
      </c>
      <c r="U981" s="7">
        <v>771</v>
      </c>
      <c r="V981" s="7" t="s">
        <v>174</v>
      </c>
      <c r="W981" s="7" t="s">
        <v>115</v>
      </c>
      <c r="X981" s="10" t="s">
        <v>21</v>
      </c>
      <c r="Y981" s="14">
        <v>44801</v>
      </c>
      <c r="Z981" s="14">
        <v>44601</v>
      </c>
      <c r="AA981" s="11">
        <f t="shared" si="75"/>
        <v>2022</v>
      </c>
      <c r="AB981" s="11" t="str">
        <f t="shared" si="76"/>
        <v>February</v>
      </c>
      <c r="AC981" s="11">
        <f t="shared" si="79"/>
        <v>-200</v>
      </c>
      <c r="AD981" s="13" t="str" cm="1">
        <f t="array" ref="AD981">_xlfn.IFS(Table1[[#This Row],[Diff order-ship date]]&gt;10,"late time",Table1[[#This Row],[Diff order-ship date]]&gt;=0,"on time",Table1[[#This Row],[Diff order-ship date]]&lt;0,"not appropriate")</f>
        <v>not appropriate</v>
      </c>
      <c r="AE981" s="11" t="str">
        <f t="shared" si="77"/>
        <v>Positive</v>
      </c>
      <c r="AF981" s="11" t="str">
        <f>_xlfn.CONCAT(Table1[[#This Row],[Month]],Table1[[#This Row],[year]])</f>
        <v>February2022</v>
      </c>
      <c r="AG981" s="11">
        <f t="shared" si="78"/>
        <v>0.28000000000000003</v>
      </c>
    </row>
    <row r="982" spans="1:33">
      <c r="A982" s="4">
        <v>981</v>
      </c>
      <c r="B982" s="5" t="s">
        <v>2486</v>
      </c>
      <c r="C982" s="5" t="s">
        <v>152</v>
      </c>
      <c r="D982" s="5" t="s">
        <v>1588</v>
      </c>
      <c r="E982" s="5" t="s">
        <v>1589</v>
      </c>
      <c r="F982" s="5" t="s">
        <v>160</v>
      </c>
      <c r="G982" s="5" t="s">
        <v>869</v>
      </c>
      <c r="H982" s="5" t="s">
        <v>138</v>
      </c>
      <c r="I982" s="5" t="s">
        <v>212</v>
      </c>
      <c r="J982" s="5" t="s">
        <v>65</v>
      </c>
      <c r="K982" s="5" t="s">
        <v>3163</v>
      </c>
      <c r="L982" s="5" t="s">
        <v>36</v>
      </c>
      <c r="M982" s="5" t="s">
        <v>99</v>
      </c>
      <c r="N982" s="5" t="s">
        <v>3164</v>
      </c>
      <c r="O982" s="5">
        <v>44.82</v>
      </c>
      <c r="P982" s="5">
        <v>2</v>
      </c>
      <c r="Q982" s="5">
        <v>2.64</v>
      </c>
      <c r="R982" s="8">
        <f>Table1[[#This Row],[Profit]]/Table1[[#This Row],[Sales]]</f>
        <v>5.8902275769745702E-2</v>
      </c>
      <c r="S982" s="5">
        <v>6.24</v>
      </c>
      <c r="T982" s="5" t="s">
        <v>165</v>
      </c>
      <c r="U982" s="5">
        <v>301</v>
      </c>
      <c r="V982" s="5" t="s">
        <v>174</v>
      </c>
      <c r="W982" s="5" t="s">
        <v>110</v>
      </c>
      <c r="X982" s="9" t="s">
        <v>28</v>
      </c>
      <c r="Y982" s="12">
        <v>44466</v>
      </c>
      <c r="Z982" s="12">
        <v>44206</v>
      </c>
      <c r="AA982" s="11">
        <f t="shared" si="75"/>
        <v>2021</v>
      </c>
      <c r="AB982" s="11" t="str">
        <f t="shared" si="76"/>
        <v>January</v>
      </c>
      <c r="AC982" s="11">
        <f t="shared" si="79"/>
        <v>-260</v>
      </c>
      <c r="AD982" s="13" t="str" cm="1">
        <f t="array" ref="AD982">_xlfn.IFS(Table1[[#This Row],[Diff order-ship date]]&gt;10,"late time",Table1[[#This Row],[Diff order-ship date]]&gt;=0,"on time",Table1[[#This Row],[Diff order-ship date]]&lt;0,"not appropriate")</f>
        <v>not appropriate</v>
      </c>
      <c r="AE982" s="11" t="str">
        <f t="shared" si="77"/>
        <v>Positive</v>
      </c>
      <c r="AF982" s="11" t="str">
        <f>_xlfn.CONCAT(Table1[[#This Row],[Month]],Table1[[#This Row],[year]])</f>
        <v>January2021</v>
      </c>
      <c r="AG982" s="11">
        <f t="shared" si="78"/>
        <v>5.8902275769745702E-2</v>
      </c>
    </row>
    <row r="983" spans="1:33">
      <c r="A983" s="6">
        <v>982</v>
      </c>
      <c r="B983" s="7" t="s">
        <v>754</v>
      </c>
      <c r="C983" s="7" t="s">
        <v>152</v>
      </c>
      <c r="D983" s="7" t="s">
        <v>755</v>
      </c>
      <c r="E983" s="7" t="s">
        <v>756</v>
      </c>
      <c r="F983" s="7" t="s">
        <v>160</v>
      </c>
      <c r="G983" s="7" t="s">
        <v>156</v>
      </c>
      <c r="H983" s="7" t="s">
        <v>104</v>
      </c>
      <c r="I983" s="7" t="s">
        <v>212</v>
      </c>
      <c r="J983" s="7" t="s">
        <v>67</v>
      </c>
      <c r="K983" s="7" t="s">
        <v>3165</v>
      </c>
      <c r="L983" s="7" t="s">
        <v>36</v>
      </c>
      <c r="M983" s="7" t="s">
        <v>109</v>
      </c>
      <c r="N983" s="7" t="s">
        <v>3166</v>
      </c>
      <c r="O983" s="7">
        <v>37.5</v>
      </c>
      <c r="P983" s="7">
        <v>2</v>
      </c>
      <c r="Q983" s="7">
        <v>6</v>
      </c>
      <c r="R983" s="8">
        <f>Table1[[#This Row],[Profit]]/Table1[[#This Row],[Sales]]</f>
        <v>0.16</v>
      </c>
      <c r="S983" s="7">
        <v>3.62</v>
      </c>
      <c r="T983" s="7" t="s">
        <v>170</v>
      </c>
      <c r="U983" s="7">
        <v>160</v>
      </c>
      <c r="V983" s="7" t="s">
        <v>174</v>
      </c>
      <c r="W983" s="7" t="s">
        <v>126</v>
      </c>
      <c r="X983" s="10" t="s">
        <v>21</v>
      </c>
      <c r="Y983" s="14">
        <v>45399</v>
      </c>
      <c r="Z983" s="14">
        <v>45404</v>
      </c>
      <c r="AA983" s="11">
        <f t="shared" si="75"/>
        <v>2024</v>
      </c>
      <c r="AB983" s="11" t="str">
        <f t="shared" si="76"/>
        <v>April</v>
      </c>
      <c r="AC983" s="11">
        <f t="shared" si="79"/>
        <v>5</v>
      </c>
      <c r="AD983" s="13" t="str" cm="1">
        <f t="array" ref="AD983">_xlfn.IFS(Table1[[#This Row],[Diff order-ship date]]&gt;10,"late time",Table1[[#This Row],[Diff order-ship date]]&gt;=0,"on time",Table1[[#This Row],[Diff order-ship date]]&lt;0,"not appropriate")</f>
        <v>on time</v>
      </c>
      <c r="AE983" s="11" t="str">
        <f t="shared" si="77"/>
        <v>Positive</v>
      </c>
      <c r="AF983" s="11" t="str">
        <f>_xlfn.CONCAT(Table1[[#This Row],[Month]],Table1[[#This Row],[year]])</f>
        <v>April2024</v>
      </c>
      <c r="AG983" s="11">
        <f t="shared" si="78"/>
        <v>0.16</v>
      </c>
    </row>
    <row r="984" spans="1:33">
      <c r="A984" s="4">
        <v>983</v>
      </c>
      <c r="B984" s="5" t="s">
        <v>3167</v>
      </c>
      <c r="C984" s="5" t="s">
        <v>149</v>
      </c>
      <c r="D984" s="5" t="s">
        <v>1160</v>
      </c>
      <c r="E984" s="5" t="s">
        <v>1161</v>
      </c>
      <c r="F984" s="5" t="s">
        <v>159</v>
      </c>
      <c r="G984" s="5" t="s">
        <v>393</v>
      </c>
      <c r="H984" s="5" t="s">
        <v>33</v>
      </c>
      <c r="I984" s="5" t="s">
        <v>212</v>
      </c>
      <c r="J984" s="5" t="s">
        <v>64</v>
      </c>
      <c r="K984" s="5" t="s">
        <v>3168</v>
      </c>
      <c r="L984" s="5" t="s">
        <v>36</v>
      </c>
      <c r="M984" s="5" t="s">
        <v>109</v>
      </c>
      <c r="N984" s="5" t="s">
        <v>3169</v>
      </c>
      <c r="O984" s="5">
        <v>53.91</v>
      </c>
      <c r="P984" s="5">
        <v>3</v>
      </c>
      <c r="Q984" s="5">
        <v>24.75</v>
      </c>
      <c r="R984" s="8">
        <f>Table1[[#This Row],[Profit]]/Table1[[#This Row],[Sales]]</f>
        <v>0.45909849749582599</v>
      </c>
      <c r="S984" s="5">
        <v>12.35</v>
      </c>
      <c r="T984" s="5" t="s">
        <v>165</v>
      </c>
      <c r="U984" s="5">
        <v>764</v>
      </c>
      <c r="V984" s="5" t="s">
        <v>174</v>
      </c>
      <c r="W984" s="5" t="s">
        <v>115</v>
      </c>
      <c r="X984" s="9" t="s">
        <v>21</v>
      </c>
      <c r="Y984" s="12">
        <v>44854</v>
      </c>
      <c r="Z984" s="12">
        <v>44858</v>
      </c>
      <c r="AA984" s="11">
        <f t="shared" si="75"/>
        <v>2022</v>
      </c>
      <c r="AB984" s="11" t="str">
        <f t="shared" si="76"/>
        <v>October</v>
      </c>
      <c r="AC984" s="11">
        <f t="shared" si="79"/>
        <v>4</v>
      </c>
      <c r="AD984" s="13" t="str" cm="1">
        <f t="array" ref="AD984">_xlfn.IFS(Table1[[#This Row],[Diff order-ship date]]&gt;10,"late time",Table1[[#This Row],[Diff order-ship date]]&gt;=0,"on time",Table1[[#This Row],[Diff order-ship date]]&lt;0,"not appropriate")</f>
        <v>on time</v>
      </c>
      <c r="AE984" s="11" t="str">
        <f t="shared" si="77"/>
        <v>Positive</v>
      </c>
      <c r="AF984" s="11" t="str">
        <f>_xlfn.CONCAT(Table1[[#This Row],[Month]],Table1[[#This Row],[year]])</f>
        <v>October2022</v>
      </c>
      <c r="AG984" s="11">
        <f t="shared" si="78"/>
        <v>0.45909849749582599</v>
      </c>
    </row>
    <row r="985" spans="1:33">
      <c r="A985" s="6">
        <v>984</v>
      </c>
      <c r="B985" s="7" t="s">
        <v>846</v>
      </c>
      <c r="C985" s="7" t="s">
        <v>147</v>
      </c>
      <c r="D985" s="7" t="s">
        <v>847</v>
      </c>
      <c r="E985" s="7" t="s">
        <v>848</v>
      </c>
      <c r="F985" s="7" t="s">
        <v>159</v>
      </c>
      <c r="G985" s="7" t="s">
        <v>849</v>
      </c>
      <c r="H985" s="7" t="s">
        <v>138</v>
      </c>
      <c r="I985" s="7" t="s">
        <v>212</v>
      </c>
      <c r="J985" s="7" t="s">
        <v>65</v>
      </c>
      <c r="K985" s="7" t="s">
        <v>3170</v>
      </c>
      <c r="L985" s="7" t="s">
        <v>36</v>
      </c>
      <c r="M985" s="7" t="s">
        <v>38</v>
      </c>
      <c r="N985" s="7" t="s">
        <v>3171</v>
      </c>
      <c r="O985" s="7">
        <v>179.82</v>
      </c>
      <c r="P985" s="7">
        <v>9</v>
      </c>
      <c r="Q985" s="7">
        <v>68.31</v>
      </c>
      <c r="R985" s="8">
        <f>Table1[[#This Row],[Profit]]/Table1[[#This Row],[Sales]]</f>
        <v>0.37987987987987998</v>
      </c>
      <c r="S985" s="7">
        <v>32.15</v>
      </c>
      <c r="T985" s="7" t="s">
        <v>165</v>
      </c>
      <c r="U985" s="7">
        <v>106</v>
      </c>
      <c r="V985" s="7" t="s">
        <v>174</v>
      </c>
      <c r="W985" s="7" t="s">
        <v>110</v>
      </c>
      <c r="X985" s="10" t="s">
        <v>21</v>
      </c>
      <c r="Y985" s="14">
        <v>45291</v>
      </c>
      <c r="Z985" s="14">
        <v>45444</v>
      </c>
      <c r="AA985" s="11">
        <f t="shared" si="75"/>
        <v>2024</v>
      </c>
      <c r="AB985" s="11" t="str">
        <f t="shared" si="76"/>
        <v>June</v>
      </c>
      <c r="AC985" s="11">
        <f t="shared" si="79"/>
        <v>153</v>
      </c>
      <c r="AD985" s="13" t="str" cm="1">
        <f t="array" ref="AD985">_xlfn.IFS(Table1[[#This Row],[Diff order-ship date]]&gt;10,"late time",Table1[[#This Row],[Diff order-ship date]]&gt;=0,"on time",Table1[[#This Row],[Diff order-ship date]]&lt;0,"not appropriate")</f>
        <v>late time</v>
      </c>
      <c r="AE985" s="11" t="str">
        <f t="shared" si="77"/>
        <v>Positive</v>
      </c>
      <c r="AF985" s="11" t="str">
        <f>_xlfn.CONCAT(Table1[[#This Row],[Month]],Table1[[#This Row],[year]])</f>
        <v>June2024</v>
      </c>
      <c r="AG985" s="11">
        <f t="shared" si="78"/>
        <v>0.37987987987987998</v>
      </c>
    </row>
    <row r="986" spans="1:33">
      <c r="A986" s="4">
        <v>985</v>
      </c>
      <c r="B986" s="5" t="s">
        <v>2273</v>
      </c>
      <c r="C986" s="5" t="s">
        <v>147</v>
      </c>
      <c r="D986" s="5" t="s">
        <v>1613</v>
      </c>
      <c r="E986" s="5" t="s">
        <v>1614</v>
      </c>
      <c r="F986" s="5" t="s">
        <v>159</v>
      </c>
      <c r="G986" s="5" t="s">
        <v>650</v>
      </c>
      <c r="H986" s="5" t="s">
        <v>61</v>
      </c>
      <c r="I986" s="5" t="s">
        <v>212</v>
      </c>
      <c r="J986" s="5" t="s">
        <v>67</v>
      </c>
      <c r="K986" s="5" t="s">
        <v>3172</v>
      </c>
      <c r="L986" s="5" t="s">
        <v>36</v>
      </c>
      <c r="M986" s="5" t="s">
        <v>47</v>
      </c>
      <c r="N986" s="5" t="s">
        <v>3173</v>
      </c>
      <c r="O986" s="5">
        <v>52.65</v>
      </c>
      <c r="P986" s="5">
        <v>5</v>
      </c>
      <c r="Q986" s="5">
        <v>8.85</v>
      </c>
      <c r="R986" s="8">
        <f>Table1[[#This Row],[Profit]]/Table1[[#This Row],[Sales]]</f>
        <v>0.168091168091168</v>
      </c>
      <c r="S986" s="5">
        <v>13.73</v>
      </c>
      <c r="T986" s="5" t="s">
        <v>165</v>
      </c>
      <c r="U986" s="5">
        <v>657</v>
      </c>
      <c r="V986" s="5" t="s">
        <v>174</v>
      </c>
      <c r="W986" s="5" t="s">
        <v>126</v>
      </c>
      <c r="X986" s="9" t="s">
        <v>28</v>
      </c>
      <c r="Y986" s="12">
        <v>45481</v>
      </c>
      <c r="Z986" s="12">
        <v>45634</v>
      </c>
      <c r="AA986" s="11">
        <f t="shared" si="75"/>
        <v>2024</v>
      </c>
      <c r="AB986" s="11" t="str">
        <f t="shared" si="76"/>
        <v>December</v>
      </c>
      <c r="AC986" s="11">
        <f t="shared" si="79"/>
        <v>153</v>
      </c>
      <c r="AD986" s="13" t="str" cm="1">
        <f t="array" ref="AD986">_xlfn.IFS(Table1[[#This Row],[Diff order-ship date]]&gt;10,"late time",Table1[[#This Row],[Diff order-ship date]]&gt;=0,"on time",Table1[[#This Row],[Diff order-ship date]]&lt;0,"not appropriate")</f>
        <v>late time</v>
      </c>
      <c r="AE986" s="11" t="str">
        <f t="shared" si="77"/>
        <v>Positive</v>
      </c>
      <c r="AF986" s="11" t="str">
        <f>_xlfn.CONCAT(Table1[[#This Row],[Month]],Table1[[#This Row],[year]])</f>
        <v>December2024</v>
      </c>
      <c r="AG986" s="11">
        <f t="shared" si="78"/>
        <v>0.168091168091168</v>
      </c>
    </row>
    <row r="987" spans="1:33">
      <c r="A987" s="6">
        <v>986</v>
      </c>
      <c r="B987" s="7" t="s">
        <v>1274</v>
      </c>
      <c r="C987" s="7" t="s">
        <v>147</v>
      </c>
      <c r="D987" s="7" t="s">
        <v>1275</v>
      </c>
      <c r="E987" s="7" t="s">
        <v>1276</v>
      </c>
      <c r="F987" s="7" t="s">
        <v>159</v>
      </c>
      <c r="G987" s="7" t="s">
        <v>926</v>
      </c>
      <c r="H987" s="7" t="s">
        <v>104</v>
      </c>
      <c r="I987" s="7" t="s">
        <v>212</v>
      </c>
      <c r="J987" s="7" t="s">
        <v>67</v>
      </c>
      <c r="K987" s="7" t="s">
        <v>3174</v>
      </c>
      <c r="L987" s="7" t="s">
        <v>36</v>
      </c>
      <c r="M987" s="7" t="s">
        <v>41</v>
      </c>
      <c r="N987" s="7" t="s">
        <v>3175</v>
      </c>
      <c r="O987" s="7">
        <v>190.44</v>
      </c>
      <c r="P987" s="7">
        <v>4</v>
      </c>
      <c r="Q987" s="7">
        <v>32.28</v>
      </c>
      <c r="R987" s="8">
        <f>Table1[[#This Row],[Profit]]/Table1[[#This Row],[Sales]]</f>
        <v>0.16950220541902999</v>
      </c>
      <c r="S987" s="7">
        <v>26.14</v>
      </c>
      <c r="T987" s="7" t="s">
        <v>170</v>
      </c>
      <c r="U987" s="7">
        <v>407</v>
      </c>
      <c r="V987" s="7" t="s">
        <v>174</v>
      </c>
      <c r="W987" s="7" t="s">
        <v>122</v>
      </c>
      <c r="X987" s="10" t="s">
        <v>21</v>
      </c>
      <c r="Y987" s="14">
        <v>45403</v>
      </c>
      <c r="Z987" s="14">
        <v>45407</v>
      </c>
      <c r="AA987" s="11">
        <f t="shared" si="75"/>
        <v>2024</v>
      </c>
      <c r="AB987" s="11" t="str">
        <f t="shared" si="76"/>
        <v>April</v>
      </c>
      <c r="AC987" s="11">
        <f t="shared" si="79"/>
        <v>4</v>
      </c>
      <c r="AD987" s="13" t="str" cm="1">
        <f t="array" ref="AD987">_xlfn.IFS(Table1[[#This Row],[Diff order-ship date]]&gt;10,"late time",Table1[[#This Row],[Diff order-ship date]]&gt;=0,"on time",Table1[[#This Row],[Diff order-ship date]]&lt;0,"not appropriate")</f>
        <v>on time</v>
      </c>
      <c r="AE987" s="11" t="str">
        <f t="shared" si="77"/>
        <v>Positive</v>
      </c>
      <c r="AF987" s="11" t="str">
        <f>_xlfn.CONCAT(Table1[[#This Row],[Month]],Table1[[#This Row],[year]])</f>
        <v>April2024</v>
      </c>
      <c r="AG987" s="11">
        <f t="shared" si="78"/>
        <v>0.16950220541902999</v>
      </c>
    </row>
    <row r="988" spans="1:33">
      <c r="A988" s="4">
        <v>987</v>
      </c>
      <c r="B988" s="5" t="s">
        <v>3176</v>
      </c>
      <c r="C988" s="5" t="s">
        <v>147</v>
      </c>
      <c r="D988" s="5" t="s">
        <v>3177</v>
      </c>
      <c r="E988" s="5" t="s">
        <v>3178</v>
      </c>
      <c r="F988" s="5" t="s">
        <v>159</v>
      </c>
      <c r="G988" s="5" t="s">
        <v>334</v>
      </c>
      <c r="H988" s="5" t="s">
        <v>104</v>
      </c>
      <c r="I988" s="5" t="s">
        <v>212</v>
      </c>
      <c r="J988" s="5" t="s">
        <v>67</v>
      </c>
      <c r="K988" s="5" t="s">
        <v>1017</v>
      </c>
      <c r="L988" s="5" t="s">
        <v>36</v>
      </c>
      <c r="M988" s="5" t="s">
        <v>99</v>
      </c>
      <c r="N988" s="5" t="s">
        <v>1018</v>
      </c>
      <c r="O988" s="5">
        <v>41.22</v>
      </c>
      <c r="P988" s="5">
        <v>3</v>
      </c>
      <c r="Q988" s="5">
        <v>18.54</v>
      </c>
      <c r="R988" s="8">
        <f>Table1[[#This Row],[Profit]]/Table1[[#This Row],[Sales]]</f>
        <v>0.449781659388646</v>
      </c>
      <c r="S988" s="5">
        <v>12.3</v>
      </c>
      <c r="T988" s="5" t="s">
        <v>163</v>
      </c>
      <c r="U988" s="5">
        <v>448</v>
      </c>
      <c r="V988" s="5" t="s">
        <v>174</v>
      </c>
      <c r="W988" s="5" t="s">
        <v>115</v>
      </c>
      <c r="X988" s="9" t="s">
        <v>21</v>
      </c>
      <c r="Y988" s="12">
        <v>45085</v>
      </c>
      <c r="Z988" s="12">
        <v>45207</v>
      </c>
      <c r="AA988" s="11">
        <f t="shared" si="75"/>
        <v>2023</v>
      </c>
      <c r="AB988" s="11" t="str">
        <f t="shared" si="76"/>
        <v>October</v>
      </c>
      <c r="AC988" s="11">
        <f t="shared" si="79"/>
        <v>122</v>
      </c>
      <c r="AD988" s="13" t="str" cm="1">
        <f t="array" ref="AD988">_xlfn.IFS(Table1[[#This Row],[Diff order-ship date]]&gt;10,"late time",Table1[[#This Row],[Diff order-ship date]]&gt;=0,"on time",Table1[[#This Row],[Diff order-ship date]]&lt;0,"not appropriate")</f>
        <v>late time</v>
      </c>
      <c r="AE988" s="11" t="str">
        <f t="shared" si="77"/>
        <v>Positive</v>
      </c>
      <c r="AF988" s="11" t="str">
        <f>_xlfn.CONCAT(Table1[[#This Row],[Month]],Table1[[#This Row],[year]])</f>
        <v>October2023</v>
      </c>
      <c r="AG988" s="11">
        <f t="shared" si="78"/>
        <v>0.449781659388646</v>
      </c>
    </row>
    <row r="989" spans="1:33">
      <c r="A989" s="6">
        <v>988</v>
      </c>
      <c r="B989" s="7" t="s">
        <v>3179</v>
      </c>
      <c r="C989" s="7" t="s">
        <v>147</v>
      </c>
      <c r="D989" s="7" t="s">
        <v>3180</v>
      </c>
      <c r="E989" s="7" t="s">
        <v>3181</v>
      </c>
      <c r="F989" s="7" t="s">
        <v>159</v>
      </c>
      <c r="G989" s="7" t="s">
        <v>265</v>
      </c>
      <c r="H989" s="7" t="s">
        <v>138</v>
      </c>
      <c r="I989" s="7" t="s">
        <v>212</v>
      </c>
      <c r="J989" s="7" t="s">
        <v>65</v>
      </c>
      <c r="K989" s="7" t="s">
        <v>3182</v>
      </c>
      <c r="L989" s="7" t="s">
        <v>36</v>
      </c>
      <c r="M989" s="7" t="s">
        <v>41</v>
      </c>
      <c r="N989" s="7" t="s">
        <v>3183</v>
      </c>
      <c r="O989" s="7">
        <v>66.599999999999994</v>
      </c>
      <c r="P989" s="7">
        <v>3</v>
      </c>
      <c r="Q989" s="7">
        <v>31.95</v>
      </c>
      <c r="R989" s="8">
        <f>Table1[[#This Row],[Profit]]/Table1[[#This Row],[Sales]]</f>
        <v>0.47972972972972999</v>
      </c>
      <c r="S989" s="7">
        <v>12.25</v>
      </c>
      <c r="T989" s="7" t="s">
        <v>170</v>
      </c>
      <c r="U989" s="7">
        <v>744</v>
      </c>
      <c r="V989" s="7" t="s">
        <v>174</v>
      </c>
      <c r="W989" s="7" t="s">
        <v>110</v>
      </c>
      <c r="X989" s="10" t="s">
        <v>28</v>
      </c>
      <c r="Y989" s="14">
        <v>45371</v>
      </c>
      <c r="Z989" s="14">
        <v>45375</v>
      </c>
      <c r="AA989" s="11">
        <f t="shared" si="75"/>
        <v>2024</v>
      </c>
      <c r="AB989" s="11" t="str">
        <f t="shared" si="76"/>
        <v>March</v>
      </c>
      <c r="AC989" s="11">
        <f t="shared" si="79"/>
        <v>4</v>
      </c>
      <c r="AD989" s="13" t="str" cm="1">
        <f t="array" ref="AD989">_xlfn.IFS(Table1[[#This Row],[Diff order-ship date]]&gt;10,"late time",Table1[[#This Row],[Diff order-ship date]]&gt;=0,"on time",Table1[[#This Row],[Diff order-ship date]]&lt;0,"not appropriate")</f>
        <v>on time</v>
      </c>
      <c r="AE989" s="11" t="str">
        <f t="shared" si="77"/>
        <v>Positive</v>
      </c>
      <c r="AF989" s="11" t="str">
        <f>_xlfn.CONCAT(Table1[[#This Row],[Month]],Table1[[#This Row],[year]])</f>
        <v>March2024</v>
      </c>
      <c r="AG989" s="11">
        <f t="shared" si="78"/>
        <v>0.47972972972972999</v>
      </c>
    </row>
    <row r="990" spans="1:33">
      <c r="A990" s="4">
        <v>989</v>
      </c>
      <c r="B990" s="5" t="s">
        <v>2260</v>
      </c>
      <c r="C990" s="5" t="s">
        <v>147</v>
      </c>
      <c r="D990" s="5" t="s">
        <v>2140</v>
      </c>
      <c r="E990" s="5" t="s">
        <v>2141</v>
      </c>
      <c r="F990" s="5" t="s">
        <v>159</v>
      </c>
      <c r="G990" s="5" t="s">
        <v>374</v>
      </c>
      <c r="H990" s="5" t="s">
        <v>125</v>
      </c>
      <c r="I990" s="5" t="s">
        <v>212</v>
      </c>
      <c r="J990" s="5" t="s">
        <v>65</v>
      </c>
      <c r="K990" s="5" t="s">
        <v>3184</v>
      </c>
      <c r="L990" s="5" t="s">
        <v>36</v>
      </c>
      <c r="M990" s="5" t="s">
        <v>41</v>
      </c>
      <c r="N990" s="5" t="s">
        <v>3185</v>
      </c>
      <c r="O990" s="5">
        <v>52.65</v>
      </c>
      <c r="P990" s="5">
        <v>1</v>
      </c>
      <c r="Q990" s="5">
        <v>17.88</v>
      </c>
      <c r="R990" s="8">
        <f>Table1[[#This Row],[Profit]]/Table1[[#This Row],[Sales]]</f>
        <v>0.33960113960114002</v>
      </c>
      <c r="S990" s="5">
        <v>24.3</v>
      </c>
      <c r="T990" s="5" t="s">
        <v>163</v>
      </c>
      <c r="U990" s="5">
        <v>583</v>
      </c>
      <c r="V990" s="5" t="s">
        <v>174</v>
      </c>
      <c r="W990" s="5" t="s">
        <v>126</v>
      </c>
      <c r="X990" s="9" t="s">
        <v>21</v>
      </c>
      <c r="Y990" s="12">
        <v>44294</v>
      </c>
      <c r="Z990" s="12">
        <v>44416</v>
      </c>
      <c r="AA990" s="11">
        <f t="shared" si="75"/>
        <v>2021</v>
      </c>
      <c r="AB990" s="11" t="str">
        <f t="shared" si="76"/>
        <v>August</v>
      </c>
      <c r="AC990" s="11">
        <f t="shared" si="79"/>
        <v>122</v>
      </c>
      <c r="AD990" s="13" t="str" cm="1">
        <f t="array" ref="AD990">_xlfn.IFS(Table1[[#This Row],[Diff order-ship date]]&gt;10,"late time",Table1[[#This Row],[Diff order-ship date]]&gt;=0,"on time",Table1[[#This Row],[Diff order-ship date]]&lt;0,"not appropriate")</f>
        <v>late time</v>
      </c>
      <c r="AE990" s="11" t="str">
        <f t="shared" si="77"/>
        <v>Positive</v>
      </c>
      <c r="AF990" s="11" t="str">
        <f>_xlfn.CONCAT(Table1[[#This Row],[Month]],Table1[[#This Row],[year]])</f>
        <v>August2021</v>
      </c>
      <c r="AG990" s="11">
        <f t="shared" si="78"/>
        <v>0.33960113960114002</v>
      </c>
    </row>
    <row r="991" spans="1:33">
      <c r="A991" s="6">
        <v>990</v>
      </c>
      <c r="B991" s="7" t="s">
        <v>3176</v>
      </c>
      <c r="C991" s="7" t="s">
        <v>147</v>
      </c>
      <c r="D991" s="7" t="s">
        <v>3177</v>
      </c>
      <c r="E991" s="7" t="s">
        <v>3178</v>
      </c>
      <c r="F991" s="7" t="s">
        <v>159</v>
      </c>
      <c r="G991" s="7" t="s">
        <v>334</v>
      </c>
      <c r="H991" s="7" t="s">
        <v>104</v>
      </c>
      <c r="I991" s="7" t="s">
        <v>212</v>
      </c>
      <c r="J991" s="7" t="s">
        <v>67</v>
      </c>
      <c r="K991" s="7" t="s">
        <v>3186</v>
      </c>
      <c r="L991" s="7" t="s">
        <v>36</v>
      </c>
      <c r="M991" s="7" t="s">
        <v>114</v>
      </c>
      <c r="N991" s="7" t="s">
        <v>3187</v>
      </c>
      <c r="O991" s="7">
        <v>25.08</v>
      </c>
      <c r="P991" s="7">
        <v>1</v>
      </c>
      <c r="Q991" s="7">
        <v>8.25</v>
      </c>
      <c r="R991" s="8">
        <f>Table1[[#This Row],[Profit]]/Table1[[#This Row],[Sales]]</f>
        <v>0.32894736842105299</v>
      </c>
      <c r="S991" s="7">
        <v>7.09</v>
      </c>
      <c r="T991" s="7" t="s">
        <v>163</v>
      </c>
      <c r="U991" s="7">
        <v>151</v>
      </c>
      <c r="V991" s="7" t="s">
        <v>174</v>
      </c>
      <c r="W991" s="7" t="s">
        <v>122</v>
      </c>
      <c r="X991" s="10" t="s">
        <v>21</v>
      </c>
      <c r="Y991" s="14">
        <v>44866</v>
      </c>
      <c r="Z991" s="14">
        <v>44576</v>
      </c>
      <c r="AA991" s="11">
        <f t="shared" si="75"/>
        <v>2022</v>
      </c>
      <c r="AB991" s="11" t="str">
        <f t="shared" si="76"/>
        <v>January</v>
      </c>
      <c r="AC991" s="11">
        <f t="shared" si="79"/>
        <v>-290</v>
      </c>
      <c r="AD991" s="13" t="str" cm="1">
        <f t="array" ref="AD991">_xlfn.IFS(Table1[[#This Row],[Diff order-ship date]]&gt;10,"late time",Table1[[#This Row],[Diff order-ship date]]&gt;=0,"on time",Table1[[#This Row],[Diff order-ship date]]&lt;0,"not appropriate")</f>
        <v>not appropriate</v>
      </c>
      <c r="AE991" s="11" t="str">
        <f t="shared" si="77"/>
        <v>Positive</v>
      </c>
      <c r="AF991" s="11" t="str">
        <f>_xlfn.CONCAT(Table1[[#This Row],[Month]],Table1[[#This Row],[year]])</f>
        <v>January2022</v>
      </c>
      <c r="AG991" s="11">
        <f t="shared" si="78"/>
        <v>0.32894736842105299</v>
      </c>
    </row>
    <row r="992" spans="1:33">
      <c r="A992" s="4">
        <v>991</v>
      </c>
      <c r="B992" s="5" t="s">
        <v>3188</v>
      </c>
      <c r="C992" s="5" t="s">
        <v>147</v>
      </c>
      <c r="D992" s="5" t="s">
        <v>2306</v>
      </c>
      <c r="E992" s="5" t="s">
        <v>2307</v>
      </c>
      <c r="F992" s="5" t="s">
        <v>159</v>
      </c>
      <c r="G992" s="5" t="s">
        <v>345</v>
      </c>
      <c r="H992" s="5" t="s">
        <v>142</v>
      </c>
      <c r="I992" s="5" t="s">
        <v>212</v>
      </c>
      <c r="J992" s="5" t="s">
        <v>64</v>
      </c>
      <c r="K992" s="5" t="s">
        <v>656</v>
      </c>
      <c r="L992" s="5" t="s">
        <v>36</v>
      </c>
      <c r="M992" s="5" t="s">
        <v>99</v>
      </c>
      <c r="N992" s="5" t="s">
        <v>657</v>
      </c>
      <c r="O992" s="5">
        <v>33.93</v>
      </c>
      <c r="P992" s="5">
        <v>1</v>
      </c>
      <c r="Q992" s="5">
        <v>7.8</v>
      </c>
      <c r="R992" s="8">
        <f>Table1[[#This Row],[Profit]]/Table1[[#This Row],[Sales]]</f>
        <v>0.229885057471264</v>
      </c>
      <c r="S992" s="5">
        <v>4.47</v>
      </c>
      <c r="T992" s="5" t="s">
        <v>170</v>
      </c>
      <c r="U992" s="5">
        <v>662</v>
      </c>
      <c r="V992" s="5" t="s">
        <v>174</v>
      </c>
      <c r="W992" s="5" t="s">
        <v>115</v>
      </c>
      <c r="X992" s="9" t="s">
        <v>28</v>
      </c>
      <c r="Y992" s="12">
        <v>45152</v>
      </c>
      <c r="Z992" s="12">
        <v>45156</v>
      </c>
      <c r="AA992" s="11">
        <f t="shared" si="75"/>
        <v>2023</v>
      </c>
      <c r="AB992" s="11" t="str">
        <f t="shared" si="76"/>
        <v>August</v>
      </c>
      <c r="AC992" s="11">
        <f t="shared" si="79"/>
        <v>4</v>
      </c>
      <c r="AD992" s="13" t="str" cm="1">
        <f t="array" ref="AD992">_xlfn.IFS(Table1[[#This Row],[Diff order-ship date]]&gt;10,"late time",Table1[[#This Row],[Diff order-ship date]]&gt;=0,"on time",Table1[[#This Row],[Diff order-ship date]]&lt;0,"not appropriate")</f>
        <v>on time</v>
      </c>
      <c r="AE992" s="11" t="str">
        <f t="shared" si="77"/>
        <v>Positive</v>
      </c>
      <c r="AF992" s="11" t="str">
        <f>_xlfn.CONCAT(Table1[[#This Row],[Month]],Table1[[#This Row],[year]])</f>
        <v>August2023</v>
      </c>
      <c r="AG992" s="11">
        <f t="shared" si="78"/>
        <v>0.229885057471264</v>
      </c>
    </row>
    <row r="993" spans="1:33">
      <c r="A993" s="6">
        <v>992</v>
      </c>
      <c r="B993" s="7" t="s">
        <v>3179</v>
      </c>
      <c r="C993" s="7" t="s">
        <v>147</v>
      </c>
      <c r="D993" s="7" t="s">
        <v>3180</v>
      </c>
      <c r="E993" s="7" t="s">
        <v>3181</v>
      </c>
      <c r="F993" s="7" t="s">
        <v>159</v>
      </c>
      <c r="G993" s="7" t="s">
        <v>265</v>
      </c>
      <c r="H993" s="7" t="s">
        <v>138</v>
      </c>
      <c r="I993" s="7" t="s">
        <v>212</v>
      </c>
      <c r="J993" s="7" t="s">
        <v>65</v>
      </c>
      <c r="K993" s="7" t="s">
        <v>910</v>
      </c>
      <c r="L993" s="7" t="s">
        <v>36</v>
      </c>
      <c r="M993" s="7" t="s">
        <v>75</v>
      </c>
      <c r="N993" s="7" t="s">
        <v>911</v>
      </c>
      <c r="O993" s="7">
        <v>22.8</v>
      </c>
      <c r="P993" s="7">
        <v>2</v>
      </c>
      <c r="Q993" s="7">
        <v>0.18</v>
      </c>
      <c r="R993" s="8">
        <f>Table1[[#This Row],[Profit]]/Table1[[#This Row],[Sales]]</f>
        <v>7.8947368421052599E-3</v>
      </c>
      <c r="S993" s="7">
        <v>2.56</v>
      </c>
      <c r="T993" s="7" t="s">
        <v>170</v>
      </c>
      <c r="U993" s="7">
        <v>607</v>
      </c>
      <c r="V993" s="7" t="s">
        <v>174</v>
      </c>
      <c r="W993" s="7" t="s">
        <v>110</v>
      </c>
      <c r="X993" s="10" t="s">
        <v>28</v>
      </c>
      <c r="Y993" s="14">
        <v>45187</v>
      </c>
      <c r="Z993" s="14">
        <v>45193</v>
      </c>
      <c r="AA993" s="11">
        <f t="shared" si="75"/>
        <v>2023</v>
      </c>
      <c r="AB993" s="11" t="str">
        <f t="shared" si="76"/>
        <v>September</v>
      </c>
      <c r="AC993" s="11">
        <f t="shared" si="79"/>
        <v>6</v>
      </c>
      <c r="AD993" s="13" t="str" cm="1">
        <f t="array" ref="AD993">_xlfn.IFS(Table1[[#This Row],[Diff order-ship date]]&gt;10,"late time",Table1[[#This Row],[Diff order-ship date]]&gt;=0,"on time",Table1[[#This Row],[Diff order-ship date]]&lt;0,"not appropriate")</f>
        <v>on time</v>
      </c>
      <c r="AE993" s="11" t="str">
        <f t="shared" si="77"/>
        <v>Positive</v>
      </c>
      <c r="AF993" s="11" t="str">
        <f>_xlfn.CONCAT(Table1[[#This Row],[Month]],Table1[[#This Row],[year]])</f>
        <v>September2023</v>
      </c>
      <c r="AG993" s="11">
        <f t="shared" si="78"/>
        <v>7.8947368421052599E-3</v>
      </c>
    </row>
    <row r="994" spans="1:33">
      <c r="A994" s="4">
        <v>993</v>
      </c>
      <c r="B994" s="5" t="s">
        <v>3189</v>
      </c>
      <c r="C994" s="5" t="s">
        <v>147</v>
      </c>
      <c r="D994" s="5" t="s">
        <v>1670</v>
      </c>
      <c r="E994" s="5" t="s">
        <v>1671</v>
      </c>
      <c r="F994" s="5" t="s">
        <v>159</v>
      </c>
      <c r="G994" s="5" t="s">
        <v>621</v>
      </c>
      <c r="H994" s="5" t="s">
        <v>125</v>
      </c>
      <c r="I994" s="5" t="s">
        <v>212</v>
      </c>
      <c r="J994" s="5" t="s">
        <v>65</v>
      </c>
      <c r="K994" s="5" t="s">
        <v>796</v>
      </c>
      <c r="L994" s="5" t="s">
        <v>36</v>
      </c>
      <c r="M994" s="5" t="s">
        <v>41</v>
      </c>
      <c r="N994" s="5" t="s">
        <v>797</v>
      </c>
      <c r="O994" s="5">
        <v>50.7</v>
      </c>
      <c r="P994" s="5">
        <v>2</v>
      </c>
      <c r="Q994" s="5">
        <v>10.14</v>
      </c>
      <c r="R994" s="8">
        <f>Table1[[#This Row],[Profit]]/Table1[[#This Row],[Sales]]</f>
        <v>0.2</v>
      </c>
      <c r="S994" s="5">
        <v>15.16</v>
      </c>
      <c r="T994" s="5" t="s">
        <v>165</v>
      </c>
      <c r="U994" s="5">
        <v>319</v>
      </c>
      <c r="V994" s="5" t="s">
        <v>174</v>
      </c>
      <c r="W994" s="5" t="s">
        <v>126</v>
      </c>
      <c r="X994" s="9" t="s">
        <v>28</v>
      </c>
      <c r="Y994" s="12">
        <v>45187</v>
      </c>
      <c r="Z994" s="12">
        <v>45193</v>
      </c>
      <c r="AA994" s="11">
        <f t="shared" si="75"/>
        <v>2023</v>
      </c>
      <c r="AB994" s="11" t="str">
        <f t="shared" si="76"/>
        <v>September</v>
      </c>
      <c r="AC994" s="11">
        <f t="shared" si="79"/>
        <v>6</v>
      </c>
      <c r="AD994" s="13" t="str" cm="1">
        <f t="array" ref="AD994">_xlfn.IFS(Table1[[#This Row],[Diff order-ship date]]&gt;10,"late time",Table1[[#This Row],[Diff order-ship date]]&gt;=0,"on time",Table1[[#This Row],[Diff order-ship date]]&lt;0,"not appropriate")</f>
        <v>on time</v>
      </c>
      <c r="AE994" s="11" t="str">
        <f t="shared" si="77"/>
        <v>Positive</v>
      </c>
      <c r="AF994" s="11" t="str">
        <f>_xlfn.CONCAT(Table1[[#This Row],[Month]],Table1[[#This Row],[year]])</f>
        <v>September2023</v>
      </c>
      <c r="AG994" s="11">
        <f t="shared" si="78"/>
        <v>0.2</v>
      </c>
    </row>
    <row r="995" spans="1:33">
      <c r="A995" s="6">
        <v>994</v>
      </c>
      <c r="B995" s="7" t="s">
        <v>1362</v>
      </c>
      <c r="C995" s="7" t="s">
        <v>147</v>
      </c>
      <c r="D995" s="7" t="s">
        <v>1363</v>
      </c>
      <c r="E995" s="7" t="s">
        <v>135</v>
      </c>
      <c r="F995" s="7" t="s">
        <v>159</v>
      </c>
      <c r="G995" s="7" t="s">
        <v>830</v>
      </c>
      <c r="H995" s="7" t="s">
        <v>104</v>
      </c>
      <c r="I995" s="7" t="s">
        <v>212</v>
      </c>
      <c r="J995" s="7" t="s">
        <v>67</v>
      </c>
      <c r="K995" s="7" t="s">
        <v>402</v>
      </c>
      <c r="L995" s="7" t="s">
        <v>36</v>
      </c>
      <c r="M995" s="7" t="s">
        <v>38</v>
      </c>
      <c r="N995" s="7" t="s">
        <v>403</v>
      </c>
      <c r="O995" s="7">
        <v>16.62</v>
      </c>
      <c r="P995" s="7">
        <v>2</v>
      </c>
      <c r="Q995" s="7">
        <v>3.3</v>
      </c>
      <c r="R995" s="8">
        <f>Table1[[#This Row],[Profit]]/Table1[[#This Row],[Sales]]</f>
        <v>0.19855595667869999</v>
      </c>
      <c r="S995" s="7">
        <v>3.97</v>
      </c>
      <c r="T995" s="7" t="s">
        <v>165</v>
      </c>
      <c r="U995" s="7">
        <v>630</v>
      </c>
      <c r="V995" s="7" t="s">
        <v>174</v>
      </c>
      <c r="W995" s="7" t="s">
        <v>115</v>
      </c>
      <c r="X995" s="10" t="s">
        <v>28</v>
      </c>
      <c r="Y995" s="14">
        <v>44790</v>
      </c>
      <c r="Z995" s="14">
        <v>44795</v>
      </c>
      <c r="AA995" s="11">
        <f t="shared" si="75"/>
        <v>2022</v>
      </c>
      <c r="AB995" s="11" t="str">
        <f t="shared" si="76"/>
        <v>August</v>
      </c>
      <c r="AC995" s="11">
        <f t="shared" si="79"/>
        <v>5</v>
      </c>
      <c r="AD995" s="13" t="str" cm="1">
        <f t="array" ref="AD995">_xlfn.IFS(Table1[[#This Row],[Diff order-ship date]]&gt;10,"late time",Table1[[#This Row],[Diff order-ship date]]&gt;=0,"on time",Table1[[#This Row],[Diff order-ship date]]&lt;0,"not appropriate")</f>
        <v>on time</v>
      </c>
      <c r="AE995" s="11" t="str">
        <f t="shared" si="77"/>
        <v>Positive</v>
      </c>
      <c r="AF995" s="11" t="str">
        <f>_xlfn.CONCAT(Table1[[#This Row],[Month]],Table1[[#This Row],[year]])</f>
        <v>August2022</v>
      </c>
      <c r="AG995" s="11">
        <f t="shared" si="78"/>
        <v>0.19855595667869999</v>
      </c>
    </row>
    <row r="996" spans="1:33">
      <c r="A996" s="4">
        <v>995</v>
      </c>
      <c r="B996" s="5" t="s">
        <v>3190</v>
      </c>
      <c r="C996" s="5" t="s">
        <v>152</v>
      </c>
      <c r="D996" s="5" t="s">
        <v>3191</v>
      </c>
      <c r="E996" s="5" t="s">
        <v>3192</v>
      </c>
      <c r="F996" s="5" t="s">
        <v>159</v>
      </c>
      <c r="G996" s="5" t="s">
        <v>155</v>
      </c>
      <c r="H996" s="5" t="s">
        <v>134</v>
      </c>
      <c r="I996" s="5" t="s">
        <v>212</v>
      </c>
      <c r="J996" s="5" t="s">
        <v>66</v>
      </c>
      <c r="K996" s="5" t="s">
        <v>2995</v>
      </c>
      <c r="L996" s="5" t="s">
        <v>36</v>
      </c>
      <c r="M996" s="5" t="s">
        <v>47</v>
      </c>
      <c r="N996" s="5" t="s">
        <v>2996</v>
      </c>
      <c r="O996" s="5">
        <v>95.85</v>
      </c>
      <c r="P996" s="5">
        <v>3</v>
      </c>
      <c r="Q996" s="5">
        <v>22.95</v>
      </c>
      <c r="R996" s="8">
        <f>Table1[[#This Row],[Profit]]/Table1[[#This Row],[Sales]]</f>
        <v>0.23943661971831001</v>
      </c>
      <c r="S996" s="5">
        <v>11.06</v>
      </c>
      <c r="T996" s="5" t="s">
        <v>170</v>
      </c>
      <c r="U996" s="5">
        <v>116</v>
      </c>
      <c r="V996" s="5" t="s">
        <v>174</v>
      </c>
      <c r="W996" s="5" t="s">
        <v>126</v>
      </c>
      <c r="X996" s="9" t="s">
        <v>21</v>
      </c>
      <c r="Y996" s="12">
        <v>45327</v>
      </c>
      <c r="Z996" s="12">
        <v>45448</v>
      </c>
      <c r="AA996" s="11">
        <f t="shared" si="75"/>
        <v>2024</v>
      </c>
      <c r="AB996" s="11" t="str">
        <f t="shared" si="76"/>
        <v>June</v>
      </c>
      <c r="AC996" s="11">
        <f t="shared" si="79"/>
        <v>121</v>
      </c>
      <c r="AD996" s="13" t="str" cm="1">
        <f t="array" ref="AD996">_xlfn.IFS(Table1[[#This Row],[Diff order-ship date]]&gt;10,"late time",Table1[[#This Row],[Diff order-ship date]]&gt;=0,"on time",Table1[[#This Row],[Diff order-ship date]]&lt;0,"not appropriate")</f>
        <v>late time</v>
      </c>
      <c r="AE996" s="11" t="str">
        <f t="shared" si="77"/>
        <v>Positive</v>
      </c>
      <c r="AF996" s="11" t="str">
        <f>_xlfn.CONCAT(Table1[[#This Row],[Month]],Table1[[#This Row],[year]])</f>
        <v>June2024</v>
      </c>
      <c r="AG996" s="11">
        <f t="shared" si="78"/>
        <v>0.23943661971831001</v>
      </c>
    </row>
    <row r="997" spans="1:33">
      <c r="A997" s="6">
        <v>996</v>
      </c>
      <c r="B997" s="7" t="s">
        <v>2547</v>
      </c>
      <c r="C997" s="7" t="s">
        <v>152</v>
      </c>
      <c r="D997" s="7" t="s">
        <v>1626</v>
      </c>
      <c r="E997" s="7" t="s">
        <v>1627</v>
      </c>
      <c r="F997" s="7" t="s">
        <v>159</v>
      </c>
      <c r="G997" s="7" t="s">
        <v>2548</v>
      </c>
      <c r="H997" s="7" t="s">
        <v>40</v>
      </c>
      <c r="I997" s="7" t="s">
        <v>212</v>
      </c>
      <c r="J997" s="7" t="s">
        <v>64</v>
      </c>
      <c r="K997" s="7" t="s">
        <v>3193</v>
      </c>
      <c r="L997" s="7" t="s">
        <v>36</v>
      </c>
      <c r="M997" s="7" t="s">
        <v>75</v>
      </c>
      <c r="N997" s="7" t="s">
        <v>911</v>
      </c>
      <c r="O997" s="7">
        <v>41.85</v>
      </c>
      <c r="P997" s="7">
        <v>3</v>
      </c>
      <c r="Q997" s="7">
        <v>14.22</v>
      </c>
      <c r="R997" s="8">
        <f>Table1[[#This Row],[Profit]]/Table1[[#This Row],[Sales]]</f>
        <v>0.33978494623655903</v>
      </c>
      <c r="S997" s="7">
        <v>8.74</v>
      </c>
      <c r="T997" s="7" t="s">
        <v>163</v>
      </c>
      <c r="U997" s="7">
        <v>76</v>
      </c>
      <c r="V997" s="7" t="s">
        <v>174</v>
      </c>
      <c r="W997" s="7" t="s">
        <v>122</v>
      </c>
      <c r="X997" s="10" t="s">
        <v>21</v>
      </c>
      <c r="Y997" s="14">
        <v>45294</v>
      </c>
      <c r="Z997" s="14">
        <v>45507</v>
      </c>
      <c r="AA997" s="11">
        <f t="shared" si="75"/>
        <v>2024</v>
      </c>
      <c r="AB997" s="11" t="str">
        <f t="shared" si="76"/>
        <v>August</v>
      </c>
      <c r="AC997" s="11">
        <f t="shared" si="79"/>
        <v>213</v>
      </c>
      <c r="AD997" s="13" t="str" cm="1">
        <f t="array" ref="AD997">_xlfn.IFS(Table1[[#This Row],[Diff order-ship date]]&gt;10,"late time",Table1[[#This Row],[Diff order-ship date]]&gt;=0,"on time",Table1[[#This Row],[Diff order-ship date]]&lt;0,"not appropriate")</f>
        <v>late time</v>
      </c>
      <c r="AE997" s="11" t="str">
        <f t="shared" si="77"/>
        <v>Positive</v>
      </c>
      <c r="AF997" s="11" t="str">
        <f>_xlfn.CONCAT(Table1[[#This Row],[Month]],Table1[[#This Row],[year]])</f>
        <v>August2024</v>
      </c>
      <c r="AG997" s="11">
        <f t="shared" si="78"/>
        <v>0.33978494623655903</v>
      </c>
    </row>
    <row r="998" spans="1:33">
      <c r="A998" s="4">
        <v>997</v>
      </c>
      <c r="B998" s="5" t="s">
        <v>2547</v>
      </c>
      <c r="C998" s="5" t="s">
        <v>152</v>
      </c>
      <c r="D998" s="5" t="s">
        <v>1626</v>
      </c>
      <c r="E998" s="5" t="s">
        <v>1627</v>
      </c>
      <c r="F998" s="5" t="s">
        <v>159</v>
      </c>
      <c r="G998" s="5" t="s">
        <v>2548</v>
      </c>
      <c r="H998" s="5" t="s">
        <v>40</v>
      </c>
      <c r="I998" s="5" t="s">
        <v>212</v>
      </c>
      <c r="J998" s="5" t="s">
        <v>64</v>
      </c>
      <c r="K998" s="5" t="s">
        <v>2323</v>
      </c>
      <c r="L998" s="5" t="s">
        <v>36</v>
      </c>
      <c r="M998" s="5" t="s">
        <v>38</v>
      </c>
      <c r="N998" s="5" t="s">
        <v>2324</v>
      </c>
      <c r="O998" s="5">
        <v>50.85</v>
      </c>
      <c r="P998" s="5">
        <v>3</v>
      </c>
      <c r="Q998" s="5">
        <v>4.05</v>
      </c>
      <c r="R998" s="8">
        <f>Table1[[#This Row],[Profit]]/Table1[[#This Row],[Sales]]</f>
        <v>7.9646017699115002E-2</v>
      </c>
      <c r="S998" s="5">
        <v>6.3</v>
      </c>
      <c r="T998" s="5" t="s">
        <v>163</v>
      </c>
      <c r="U998" s="5">
        <v>526</v>
      </c>
      <c r="V998" s="5" t="s">
        <v>174</v>
      </c>
      <c r="W998" s="5" t="s">
        <v>115</v>
      </c>
      <c r="X998" s="9" t="s">
        <v>28</v>
      </c>
      <c r="Y998" s="12">
        <v>45251</v>
      </c>
      <c r="Z998" s="12">
        <v>45256</v>
      </c>
      <c r="AA998" s="11">
        <f t="shared" si="75"/>
        <v>2023</v>
      </c>
      <c r="AB998" s="11" t="str">
        <f t="shared" si="76"/>
        <v>November</v>
      </c>
      <c r="AC998" s="11">
        <f t="shared" si="79"/>
        <v>5</v>
      </c>
      <c r="AD998" s="13" t="str" cm="1">
        <f t="array" ref="AD998">_xlfn.IFS(Table1[[#This Row],[Diff order-ship date]]&gt;10,"late time",Table1[[#This Row],[Diff order-ship date]]&gt;=0,"on time",Table1[[#This Row],[Diff order-ship date]]&lt;0,"not appropriate")</f>
        <v>on time</v>
      </c>
      <c r="AE998" s="11" t="str">
        <f t="shared" si="77"/>
        <v>Positive</v>
      </c>
      <c r="AF998" s="11" t="str">
        <f>_xlfn.CONCAT(Table1[[#This Row],[Month]],Table1[[#This Row],[year]])</f>
        <v>November2023</v>
      </c>
      <c r="AG998" s="11">
        <f t="shared" si="78"/>
        <v>7.9646017699115002E-2</v>
      </c>
    </row>
    <row r="999" spans="1:33">
      <c r="A999" s="6">
        <v>998</v>
      </c>
      <c r="B999" s="7" t="s">
        <v>893</v>
      </c>
      <c r="C999" s="7" t="s">
        <v>152</v>
      </c>
      <c r="D999" s="7" t="s">
        <v>894</v>
      </c>
      <c r="E999" s="7" t="s">
        <v>895</v>
      </c>
      <c r="F999" s="7" t="s">
        <v>159</v>
      </c>
      <c r="G999" s="7" t="s">
        <v>896</v>
      </c>
      <c r="H999" s="7" t="s">
        <v>113</v>
      </c>
      <c r="I999" s="7" t="s">
        <v>212</v>
      </c>
      <c r="J999" s="7" t="s">
        <v>64</v>
      </c>
      <c r="K999" s="7" t="s">
        <v>3194</v>
      </c>
      <c r="L999" s="7" t="s">
        <v>36</v>
      </c>
      <c r="M999" s="7" t="s">
        <v>41</v>
      </c>
      <c r="N999" s="7" t="s">
        <v>3195</v>
      </c>
      <c r="O999" s="7">
        <v>33.299999999999997</v>
      </c>
      <c r="P999" s="7">
        <v>3</v>
      </c>
      <c r="Q999" s="7">
        <v>5.94</v>
      </c>
      <c r="R999" s="8">
        <f>Table1[[#This Row],[Profit]]/Table1[[#This Row],[Sales]]</f>
        <v>0.178378378378378</v>
      </c>
      <c r="S999" s="7">
        <v>2.81</v>
      </c>
      <c r="T999" s="7" t="s">
        <v>165</v>
      </c>
      <c r="U999" s="7">
        <v>172</v>
      </c>
      <c r="V999" s="7" t="s">
        <v>174</v>
      </c>
      <c r="W999" s="7" t="s">
        <v>126</v>
      </c>
      <c r="X999" s="10" t="s">
        <v>28</v>
      </c>
      <c r="Y999" s="14">
        <v>45129</v>
      </c>
      <c r="Z999" s="14">
        <v>45133</v>
      </c>
      <c r="AA999" s="11">
        <f t="shared" si="75"/>
        <v>2023</v>
      </c>
      <c r="AB999" s="11" t="str">
        <f t="shared" si="76"/>
        <v>July</v>
      </c>
      <c r="AC999" s="11">
        <f t="shared" si="79"/>
        <v>4</v>
      </c>
      <c r="AD999" s="13" t="str" cm="1">
        <f t="array" ref="AD999">_xlfn.IFS(Table1[[#This Row],[Diff order-ship date]]&gt;10,"late time",Table1[[#This Row],[Diff order-ship date]]&gt;=0,"on time",Table1[[#This Row],[Diff order-ship date]]&lt;0,"not appropriate")</f>
        <v>on time</v>
      </c>
      <c r="AE999" s="11" t="str">
        <f t="shared" si="77"/>
        <v>Positive</v>
      </c>
      <c r="AF999" s="11" t="str">
        <f>_xlfn.CONCAT(Table1[[#This Row],[Month]],Table1[[#This Row],[year]])</f>
        <v>July2023</v>
      </c>
      <c r="AG999" s="11">
        <f t="shared" si="78"/>
        <v>0.178378378378378</v>
      </c>
    </row>
    <row r="1000" spans="1:33">
      <c r="A1000" s="4">
        <v>999</v>
      </c>
      <c r="B1000" s="5" t="s">
        <v>3196</v>
      </c>
      <c r="C1000" s="5" t="s">
        <v>152</v>
      </c>
      <c r="D1000" s="5" t="s">
        <v>3197</v>
      </c>
      <c r="E1000" s="5" t="s">
        <v>3198</v>
      </c>
      <c r="F1000" s="5" t="s">
        <v>159</v>
      </c>
      <c r="G1000" s="5" t="s">
        <v>644</v>
      </c>
      <c r="H1000" s="5" t="s">
        <v>104</v>
      </c>
      <c r="I1000" s="5" t="s">
        <v>212</v>
      </c>
      <c r="J1000" s="5" t="s">
        <v>67</v>
      </c>
      <c r="K1000" s="5" t="s">
        <v>2368</v>
      </c>
      <c r="L1000" s="5" t="s">
        <v>36</v>
      </c>
      <c r="M1000" s="5" t="s">
        <v>109</v>
      </c>
      <c r="N1000" s="5" t="s">
        <v>2369</v>
      </c>
      <c r="O1000" s="5">
        <v>86.76</v>
      </c>
      <c r="P1000" s="5">
        <v>3</v>
      </c>
      <c r="Q1000" s="5">
        <v>-38.25</v>
      </c>
      <c r="R1000" s="8">
        <f>Table1[[#This Row],[Profit]]/Table1[[#This Row],[Sales]]</f>
        <v>-0.44087136929460602</v>
      </c>
      <c r="S1000" s="5">
        <v>10.16</v>
      </c>
      <c r="T1000" s="5" t="s">
        <v>170</v>
      </c>
      <c r="U1000" s="5">
        <v>749</v>
      </c>
      <c r="V1000" s="5" t="s">
        <v>174</v>
      </c>
      <c r="W1000" s="5" t="s">
        <v>122</v>
      </c>
      <c r="X1000" s="9" t="s">
        <v>21</v>
      </c>
      <c r="Y1000" s="12">
        <v>45129</v>
      </c>
      <c r="Z1000" s="12">
        <v>45133</v>
      </c>
      <c r="AA1000" s="11">
        <f t="shared" si="75"/>
        <v>2023</v>
      </c>
      <c r="AB1000" s="11" t="str">
        <f t="shared" si="76"/>
        <v>July</v>
      </c>
      <c r="AC1000" s="11">
        <f t="shared" si="79"/>
        <v>4</v>
      </c>
      <c r="AD1000" s="13" t="str" cm="1">
        <f t="array" ref="AD1000">_xlfn.IFS(Table1[[#This Row],[Diff order-ship date]]&gt;10,"late time",Table1[[#This Row],[Diff order-ship date]]&gt;=0,"on time",Table1[[#This Row],[Diff order-ship date]]&lt;0,"not appropriate")</f>
        <v>on time</v>
      </c>
      <c r="AE1000" s="11" t="str">
        <f t="shared" si="77"/>
        <v>Negative</v>
      </c>
      <c r="AF1000" s="11" t="str">
        <f>_xlfn.CONCAT(Table1[[#This Row],[Month]],Table1[[#This Row],[year]])</f>
        <v>July2023</v>
      </c>
      <c r="AG1000" s="11">
        <f t="shared" si="78"/>
        <v>-0.44087136929460602</v>
      </c>
    </row>
    <row r="1001" spans="1:33">
      <c r="A1001" s="6">
        <v>1000</v>
      </c>
      <c r="B1001" s="7" t="s">
        <v>2298</v>
      </c>
      <c r="C1001" s="7" t="s">
        <v>152</v>
      </c>
      <c r="D1001" s="7" t="s">
        <v>2299</v>
      </c>
      <c r="E1001" s="7" t="s">
        <v>2300</v>
      </c>
      <c r="F1001" s="7" t="s">
        <v>159</v>
      </c>
      <c r="G1001" s="7" t="s">
        <v>2301</v>
      </c>
      <c r="H1001" s="7" t="s">
        <v>82</v>
      </c>
      <c r="I1001" s="7" t="s">
        <v>212</v>
      </c>
      <c r="J1001" s="7" t="s">
        <v>64</v>
      </c>
      <c r="K1001" s="7" t="s">
        <v>3114</v>
      </c>
      <c r="L1001" s="7" t="s">
        <v>36</v>
      </c>
      <c r="M1001" s="7" t="s">
        <v>47</v>
      </c>
      <c r="N1001" s="7" t="s">
        <v>3115</v>
      </c>
      <c r="O1001" s="7">
        <v>205.68</v>
      </c>
      <c r="P1001" s="7">
        <v>4</v>
      </c>
      <c r="Q1001" s="7">
        <v>80.16</v>
      </c>
      <c r="R1001" s="8">
        <f>Table1[[#This Row],[Profit]]/Table1[[#This Row],[Sales]]</f>
        <v>0.38973162193698901</v>
      </c>
      <c r="S1001" s="7">
        <v>62.34</v>
      </c>
      <c r="T1001" s="7" t="s">
        <v>163</v>
      </c>
      <c r="U1001" s="7">
        <v>604</v>
      </c>
      <c r="V1001" s="7" t="s">
        <v>174</v>
      </c>
      <c r="W1001" s="7" t="s">
        <v>115</v>
      </c>
      <c r="X1001" s="10" t="s">
        <v>21</v>
      </c>
      <c r="Y1001" s="14">
        <v>45316</v>
      </c>
      <c r="Z1001" s="14">
        <v>45320</v>
      </c>
      <c r="AA1001" s="11">
        <f t="shared" si="75"/>
        <v>2024</v>
      </c>
      <c r="AB1001" s="11" t="str">
        <f t="shared" si="76"/>
        <v>January</v>
      </c>
      <c r="AC1001" s="11">
        <f t="shared" si="79"/>
        <v>4</v>
      </c>
      <c r="AD1001" s="13" t="str" cm="1">
        <f t="array" ref="AD1001">_xlfn.IFS(Table1[[#This Row],[Diff order-ship date]]&gt;10,"late time",Table1[[#This Row],[Diff order-ship date]]&gt;=0,"on time",Table1[[#This Row],[Diff order-ship date]]&lt;0,"not appropriate")</f>
        <v>on time</v>
      </c>
      <c r="AE1001" s="11" t="str">
        <f t="shared" si="77"/>
        <v>Positive</v>
      </c>
      <c r="AF1001" s="11" t="str">
        <f>_xlfn.CONCAT(Table1[[#This Row],[Month]],Table1[[#This Row],[year]])</f>
        <v>January2024</v>
      </c>
      <c r="AG1001" s="11">
        <f t="shared" si="78"/>
        <v>0.38973162193698901</v>
      </c>
    </row>
    <row r="1002" spans="1:33">
      <c r="A1002" s="4">
        <v>1001</v>
      </c>
      <c r="B1002" s="5" t="s">
        <v>1250</v>
      </c>
      <c r="C1002" s="5" t="s">
        <v>152</v>
      </c>
      <c r="D1002" s="5" t="s">
        <v>1251</v>
      </c>
      <c r="E1002" s="5" t="s">
        <v>1252</v>
      </c>
      <c r="F1002" s="5" t="s">
        <v>159</v>
      </c>
      <c r="G1002" s="5" t="s">
        <v>55</v>
      </c>
      <c r="H1002" s="5" t="s">
        <v>55</v>
      </c>
      <c r="I1002" s="5" t="s">
        <v>212</v>
      </c>
      <c r="J1002" s="5" t="s">
        <v>65</v>
      </c>
      <c r="K1002" s="5" t="s">
        <v>3199</v>
      </c>
      <c r="L1002" s="5" t="s">
        <v>36</v>
      </c>
      <c r="M1002" s="5" t="s">
        <v>88</v>
      </c>
      <c r="N1002" s="5" t="s">
        <v>3200</v>
      </c>
      <c r="O1002" s="5">
        <v>30.12</v>
      </c>
      <c r="P1002" s="5">
        <v>4</v>
      </c>
      <c r="Q1002" s="5">
        <v>3.84</v>
      </c>
      <c r="R1002" s="8">
        <f>Table1[[#This Row],[Profit]]/Table1[[#This Row],[Sales]]</f>
        <v>0.127490039840637</v>
      </c>
      <c r="S1002" s="5">
        <v>5.44</v>
      </c>
      <c r="T1002" s="5" t="s">
        <v>163</v>
      </c>
      <c r="U1002" s="5">
        <v>426</v>
      </c>
      <c r="V1002" s="5" t="s">
        <v>174</v>
      </c>
      <c r="W1002" s="5" t="s">
        <v>110</v>
      </c>
      <c r="X1002" s="9" t="s">
        <v>28</v>
      </c>
      <c r="Y1002" s="12">
        <v>45266</v>
      </c>
      <c r="Z1002" s="12">
        <v>45094</v>
      </c>
      <c r="AA1002" s="11">
        <f t="shared" si="75"/>
        <v>2023</v>
      </c>
      <c r="AB1002" s="11" t="str">
        <f t="shared" si="76"/>
        <v>June</v>
      </c>
      <c r="AC1002" s="11">
        <f t="shared" si="79"/>
        <v>-172</v>
      </c>
      <c r="AD1002" s="13" t="str" cm="1">
        <f t="array" ref="AD1002">_xlfn.IFS(Table1[[#This Row],[Diff order-ship date]]&gt;10,"late time",Table1[[#This Row],[Diff order-ship date]]&gt;=0,"on time",Table1[[#This Row],[Diff order-ship date]]&lt;0,"not appropriate")</f>
        <v>not appropriate</v>
      </c>
      <c r="AE1002" s="11" t="str">
        <f t="shared" si="77"/>
        <v>Positive</v>
      </c>
      <c r="AF1002" s="11" t="str">
        <f>_xlfn.CONCAT(Table1[[#This Row],[Month]],Table1[[#This Row],[year]])</f>
        <v>June2023</v>
      </c>
      <c r="AG1002" s="11">
        <f t="shared" si="78"/>
        <v>0.127490039840637</v>
      </c>
    </row>
    <row r="1003" spans="1:33">
      <c r="A1003" s="6">
        <v>1002</v>
      </c>
      <c r="B1003" s="7" t="s">
        <v>1250</v>
      </c>
      <c r="C1003" s="7" t="s">
        <v>152</v>
      </c>
      <c r="D1003" s="7" t="s">
        <v>1251</v>
      </c>
      <c r="E1003" s="7" t="s">
        <v>1252</v>
      </c>
      <c r="F1003" s="7" t="s">
        <v>159</v>
      </c>
      <c r="G1003" s="7" t="s">
        <v>55</v>
      </c>
      <c r="H1003" s="7" t="s">
        <v>55</v>
      </c>
      <c r="I1003" s="7" t="s">
        <v>212</v>
      </c>
      <c r="J1003" s="7" t="s">
        <v>65</v>
      </c>
      <c r="K1003" s="7" t="s">
        <v>2335</v>
      </c>
      <c r="L1003" s="7" t="s">
        <v>36</v>
      </c>
      <c r="M1003" s="7" t="s">
        <v>38</v>
      </c>
      <c r="N1003" s="7" t="s">
        <v>2336</v>
      </c>
      <c r="O1003" s="7">
        <v>68.16</v>
      </c>
      <c r="P1003" s="7">
        <v>4</v>
      </c>
      <c r="Q1003" s="7">
        <v>29.28</v>
      </c>
      <c r="R1003" s="8">
        <f>Table1[[#This Row],[Profit]]/Table1[[#This Row],[Sales]]</f>
        <v>0.42957746478873199</v>
      </c>
      <c r="S1003" s="7">
        <v>5.16</v>
      </c>
      <c r="T1003" s="7" t="s">
        <v>163</v>
      </c>
      <c r="U1003" s="7">
        <v>699</v>
      </c>
      <c r="V1003" s="7" t="s">
        <v>174</v>
      </c>
      <c r="W1003" s="7" t="s">
        <v>126</v>
      </c>
      <c r="X1003" s="10" t="s">
        <v>21</v>
      </c>
      <c r="Y1003" s="14">
        <v>44573</v>
      </c>
      <c r="Z1003" s="14">
        <v>44754</v>
      </c>
      <c r="AA1003" s="11">
        <f t="shared" si="75"/>
        <v>2022</v>
      </c>
      <c r="AB1003" s="11" t="str">
        <f t="shared" si="76"/>
        <v>July</v>
      </c>
      <c r="AC1003" s="11">
        <f t="shared" si="79"/>
        <v>181</v>
      </c>
      <c r="AD1003" s="13" t="str" cm="1">
        <f t="array" ref="AD1003">_xlfn.IFS(Table1[[#This Row],[Diff order-ship date]]&gt;10,"late time",Table1[[#This Row],[Diff order-ship date]]&gt;=0,"on time",Table1[[#This Row],[Diff order-ship date]]&lt;0,"not appropriate")</f>
        <v>late time</v>
      </c>
      <c r="AE1003" s="11" t="str">
        <f t="shared" si="77"/>
        <v>Positive</v>
      </c>
      <c r="AF1003" s="11" t="str">
        <f>_xlfn.CONCAT(Table1[[#This Row],[Month]],Table1[[#This Row],[year]])</f>
        <v>July2022</v>
      </c>
      <c r="AG1003" s="11">
        <f t="shared" si="78"/>
        <v>0.42957746478873199</v>
      </c>
    </row>
    <row r="1004" spans="1:33">
      <c r="A1004" s="4">
        <v>1003</v>
      </c>
      <c r="B1004" s="5" t="s">
        <v>2279</v>
      </c>
      <c r="C1004" s="5" t="s">
        <v>152</v>
      </c>
      <c r="D1004" s="5" t="s">
        <v>2280</v>
      </c>
      <c r="E1004" s="5" t="s">
        <v>2281</v>
      </c>
      <c r="F1004" s="5" t="s">
        <v>159</v>
      </c>
      <c r="G1004" s="5" t="s">
        <v>873</v>
      </c>
      <c r="H1004" s="5" t="s">
        <v>94</v>
      </c>
      <c r="I1004" s="5" t="s">
        <v>212</v>
      </c>
      <c r="J1004" s="5" t="s">
        <v>66</v>
      </c>
      <c r="K1004" s="5" t="s">
        <v>1071</v>
      </c>
      <c r="L1004" s="5" t="s">
        <v>36</v>
      </c>
      <c r="M1004" s="5" t="s">
        <v>38</v>
      </c>
      <c r="N1004" s="5" t="s">
        <v>1072</v>
      </c>
      <c r="O1004" s="5">
        <v>74.760000000000005</v>
      </c>
      <c r="P1004" s="5">
        <v>4</v>
      </c>
      <c r="Q1004" s="5">
        <v>2.16</v>
      </c>
      <c r="R1004" s="8">
        <f>Table1[[#This Row],[Profit]]/Table1[[#This Row],[Sales]]</f>
        <v>2.8892455858748001E-2</v>
      </c>
      <c r="S1004" s="5">
        <v>11.97</v>
      </c>
      <c r="T1004" s="5" t="s">
        <v>165</v>
      </c>
      <c r="U1004" s="5">
        <v>687</v>
      </c>
      <c r="V1004" s="5" t="s">
        <v>174</v>
      </c>
      <c r="W1004" s="5" t="s">
        <v>122</v>
      </c>
      <c r="X1004" s="9" t="s">
        <v>28</v>
      </c>
      <c r="Y1004" s="12">
        <v>45168</v>
      </c>
      <c r="Z1004" s="12">
        <v>45055</v>
      </c>
      <c r="AA1004" s="11">
        <f t="shared" si="75"/>
        <v>2023</v>
      </c>
      <c r="AB1004" s="11" t="str">
        <f t="shared" si="76"/>
        <v>May</v>
      </c>
      <c r="AC1004" s="11">
        <f t="shared" si="79"/>
        <v>-113</v>
      </c>
      <c r="AD1004" s="13" t="str" cm="1">
        <f t="array" ref="AD1004">_xlfn.IFS(Table1[[#This Row],[Diff order-ship date]]&gt;10,"late time",Table1[[#This Row],[Diff order-ship date]]&gt;=0,"on time",Table1[[#This Row],[Diff order-ship date]]&lt;0,"not appropriate")</f>
        <v>not appropriate</v>
      </c>
      <c r="AE1004" s="11" t="str">
        <f t="shared" si="77"/>
        <v>Positive</v>
      </c>
      <c r="AF1004" s="11" t="str">
        <f>_xlfn.CONCAT(Table1[[#This Row],[Month]],Table1[[#This Row],[year]])</f>
        <v>May2023</v>
      </c>
      <c r="AG1004" s="11">
        <f t="shared" si="78"/>
        <v>2.8892455858748001E-2</v>
      </c>
    </row>
    <row r="1005" spans="1:33">
      <c r="A1005" s="6">
        <v>1004</v>
      </c>
      <c r="B1005" s="7" t="s">
        <v>3201</v>
      </c>
      <c r="C1005" s="7" t="s">
        <v>152</v>
      </c>
      <c r="D1005" s="7" t="s">
        <v>542</v>
      </c>
      <c r="E1005" s="7" t="s">
        <v>543</v>
      </c>
      <c r="F1005" s="7" t="s">
        <v>159</v>
      </c>
      <c r="G1005" s="7" t="s">
        <v>1604</v>
      </c>
      <c r="H1005" s="7" t="s">
        <v>104</v>
      </c>
      <c r="I1005" s="7" t="s">
        <v>212</v>
      </c>
      <c r="J1005" s="7" t="s">
        <v>67</v>
      </c>
      <c r="K1005" s="7" t="s">
        <v>225</v>
      </c>
      <c r="L1005" s="7" t="s">
        <v>36</v>
      </c>
      <c r="M1005" s="7" t="s">
        <v>47</v>
      </c>
      <c r="N1005" s="7" t="s">
        <v>226</v>
      </c>
      <c r="O1005" s="7">
        <v>28.08</v>
      </c>
      <c r="P1005" s="7">
        <v>4</v>
      </c>
      <c r="Q1005" s="7">
        <v>0.48</v>
      </c>
      <c r="R1005" s="8">
        <f>Table1[[#This Row],[Profit]]/Table1[[#This Row],[Sales]]</f>
        <v>1.7094017094017099E-2</v>
      </c>
      <c r="S1005" s="7">
        <v>3.39</v>
      </c>
      <c r="T1005" s="7" t="s">
        <v>170</v>
      </c>
      <c r="U1005" s="7">
        <v>397</v>
      </c>
      <c r="V1005" s="7" t="s">
        <v>174</v>
      </c>
      <c r="W1005" s="7" t="s">
        <v>115</v>
      </c>
      <c r="X1005" s="10" t="s">
        <v>28</v>
      </c>
      <c r="Y1005" s="14">
        <v>45279</v>
      </c>
      <c r="Z1005" s="14">
        <v>45284</v>
      </c>
      <c r="AA1005" s="11">
        <f t="shared" si="75"/>
        <v>2023</v>
      </c>
      <c r="AB1005" s="11" t="str">
        <f t="shared" si="76"/>
        <v>December</v>
      </c>
      <c r="AC1005" s="11">
        <f t="shared" si="79"/>
        <v>5</v>
      </c>
      <c r="AD1005" s="13" t="str" cm="1">
        <f t="array" ref="AD1005">_xlfn.IFS(Table1[[#This Row],[Diff order-ship date]]&gt;10,"late time",Table1[[#This Row],[Diff order-ship date]]&gt;=0,"on time",Table1[[#This Row],[Diff order-ship date]]&lt;0,"not appropriate")</f>
        <v>on time</v>
      </c>
      <c r="AE1005" s="11" t="str">
        <f t="shared" si="77"/>
        <v>Positive</v>
      </c>
      <c r="AF1005" s="11" t="str">
        <f>_xlfn.CONCAT(Table1[[#This Row],[Month]],Table1[[#This Row],[year]])</f>
        <v>December2023</v>
      </c>
      <c r="AG1005" s="11">
        <f t="shared" si="78"/>
        <v>1.7094017094017099E-2</v>
      </c>
    </row>
    <row r="1006" spans="1:33">
      <c r="A1006" s="4">
        <v>1005</v>
      </c>
      <c r="B1006" s="5" t="s">
        <v>3202</v>
      </c>
      <c r="C1006" s="5" t="s">
        <v>152</v>
      </c>
      <c r="D1006" s="5" t="s">
        <v>3203</v>
      </c>
      <c r="E1006" s="5" t="s">
        <v>3204</v>
      </c>
      <c r="F1006" s="5" t="s">
        <v>159</v>
      </c>
      <c r="G1006" s="5" t="s">
        <v>326</v>
      </c>
      <c r="H1006" s="5" t="s">
        <v>132</v>
      </c>
      <c r="I1006" s="5" t="s">
        <v>212</v>
      </c>
      <c r="J1006" s="5" t="s">
        <v>66</v>
      </c>
      <c r="K1006" s="5" t="s">
        <v>3205</v>
      </c>
      <c r="L1006" s="5" t="s">
        <v>36</v>
      </c>
      <c r="M1006" s="5" t="s">
        <v>88</v>
      </c>
      <c r="N1006" s="5" t="s">
        <v>3206</v>
      </c>
      <c r="O1006" s="5">
        <v>61.2</v>
      </c>
      <c r="P1006" s="5">
        <v>5</v>
      </c>
      <c r="Q1006" s="5">
        <v>21.9</v>
      </c>
      <c r="R1006" s="8">
        <f>Table1[[#This Row],[Profit]]/Table1[[#This Row],[Sales]]</f>
        <v>0.35784313725490202</v>
      </c>
      <c r="S1006" s="5">
        <v>7.39</v>
      </c>
      <c r="T1006" s="5" t="s">
        <v>165</v>
      </c>
      <c r="U1006" s="5">
        <v>390</v>
      </c>
      <c r="V1006" s="5" t="s">
        <v>174</v>
      </c>
      <c r="W1006" s="5" t="s">
        <v>110</v>
      </c>
      <c r="X1006" s="9" t="s">
        <v>28</v>
      </c>
      <c r="Y1006" s="12">
        <v>45291</v>
      </c>
      <c r="Z1006" s="12">
        <v>45383</v>
      </c>
      <c r="AA1006" s="11">
        <f t="shared" si="75"/>
        <v>2024</v>
      </c>
      <c r="AB1006" s="11" t="str">
        <f t="shared" si="76"/>
        <v>April</v>
      </c>
      <c r="AC1006" s="11">
        <f t="shared" si="79"/>
        <v>92</v>
      </c>
      <c r="AD1006" s="13" t="str" cm="1">
        <f t="array" ref="AD1006">_xlfn.IFS(Table1[[#This Row],[Diff order-ship date]]&gt;10,"late time",Table1[[#This Row],[Diff order-ship date]]&gt;=0,"on time",Table1[[#This Row],[Diff order-ship date]]&lt;0,"not appropriate")</f>
        <v>late time</v>
      </c>
      <c r="AE1006" s="11" t="str">
        <f t="shared" si="77"/>
        <v>Positive</v>
      </c>
      <c r="AF1006" s="11" t="str">
        <f>_xlfn.CONCAT(Table1[[#This Row],[Month]],Table1[[#This Row],[year]])</f>
        <v>April2024</v>
      </c>
      <c r="AG1006" s="11">
        <f t="shared" si="78"/>
        <v>0.35784313725490202</v>
      </c>
    </row>
    <row r="1007" spans="1:33">
      <c r="A1007" s="6">
        <v>1006</v>
      </c>
      <c r="B1007" s="7" t="s">
        <v>2287</v>
      </c>
      <c r="C1007" s="7" t="s">
        <v>152</v>
      </c>
      <c r="D1007" s="7" t="s">
        <v>2288</v>
      </c>
      <c r="E1007" s="7" t="s">
        <v>2289</v>
      </c>
      <c r="F1007" s="7" t="s">
        <v>159</v>
      </c>
      <c r="G1007" s="7" t="s">
        <v>1695</v>
      </c>
      <c r="H1007" s="7" t="s">
        <v>40</v>
      </c>
      <c r="I1007" s="7" t="s">
        <v>212</v>
      </c>
      <c r="J1007" s="7" t="s">
        <v>64</v>
      </c>
      <c r="K1007" s="7" t="s">
        <v>3207</v>
      </c>
      <c r="L1007" s="7" t="s">
        <v>36</v>
      </c>
      <c r="M1007" s="7" t="s">
        <v>47</v>
      </c>
      <c r="N1007" s="7" t="s">
        <v>1102</v>
      </c>
      <c r="O1007" s="7">
        <v>44.31</v>
      </c>
      <c r="P1007" s="7">
        <v>7</v>
      </c>
      <c r="Q1007" s="7">
        <v>21.21</v>
      </c>
      <c r="R1007" s="8">
        <f>Table1[[#This Row],[Profit]]/Table1[[#This Row],[Sales]]</f>
        <v>0.47867298578199102</v>
      </c>
      <c r="S1007" s="7">
        <v>3.98</v>
      </c>
      <c r="T1007" s="7" t="s">
        <v>170</v>
      </c>
      <c r="U1007" s="7">
        <v>476</v>
      </c>
      <c r="V1007" s="7" t="s">
        <v>174</v>
      </c>
      <c r="W1007" s="7" t="s">
        <v>115</v>
      </c>
      <c r="X1007" s="10" t="s">
        <v>21</v>
      </c>
      <c r="Y1007" s="14">
        <v>45399</v>
      </c>
      <c r="Z1007" s="14">
        <v>45404</v>
      </c>
      <c r="AA1007" s="11">
        <f t="shared" si="75"/>
        <v>2024</v>
      </c>
      <c r="AB1007" s="11" t="str">
        <f t="shared" si="76"/>
        <v>April</v>
      </c>
      <c r="AC1007" s="11">
        <f t="shared" si="79"/>
        <v>5</v>
      </c>
      <c r="AD1007" s="13" t="str" cm="1">
        <f t="array" ref="AD1007">_xlfn.IFS(Table1[[#This Row],[Diff order-ship date]]&gt;10,"late time",Table1[[#This Row],[Diff order-ship date]]&gt;=0,"on time",Table1[[#This Row],[Diff order-ship date]]&lt;0,"not appropriate")</f>
        <v>on time</v>
      </c>
      <c r="AE1007" s="11" t="str">
        <f t="shared" si="77"/>
        <v>Positive</v>
      </c>
      <c r="AF1007" s="11" t="str">
        <f>_xlfn.CONCAT(Table1[[#This Row],[Month]],Table1[[#This Row],[year]])</f>
        <v>April2024</v>
      </c>
      <c r="AG1007" s="11">
        <f t="shared" si="78"/>
        <v>0.47867298578199102</v>
      </c>
    </row>
    <row r="1008" spans="1:33">
      <c r="A1008" s="4">
        <v>1007</v>
      </c>
      <c r="B1008" s="5" t="s">
        <v>858</v>
      </c>
      <c r="C1008" s="5" t="s">
        <v>152</v>
      </c>
      <c r="D1008" s="5" t="s">
        <v>859</v>
      </c>
      <c r="E1008" s="5" t="s">
        <v>860</v>
      </c>
      <c r="F1008" s="5" t="s">
        <v>159</v>
      </c>
      <c r="G1008" s="5" t="s">
        <v>861</v>
      </c>
      <c r="H1008" s="5" t="s">
        <v>25</v>
      </c>
      <c r="I1008" s="5" t="s">
        <v>212</v>
      </c>
      <c r="J1008" s="5" t="s">
        <v>66</v>
      </c>
      <c r="K1008" s="5" t="s">
        <v>2218</v>
      </c>
      <c r="L1008" s="5" t="s">
        <v>36</v>
      </c>
      <c r="M1008" s="5" t="s">
        <v>114</v>
      </c>
      <c r="N1008" s="5" t="s">
        <v>2219</v>
      </c>
      <c r="O1008" s="5">
        <v>258.12</v>
      </c>
      <c r="P1008" s="5">
        <v>9</v>
      </c>
      <c r="Q1008" s="5">
        <v>92.88</v>
      </c>
      <c r="R1008" s="8">
        <f>Table1[[#This Row],[Profit]]/Table1[[#This Row],[Sales]]</f>
        <v>0.35983263598326398</v>
      </c>
      <c r="S1008" s="5">
        <v>46.11</v>
      </c>
      <c r="T1008" s="5" t="s">
        <v>170</v>
      </c>
      <c r="U1008" s="5">
        <v>124</v>
      </c>
      <c r="V1008" s="5" t="s">
        <v>174</v>
      </c>
      <c r="W1008" s="5" t="s">
        <v>110</v>
      </c>
      <c r="X1008" s="9" t="s">
        <v>21</v>
      </c>
      <c r="Y1008" s="12">
        <v>45582</v>
      </c>
      <c r="Z1008" s="12">
        <v>45588</v>
      </c>
      <c r="AA1008" s="11">
        <f t="shared" si="75"/>
        <v>2024</v>
      </c>
      <c r="AB1008" s="11" t="str">
        <f t="shared" si="76"/>
        <v>October</v>
      </c>
      <c r="AC1008" s="11">
        <f t="shared" si="79"/>
        <v>6</v>
      </c>
      <c r="AD1008" s="13" t="str" cm="1">
        <f t="array" ref="AD1008">_xlfn.IFS(Table1[[#This Row],[Diff order-ship date]]&gt;10,"late time",Table1[[#This Row],[Diff order-ship date]]&gt;=0,"on time",Table1[[#This Row],[Diff order-ship date]]&lt;0,"not appropriate")</f>
        <v>on time</v>
      </c>
      <c r="AE1008" s="11" t="str">
        <f t="shared" si="77"/>
        <v>Positive</v>
      </c>
      <c r="AF1008" s="11" t="str">
        <f>_xlfn.CONCAT(Table1[[#This Row],[Month]],Table1[[#This Row],[year]])</f>
        <v>October2024</v>
      </c>
      <c r="AG1008" s="11">
        <f t="shared" si="78"/>
        <v>0.35983263598326398</v>
      </c>
    </row>
    <row r="1009" spans="1:33">
      <c r="A1009" s="6">
        <v>1008</v>
      </c>
      <c r="B1009" s="7" t="s">
        <v>3201</v>
      </c>
      <c r="C1009" s="7" t="s">
        <v>152</v>
      </c>
      <c r="D1009" s="7" t="s">
        <v>542</v>
      </c>
      <c r="E1009" s="7" t="s">
        <v>543</v>
      </c>
      <c r="F1009" s="7" t="s">
        <v>159</v>
      </c>
      <c r="G1009" s="7" t="s">
        <v>1604</v>
      </c>
      <c r="H1009" s="7" t="s">
        <v>104</v>
      </c>
      <c r="I1009" s="7" t="s">
        <v>212</v>
      </c>
      <c r="J1009" s="7" t="s">
        <v>67</v>
      </c>
      <c r="K1009" s="7" t="s">
        <v>213</v>
      </c>
      <c r="L1009" s="7" t="s">
        <v>36</v>
      </c>
      <c r="M1009" s="7" t="s">
        <v>47</v>
      </c>
      <c r="N1009" s="7" t="s">
        <v>214</v>
      </c>
      <c r="O1009" s="7">
        <v>254.34</v>
      </c>
      <c r="P1009" s="7">
        <v>9</v>
      </c>
      <c r="Q1009" s="7">
        <v>106.65</v>
      </c>
      <c r="R1009" s="8">
        <f>Table1[[#This Row],[Profit]]/Table1[[#This Row],[Sales]]</f>
        <v>0.41932059447983</v>
      </c>
      <c r="S1009" s="7">
        <v>18.649999999999999</v>
      </c>
      <c r="T1009" s="7" t="s">
        <v>170</v>
      </c>
      <c r="U1009" s="7">
        <v>15</v>
      </c>
      <c r="V1009" s="7" t="s">
        <v>174</v>
      </c>
      <c r="W1009" s="7" t="s">
        <v>126</v>
      </c>
      <c r="X1009" s="10" t="s">
        <v>21</v>
      </c>
      <c r="Y1009" s="14">
        <v>44919</v>
      </c>
      <c r="Z1009" s="14">
        <v>44923</v>
      </c>
      <c r="AA1009" s="11">
        <f t="shared" si="75"/>
        <v>2022</v>
      </c>
      <c r="AB1009" s="11" t="str">
        <f t="shared" si="76"/>
        <v>December</v>
      </c>
      <c r="AC1009" s="11">
        <f t="shared" si="79"/>
        <v>4</v>
      </c>
      <c r="AD1009" s="13" t="str" cm="1">
        <f t="array" ref="AD1009">_xlfn.IFS(Table1[[#This Row],[Diff order-ship date]]&gt;10,"late time",Table1[[#This Row],[Diff order-ship date]]&gt;=0,"on time",Table1[[#This Row],[Diff order-ship date]]&lt;0,"not appropriate")</f>
        <v>on time</v>
      </c>
      <c r="AE1009" s="11" t="str">
        <f t="shared" si="77"/>
        <v>Positive</v>
      </c>
      <c r="AF1009" s="11" t="str">
        <f>_xlfn.CONCAT(Table1[[#This Row],[Month]],Table1[[#This Row],[year]])</f>
        <v>December2022</v>
      </c>
      <c r="AG1009" s="11">
        <f t="shared" si="78"/>
        <v>0.41932059447983</v>
      </c>
    </row>
    <row r="1010" spans="1:33">
      <c r="A1010" s="4">
        <v>1009</v>
      </c>
      <c r="B1010" s="5" t="s">
        <v>3201</v>
      </c>
      <c r="C1010" s="5" t="s">
        <v>152</v>
      </c>
      <c r="D1010" s="5" t="s">
        <v>542</v>
      </c>
      <c r="E1010" s="5" t="s">
        <v>543</v>
      </c>
      <c r="F1010" s="5" t="s">
        <v>159</v>
      </c>
      <c r="G1010" s="5" t="s">
        <v>1604</v>
      </c>
      <c r="H1010" s="5" t="s">
        <v>104</v>
      </c>
      <c r="I1010" s="5" t="s">
        <v>212</v>
      </c>
      <c r="J1010" s="5" t="s">
        <v>67</v>
      </c>
      <c r="K1010" s="5" t="s">
        <v>1944</v>
      </c>
      <c r="L1010" s="5" t="s">
        <v>36</v>
      </c>
      <c r="M1010" s="5" t="s">
        <v>47</v>
      </c>
      <c r="N1010" s="5" t="s">
        <v>53</v>
      </c>
      <c r="O1010" s="5">
        <v>65.34</v>
      </c>
      <c r="P1010" s="5">
        <v>9</v>
      </c>
      <c r="Q1010" s="5">
        <v>11.61</v>
      </c>
      <c r="R1010" s="8">
        <f>Table1[[#This Row],[Profit]]/Table1[[#This Row],[Sales]]</f>
        <v>0.17768595041322299</v>
      </c>
      <c r="S1010" s="5">
        <v>8.16</v>
      </c>
      <c r="T1010" s="5" t="s">
        <v>170</v>
      </c>
      <c r="U1010" s="5">
        <v>570</v>
      </c>
      <c r="V1010" s="5" t="s">
        <v>174</v>
      </c>
      <c r="W1010" s="5" t="s">
        <v>122</v>
      </c>
      <c r="X1010" s="9" t="s">
        <v>28</v>
      </c>
      <c r="Y1010" s="12">
        <v>45099</v>
      </c>
      <c r="Z1010" s="12">
        <v>45104</v>
      </c>
      <c r="AA1010" s="11">
        <f t="shared" si="75"/>
        <v>2023</v>
      </c>
      <c r="AB1010" s="11" t="str">
        <f t="shared" si="76"/>
        <v>June</v>
      </c>
      <c r="AC1010" s="11">
        <f t="shared" si="79"/>
        <v>5</v>
      </c>
      <c r="AD1010" s="13" t="str" cm="1">
        <f t="array" ref="AD1010">_xlfn.IFS(Table1[[#This Row],[Diff order-ship date]]&gt;10,"late time",Table1[[#This Row],[Diff order-ship date]]&gt;=0,"on time",Table1[[#This Row],[Diff order-ship date]]&lt;0,"not appropriate")</f>
        <v>on time</v>
      </c>
      <c r="AE1010" s="11" t="str">
        <f t="shared" si="77"/>
        <v>Positive</v>
      </c>
      <c r="AF1010" s="11" t="str">
        <f>_xlfn.CONCAT(Table1[[#This Row],[Month]],Table1[[#This Row],[year]])</f>
        <v>June2023</v>
      </c>
      <c r="AG1010" s="11">
        <f t="shared" si="78"/>
        <v>0.17768595041322299</v>
      </c>
    </row>
    <row r="1011" spans="1:33">
      <c r="A1011" s="6">
        <v>1010</v>
      </c>
      <c r="B1011" s="7" t="s">
        <v>872</v>
      </c>
      <c r="C1011" s="7" t="s">
        <v>152</v>
      </c>
      <c r="D1011" s="7" t="s">
        <v>504</v>
      </c>
      <c r="E1011" s="7" t="s">
        <v>102</v>
      </c>
      <c r="F1011" s="7" t="s">
        <v>159</v>
      </c>
      <c r="G1011" s="7" t="s">
        <v>873</v>
      </c>
      <c r="H1011" s="7" t="s">
        <v>94</v>
      </c>
      <c r="I1011" s="7" t="s">
        <v>212</v>
      </c>
      <c r="J1011" s="7" t="s">
        <v>66</v>
      </c>
      <c r="K1011" s="7" t="s">
        <v>3208</v>
      </c>
      <c r="L1011" s="7" t="s">
        <v>36</v>
      </c>
      <c r="M1011" s="7" t="s">
        <v>38</v>
      </c>
      <c r="N1011" s="7" t="s">
        <v>3209</v>
      </c>
      <c r="O1011" s="7">
        <v>23.49</v>
      </c>
      <c r="P1011" s="7">
        <v>1</v>
      </c>
      <c r="Q1011" s="7">
        <v>1.62</v>
      </c>
      <c r="R1011" s="8">
        <f>Table1[[#This Row],[Profit]]/Table1[[#This Row],[Sales]]</f>
        <v>6.8965517241379296E-2</v>
      </c>
      <c r="S1011" s="7">
        <v>2.36</v>
      </c>
      <c r="T1011" s="7" t="s">
        <v>170</v>
      </c>
      <c r="U1011" s="7">
        <v>88</v>
      </c>
      <c r="V1011" s="7" t="s">
        <v>174</v>
      </c>
      <c r="W1011" s="7" t="s">
        <v>115</v>
      </c>
      <c r="X1011" s="10" t="s">
        <v>28</v>
      </c>
      <c r="Y1011" s="14">
        <v>44424</v>
      </c>
      <c r="Z1011" s="14">
        <v>44428</v>
      </c>
      <c r="AA1011" s="11">
        <f t="shared" si="75"/>
        <v>2021</v>
      </c>
      <c r="AB1011" s="11" t="str">
        <f t="shared" si="76"/>
        <v>August</v>
      </c>
      <c r="AC1011" s="11">
        <f t="shared" si="79"/>
        <v>4</v>
      </c>
      <c r="AD1011" s="13" t="str" cm="1">
        <f t="array" ref="AD1011">_xlfn.IFS(Table1[[#This Row],[Diff order-ship date]]&gt;10,"late time",Table1[[#This Row],[Diff order-ship date]]&gt;=0,"on time",Table1[[#This Row],[Diff order-ship date]]&lt;0,"not appropriate")</f>
        <v>on time</v>
      </c>
      <c r="AE1011" s="11" t="str">
        <f t="shared" si="77"/>
        <v>Positive</v>
      </c>
      <c r="AF1011" s="11" t="str">
        <f>_xlfn.CONCAT(Table1[[#This Row],[Month]],Table1[[#This Row],[year]])</f>
        <v>August2021</v>
      </c>
      <c r="AG1011" s="11">
        <f t="shared" si="78"/>
        <v>6.8965517241379296E-2</v>
      </c>
    </row>
    <row r="1012" spans="1:33">
      <c r="A1012" s="4">
        <v>1011</v>
      </c>
      <c r="B1012" s="5" t="s">
        <v>1255</v>
      </c>
      <c r="C1012" s="5" t="s">
        <v>152</v>
      </c>
      <c r="D1012" s="5" t="s">
        <v>1256</v>
      </c>
      <c r="E1012" s="5" t="s">
        <v>1257</v>
      </c>
      <c r="F1012" s="5" t="s">
        <v>159</v>
      </c>
      <c r="G1012" s="5" t="s">
        <v>345</v>
      </c>
      <c r="H1012" s="5" t="s">
        <v>104</v>
      </c>
      <c r="I1012" s="5" t="s">
        <v>212</v>
      </c>
      <c r="J1012" s="5" t="s">
        <v>67</v>
      </c>
      <c r="K1012" s="5" t="s">
        <v>3210</v>
      </c>
      <c r="L1012" s="5" t="s">
        <v>36</v>
      </c>
      <c r="M1012" s="5" t="s">
        <v>41</v>
      </c>
      <c r="N1012" s="5" t="s">
        <v>3211</v>
      </c>
      <c r="O1012" s="5">
        <v>26.37</v>
      </c>
      <c r="P1012" s="5">
        <v>1</v>
      </c>
      <c r="Q1012" s="5">
        <v>1.29</v>
      </c>
      <c r="R1012" s="8">
        <f>Table1[[#This Row],[Profit]]/Table1[[#This Row],[Sales]]</f>
        <v>4.8919226393629098E-2</v>
      </c>
      <c r="S1012" s="5">
        <v>2.02</v>
      </c>
      <c r="T1012" s="5" t="s">
        <v>170</v>
      </c>
      <c r="U1012" s="5">
        <v>685</v>
      </c>
      <c r="V1012" s="5" t="s">
        <v>174</v>
      </c>
      <c r="W1012" s="5" t="s">
        <v>110</v>
      </c>
      <c r="X1012" s="9" t="s">
        <v>21</v>
      </c>
      <c r="Y1012" s="12">
        <v>45014</v>
      </c>
      <c r="Z1012" s="12">
        <v>44961</v>
      </c>
      <c r="AA1012" s="11">
        <f t="shared" si="75"/>
        <v>2023</v>
      </c>
      <c r="AB1012" s="11" t="str">
        <f t="shared" si="76"/>
        <v>February</v>
      </c>
      <c r="AC1012" s="11">
        <f t="shared" si="79"/>
        <v>-53</v>
      </c>
      <c r="AD1012" s="13" t="str" cm="1">
        <f t="array" ref="AD1012">_xlfn.IFS(Table1[[#This Row],[Diff order-ship date]]&gt;10,"late time",Table1[[#This Row],[Diff order-ship date]]&gt;=0,"on time",Table1[[#This Row],[Diff order-ship date]]&lt;0,"not appropriate")</f>
        <v>not appropriate</v>
      </c>
      <c r="AE1012" s="11" t="str">
        <f t="shared" si="77"/>
        <v>Positive</v>
      </c>
      <c r="AF1012" s="11" t="str">
        <f>_xlfn.CONCAT(Table1[[#This Row],[Month]],Table1[[#This Row],[year]])</f>
        <v>February2023</v>
      </c>
      <c r="AG1012" s="11">
        <f t="shared" si="78"/>
        <v>4.8919226393629098E-2</v>
      </c>
    </row>
    <row r="1013" spans="1:33">
      <c r="A1013" s="6">
        <v>1012</v>
      </c>
      <c r="B1013" s="7" t="s">
        <v>3201</v>
      </c>
      <c r="C1013" s="7" t="s">
        <v>152</v>
      </c>
      <c r="D1013" s="7" t="s">
        <v>542</v>
      </c>
      <c r="E1013" s="7" t="s">
        <v>543</v>
      </c>
      <c r="F1013" s="7" t="s">
        <v>159</v>
      </c>
      <c r="G1013" s="7" t="s">
        <v>1604</v>
      </c>
      <c r="H1013" s="7" t="s">
        <v>104</v>
      </c>
      <c r="I1013" s="7" t="s">
        <v>212</v>
      </c>
      <c r="J1013" s="7" t="s">
        <v>67</v>
      </c>
      <c r="K1013" s="7" t="s">
        <v>3212</v>
      </c>
      <c r="L1013" s="7" t="s">
        <v>36</v>
      </c>
      <c r="M1013" s="7" t="s">
        <v>41</v>
      </c>
      <c r="N1013" s="7" t="s">
        <v>3213</v>
      </c>
      <c r="O1013" s="7">
        <v>58.44</v>
      </c>
      <c r="P1013" s="7">
        <v>2</v>
      </c>
      <c r="Q1013" s="7">
        <v>19.260000000000002</v>
      </c>
      <c r="R1013" s="8">
        <f>Table1[[#This Row],[Profit]]/Table1[[#This Row],[Sales]]</f>
        <v>0.329568788501027</v>
      </c>
      <c r="S1013" s="7">
        <v>0.09</v>
      </c>
      <c r="T1013" s="7" t="s">
        <v>170</v>
      </c>
      <c r="U1013" s="7">
        <v>286</v>
      </c>
      <c r="V1013" s="7" t="s">
        <v>174</v>
      </c>
      <c r="W1013" s="7" t="s">
        <v>122</v>
      </c>
      <c r="X1013" s="10" t="s">
        <v>21</v>
      </c>
      <c r="Y1013" s="14">
        <v>44585</v>
      </c>
      <c r="Z1013" s="14">
        <v>44591</v>
      </c>
      <c r="AA1013" s="11">
        <f t="shared" si="75"/>
        <v>2022</v>
      </c>
      <c r="AB1013" s="11" t="str">
        <f t="shared" si="76"/>
        <v>January</v>
      </c>
      <c r="AC1013" s="11">
        <f t="shared" si="79"/>
        <v>6</v>
      </c>
      <c r="AD1013" s="13" t="str" cm="1">
        <f t="array" ref="AD1013">_xlfn.IFS(Table1[[#This Row],[Diff order-ship date]]&gt;10,"late time",Table1[[#This Row],[Diff order-ship date]]&gt;=0,"on time",Table1[[#This Row],[Diff order-ship date]]&lt;0,"not appropriate")</f>
        <v>on time</v>
      </c>
      <c r="AE1013" s="11" t="str">
        <f t="shared" si="77"/>
        <v>Positive</v>
      </c>
      <c r="AF1013" s="11" t="str">
        <f>_xlfn.CONCAT(Table1[[#This Row],[Month]],Table1[[#This Row],[year]])</f>
        <v>January2022</v>
      </c>
      <c r="AG1013" s="11">
        <f t="shared" si="78"/>
        <v>0.329568788501027</v>
      </c>
    </row>
    <row r="1014" spans="1:33">
      <c r="A1014" s="4">
        <v>1013</v>
      </c>
      <c r="B1014" s="5" t="s">
        <v>3196</v>
      </c>
      <c r="C1014" s="5" t="s">
        <v>152</v>
      </c>
      <c r="D1014" s="5" t="s">
        <v>3197</v>
      </c>
      <c r="E1014" s="5" t="s">
        <v>3198</v>
      </c>
      <c r="F1014" s="5" t="s">
        <v>159</v>
      </c>
      <c r="G1014" s="5" t="s">
        <v>644</v>
      </c>
      <c r="H1014" s="5" t="s">
        <v>104</v>
      </c>
      <c r="I1014" s="5" t="s">
        <v>212</v>
      </c>
      <c r="J1014" s="5" t="s">
        <v>67</v>
      </c>
      <c r="K1014" s="5" t="s">
        <v>3214</v>
      </c>
      <c r="L1014" s="5" t="s">
        <v>36</v>
      </c>
      <c r="M1014" s="5" t="s">
        <v>38</v>
      </c>
      <c r="N1014" s="5" t="s">
        <v>3215</v>
      </c>
      <c r="O1014" s="5">
        <v>9.6</v>
      </c>
      <c r="P1014" s="5">
        <v>2</v>
      </c>
      <c r="Q1014" s="5">
        <v>-7.32</v>
      </c>
      <c r="R1014" s="8">
        <f>Table1[[#This Row],[Profit]]/Table1[[#This Row],[Sales]]</f>
        <v>-0.76249999999999996</v>
      </c>
      <c r="S1014" s="5">
        <v>0.94</v>
      </c>
      <c r="T1014" s="5" t="s">
        <v>170</v>
      </c>
      <c r="U1014" s="5">
        <v>632</v>
      </c>
      <c r="V1014" s="5" t="s">
        <v>174</v>
      </c>
      <c r="W1014" s="5" t="s">
        <v>115</v>
      </c>
      <c r="X1014" s="9" t="s">
        <v>21</v>
      </c>
      <c r="Y1014" s="12">
        <v>45477</v>
      </c>
      <c r="Z1014" s="12">
        <v>45600</v>
      </c>
      <c r="AA1014" s="11">
        <f t="shared" si="75"/>
        <v>2024</v>
      </c>
      <c r="AB1014" s="11" t="str">
        <f t="shared" si="76"/>
        <v>November</v>
      </c>
      <c r="AC1014" s="11">
        <f t="shared" si="79"/>
        <v>123</v>
      </c>
      <c r="AD1014" s="13" t="str" cm="1">
        <f t="array" ref="AD1014">_xlfn.IFS(Table1[[#This Row],[Diff order-ship date]]&gt;10,"late time",Table1[[#This Row],[Diff order-ship date]]&gt;=0,"on time",Table1[[#This Row],[Diff order-ship date]]&lt;0,"not appropriate")</f>
        <v>late time</v>
      </c>
      <c r="AE1014" s="11" t="str">
        <f t="shared" si="77"/>
        <v>Negative</v>
      </c>
      <c r="AF1014" s="11" t="str">
        <f>_xlfn.CONCAT(Table1[[#This Row],[Month]],Table1[[#This Row],[year]])</f>
        <v>November2024</v>
      </c>
      <c r="AG1014" s="11">
        <f t="shared" si="78"/>
        <v>-0.76249999999999996</v>
      </c>
    </row>
    <row r="1015" spans="1:33">
      <c r="A1015" s="6">
        <v>1014</v>
      </c>
      <c r="B1015" s="7" t="s">
        <v>1266</v>
      </c>
      <c r="C1015" s="7" t="s">
        <v>149</v>
      </c>
      <c r="D1015" s="7" t="s">
        <v>1267</v>
      </c>
      <c r="E1015" s="7" t="s">
        <v>1268</v>
      </c>
      <c r="F1015" s="7" t="s">
        <v>158</v>
      </c>
      <c r="G1015" s="7" t="s">
        <v>313</v>
      </c>
      <c r="H1015" s="7" t="s">
        <v>61</v>
      </c>
      <c r="I1015" s="7" t="s">
        <v>212</v>
      </c>
      <c r="J1015" s="7" t="s">
        <v>67</v>
      </c>
      <c r="K1015" s="7" t="s">
        <v>3216</v>
      </c>
      <c r="L1015" s="7" t="s">
        <v>36</v>
      </c>
      <c r="M1015" s="7" t="s">
        <v>38</v>
      </c>
      <c r="N1015" s="7" t="s">
        <v>3217</v>
      </c>
      <c r="O1015" s="7">
        <v>117.75</v>
      </c>
      <c r="P1015" s="7">
        <v>5</v>
      </c>
      <c r="Q1015" s="7">
        <v>38.85</v>
      </c>
      <c r="R1015" s="8">
        <f>Table1[[#This Row],[Profit]]/Table1[[#This Row],[Sales]]</f>
        <v>0.329936305732484</v>
      </c>
      <c r="S1015" s="7">
        <v>29.42</v>
      </c>
      <c r="T1015" s="7" t="s">
        <v>163</v>
      </c>
      <c r="U1015" s="7">
        <v>21</v>
      </c>
      <c r="V1015" s="7" t="s">
        <v>174</v>
      </c>
      <c r="W1015" s="7" t="s">
        <v>110</v>
      </c>
      <c r="X1015" s="10" t="s">
        <v>21</v>
      </c>
      <c r="Y1015" s="14">
        <v>45008</v>
      </c>
      <c r="Z1015" s="14">
        <v>45012</v>
      </c>
      <c r="AA1015" s="11">
        <f t="shared" si="75"/>
        <v>2023</v>
      </c>
      <c r="AB1015" s="11" t="str">
        <f t="shared" si="76"/>
        <v>March</v>
      </c>
      <c r="AC1015" s="11">
        <f t="shared" si="79"/>
        <v>4</v>
      </c>
      <c r="AD1015" s="13" t="str" cm="1">
        <f t="array" ref="AD1015">_xlfn.IFS(Table1[[#This Row],[Diff order-ship date]]&gt;10,"late time",Table1[[#This Row],[Diff order-ship date]]&gt;=0,"on time",Table1[[#This Row],[Diff order-ship date]]&lt;0,"not appropriate")</f>
        <v>on time</v>
      </c>
      <c r="AE1015" s="11" t="str">
        <f t="shared" si="77"/>
        <v>Positive</v>
      </c>
      <c r="AF1015" s="11" t="str">
        <f>_xlfn.CONCAT(Table1[[#This Row],[Month]],Table1[[#This Row],[year]])</f>
        <v>March2023</v>
      </c>
      <c r="AG1015" s="11">
        <f t="shared" si="78"/>
        <v>0.329936305732484</v>
      </c>
    </row>
    <row r="1016" spans="1:33">
      <c r="A1016" s="4">
        <v>1015</v>
      </c>
      <c r="B1016" s="5" t="s">
        <v>2411</v>
      </c>
      <c r="C1016" s="5" t="s">
        <v>147</v>
      </c>
      <c r="D1016" s="5" t="s">
        <v>1169</v>
      </c>
      <c r="E1016" s="5" t="s">
        <v>1170</v>
      </c>
      <c r="F1016" s="5" t="s">
        <v>158</v>
      </c>
      <c r="G1016" s="5" t="s">
        <v>926</v>
      </c>
      <c r="H1016" s="5" t="s">
        <v>104</v>
      </c>
      <c r="I1016" s="5" t="s">
        <v>212</v>
      </c>
      <c r="J1016" s="5" t="s">
        <v>67</v>
      </c>
      <c r="K1016" s="5" t="s">
        <v>3218</v>
      </c>
      <c r="L1016" s="5" t="s">
        <v>36</v>
      </c>
      <c r="M1016" s="5" t="s">
        <v>75</v>
      </c>
      <c r="N1016" s="5" t="s">
        <v>3219</v>
      </c>
      <c r="O1016" s="5">
        <v>69.3</v>
      </c>
      <c r="P1016" s="5">
        <v>5</v>
      </c>
      <c r="Q1016" s="5">
        <v>11.7</v>
      </c>
      <c r="R1016" s="8">
        <f>Table1[[#This Row],[Profit]]/Table1[[#This Row],[Sales]]</f>
        <v>0.168831168831169</v>
      </c>
      <c r="S1016" s="5">
        <v>26.79</v>
      </c>
      <c r="T1016" s="5" t="s">
        <v>163</v>
      </c>
      <c r="U1016" s="5">
        <v>316</v>
      </c>
      <c r="V1016" s="5" t="s">
        <v>174</v>
      </c>
      <c r="W1016" s="5" t="s">
        <v>126</v>
      </c>
      <c r="X1016" s="9" t="s">
        <v>28</v>
      </c>
      <c r="Y1016" s="12">
        <v>45511</v>
      </c>
      <c r="Z1016" s="12">
        <v>45486</v>
      </c>
      <c r="AA1016" s="11">
        <f t="shared" si="75"/>
        <v>2024</v>
      </c>
      <c r="AB1016" s="11" t="str">
        <f t="shared" si="76"/>
        <v>July</v>
      </c>
      <c r="AC1016" s="11">
        <f t="shared" si="79"/>
        <v>-25</v>
      </c>
      <c r="AD1016" s="13" t="str" cm="1">
        <f t="array" ref="AD1016">_xlfn.IFS(Table1[[#This Row],[Diff order-ship date]]&gt;10,"late time",Table1[[#This Row],[Diff order-ship date]]&gt;=0,"on time",Table1[[#This Row],[Diff order-ship date]]&lt;0,"not appropriate")</f>
        <v>not appropriate</v>
      </c>
      <c r="AE1016" s="11" t="str">
        <f t="shared" si="77"/>
        <v>Positive</v>
      </c>
      <c r="AF1016" s="11" t="str">
        <f>_xlfn.CONCAT(Table1[[#This Row],[Month]],Table1[[#This Row],[year]])</f>
        <v>July2024</v>
      </c>
      <c r="AG1016" s="11">
        <f t="shared" si="78"/>
        <v>0.168831168831169</v>
      </c>
    </row>
    <row r="1017" spans="1:33">
      <c r="A1017" s="6">
        <v>1016</v>
      </c>
      <c r="B1017" s="7" t="s">
        <v>1214</v>
      </c>
      <c r="C1017" s="7" t="s">
        <v>147</v>
      </c>
      <c r="D1017" s="7" t="s">
        <v>1215</v>
      </c>
      <c r="E1017" s="7" t="s">
        <v>1216</v>
      </c>
      <c r="F1017" s="7" t="s">
        <v>158</v>
      </c>
      <c r="G1017" s="7" t="s">
        <v>869</v>
      </c>
      <c r="H1017" s="7" t="s">
        <v>138</v>
      </c>
      <c r="I1017" s="7" t="s">
        <v>212</v>
      </c>
      <c r="J1017" s="7" t="s">
        <v>65</v>
      </c>
      <c r="K1017" s="7" t="s">
        <v>303</v>
      </c>
      <c r="L1017" s="7" t="s">
        <v>36</v>
      </c>
      <c r="M1017" s="7" t="s">
        <v>38</v>
      </c>
      <c r="N1017" s="7" t="s">
        <v>304</v>
      </c>
      <c r="O1017" s="7">
        <v>200.25</v>
      </c>
      <c r="P1017" s="7">
        <v>5</v>
      </c>
      <c r="Q1017" s="7">
        <v>94.05</v>
      </c>
      <c r="R1017" s="8">
        <f>Table1[[#This Row],[Profit]]/Table1[[#This Row],[Sales]]</f>
        <v>0.469662921348315</v>
      </c>
      <c r="S1017" s="7">
        <v>6.21</v>
      </c>
      <c r="T1017" s="7" t="s">
        <v>165</v>
      </c>
      <c r="U1017" s="7">
        <v>115</v>
      </c>
      <c r="V1017" s="7" t="s">
        <v>174</v>
      </c>
      <c r="W1017" s="7" t="s">
        <v>122</v>
      </c>
      <c r="X1017" s="10" t="s">
        <v>21</v>
      </c>
      <c r="Y1017" s="14">
        <v>44849</v>
      </c>
      <c r="Z1017" s="14">
        <v>44854</v>
      </c>
      <c r="AA1017" s="11">
        <f t="shared" si="75"/>
        <v>2022</v>
      </c>
      <c r="AB1017" s="11" t="str">
        <f t="shared" si="76"/>
        <v>October</v>
      </c>
      <c r="AC1017" s="11">
        <f t="shared" si="79"/>
        <v>5</v>
      </c>
      <c r="AD1017" s="13" t="str" cm="1">
        <f t="array" ref="AD1017">_xlfn.IFS(Table1[[#This Row],[Diff order-ship date]]&gt;10,"late time",Table1[[#This Row],[Diff order-ship date]]&gt;=0,"on time",Table1[[#This Row],[Diff order-ship date]]&lt;0,"not appropriate")</f>
        <v>on time</v>
      </c>
      <c r="AE1017" s="11" t="str">
        <f t="shared" si="77"/>
        <v>Positive</v>
      </c>
      <c r="AF1017" s="11" t="str">
        <f>_xlfn.CONCAT(Table1[[#This Row],[Month]],Table1[[#This Row],[year]])</f>
        <v>October2022</v>
      </c>
      <c r="AG1017" s="11">
        <f t="shared" si="78"/>
        <v>0.469662921348315</v>
      </c>
    </row>
    <row r="1018" spans="1:33">
      <c r="A1018" s="4">
        <v>1017</v>
      </c>
      <c r="B1018" s="5" t="s">
        <v>1366</v>
      </c>
      <c r="C1018" s="5" t="s">
        <v>147</v>
      </c>
      <c r="D1018" s="5" t="s">
        <v>1367</v>
      </c>
      <c r="E1018" s="5" t="s">
        <v>1368</v>
      </c>
      <c r="F1018" s="5" t="s">
        <v>158</v>
      </c>
      <c r="G1018" s="5" t="s">
        <v>155</v>
      </c>
      <c r="H1018" s="5" t="s">
        <v>134</v>
      </c>
      <c r="I1018" s="5" t="s">
        <v>212</v>
      </c>
      <c r="J1018" s="5" t="s">
        <v>66</v>
      </c>
      <c r="K1018" s="5" t="s">
        <v>1966</v>
      </c>
      <c r="L1018" s="5" t="s">
        <v>36</v>
      </c>
      <c r="M1018" s="5" t="s">
        <v>114</v>
      </c>
      <c r="N1018" s="5" t="s">
        <v>1967</v>
      </c>
      <c r="O1018" s="5">
        <v>174.45</v>
      </c>
      <c r="P1018" s="5">
        <v>5</v>
      </c>
      <c r="Q1018" s="5">
        <v>27.9</v>
      </c>
      <c r="R1018" s="8">
        <f>Table1[[#This Row],[Profit]]/Table1[[#This Row],[Sales]]</f>
        <v>0.15993121238177099</v>
      </c>
      <c r="S1018" s="5">
        <v>27.08</v>
      </c>
      <c r="T1018" s="5" t="s">
        <v>165</v>
      </c>
      <c r="U1018" s="5">
        <v>595</v>
      </c>
      <c r="V1018" s="5" t="s">
        <v>174</v>
      </c>
      <c r="W1018" s="5" t="s">
        <v>115</v>
      </c>
      <c r="X1018" s="9" t="s">
        <v>28</v>
      </c>
      <c r="Y1018" s="12">
        <v>45526</v>
      </c>
      <c r="Z1018" s="12">
        <v>45530</v>
      </c>
      <c r="AA1018" s="11">
        <f t="shared" si="75"/>
        <v>2024</v>
      </c>
      <c r="AB1018" s="11" t="str">
        <f t="shared" si="76"/>
        <v>August</v>
      </c>
      <c r="AC1018" s="11">
        <f t="shared" si="79"/>
        <v>4</v>
      </c>
      <c r="AD1018" s="13" t="str" cm="1">
        <f t="array" ref="AD1018">_xlfn.IFS(Table1[[#This Row],[Diff order-ship date]]&gt;10,"late time",Table1[[#This Row],[Diff order-ship date]]&gt;=0,"on time",Table1[[#This Row],[Diff order-ship date]]&lt;0,"not appropriate")</f>
        <v>on time</v>
      </c>
      <c r="AE1018" s="11" t="str">
        <f t="shared" si="77"/>
        <v>Positive</v>
      </c>
      <c r="AF1018" s="11" t="str">
        <f>_xlfn.CONCAT(Table1[[#This Row],[Month]],Table1[[#This Row],[year]])</f>
        <v>August2024</v>
      </c>
      <c r="AG1018" s="11">
        <f t="shared" si="78"/>
        <v>0.15993121238177099</v>
      </c>
    </row>
    <row r="1019" spans="1:33">
      <c r="A1019" s="6">
        <v>1018</v>
      </c>
      <c r="B1019" s="7" t="s">
        <v>2346</v>
      </c>
      <c r="C1019" s="7" t="s">
        <v>152</v>
      </c>
      <c r="D1019" s="7" t="s">
        <v>2347</v>
      </c>
      <c r="E1019" s="7" t="s">
        <v>2348</v>
      </c>
      <c r="F1019" s="7" t="s">
        <v>158</v>
      </c>
      <c r="G1019" s="7" t="s">
        <v>406</v>
      </c>
      <c r="H1019" s="7" t="s">
        <v>100</v>
      </c>
      <c r="I1019" s="7" t="s">
        <v>212</v>
      </c>
      <c r="J1019" s="7" t="s">
        <v>67</v>
      </c>
      <c r="K1019" s="7" t="s">
        <v>3220</v>
      </c>
      <c r="L1019" s="7" t="s">
        <v>36</v>
      </c>
      <c r="M1019" s="7" t="s">
        <v>88</v>
      </c>
      <c r="N1019" s="7" t="s">
        <v>3221</v>
      </c>
      <c r="O1019" s="7">
        <v>42.3</v>
      </c>
      <c r="P1019" s="7">
        <v>5</v>
      </c>
      <c r="Q1019" s="7">
        <v>19.350000000000001</v>
      </c>
      <c r="R1019" s="8">
        <f>Table1[[#This Row],[Profit]]/Table1[[#This Row],[Sales]]</f>
        <v>0.45744680851063801</v>
      </c>
      <c r="S1019" s="7">
        <v>6.95</v>
      </c>
      <c r="T1019" s="7" t="s">
        <v>165</v>
      </c>
      <c r="U1019" s="7">
        <v>422</v>
      </c>
      <c r="V1019" s="7" t="s">
        <v>174</v>
      </c>
      <c r="W1019" s="7" t="s">
        <v>126</v>
      </c>
      <c r="X1019" s="10" t="s">
        <v>21</v>
      </c>
      <c r="Y1019" s="14">
        <v>45316</v>
      </c>
      <c r="Z1019" s="14">
        <v>45320</v>
      </c>
      <c r="AA1019" s="11">
        <f t="shared" si="75"/>
        <v>2024</v>
      </c>
      <c r="AB1019" s="11" t="str">
        <f t="shared" si="76"/>
        <v>January</v>
      </c>
      <c r="AC1019" s="11">
        <f t="shared" si="79"/>
        <v>4</v>
      </c>
      <c r="AD1019" s="13" t="str" cm="1">
        <f t="array" ref="AD1019">_xlfn.IFS(Table1[[#This Row],[Diff order-ship date]]&gt;10,"late time",Table1[[#This Row],[Diff order-ship date]]&gt;=0,"on time",Table1[[#This Row],[Diff order-ship date]]&lt;0,"not appropriate")</f>
        <v>on time</v>
      </c>
      <c r="AE1019" s="11" t="str">
        <f t="shared" si="77"/>
        <v>Positive</v>
      </c>
      <c r="AF1019" s="11" t="str">
        <f>_xlfn.CONCAT(Table1[[#This Row],[Month]],Table1[[#This Row],[year]])</f>
        <v>January2024</v>
      </c>
      <c r="AG1019" s="11">
        <f t="shared" si="78"/>
        <v>0.45744680851063801</v>
      </c>
    </row>
    <row r="1020" spans="1:33">
      <c r="A1020" s="4">
        <v>1019</v>
      </c>
      <c r="B1020" s="5" t="s">
        <v>1196</v>
      </c>
      <c r="C1020" s="5" t="s">
        <v>152</v>
      </c>
      <c r="D1020" s="5" t="s">
        <v>1197</v>
      </c>
      <c r="E1020" s="5" t="s">
        <v>1198</v>
      </c>
      <c r="F1020" s="5" t="s">
        <v>158</v>
      </c>
      <c r="G1020" s="5" t="s">
        <v>740</v>
      </c>
      <c r="H1020" s="5" t="s">
        <v>40</v>
      </c>
      <c r="I1020" s="5" t="s">
        <v>212</v>
      </c>
      <c r="J1020" s="5" t="s">
        <v>64</v>
      </c>
      <c r="K1020" s="5" t="s">
        <v>3222</v>
      </c>
      <c r="L1020" s="5" t="s">
        <v>36</v>
      </c>
      <c r="M1020" s="5" t="s">
        <v>88</v>
      </c>
      <c r="N1020" s="5" t="s">
        <v>3223</v>
      </c>
      <c r="O1020" s="5">
        <v>58.35</v>
      </c>
      <c r="P1020" s="5">
        <v>5</v>
      </c>
      <c r="Q1020" s="5">
        <v>23.25</v>
      </c>
      <c r="R1020" s="8">
        <f>Table1[[#This Row],[Profit]]/Table1[[#This Row],[Sales]]</f>
        <v>0.398457583547558</v>
      </c>
      <c r="S1020" s="5">
        <v>6.92</v>
      </c>
      <c r="T1020" s="5" t="s">
        <v>170</v>
      </c>
      <c r="U1020" s="5">
        <v>760</v>
      </c>
      <c r="V1020" s="5" t="s">
        <v>174</v>
      </c>
      <c r="W1020" s="5" t="s">
        <v>122</v>
      </c>
      <c r="X1020" s="9" t="s">
        <v>21</v>
      </c>
      <c r="Y1020" s="12">
        <v>44238</v>
      </c>
      <c r="Z1020" s="12">
        <v>44388</v>
      </c>
      <c r="AA1020" s="11">
        <f t="shared" si="75"/>
        <v>2021</v>
      </c>
      <c r="AB1020" s="11" t="str">
        <f t="shared" si="76"/>
        <v>July</v>
      </c>
      <c r="AC1020" s="11">
        <f t="shared" si="79"/>
        <v>150</v>
      </c>
      <c r="AD1020" s="13" t="str" cm="1">
        <f t="array" ref="AD1020">_xlfn.IFS(Table1[[#This Row],[Diff order-ship date]]&gt;10,"late time",Table1[[#This Row],[Diff order-ship date]]&gt;=0,"on time",Table1[[#This Row],[Diff order-ship date]]&lt;0,"not appropriate")</f>
        <v>late time</v>
      </c>
      <c r="AE1020" s="11" t="str">
        <f t="shared" si="77"/>
        <v>Positive</v>
      </c>
      <c r="AF1020" s="11" t="str">
        <f>_xlfn.CONCAT(Table1[[#This Row],[Month]],Table1[[#This Row],[year]])</f>
        <v>July2021</v>
      </c>
      <c r="AG1020" s="11">
        <f t="shared" si="78"/>
        <v>0.398457583547558</v>
      </c>
    </row>
    <row r="1021" spans="1:33">
      <c r="A1021" s="6">
        <v>1020</v>
      </c>
      <c r="B1021" s="7" t="s">
        <v>3224</v>
      </c>
      <c r="C1021" s="7" t="s">
        <v>149</v>
      </c>
      <c r="D1021" s="7" t="s">
        <v>2413</v>
      </c>
      <c r="E1021" s="7" t="s">
        <v>2414</v>
      </c>
      <c r="F1021" s="7" t="s">
        <v>158</v>
      </c>
      <c r="G1021" s="7" t="s">
        <v>1998</v>
      </c>
      <c r="H1021" s="7" t="s">
        <v>142</v>
      </c>
      <c r="I1021" s="7" t="s">
        <v>212</v>
      </c>
      <c r="J1021" s="7" t="s">
        <v>64</v>
      </c>
      <c r="K1021" s="7" t="s">
        <v>1883</v>
      </c>
      <c r="L1021" s="7" t="s">
        <v>36</v>
      </c>
      <c r="M1021" s="7" t="s">
        <v>47</v>
      </c>
      <c r="N1021" s="7" t="s">
        <v>1884</v>
      </c>
      <c r="O1021" s="7">
        <v>66.900000000000006</v>
      </c>
      <c r="P1021" s="7">
        <v>5</v>
      </c>
      <c r="Q1021" s="7">
        <v>29.4</v>
      </c>
      <c r="R1021" s="8">
        <f>Table1[[#This Row],[Profit]]/Table1[[#This Row],[Sales]]</f>
        <v>0.43946188340807202</v>
      </c>
      <c r="S1021" s="7">
        <v>10.24</v>
      </c>
      <c r="T1021" s="7" t="s">
        <v>165</v>
      </c>
      <c r="U1021" s="7">
        <v>437</v>
      </c>
      <c r="V1021" s="7" t="s">
        <v>174</v>
      </c>
      <c r="W1021" s="7" t="s">
        <v>115</v>
      </c>
      <c r="X1021" s="10" t="s">
        <v>21</v>
      </c>
      <c r="Y1021" s="14">
        <v>45330</v>
      </c>
      <c r="Z1021" s="14">
        <v>45481</v>
      </c>
      <c r="AA1021" s="11">
        <f t="shared" si="75"/>
        <v>2024</v>
      </c>
      <c r="AB1021" s="11" t="str">
        <f t="shared" si="76"/>
        <v>July</v>
      </c>
      <c r="AC1021" s="11">
        <f t="shared" si="79"/>
        <v>151</v>
      </c>
      <c r="AD1021" s="13" t="str" cm="1">
        <f t="array" ref="AD1021">_xlfn.IFS(Table1[[#This Row],[Diff order-ship date]]&gt;10,"late time",Table1[[#This Row],[Diff order-ship date]]&gt;=0,"on time",Table1[[#This Row],[Diff order-ship date]]&lt;0,"not appropriate")</f>
        <v>late time</v>
      </c>
      <c r="AE1021" s="11" t="str">
        <f t="shared" si="77"/>
        <v>Positive</v>
      </c>
      <c r="AF1021" s="11" t="str">
        <f>_xlfn.CONCAT(Table1[[#This Row],[Month]],Table1[[#This Row],[year]])</f>
        <v>July2024</v>
      </c>
      <c r="AG1021" s="11">
        <f t="shared" si="78"/>
        <v>0.43946188340807202</v>
      </c>
    </row>
    <row r="1022" spans="1:33">
      <c r="A1022" s="4">
        <v>1021</v>
      </c>
      <c r="B1022" s="5" t="s">
        <v>3225</v>
      </c>
      <c r="C1022" s="5" t="s">
        <v>152</v>
      </c>
      <c r="D1022" s="5" t="s">
        <v>3226</v>
      </c>
      <c r="E1022" s="5" t="s">
        <v>3227</v>
      </c>
      <c r="F1022" s="5" t="s">
        <v>158</v>
      </c>
      <c r="G1022" s="5" t="s">
        <v>644</v>
      </c>
      <c r="H1022" s="5" t="s">
        <v>104</v>
      </c>
      <c r="I1022" s="5" t="s">
        <v>212</v>
      </c>
      <c r="J1022" s="5" t="s">
        <v>67</v>
      </c>
      <c r="K1022" s="5" t="s">
        <v>3228</v>
      </c>
      <c r="L1022" s="5" t="s">
        <v>36</v>
      </c>
      <c r="M1022" s="5" t="s">
        <v>88</v>
      </c>
      <c r="N1022" s="5" t="s">
        <v>3229</v>
      </c>
      <c r="O1022" s="5">
        <v>23.774999999999999</v>
      </c>
      <c r="P1022" s="5">
        <v>5</v>
      </c>
      <c r="Q1022" s="5">
        <v>-21.524999999999999</v>
      </c>
      <c r="R1022" s="8">
        <f>Table1[[#This Row],[Profit]]/Table1[[#This Row],[Sales]]</f>
        <v>-0.90536277602523696</v>
      </c>
      <c r="S1022" s="5">
        <v>1.45</v>
      </c>
      <c r="T1022" s="5" t="s">
        <v>170</v>
      </c>
      <c r="U1022" s="5">
        <v>108</v>
      </c>
      <c r="V1022" s="5" t="s">
        <v>174</v>
      </c>
      <c r="W1022" s="5" t="s">
        <v>110</v>
      </c>
      <c r="X1022" s="9" t="s">
        <v>28</v>
      </c>
      <c r="Y1022" s="12">
        <v>45096</v>
      </c>
      <c r="Z1022" s="12">
        <v>45100</v>
      </c>
      <c r="AA1022" s="11">
        <f t="shared" si="75"/>
        <v>2023</v>
      </c>
      <c r="AB1022" s="11" t="str">
        <f t="shared" si="76"/>
        <v>June</v>
      </c>
      <c r="AC1022" s="11">
        <f t="shared" si="79"/>
        <v>4</v>
      </c>
      <c r="AD1022" s="13" t="str" cm="1">
        <f t="array" ref="AD1022">_xlfn.IFS(Table1[[#This Row],[Diff order-ship date]]&gt;10,"late time",Table1[[#This Row],[Diff order-ship date]]&gt;=0,"on time",Table1[[#This Row],[Diff order-ship date]]&lt;0,"not appropriate")</f>
        <v>on time</v>
      </c>
      <c r="AE1022" s="11" t="str">
        <f t="shared" si="77"/>
        <v>Negative</v>
      </c>
      <c r="AF1022" s="11" t="str">
        <f>_xlfn.CONCAT(Table1[[#This Row],[Month]],Table1[[#This Row],[year]])</f>
        <v>June2023</v>
      </c>
      <c r="AG1022" s="11">
        <f t="shared" si="78"/>
        <v>-0.90536277602523696</v>
      </c>
    </row>
    <row r="1023" spans="1:33">
      <c r="A1023" s="6">
        <v>1022</v>
      </c>
      <c r="B1023" s="7" t="s">
        <v>3230</v>
      </c>
      <c r="C1023" s="7" t="s">
        <v>149</v>
      </c>
      <c r="D1023" s="7" t="s">
        <v>907</v>
      </c>
      <c r="E1023" s="7" t="s">
        <v>908</v>
      </c>
      <c r="F1023" s="7" t="s">
        <v>158</v>
      </c>
      <c r="G1023" s="7" t="s">
        <v>615</v>
      </c>
      <c r="H1023" s="7" t="s">
        <v>104</v>
      </c>
      <c r="I1023" s="7" t="s">
        <v>212</v>
      </c>
      <c r="J1023" s="7" t="s">
        <v>67</v>
      </c>
      <c r="K1023" s="7" t="s">
        <v>3199</v>
      </c>
      <c r="L1023" s="7" t="s">
        <v>36</v>
      </c>
      <c r="M1023" s="7" t="s">
        <v>88</v>
      </c>
      <c r="N1023" s="7" t="s">
        <v>3200</v>
      </c>
      <c r="O1023" s="7">
        <v>45.18</v>
      </c>
      <c r="P1023" s="7">
        <v>6</v>
      </c>
      <c r="Q1023" s="7">
        <v>5.76</v>
      </c>
      <c r="R1023" s="8">
        <f>Table1[[#This Row],[Profit]]/Table1[[#This Row],[Sales]]</f>
        <v>0.127490039840637</v>
      </c>
      <c r="S1023" s="7">
        <v>4.8899999999999997</v>
      </c>
      <c r="T1023" s="7" t="s">
        <v>170</v>
      </c>
      <c r="U1023" s="7">
        <v>128</v>
      </c>
      <c r="V1023" s="7" t="s">
        <v>174</v>
      </c>
      <c r="W1023" s="7" t="s">
        <v>126</v>
      </c>
      <c r="X1023" s="10" t="s">
        <v>21</v>
      </c>
      <c r="Y1023" s="14">
        <v>45639</v>
      </c>
      <c r="Z1023" s="14">
        <v>45644</v>
      </c>
      <c r="AA1023" s="11">
        <f t="shared" si="75"/>
        <v>2024</v>
      </c>
      <c r="AB1023" s="11" t="str">
        <f t="shared" si="76"/>
        <v>December</v>
      </c>
      <c r="AC1023" s="11">
        <f t="shared" si="79"/>
        <v>5</v>
      </c>
      <c r="AD1023" s="13" t="str" cm="1">
        <f t="array" ref="AD1023">_xlfn.IFS(Table1[[#This Row],[Diff order-ship date]]&gt;10,"late time",Table1[[#This Row],[Diff order-ship date]]&gt;=0,"on time",Table1[[#This Row],[Diff order-ship date]]&lt;0,"not appropriate")</f>
        <v>on time</v>
      </c>
      <c r="AE1023" s="11" t="str">
        <f t="shared" si="77"/>
        <v>Positive</v>
      </c>
      <c r="AF1023" s="11" t="str">
        <f>_xlfn.CONCAT(Table1[[#This Row],[Month]],Table1[[#This Row],[year]])</f>
        <v>December2024</v>
      </c>
      <c r="AG1023" s="11">
        <f t="shared" si="78"/>
        <v>0.127490039840637</v>
      </c>
    </row>
    <row r="1024" spans="1:33">
      <c r="A1024" s="4">
        <v>1023</v>
      </c>
      <c r="B1024" s="5" t="s">
        <v>3231</v>
      </c>
      <c r="C1024" s="5" t="s">
        <v>152</v>
      </c>
      <c r="D1024" s="5" t="s">
        <v>918</v>
      </c>
      <c r="E1024" s="5" t="s">
        <v>919</v>
      </c>
      <c r="F1024" s="5" t="s">
        <v>158</v>
      </c>
      <c r="G1024" s="5" t="s">
        <v>1306</v>
      </c>
      <c r="H1024" s="5" t="s">
        <v>138</v>
      </c>
      <c r="I1024" s="5" t="s">
        <v>212</v>
      </c>
      <c r="J1024" s="5" t="s">
        <v>65</v>
      </c>
      <c r="K1024" s="5" t="s">
        <v>3232</v>
      </c>
      <c r="L1024" s="5" t="s">
        <v>36</v>
      </c>
      <c r="M1024" s="5" t="s">
        <v>114</v>
      </c>
      <c r="N1024" s="5" t="s">
        <v>3233</v>
      </c>
      <c r="O1024" s="5">
        <v>284.94</v>
      </c>
      <c r="P1024" s="5">
        <v>6</v>
      </c>
      <c r="Q1024" s="5">
        <v>28.44</v>
      </c>
      <c r="R1024" s="8">
        <f>Table1[[#This Row],[Profit]]/Table1[[#This Row],[Sales]]</f>
        <v>9.9810486418193303E-2</v>
      </c>
      <c r="S1024" s="5">
        <v>28.36</v>
      </c>
      <c r="T1024" s="5" t="s">
        <v>170</v>
      </c>
      <c r="U1024" s="5">
        <v>697</v>
      </c>
      <c r="V1024" s="5" t="s">
        <v>174</v>
      </c>
      <c r="W1024" s="5" t="s">
        <v>122</v>
      </c>
      <c r="X1024" s="9" t="s">
        <v>28</v>
      </c>
      <c r="Y1024" s="12">
        <v>45578</v>
      </c>
      <c r="Z1024" s="12">
        <v>45582</v>
      </c>
      <c r="AA1024" s="11">
        <f t="shared" si="75"/>
        <v>2024</v>
      </c>
      <c r="AB1024" s="11" t="str">
        <f t="shared" si="76"/>
        <v>October</v>
      </c>
      <c r="AC1024" s="11">
        <f t="shared" si="79"/>
        <v>4</v>
      </c>
      <c r="AD1024" s="13" t="str" cm="1">
        <f t="array" ref="AD1024">_xlfn.IFS(Table1[[#This Row],[Diff order-ship date]]&gt;10,"late time",Table1[[#This Row],[Diff order-ship date]]&gt;=0,"on time",Table1[[#This Row],[Diff order-ship date]]&lt;0,"not appropriate")</f>
        <v>on time</v>
      </c>
      <c r="AE1024" s="11" t="str">
        <f t="shared" si="77"/>
        <v>Positive</v>
      </c>
      <c r="AF1024" s="11" t="str">
        <f>_xlfn.CONCAT(Table1[[#This Row],[Month]],Table1[[#This Row],[year]])</f>
        <v>October2024</v>
      </c>
      <c r="AG1024" s="11">
        <f t="shared" si="78"/>
        <v>9.9810486418193303E-2</v>
      </c>
    </row>
    <row r="1025" spans="1:33">
      <c r="A1025" s="6">
        <v>1024</v>
      </c>
      <c r="B1025" s="7" t="s">
        <v>1084</v>
      </c>
      <c r="C1025" s="7" t="s">
        <v>152</v>
      </c>
      <c r="D1025" s="7" t="s">
        <v>1085</v>
      </c>
      <c r="E1025" s="7" t="s">
        <v>86</v>
      </c>
      <c r="F1025" s="7" t="s">
        <v>158</v>
      </c>
      <c r="G1025" s="7" t="s">
        <v>156</v>
      </c>
      <c r="H1025" s="7" t="s">
        <v>104</v>
      </c>
      <c r="I1025" s="7" t="s">
        <v>212</v>
      </c>
      <c r="J1025" s="7" t="s">
        <v>67</v>
      </c>
      <c r="K1025" s="7" t="s">
        <v>3234</v>
      </c>
      <c r="L1025" s="7" t="s">
        <v>36</v>
      </c>
      <c r="M1025" s="7" t="s">
        <v>114</v>
      </c>
      <c r="N1025" s="7" t="s">
        <v>3235</v>
      </c>
      <c r="O1025" s="7">
        <v>99</v>
      </c>
      <c r="P1025" s="7">
        <v>6</v>
      </c>
      <c r="Q1025" s="7">
        <v>7.92</v>
      </c>
      <c r="R1025" s="8">
        <f>Table1[[#This Row],[Profit]]/Table1[[#This Row],[Sales]]</f>
        <v>0.08</v>
      </c>
      <c r="S1025" s="7">
        <v>19.579999999999998</v>
      </c>
      <c r="T1025" s="7" t="s">
        <v>165</v>
      </c>
      <c r="U1025" s="7">
        <v>234</v>
      </c>
      <c r="V1025" s="7" t="s">
        <v>174</v>
      </c>
      <c r="W1025" s="7" t="s">
        <v>115</v>
      </c>
      <c r="X1025" s="10" t="s">
        <v>28</v>
      </c>
      <c r="Y1025" s="14">
        <v>44884</v>
      </c>
      <c r="Z1025" s="14">
        <v>44890</v>
      </c>
      <c r="AA1025" s="11">
        <f t="shared" si="75"/>
        <v>2022</v>
      </c>
      <c r="AB1025" s="11" t="str">
        <f t="shared" si="76"/>
        <v>November</v>
      </c>
      <c r="AC1025" s="11">
        <f t="shared" si="79"/>
        <v>6</v>
      </c>
      <c r="AD1025" s="13" t="str" cm="1">
        <f t="array" ref="AD1025">_xlfn.IFS(Table1[[#This Row],[Diff order-ship date]]&gt;10,"late time",Table1[[#This Row],[Diff order-ship date]]&gt;=0,"on time",Table1[[#This Row],[Diff order-ship date]]&lt;0,"not appropriate")</f>
        <v>on time</v>
      </c>
      <c r="AE1025" s="11" t="str">
        <f t="shared" si="77"/>
        <v>Positive</v>
      </c>
      <c r="AF1025" s="11" t="str">
        <f>_xlfn.CONCAT(Table1[[#This Row],[Month]],Table1[[#This Row],[year]])</f>
        <v>November2022</v>
      </c>
      <c r="AG1025" s="11">
        <f t="shared" si="78"/>
        <v>0.08</v>
      </c>
    </row>
    <row r="1026" spans="1:33">
      <c r="A1026" s="4">
        <v>1025</v>
      </c>
      <c r="B1026" s="5" t="s">
        <v>2325</v>
      </c>
      <c r="C1026" s="5" t="s">
        <v>152</v>
      </c>
      <c r="D1026" s="5" t="s">
        <v>688</v>
      </c>
      <c r="E1026" s="5" t="s">
        <v>689</v>
      </c>
      <c r="F1026" s="5" t="s">
        <v>158</v>
      </c>
      <c r="G1026" s="5" t="s">
        <v>55</v>
      </c>
      <c r="H1026" s="5" t="s">
        <v>55</v>
      </c>
      <c r="I1026" s="5" t="s">
        <v>212</v>
      </c>
      <c r="J1026" s="5" t="s">
        <v>65</v>
      </c>
      <c r="K1026" s="5" t="s">
        <v>2085</v>
      </c>
      <c r="L1026" s="5" t="s">
        <v>36</v>
      </c>
      <c r="M1026" s="5" t="s">
        <v>34</v>
      </c>
      <c r="N1026" s="5" t="s">
        <v>2086</v>
      </c>
      <c r="O1026" s="5">
        <v>3410.82</v>
      </c>
      <c r="P1026" s="5">
        <v>6</v>
      </c>
      <c r="Q1026" s="5">
        <v>136.26</v>
      </c>
      <c r="R1026" s="8">
        <f>Table1[[#This Row],[Profit]]/Table1[[#This Row],[Sales]]</f>
        <v>3.99493376959206E-2</v>
      </c>
      <c r="S1026" s="5">
        <v>12.64</v>
      </c>
      <c r="T1026" s="5" t="s">
        <v>170</v>
      </c>
      <c r="U1026" s="5">
        <v>748</v>
      </c>
      <c r="V1026" s="5" t="s">
        <v>174</v>
      </c>
      <c r="W1026" s="5" t="s">
        <v>110</v>
      </c>
      <c r="X1026" s="9" t="s">
        <v>28</v>
      </c>
      <c r="Y1026" s="12">
        <v>45560</v>
      </c>
      <c r="Z1026" s="12">
        <v>45564</v>
      </c>
      <c r="AA1026" s="11">
        <f t="shared" ref="AA1026:AA1089" si="80">YEAR(Z1026)</f>
        <v>2024</v>
      </c>
      <c r="AB1026" s="11" t="str">
        <f t="shared" ref="AB1026:AB1089" si="81">TEXT(Z1026,"mmmm")</f>
        <v>September</v>
      </c>
      <c r="AC1026" s="11">
        <f t="shared" si="79"/>
        <v>4</v>
      </c>
      <c r="AD1026" s="13" t="str" cm="1">
        <f t="array" ref="AD1026">_xlfn.IFS(Table1[[#This Row],[Diff order-ship date]]&gt;10,"late time",Table1[[#This Row],[Diff order-ship date]]&gt;=0,"on time",Table1[[#This Row],[Diff order-ship date]]&lt;0,"not appropriate")</f>
        <v>on time</v>
      </c>
      <c r="AE1026" s="11" t="str">
        <f t="shared" ref="AE1026:AE1089" si="82">IF(Q1026&lt;0,"Negative","Positive")</f>
        <v>Positive</v>
      </c>
      <c r="AF1026" s="11" t="str">
        <f>_xlfn.CONCAT(Table1[[#This Row],[Month]],Table1[[#This Row],[year]])</f>
        <v>September2024</v>
      </c>
      <c r="AG1026" s="11">
        <f t="shared" ref="AG1026:AG1089" si="83">Q1026/O1026</f>
        <v>3.99493376959206E-2</v>
      </c>
    </row>
    <row r="1027" spans="1:33">
      <c r="A1027" s="6">
        <v>1026</v>
      </c>
      <c r="B1027" s="7" t="s">
        <v>3236</v>
      </c>
      <c r="C1027" s="7" t="s">
        <v>147</v>
      </c>
      <c r="D1027" s="7" t="s">
        <v>3237</v>
      </c>
      <c r="E1027" s="7" t="s">
        <v>3238</v>
      </c>
      <c r="F1027" s="7" t="s">
        <v>158</v>
      </c>
      <c r="G1027" s="7" t="s">
        <v>2764</v>
      </c>
      <c r="H1027" s="7" t="s">
        <v>142</v>
      </c>
      <c r="I1027" s="7" t="s">
        <v>212</v>
      </c>
      <c r="J1027" s="7" t="s">
        <v>64</v>
      </c>
      <c r="K1027" s="7" t="s">
        <v>3239</v>
      </c>
      <c r="L1027" s="7" t="s">
        <v>36</v>
      </c>
      <c r="M1027" s="7" t="s">
        <v>88</v>
      </c>
      <c r="N1027" s="7" t="s">
        <v>3240</v>
      </c>
      <c r="O1027" s="7">
        <v>88.41</v>
      </c>
      <c r="P1027" s="7">
        <v>7</v>
      </c>
      <c r="Q1027" s="7">
        <v>0</v>
      </c>
      <c r="R1027" s="8">
        <f>Table1[[#This Row],[Profit]]/Table1[[#This Row],[Sales]]</f>
        <v>0</v>
      </c>
      <c r="S1027" s="7">
        <v>26.93</v>
      </c>
      <c r="T1027" s="7" t="s">
        <v>163</v>
      </c>
      <c r="U1027" s="7">
        <v>564</v>
      </c>
      <c r="V1027" s="7" t="s">
        <v>174</v>
      </c>
      <c r="W1027" s="7" t="s">
        <v>122</v>
      </c>
      <c r="X1027" s="10" t="s">
        <v>21</v>
      </c>
      <c r="Y1027" s="14">
        <v>44368</v>
      </c>
      <c r="Z1027" s="14">
        <v>44372</v>
      </c>
      <c r="AA1027" s="11">
        <f t="shared" si="80"/>
        <v>2021</v>
      </c>
      <c r="AB1027" s="11" t="str">
        <f t="shared" si="81"/>
        <v>June</v>
      </c>
      <c r="AC1027" s="11">
        <f t="shared" si="79"/>
        <v>4</v>
      </c>
      <c r="AD1027" s="13" t="str" cm="1">
        <f t="array" ref="AD1027">_xlfn.IFS(Table1[[#This Row],[Diff order-ship date]]&gt;10,"late time",Table1[[#This Row],[Diff order-ship date]]&gt;=0,"on time",Table1[[#This Row],[Diff order-ship date]]&lt;0,"not appropriate")</f>
        <v>on time</v>
      </c>
      <c r="AE1027" s="11" t="str">
        <f t="shared" si="82"/>
        <v>Positive</v>
      </c>
      <c r="AF1027" s="11" t="str">
        <f>_xlfn.CONCAT(Table1[[#This Row],[Month]],Table1[[#This Row],[year]])</f>
        <v>June2021</v>
      </c>
      <c r="AG1027" s="11">
        <f t="shared" si="83"/>
        <v>0</v>
      </c>
    </row>
    <row r="1028" spans="1:33">
      <c r="A1028" s="4">
        <v>1027</v>
      </c>
      <c r="B1028" s="5" t="s">
        <v>906</v>
      </c>
      <c r="C1028" s="5" t="s">
        <v>152</v>
      </c>
      <c r="D1028" s="5" t="s">
        <v>907</v>
      </c>
      <c r="E1028" s="5" t="s">
        <v>908</v>
      </c>
      <c r="F1028" s="5" t="s">
        <v>158</v>
      </c>
      <c r="G1028" s="5" t="s">
        <v>909</v>
      </c>
      <c r="H1028" s="5" t="s">
        <v>138</v>
      </c>
      <c r="I1028" s="5" t="s">
        <v>212</v>
      </c>
      <c r="J1028" s="5" t="s">
        <v>65</v>
      </c>
      <c r="K1028" s="5" t="s">
        <v>975</v>
      </c>
      <c r="L1028" s="5" t="s">
        <v>36</v>
      </c>
      <c r="M1028" s="5" t="s">
        <v>99</v>
      </c>
      <c r="N1028" s="5" t="s">
        <v>976</v>
      </c>
      <c r="O1028" s="5">
        <v>343.77</v>
      </c>
      <c r="P1028" s="5">
        <v>7</v>
      </c>
      <c r="Q1028" s="5">
        <v>120.12</v>
      </c>
      <c r="R1028" s="8">
        <f>Table1[[#This Row],[Profit]]/Table1[[#This Row],[Sales]]</f>
        <v>0.34941967012828301</v>
      </c>
      <c r="S1028" s="5">
        <v>9.9</v>
      </c>
      <c r="T1028" s="5" t="s">
        <v>170</v>
      </c>
      <c r="U1028" s="5">
        <v>392</v>
      </c>
      <c r="V1028" s="5" t="s">
        <v>174</v>
      </c>
      <c r="W1028" s="5" t="s">
        <v>115</v>
      </c>
      <c r="X1028" s="9" t="s">
        <v>28</v>
      </c>
      <c r="Y1028" s="12">
        <v>44854</v>
      </c>
      <c r="Z1028" s="12">
        <v>44858</v>
      </c>
      <c r="AA1028" s="11">
        <f t="shared" si="80"/>
        <v>2022</v>
      </c>
      <c r="AB1028" s="11" t="str">
        <f t="shared" si="81"/>
        <v>October</v>
      </c>
      <c r="AC1028" s="11">
        <f t="shared" ref="AC1028:AC1091" si="84">DATEDIF(Y1028,Z1028,"d")</f>
        <v>4</v>
      </c>
      <c r="AD1028" s="13" t="str" cm="1">
        <f t="array" ref="AD1028">_xlfn.IFS(Table1[[#This Row],[Diff order-ship date]]&gt;10,"late time",Table1[[#This Row],[Diff order-ship date]]&gt;=0,"on time",Table1[[#This Row],[Diff order-ship date]]&lt;0,"not appropriate")</f>
        <v>on time</v>
      </c>
      <c r="AE1028" s="11" t="str">
        <f t="shared" si="82"/>
        <v>Positive</v>
      </c>
      <c r="AF1028" s="11" t="str">
        <f>_xlfn.CONCAT(Table1[[#This Row],[Month]],Table1[[#This Row],[year]])</f>
        <v>October2022</v>
      </c>
      <c r="AG1028" s="11">
        <f t="shared" si="83"/>
        <v>0.34941967012828301</v>
      </c>
    </row>
    <row r="1029" spans="1:33">
      <c r="A1029" s="6">
        <v>1028</v>
      </c>
      <c r="B1029" s="7" t="s">
        <v>1226</v>
      </c>
      <c r="C1029" s="7" t="s">
        <v>147</v>
      </c>
      <c r="D1029" s="7" t="s">
        <v>1227</v>
      </c>
      <c r="E1029" s="7" t="s">
        <v>1228</v>
      </c>
      <c r="F1029" s="7" t="s">
        <v>158</v>
      </c>
      <c r="G1029" s="7" t="s">
        <v>615</v>
      </c>
      <c r="H1029" s="7" t="s">
        <v>104</v>
      </c>
      <c r="I1029" s="7" t="s">
        <v>212</v>
      </c>
      <c r="J1029" s="7" t="s">
        <v>67</v>
      </c>
      <c r="K1029" s="7" t="s">
        <v>340</v>
      </c>
      <c r="L1029" s="7" t="s">
        <v>36</v>
      </c>
      <c r="M1029" s="7" t="s">
        <v>47</v>
      </c>
      <c r="N1029" s="7" t="s">
        <v>341</v>
      </c>
      <c r="O1029" s="7">
        <v>39.9</v>
      </c>
      <c r="P1029" s="7">
        <v>7</v>
      </c>
      <c r="Q1029" s="7">
        <v>9.8699999999999992</v>
      </c>
      <c r="R1029" s="8">
        <f>Table1[[#This Row],[Profit]]/Table1[[#This Row],[Sales]]</f>
        <v>0.24736842105263199</v>
      </c>
      <c r="S1029" s="7">
        <v>5.95</v>
      </c>
      <c r="T1029" s="7" t="s">
        <v>165</v>
      </c>
      <c r="U1029" s="7">
        <v>557</v>
      </c>
      <c r="V1029" s="7" t="s">
        <v>174</v>
      </c>
      <c r="W1029" s="7" t="s">
        <v>110</v>
      </c>
      <c r="X1029" s="10" t="s">
        <v>28</v>
      </c>
      <c r="Y1029" s="14">
        <v>45177</v>
      </c>
      <c r="Z1029" s="14">
        <v>45153</v>
      </c>
      <c r="AA1029" s="11">
        <f t="shared" si="80"/>
        <v>2023</v>
      </c>
      <c r="AB1029" s="11" t="str">
        <f t="shared" si="81"/>
        <v>August</v>
      </c>
      <c r="AC1029" s="11">
        <f t="shared" si="84"/>
        <v>-24</v>
      </c>
      <c r="AD1029" s="13" t="str" cm="1">
        <f t="array" ref="AD1029">_xlfn.IFS(Table1[[#This Row],[Diff order-ship date]]&gt;10,"late time",Table1[[#This Row],[Diff order-ship date]]&gt;=0,"on time",Table1[[#This Row],[Diff order-ship date]]&lt;0,"not appropriate")</f>
        <v>not appropriate</v>
      </c>
      <c r="AE1029" s="11" t="str">
        <f t="shared" si="82"/>
        <v>Positive</v>
      </c>
      <c r="AF1029" s="11" t="str">
        <f>_xlfn.CONCAT(Table1[[#This Row],[Month]],Table1[[#This Row],[year]])</f>
        <v>August2023</v>
      </c>
      <c r="AG1029" s="11">
        <f t="shared" si="83"/>
        <v>0.24736842105263199</v>
      </c>
    </row>
    <row r="1030" spans="1:33">
      <c r="A1030" s="4">
        <v>1029</v>
      </c>
      <c r="B1030" s="5" t="s">
        <v>3231</v>
      </c>
      <c r="C1030" s="5" t="s">
        <v>152</v>
      </c>
      <c r="D1030" s="5" t="s">
        <v>918</v>
      </c>
      <c r="E1030" s="5" t="s">
        <v>919</v>
      </c>
      <c r="F1030" s="5" t="s">
        <v>158</v>
      </c>
      <c r="G1030" s="5" t="s">
        <v>1306</v>
      </c>
      <c r="H1030" s="5" t="s">
        <v>138</v>
      </c>
      <c r="I1030" s="5" t="s">
        <v>212</v>
      </c>
      <c r="J1030" s="5" t="s">
        <v>65</v>
      </c>
      <c r="K1030" s="5" t="s">
        <v>3241</v>
      </c>
      <c r="L1030" s="5" t="s">
        <v>36</v>
      </c>
      <c r="M1030" s="5" t="s">
        <v>114</v>
      </c>
      <c r="N1030" s="5" t="s">
        <v>3242</v>
      </c>
      <c r="O1030" s="5">
        <v>338.4</v>
      </c>
      <c r="P1030" s="5">
        <v>8</v>
      </c>
      <c r="Q1030" s="5">
        <v>97.92</v>
      </c>
      <c r="R1030" s="8">
        <f>Table1[[#This Row],[Profit]]/Table1[[#This Row],[Sales]]</f>
        <v>0.28936170212765999</v>
      </c>
      <c r="S1030" s="5">
        <v>11.72</v>
      </c>
      <c r="T1030" s="5" t="s">
        <v>170</v>
      </c>
      <c r="U1030" s="5">
        <v>443</v>
      </c>
      <c r="V1030" s="5" t="s">
        <v>174</v>
      </c>
      <c r="W1030" s="5" t="s">
        <v>126</v>
      </c>
      <c r="X1030" s="9" t="s">
        <v>28</v>
      </c>
      <c r="Y1030" s="12">
        <v>45460</v>
      </c>
      <c r="Z1030" s="12">
        <v>45466</v>
      </c>
      <c r="AA1030" s="11">
        <f t="shared" si="80"/>
        <v>2024</v>
      </c>
      <c r="AB1030" s="11" t="str">
        <f t="shared" si="81"/>
        <v>June</v>
      </c>
      <c r="AC1030" s="11">
        <f t="shared" si="84"/>
        <v>6</v>
      </c>
      <c r="AD1030" s="13" t="str" cm="1">
        <f t="array" ref="AD1030">_xlfn.IFS(Table1[[#This Row],[Diff order-ship date]]&gt;10,"late time",Table1[[#This Row],[Diff order-ship date]]&gt;=0,"on time",Table1[[#This Row],[Diff order-ship date]]&lt;0,"not appropriate")</f>
        <v>on time</v>
      </c>
      <c r="AE1030" s="11" t="str">
        <f t="shared" si="82"/>
        <v>Positive</v>
      </c>
      <c r="AF1030" s="11" t="str">
        <f>_xlfn.CONCAT(Table1[[#This Row],[Month]],Table1[[#This Row],[year]])</f>
        <v>June2024</v>
      </c>
      <c r="AG1030" s="11">
        <f t="shared" si="83"/>
        <v>0.28936170212765999</v>
      </c>
    </row>
    <row r="1031" spans="1:33">
      <c r="A1031" s="6">
        <v>1030</v>
      </c>
      <c r="B1031" s="7" t="s">
        <v>1234</v>
      </c>
      <c r="C1031" s="7" t="s">
        <v>149</v>
      </c>
      <c r="D1031" s="7" t="s">
        <v>1235</v>
      </c>
      <c r="E1031" s="7" t="s">
        <v>1236</v>
      </c>
      <c r="F1031" s="7" t="s">
        <v>158</v>
      </c>
      <c r="G1031" s="7" t="s">
        <v>1237</v>
      </c>
      <c r="H1031" s="7" t="s">
        <v>129</v>
      </c>
      <c r="I1031" s="7" t="s">
        <v>212</v>
      </c>
      <c r="J1031" s="7" t="s">
        <v>67</v>
      </c>
      <c r="K1031" s="7" t="s">
        <v>3207</v>
      </c>
      <c r="L1031" s="7" t="s">
        <v>36</v>
      </c>
      <c r="M1031" s="7" t="s">
        <v>47</v>
      </c>
      <c r="N1031" s="7" t="s">
        <v>1102</v>
      </c>
      <c r="O1031" s="7">
        <v>50.64</v>
      </c>
      <c r="P1031" s="7">
        <v>8</v>
      </c>
      <c r="Q1031" s="7">
        <v>24.24</v>
      </c>
      <c r="R1031" s="8">
        <f>Table1[[#This Row],[Profit]]/Table1[[#This Row],[Sales]]</f>
        <v>0.47867298578199002</v>
      </c>
      <c r="S1031" s="7">
        <v>11.68</v>
      </c>
      <c r="T1031" s="7" t="s">
        <v>165</v>
      </c>
      <c r="U1031" s="7">
        <v>693</v>
      </c>
      <c r="V1031" s="7" t="s">
        <v>174</v>
      </c>
      <c r="W1031" s="7" t="s">
        <v>122</v>
      </c>
      <c r="X1031" s="10" t="s">
        <v>21</v>
      </c>
      <c r="Y1031" s="14">
        <v>45477</v>
      </c>
      <c r="Z1031" s="14">
        <v>45600</v>
      </c>
      <c r="AA1031" s="11">
        <f t="shared" si="80"/>
        <v>2024</v>
      </c>
      <c r="AB1031" s="11" t="str">
        <f t="shared" si="81"/>
        <v>November</v>
      </c>
      <c r="AC1031" s="11">
        <f t="shared" si="84"/>
        <v>123</v>
      </c>
      <c r="AD1031" s="13" t="str" cm="1">
        <f t="array" ref="AD1031">_xlfn.IFS(Table1[[#This Row],[Diff order-ship date]]&gt;10,"late time",Table1[[#This Row],[Diff order-ship date]]&gt;=0,"on time",Table1[[#This Row],[Diff order-ship date]]&lt;0,"not appropriate")</f>
        <v>late time</v>
      </c>
      <c r="AE1031" s="11" t="str">
        <f t="shared" si="82"/>
        <v>Positive</v>
      </c>
      <c r="AF1031" s="11" t="str">
        <f>_xlfn.CONCAT(Table1[[#This Row],[Month]],Table1[[#This Row],[year]])</f>
        <v>November2024</v>
      </c>
      <c r="AG1031" s="11">
        <f t="shared" si="83"/>
        <v>0.47867298578199002</v>
      </c>
    </row>
    <row r="1032" spans="1:33">
      <c r="A1032" s="4">
        <v>1031</v>
      </c>
      <c r="B1032" s="5" t="s">
        <v>1347</v>
      </c>
      <c r="C1032" s="5" t="s">
        <v>152</v>
      </c>
      <c r="D1032" s="5" t="s">
        <v>1348</v>
      </c>
      <c r="E1032" s="5" t="s">
        <v>1349</v>
      </c>
      <c r="F1032" s="5" t="s">
        <v>158</v>
      </c>
      <c r="G1032" s="5" t="s">
        <v>259</v>
      </c>
      <c r="H1032" s="5" t="s">
        <v>138</v>
      </c>
      <c r="I1032" s="5" t="s">
        <v>212</v>
      </c>
      <c r="J1032" s="5" t="s">
        <v>65</v>
      </c>
      <c r="K1032" s="5" t="s">
        <v>3243</v>
      </c>
      <c r="L1032" s="5" t="s">
        <v>36</v>
      </c>
      <c r="M1032" s="5" t="s">
        <v>99</v>
      </c>
      <c r="N1032" s="5" t="s">
        <v>3135</v>
      </c>
      <c r="O1032" s="5">
        <v>358.92</v>
      </c>
      <c r="P1032" s="5">
        <v>12</v>
      </c>
      <c r="Q1032" s="5">
        <v>143.28</v>
      </c>
      <c r="R1032" s="8">
        <f>Table1[[#This Row],[Profit]]/Table1[[#This Row],[Sales]]</f>
        <v>0.399197592778335</v>
      </c>
      <c r="S1032" s="5">
        <v>24.92</v>
      </c>
      <c r="T1032" s="5" t="s">
        <v>170</v>
      </c>
      <c r="U1032" s="5">
        <v>692</v>
      </c>
      <c r="V1032" s="5" t="s">
        <v>174</v>
      </c>
      <c r="W1032" s="5" t="s">
        <v>115</v>
      </c>
      <c r="X1032" s="9" t="s">
        <v>28</v>
      </c>
      <c r="Y1032" s="12">
        <v>44482</v>
      </c>
      <c r="Z1032" s="12">
        <v>44488</v>
      </c>
      <c r="AA1032" s="11">
        <f t="shared" si="80"/>
        <v>2021</v>
      </c>
      <c r="AB1032" s="11" t="str">
        <f t="shared" si="81"/>
        <v>October</v>
      </c>
      <c r="AC1032" s="11">
        <f t="shared" si="84"/>
        <v>6</v>
      </c>
      <c r="AD1032" s="13" t="str" cm="1">
        <f t="array" ref="AD1032">_xlfn.IFS(Table1[[#This Row],[Diff order-ship date]]&gt;10,"late time",Table1[[#This Row],[Diff order-ship date]]&gt;=0,"on time",Table1[[#This Row],[Diff order-ship date]]&lt;0,"not appropriate")</f>
        <v>on time</v>
      </c>
      <c r="AE1032" s="11" t="str">
        <f t="shared" si="82"/>
        <v>Positive</v>
      </c>
      <c r="AF1032" s="11" t="str">
        <f>_xlfn.CONCAT(Table1[[#This Row],[Month]],Table1[[#This Row],[year]])</f>
        <v>October2021</v>
      </c>
      <c r="AG1032" s="11">
        <f t="shared" si="83"/>
        <v>0.399197592778335</v>
      </c>
    </row>
    <row r="1033" spans="1:33">
      <c r="A1033" s="6">
        <v>1032</v>
      </c>
      <c r="B1033" s="7" t="s">
        <v>3236</v>
      </c>
      <c r="C1033" s="7" t="s">
        <v>147</v>
      </c>
      <c r="D1033" s="7" t="s">
        <v>3237</v>
      </c>
      <c r="E1033" s="7" t="s">
        <v>3238</v>
      </c>
      <c r="F1033" s="7" t="s">
        <v>158</v>
      </c>
      <c r="G1033" s="7" t="s">
        <v>2764</v>
      </c>
      <c r="H1033" s="7" t="s">
        <v>142</v>
      </c>
      <c r="I1033" s="7" t="s">
        <v>212</v>
      </c>
      <c r="J1033" s="7" t="s">
        <v>64</v>
      </c>
      <c r="K1033" s="7" t="s">
        <v>1911</v>
      </c>
      <c r="L1033" s="7" t="s">
        <v>36</v>
      </c>
      <c r="M1033" s="7" t="s">
        <v>114</v>
      </c>
      <c r="N1033" s="7" t="s">
        <v>1912</v>
      </c>
      <c r="O1033" s="7">
        <v>94.44</v>
      </c>
      <c r="P1033" s="7">
        <v>4</v>
      </c>
      <c r="Q1033" s="7">
        <v>1.8</v>
      </c>
      <c r="R1033" s="8">
        <f>Table1[[#This Row],[Profit]]/Table1[[#This Row],[Sales]]</f>
        <v>1.9059720457433298E-2</v>
      </c>
      <c r="S1033" s="7">
        <v>34.799999999999997</v>
      </c>
      <c r="T1033" s="7" t="s">
        <v>163</v>
      </c>
      <c r="U1033" s="7">
        <v>325</v>
      </c>
      <c r="V1033" s="7" t="s">
        <v>174</v>
      </c>
      <c r="W1033" s="7" t="s">
        <v>110</v>
      </c>
      <c r="X1033" s="10" t="s">
        <v>28</v>
      </c>
      <c r="Y1033" s="14">
        <v>44891</v>
      </c>
      <c r="Z1033" s="14">
        <v>44632</v>
      </c>
      <c r="AA1033" s="11">
        <f t="shared" si="80"/>
        <v>2022</v>
      </c>
      <c r="AB1033" s="11" t="str">
        <f t="shared" si="81"/>
        <v>March</v>
      </c>
      <c r="AC1033" s="11">
        <f t="shared" si="84"/>
        <v>-259</v>
      </c>
      <c r="AD1033" s="13" t="str" cm="1">
        <f t="array" ref="AD1033">_xlfn.IFS(Table1[[#This Row],[Diff order-ship date]]&gt;10,"late time",Table1[[#This Row],[Diff order-ship date]]&gt;=0,"on time",Table1[[#This Row],[Diff order-ship date]]&lt;0,"not appropriate")</f>
        <v>not appropriate</v>
      </c>
      <c r="AE1033" s="11" t="str">
        <f t="shared" si="82"/>
        <v>Positive</v>
      </c>
      <c r="AF1033" s="11" t="str">
        <f>_xlfn.CONCAT(Table1[[#This Row],[Month]],Table1[[#This Row],[year]])</f>
        <v>March2022</v>
      </c>
      <c r="AG1033" s="11">
        <f t="shared" si="83"/>
        <v>1.9059720457433298E-2</v>
      </c>
    </row>
    <row r="1034" spans="1:33">
      <c r="A1034" s="4">
        <v>1033</v>
      </c>
      <c r="B1034" s="5" t="s">
        <v>1084</v>
      </c>
      <c r="C1034" s="5" t="s">
        <v>152</v>
      </c>
      <c r="D1034" s="5" t="s">
        <v>1085</v>
      </c>
      <c r="E1034" s="5" t="s">
        <v>86</v>
      </c>
      <c r="F1034" s="5" t="s">
        <v>158</v>
      </c>
      <c r="G1034" s="5" t="s">
        <v>156</v>
      </c>
      <c r="H1034" s="5" t="s">
        <v>104</v>
      </c>
      <c r="I1034" s="5" t="s">
        <v>212</v>
      </c>
      <c r="J1034" s="5" t="s">
        <v>67</v>
      </c>
      <c r="K1034" s="5" t="s">
        <v>3244</v>
      </c>
      <c r="L1034" s="5" t="s">
        <v>36</v>
      </c>
      <c r="M1034" s="5" t="s">
        <v>109</v>
      </c>
      <c r="N1034" s="5" t="s">
        <v>3245</v>
      </c>
      <c r="O1034" s="5">
        <v>568.32000000000005</v>
      </c>
      <c r="P1034" s="5">
        <v>4</v>
      </c>
      <c r="Q1034" s="5">
        <v>45.36</v>
      </c>
      <c r="R1034" s="8">
        <f>Table1[[#This Row],[Profit]]/Table1[[#This Row],[Sales]]</f>
        <v>7.98141891891892E-2</v>
      </c>
      <c r="S1034" s="5">
        <v>83.03</v>
      </c>
      <c r="T1034" s="5" t="s">
        <v>165</v>
      </c>
      <c r="U1034" s="5">
        <v>791</v>
      </c>
      <c r="V1034" s="5" t="s">
        <v>174</v>
      </c>
      <c r="W1034" s="5" t="s">
        <v>126</v>
      </c>
      <c r="X1034" s="9" t="s">
        <v>28</v>
      </c>
      <c r="Y1034" s="12">
        <v>45316</v>
      </c>
      <c r="Z1034" s="12">
        <v>45320</v>
      </c>
      <c r="AA1034" s="11">
        <f t="shared" si="80"/>
        <v>2024</v>
      </c>
      <c r="AB1034" s="11" t="str">
        <f t="shared" si="81"/>
        <v>January</v>
      </c>
      <c r="AC1034" s="11">
        <f t="shared" si="84"/>
        <v>4</v>
      </c>
      <c r="AD1034" s="13" t="str" cm="1">
        <f t="array" ref="AD1034">_xlfn.IFS(Table1[[#This Row],[Diff order-ship date]]&gt;10,"late time",Table1[[#This Row],[Diff order-ship date]]&gt;=0,"on time",Table1[[#This Row],[Diff order-ship date]]&lt;0,"not appropriate")</f>
        <v>on time</v>
      </c>
      <c r="AE1034" s="11" t="str">
        <f t="shared" si="82"/>
        <v>Positive</v>
      </c>
      <c r="AF1034" s="11" t="str">
        <f>_xlfn.CONCAT(Table1[[#This Row],[Month]],Table1[[#This Row],[year]])</f>
        <v>January2024</v>
      </c>
      <c r="AG1034" s="11">
        <f t="shared" si="83"/>
        <v>7.98141891891892E-2</v>
      </c>
    </row>
    <row r="1035" spans="1:33">
      <c r="A1035" s="6">
        <v>1034</v>
      </c>
      <c r="B1035" s="7" t="s">
        <v>1084</v>
      </c>
      <c r="C1035" s="7" t="s">
        <v>152</v>
      </c>
      <c r="D1035" s="7" t="s">
        <v>1085</v>
      </c>
      <c r="E1035" s="7" t="s">
        <v>86</v>
      </c>
      <c r="F1035" s="7" t="s">
        <v>158</v>
      </c>
      <c r="G1035" s="7" t="s">
        <v>156</v>
      </c>
      <c r="H1035" s="7" t="s">
        <v>104</v>
      </c>
      <c r="I1035" s="7" t="s">
        <v>212</v>
      </c>
      <c r="J1035" s="7" t="s">
        <v>67</v>
      </c>
      <c r="K1035" s="7" t="s">
        <v>2130</v>
      </c>
      <c r="L1035" s="7" t="s">
        <v>36</v>
      </c>
      <c r="M1035" s="7" t="s">
        <v>109</v>
      </c>
      <c r="N1035" s="7" t="s">
        <v>2131</v>
      </c>
      <c r="O1035" s="7">
        <v>193.68</v>
      </c>
      <c r="P1035" s="7">
        <v>4</v>
      </c>
      <c r="Q1035" s="7">
        <v>90.96</v>
      </c>
      <c r="R1035" s="8">
        <f>Table1[[#This Row],[Profit]]/Table1[[#This Row],[Sales]]</f>
        <v>0.469640644361834</v>
      </c>
      <c r="S1035" s="7">
        <v>33.42</v>
      </c>
      <c r="T1035" s="7" t="s">
        <v>165</v>
      </c>
      <c r="U1035" s="7">
        <v>330</v>
      </c>
      <c r="V1035" s="7" t="s">
        <v>174</v>
      </c>
      <c r="W1035" s="7" t="s">
        <v>122</v>
      </c>
      <c r="X1035" s="10" t="s">
        <v>21</v>
      </c>
      <c r="Y1035" s="14">
        <v>44547</v>
      </c>
      <c r="Z1035" s="14">
        <v>44551</v>
      </c>
      <c r="AA1035" s="11">
        <f t="shared" si="80"/>
        <v>2021</v>
      </c>
      <c r="AB1035" s="11" t="str">
        <f t="shared" si="81"/>
        <v>December</v>
      </c>
      <c r="AC1035" s="11">
        <f t="shared" si="84"/>
        <v>4</v>
      </c>
      <c r="AD1035" s="13" t="str" cm="1">
        <f t="array" ref="AD1035">_xlfn.IFS(Table1[[#This Row],[Diff order-ship date]]&gt;10,"late time",Table1[[#This Row],[Diff order-ship date]]&gt;=0,"on time",Table1[[#This Row],[Diff order-ship date]]&lt;0,"not appropriate")</f>
        <v>on time</v>
      </c>
      <c r="AE1035" s="11" t="str">
        <f t="shared" si="82"/>
        <v>Positive</v>
      </c>
      <c r="AF1035" s="11" t="str">
        <f>_xlfn.CONCAT(Table1[[#This Row],[Month]],Table1[[#This Row],[year]])</f>
        <v>December2021</v>
      </c>
      <c r="AG1035" s="11">
        <f t="shared" si="83"/>
        <v>0.469640644361834</v>
      </c>
    </row>
    <row r="1036" spans="1:33">
      <c r="A1036" s="4">
        <v>1035</v>
      </c>
      <c r="B1036" s="5" t="s">
        <v>2388</v>
      </c>
      <c r="C1036" s="5" t="s">
        <v>152</v>
      </c>
      <c r="D1036" s="5" t="s">
        <v>659</v>
      </c>
      <c r="E1036" s="5" t="s">
        <v>107</v>
      </c>
      <c r="F1036" s="5" t="s">
        <v>158</v>
      </c>
      <c r="G1036" s="5" t="s">
        <v>2389</v>
      </c>
      <c r="H1036" s="5" t="s">
        <v>132</v>
      </c>
      <c r="I1036" s="5" t="s">
        <v>212</v>
      </c>
      <c r="J1036" s="5" t="s">
        <v>66</v>
      </c>
      <c r="K1036" s="5" t="s">
        <v>1060</v>
      </c>
      <c r="L1036" s="5" t="s">
        <v>36</v>
      </c>
      <c r="M1036" s="5" t="s">
        <v>109</v>
      </c>
      <c r="N1036" s="5" t="s">
        <v>1061</v>
      </c>
      <c r="O1036" s="5">
        <v>220.56</v>
      </c>
      <c r="P1036" s="5">
        <v>4</v>
      </c>
      <c r="Q1036" s="5">
        <v>68.28</v>
      </c>
      <c r="R1036" s="8">
        <f>Table1[[#This Row],[Profit]]/Table1[[#This Row],[Sales]]</f>
        <v>0.30957562568008701</v>
      </c>
      <c r="S1036" s="5">
        <v>26.61</v>
      </c>
      <c r="T1036" s="5" t="s">
        <v>165</v>
      </c>
      <c r="U1036" s="5">
        <v>364</v>
      </c>
      <c r="V1036" s="5" t="s">
        <v>174</v>
      </c>
      <c r="W1036" s="5" t="s">
        <v>115</v>
      </c>
      <c r="X1036" s="9" t="s">
        <v>28</v>
      </c>
      <c r="Y1036" s="12">
        <v>44325</v>
      </c>
      <c r="Z1036" s="12">
        <v>44509</v>
      </c>
      <c r="AA1036" s="11">
        <f t="shared" si="80"/>
        <v>2021</v>
      </c>
      <c r="AB1036" s="11" t="str">
        <f t="shared" si="81"/>
        <v>November</v>
      </c>
      <c r="AC1036" s="11">
        <f t="shared" si="84"/>
        <v>184</v>
      </c>
      <c r="AD1036" s="13" t="str" cm="1">
        <f t="array" ref="AD1036">_xlfn.IFS(Table1[[#This Row],[Diff order-ship date]]&gt;10,"late time",Table1[[#This Row],[Diff order-ship date]]&gt;=0,"on time",Table1[[#This Row],[Diff order-ship date]]&lt;0,"not appropriate")</f>
        <v>late time</v>
      </c>
      <c r="AE1036" s="11" t="str">
        <f t="shared" si="82"/>
        <v>Positive</v>
      </c>
      <c r="AF1036" s="11" t="str">
        <f>_xlfn.CONCAT(Table1[[#This Row],[Month]],Table1[[#This Row],[year]])</f>
        <v>November2021</v>
      </c>
      <c r="AG1036" s="11">
        <f t="shared" si="83"/>
        <v>0.30957562568008701</v>
      </c>
    </row>
    <row r="1037" spans="1:33">
      <c r="A1037" s="6">
        <v>1036</v>
      </c>
      <c r="B1037" s="7" t="s">
        <v>2632</v>
      </c>
      <c r="C1037" s="7" t="s">
        <v>152</v>
      </c>
      <c r="D1037" s="7" t="s">
        <v>1701</v>
      </c>
      <c r="E1037" s="7" t="s">
        <v>1702</v>
      </c>
      <c r="F1037" s="7" t="s">
        <v>158</v>
      </c>
      <c r="G1037" s="7" t="s">
        <v>345</v>
      </c>
      <c r="H1037" s="7" t="s">
        <v>104</v>
      </c>
      <c r="I1037" s="7" t="s">
        <v>212</v>
      </c>
      <c r="J1037" s="7" t="s">
        <v>67</v>
      </c>
      <c r="K1037" s="7" t="s">
        <v>1944</v>
      </c>
      <c r="L1037" s="7" t="s">
        <v>36</v>
      </c>
      <c r="M1037" s="7" t="s">
        <v>47</v>
      </c>
      <c r="N1037" s="7" t="s">
        <v>53</v>
      </c>
      <c r="O1037" s="7">
        <v>29.04</v>
      </c>
      <c r="P1037" s="7">
        <v>4</v>
      </c>
      <c r="Q1037" s="7">
        <v>5.16</v>
      </c>
      <c r="R1037" s="8">
        <f>Table1[[#This Row],[Profit]]/Table1[[#This Row],[Sales]]</f>
        <v>0.17768595041322299</v>
      </c>
      <c r="S1037" s="7">
        <v>3.34</v>
      </c>
      <c r="T1037" s="7" t="s">
        <v>170</v>
      </c>
      <c r="U1037" s="7">
        <v>189</v>
      </c>
      <c r="V1037" s="7" t="s">
        <v>174</v>
      </c>
      <c r="W1037" s="7" t="s">
        <v>110</v>
      </c>
      <c r="X1037" s="10" t="s">
        <v>28</v>
      </c>
      <c r="Y1037" s="14">
        <v>45362</v>
      </c>
      <c r="Z1037" s="14">
        <v>45484</v>
      </c>
      <c r="AA1037" s="11">
        <f t="shared" si="80"/>
        <v>2024</v>
      </c>
      <c r="AB1037" s="11" t="str">
        <f t="shared" si="81"/>
        <v>July</v>
      </c>
      <c r="AC1037" s="11">
        <f t="shared" si="84"/>
        <v>122</v>
      </c>
      <c r="AD1037" s="13" t="str" cm="1">
        <f t="array" ref="AD1037">_xlfn.IFS(Table1[[#This Row],[Diff order-ship date]]&gt;10,"late time",Table1[[#This Row],[Diff order-ship date]]&gt;=0,"on time",Table1[[#This Row],[Diff order-ship date]]&lt;0,"not appropriate")</f>
        <v>late time</v>
      </c>
      <c r="AE1037" s="11" t="str">
        <f t="shared" si="82"/>
        <v>Positive</v>
      </c>
      <c r="AF1037" s="11" t="str">
        <f>_xlfn.CONCAT(Table1[[#This Row],[Month]],Table1[[#This Row],[year]])</f>
        <v>July2024</v>
      </c>
      <c r="AG1037" s="11">
        <f t="shared" si="83"/>
        <v>0.17768595041322299</v>
      </c>
    </row>
    <row r="1038" spans="1:33">
      <c r="A1038" s="4">
        <v>1037</v>
      </c>
      <c r="B1038" s="5" t="s">
        <v>950</v>
      </c>
      <c r="C1038" s="5" t="s">
        <v>147</v>
      </c>
      <c r="D1038" s="5" t="s">
        <v>951</v>
      </c>
      <c r="E1038" s="5" t="s">
        <v>952</v>
      </c>
      <c r="F1038" s="5" t="s">
        <v>158</v>
      </c>
      <c r="G1038" s="5" t="s">
        <v>953</v>
      </c>
      <c r="H1038" s="5" t="s">
        <v>134</v>
      </c>
      <c r="I1038" s="5" t="s">
        <v>212</v>
      </c>
      <c r="J1038" s="5" t="s">
        <v>66</v>
      </c>
      <c r="K1038" s="5" t="s">
        <v>3246</v>
      </c>
      <c r="L1038" s="5" t="s">
        <v>36</v>
      </c>
      <c r="M1038" s="5" t="s">
        <v>114</v>
      </c>
      <c r="N1038" s="5" t="s">
        <v>3247</v>
      </c>
      <c r="O1038" s="5">
        <v>102.15</v>
      </c>
      <c r="P1038" s="5">
        <v>3</v>
      </c>
      <c r="Q1038" s="5">
        <v>17.28</v>
      </c>
      <c r="R1038" s="8">
        <f>Table1[[#This Row],[Profit]]/Table1[[#This Row],[Sales]]</f>
        <v>0.16916299559471401</v>
      </c>
      <c r="S1038" s="5">
        <v>7.62</v>
      </c>
      <c r="T1038" s="5" t="s">
        <v>165</v>
      </c>
      <c r="U1038" s="5">
        <v>334</v>
      </c>
      <c r="V1038" s="5" t="s">
        <v>174</v>
      </c>
      <c r="W1038" s="5" t="s">
        <v>126</v>
      </c>
      <c r="X1038" s="9" t="s">
        <v>28</v>
      </c>
      <c r="Y1038" s="12">
        <v>45060</v>
      </c>
      <c r="Z1038" s="12">
        <v>45066</v>
      </c>
      <c r="AA1038" s="11">
        <f t="shared" si="80"/>
        <v>2023</v>
      </c>
      <c r="AB1038" s="11" t="str">
        <f t="shared" si="81"/>
        <v>May</v>
      </c>
      <c r="AC1038" s="11">
        <f t="shared" si="84"/>
        <v>6</v>
      </c>
      <c r="AD1038" s="13" t="str" cm="1">
        <f t="array" ref="AD1038">_xlfn.IFS(Table1[[#This Row],[Diff order-ship date]]&gt;10,"late time",Table1[[#This Row],[Diff order-ship date]]&gt;=0,"on time",Table1[[#This Row],[Diff order-ship date]]&lt;0,"not appropriate")</f>
        <v>on time</v>
      </c>
      <c r="AE1038" s="11" t="str">
        <f t="shared" si="82"/>
        <v>Positive</v>
      </c>
      <c r="AF1038" s="11" t="str">
        <f>_xlfn.CONCAT(Table1[[#This Row],[Month]],Table1[[#This Row],[year]])</f>
        <v>May2023</v>
      </c>
      <c r="AG1038" s="11">
        <f t="shared" si="83"/>
        <v>0.16916299559471401</v>
      </c>
    </row>
    <row r="1039" spans="1:33">
      <c r="A1039" s="6">
        <v>1038</v>
      </c>
      <c r="B1039" s="7" t="s">
        <v>3248</v>
      </c>
      <c r="C1039" s="7" t="s">
        <v>152</v>
      </c>
      <c r="D1039" s="7" t="s">
        <v>1294</v>
      </c>
      <c r="E1039" s="7" t="s">
        <v>1295</v>
      </c>
      <c r="F1039" s="7" t="s">
        <v>158</v>
      </c>
      <c r="G1039" s="7" t="s">
        <v>926</v>
      </c>
      <c r="H1039" s="7" t="s">
        <v>104</v>
      </c>
      <c r="I1039" s="7" t="s">
        <v>212</v>
      </c>
      <c r="J1039" s="7" t="s">
        <v>67</v>
      </c>
      <c r="K1039" s="7" t="s">
        <v>1959</v>
      </c>
      <c r="L1039" s="7" t="s">
        <v>36</v>
      </c>
      <c r="M1039" s="7" t="s">
        <v>99</v>
      </c>
      <c r="N1039" s="7" t="s">
        <v>1960</v>
      </c>
      <c r="O1039" s="7">
        <v>63.36</v>
      </c>
      <c r="P1039" s="7">
        <v>3</v>
      </c>
      <c r="Q1039" s="7">
        <v>31.68</v>
      </c>
      <c r="R1039" s="8">
        <f>Table1[[#This Row],[Profit]]/Table1[[#This Row],[Sales]]</f>
        <v>0.5</v>
      </c>
      <c r="S1039" s="7">
        <v>6.96</v>
      </c>
      <c r="T1039" s="7" t="s">
        <v>170</v>
      </c>
      <c r="U1039" s="7">
        <v>494</v>
      </c>
      <c r="V1039" s="7" t="s">
        <v>174</v>
      </c>
      <c r="W1039" s="7" t="s">
        <v>122</v>
      </c>
      <c r="X1039" s="10" t="s">
        <v>28</v>
      </c>
      <c r="Y1039" s="14">
        <v>44560</v>
      </c>
      <c r="Z1039" s="14">
        <v>44621</v>
      </c>
      <c r="AA1039" s="11">
        <f t="shared" si="80"/>
        <v>2022</v>
      </c>
      <c r="AB1039" s="11" t="str">
        <f t="shared" si="81"/>
        <v>March</v>
      </c>
      <c r="AC1039" s="11">
        <f t="shared" si="84"/>
        <v>61</v>
      </c>
      <c r="AD1039" s="13" t="str" cm="1">
        <f t="array" ref="AD1039">_xlfn.IFS(Table1[[#This Row],[Diff order-ship date]]&gt;10,"late time",Table1[[#This Row],[Diff order-ship date]]&gt;=0,"on time",Table1[[#This Row],[Diff order-ship date]]&lt;0,"not appropriate")</f>
        <v>late time</v>
      </c>
      <c r="AE1039" s="11" t="str">
        <f t="shared" si="82"/>
        <v>Positive</v>
      </c>
      <c r="AF1039" s="11" t="str">
        <f>_xlfn.CONCAT(Table1[[#This Row],[Month]],Table1[[#This Row],[year]])</f>
        <v>March2022</v>
      </c>
      <c r="AG1039" s="11">
        <f t="shared" si="83"/>
        <v>0.5</v>
      </c>
    </row>
    <row r="1040" spans="1:33">
      <c r="A1040" s="4">
        <v>1039</v>
      </c>
      <c r="B1040" s="5" t="s">
        <v>2374</v>
      </c>
      <c r="C1040" s="5" t="s">
        <v>152</v>
      </c>
      <c r="D1040" s="5" t="s">
        <v>2375</v>
      </c>
      <c r="E1040" s="5" t="s">
        <v>2376</v>
      </c>
      <c r="F1040" s="5" t="s">
        <v>158</v>
      </c>
      <c r="G1040" s="5" t="s">
        <v>2024</v>
      </c>
      <c r="H1040" s="5" t="s">
        <v>104</v>
      </c>
      <c r="I1040" s="5" t="s">
        <v>212</v>
      </c>
      <c r="J1040" s="5" t="s">
        <v>67</v>
      </c>
      <c r="K1040" s="5" t="s">
        <v>3249</v>
      </c>
      <c r="L1040" s="5" t="s">
        <v>36</v>
      </c>
      <c r="M1040" s="5" t="s">
        <v>75</v>
      </c>
      <c r="N1040" s="5" t="s">
        <v>151</v>
      </c>
      <c r="O1040" s="5">
        <v>32.85</v>
      </c>
      <c r="P1040" s="5">
        <v>3</v>
      </c>
      <c r="Q1040" s="5">
        <v>13.41</v>
      </c>
      <c r="R1040" s="8">
        <f>Table1[[#This Row],[Profit]]/Table1[[#This Row],[Sales]]</f>
        <v>0.40821917808219199</v>
      </c>
      <c r="S1040" s="5">
        <v>11.11</v>
      </c>
      <c r="T1040" s="5" t="s">
        <v>163</v>
      </c>
      <c r="U1040" s="5">
        <v>42</v>
      </c>
      <c r="V1040" s="5" t="s">
        <v>174</v>
      </c>
      <c r="W1040" s="5" t="s">
        <v>115</v>
      </c>
      <c r="X1040" s="9" t="s">
        <v>21</v>
      </c>
      <c r="Y1040" s="12">
        <v>45423</v>
      </c>
      <c r="Z1040" s="12">
        <v>45607</v>
      </c>
      <c r="AA1040" s="11">
        <f t="shared" si="80"/>
        <v>2024</v>
      </c>
      <c r="AB1040" s="11" t="str">
        <f t="shared" si="81"/>
        <v>November</v>
      </c>
      <c r="AC1040" s="11">
        <f t="shared" si="84"/>
        <v>184</v>
      </c>
      <c r="AD1040" s="13" t="str" cm="1">
        <f t="array" ref="AD1040">_xlfn.IFS(Table1[[#This Row],[Diff order-ship date]]&gt;10,"late time",Table1[[#This Row],[Diff order-ship date]]&gt;=0,"on time",Table1[[#This Row],[Diff order-ship date]]&lt;0,"not appropriate")</f>
        <v>late time</v>
      </c>
      <c r="AE1040" s="11" t="str">
        <f t="shared" si="82"/>
        <v>Positive</v>
      </c>
      <c r="AF1040" s="11" t="str">
        <f>_xlfn.CONCAT(Table1[[#This Row],[Month]],Table1[[#This Row],[year]])</f>
        <v>November2024</v>
      </c>
      <c r="AG1040" s="11">
        <f t="shared" si="83"/>
        <v>0.40821917808219199</v>
      </c>
    </row>
    <row r="1041" spans="1:33">
      <c r="A1041" s="6">
        <v>1040</v>
      </c>
      <c r="B1041" s="7" t="s">
        <v>2434</v>
      </c>
      <c r="C1041" s="7" t="s">
        <v>152</v>
      </c>
      <c r="D1041" s="7" t="s">
        <v>1398</v>
      </c>
      <c r="E1041" s="7" t="s">
        <v>1399</v>
      </c>
      <c r="F1041" s="7" t="s">
        <v>158</v>
      </c>
      <c r="G1041" s="7" t="s">
        <v>723</v>
      </c>
      <c r="H1041" s="7" t="s">
        <v>129</v>
      </c>
      <c r="I1041" s="7" t="s">
        <v>212</v>
      </c>
      <c r="J1041" s="7" t="s">
        <v>67</v>
      </c>
      <c r="K1041" s="7" t="s">
        <v>3218</v>
      </c>
      <c r="L1041" s="7" t="s">
        <v>36</v>
      </c>
      <c r="M1041" s="7" t="s">
        <v>75</v>
      </c>
      <c r="N1041" s="7" t="s">
        <v>3219</v>
      </c>
      <c r="O1041" s="7">
        <v>41.58</v>
      </c>
      <c r="P1041" s="7">
        <v>3</v>
      </c>
      <c r="Q1041" s="7">
        <v>7.02</v>
      </c>
      <c r="R1041" s="8">
        <f>Table1[[#This Row],[Profit]]/Table1[[#This Row],[Sales]]</f>
        <v>0.168831168831169</v>
      </c>
      <c r="S1041" s="7">
        <v>5.63</v>
      </c>
      <c r="T1041" s="7" t="s">
        <v>163</v>
      </c>
      <c r="U1041" s="7">
        <v>500</v>
      </c>
      <c r="V1041" s="7" t="s">
        <v>174</v>
      </c>
      <c r="W1041" s="7" t="s">
        <v>110</v>
      </c>
      <c r="X1041" s="10" t="s">
        <v>28</v>
      </c>
      <c r="Y1041" s="14">
        <v>44466</v>
      </c>
      <c r="Z1041" s="14">
        <v>44206</v>
      </c>
      <c r="AA1041" s="11">
        <f t="shared" si="80"/>
        <v>2021</v>
      </c>
      <c r="AB1041" s="11" t="str">
        <f t="shared" si="81"/>
        <v>January</v>
      </c>
      <c r="AC1041" s="11">
        <f t="shared" si="84"/>
        <v>-260</v>
      </c>
      <c r="AD1041" s="13" t="str" cm="1">
        <f t="array" ref="AD1041">_xlfn.IFS(Table1[[#This Row],[Diff order-ship date]]&gt;10,"late time",Table1[[#This Row],[Diff order-ship date]]&gt;=0,"on time",Table1[[#This Row],[Diff order-ship date]]&lt;0,"not appropriate")</f>
        <v>not appropriate</v>
      </c>
      <c r="AE1041" s="11" t="str">
        <f t="shared" si="82"/>
        <v>Positive</v>
      </c>
      <c r="AF1041" s="11" t="str">
        <f>_xlfn.CONCAT(Table1[[#This Row],[Month]],Table1[[#This Row],[year]])</f>
        <v>January2021</v>
      </c>
      <c r="AG1041" s="11">
        <f t="shared" si="83"/>
        <v>0.168831168831169</v>
      </c>
    </row>
    <row r="1042" spans="1:33">
      <c r="A1042" s="4">
        <v>1041</v>
      </c>
      <c r="B1042" s="5" t="s">
        <v>1025</v>
      </c>
      <c r="C1042" s="5" t="s">
        <v>152</v>
      </c>
      <c r="D1042" s="5" t="s">
        <v>1026</v>
      </c>
      <c r="E1042" s="5" t="s">
        <v>1027</v>
      </c>
      <c r="F1042" s="5" t="s">
        <v>158</v>
      </c>
      <c r="G1042" s="5" t="s">
        <v>1028</v>
      </c>
      <c r="H1042" s="5" t="s">
        <v>104</v>
      </c>
      <c r="I1042" s="5" t="s">
        <v>212</v>
      </c>
      <c r="J1042" s="5" t="s">
        <v>67</v>
      </c>
      <c r="K1042" s="5" t="s">
        <v>2885</v>
      </c>
      <c r="L1042" s="5" t="s">
        <v>36</v>
      </c>
      <c r="M1042" s="5" t="s">
        <v>75</v>
      </c>
      <c r="N1042" s="5" t="s">
        <v>2886</v>
      </c>
      <c r="O1042" s="5">
        <v>24.93</v>
      </c>
      <c r="P1042" s="5">
        <v>3</v>
      </c>
      <c r="Q1042" s="5">
        <v>1.71</v>
      </c>
      <c r="R1042" s="8">
        <f>Table1[[#This Row],[Profit]]/Table1[[#This Row],[Sales]]</f>
        <v>6.8592057761732897E-2</v>
      </c>
      <c r="S1042" s="5">
        <v>3.12</v>
      </c>
      <c r="T1042" s="5" t="s">
        <v>165</v>
      </c>
      <c r="U1042" s="5">
        <v>78</v>
      </c>
      <c r="V1042" s="5" t="s">
        <v>174</v>
      </c>
      <c r="W1042" s="5" t="s">
        <v>126</v>
      </c>
      <c r="X1042" s="9" t="s">
        <v>21</v>
      </c>
      <c r="Y1042" s="12">
        <v>45316</v>
      </c>
      <c r="Z1042" s="12">
        <v>45320</v>
      </c>
      <c r="AA1042" s="11">
        <f t="shared" si="80"/>
        <v>2024</v>
      </c>
      <c r="AB1042" s="11" t="str">
        <f t="shared" si="81"/>
        <v>January</v>
      </c>
      <c r="AC1042" s="11">
        <f t="shared" si="84"/>
        <v>4</v>
      </c>
      <c r="AD1042" s="13" t="str" cm="1">
        <f t="array" ref="AD1042">_xlfn.IFS(Table1[[#This Row],[Diff order-ship date]]&gt;10,"late time",Table1[[#This Row],[Diff order-ship date]]&gt;=0,"on time",Table1[[#This Row],[Diff order-ship date]]&lt;0,"not appropriate")</f>
        <v>on time</v>
      </c>
      <c r="AE1042" s="11" t="str">
        <f t="shared" si="82"/>
        <v>Positive</v>
      </c>
      <c r="AF1042" s="11" t="str">
        <f>_xlfn.CONCAT(Table1[[#This Row],[Month]],Table1[[#This Row],[year]])</f>
        <v>January2024</v>
      </c>
      <c r="AG1042" s="11">
        <f t="shared" si="83"/>
        <v>6.8592057761732897E-2</v>
      </c>
    </row>
    <row r="1043" spans="1:33">
      <c r="A1043" s="6">
        <v>1042</v>
      </c>
      <c r="B1043" s="7" t="s">
        <v>3231</v>
      </c>
      <c r="C1043" s="7" t="s">
        <v>152</v>
      </c>
      <c r="D1043" s="7" t="s">
        <v>918</v>
      </c>
      <c r="E1043" s="7" t="s">
        <v>919</v>
      </c>
      <c r="F1043" s="7" t="s">
        <v>158</v>
      </c>
      <c r="G1043" s="7" t="s">
        <v>1306</v>
      </c>
      <c r="H1043" s="7" t="s">
        <v>138</v>
      </c>
      <c r="I1043" s="7" t="s">
        <v>212</v>
      </c>
      <c r="J1043" s="7" t="s">
        <v>65</v>
      </c>
      <c r="K1043" s="7" t="s">
        <v>3250</v>
      </c>
      <c r="L1043" s="7" t="s">
        <v>36</v>
      </c>
      <c r="M1043" s="7" t="s">
        <v>34</v>
      </c>
      <c r="N1043" s="7" t="s">
        <v>3251</v>
      </c>
      <c r="O1043" s="7">
        <v>118.08</v>
      </c>
      <c r="P1043" s="7">
        <v>3</v>
      </c>
      <c r="Q1043" s="7">
        <v>25.92</v>
      </c>
      <c r="R1043" s="8">
        <f>Table1[[#This Row],[Profit]]/Table1[[#This Row],[Sales]]</f>
        <v>0.219512195121951</v>
      </c>
      <c r="S1043" s="7">
        <v>12.11</v>
      </c>
      <c r="T1043" s="7" t="s">
        <v>170</v>
      </c>
      <c r="U1043" s="7">
        <v>441</v>
      </c>
      <c r="V1043" s="7" t="s">
        <v>174</v>
      </c>
      <c r="W1043" s="7" t="s">
        <v>122</v>
      </c>
      <c r="X1043" s="10" t="s">
        <v>21</v>
      </c>
      <c r="Y1043" s="14">
        <v>45291</v>
      </c>
      <c r="Z1043" s="14">
        <v>45383</v>
      </c>
      <c r="AA1043" s="11">
        <f t="shared" si="80"/>
        <v>2024</v>
      </c>
      <c r="AB1043" s="11" t="str">
        <f t="shared" si="81"/>
        <v>April</v>
      </c>
      <c r="AC1043" s="11">
        <f t="shared" si="84"/>
        <v>92</v>
      </c>
      <c r="AD1043" s="13" t="str" cm="1">
        <f t="array" ref="AD1043">_xlfn.IFS(Table1[[#This Row],[Diff order-ship date]]&gt;10,"late time",Table1[[#This Row],[Diff order-ship date]]&gt;=0,"on time",Table1[[#This Row],[Diff order-ship date]]&lt;0,"not appropriate")</f>
        <v>late time</v>
      </c>
      <c r="AE1043" s="11" t="str">
        <f t="shared" si="82"/>
        <v>Positive</v>
      </c>
      <c r="AF1043" s="11" t="str">
        <f>_xlfn.CONCAT(Table1[[#This Row],[Month]],Table1[[#This Row],[year]])</f>
        <v>April2024</v>
      </c>
      <c r="AG1043" s="11">
        <f t="shared" si="83"/>
        <v>0.219512195121951</v>
      </c>
    </row>
    <row r="1044" spans="1:33">
      <c r="A1044" s="4">
        <v>1043</v>
      </c>
      <c r="B1044" s="5" t="s">
        <v>3252</v>
      </c>
      <c r="C1044" s="5" t="s">
        <v>152</v>
      </c>
      <c r="D1044" s="5" t="s">
        <v>3253</v>
      </c>
      <c r="E1044" s="5" t="s">
        <v>3254</v>
      </c>
      <c r="F1044" s="5" t="s">
        <v>158</v>
      </c>
      <c r="G1044" s="5" t="s">
        <v>638</v>
      </c>
      <c r="H1044" s="5" t="s">
        <v>40</v>
      </c>
      <c r="I1044" s="5" t="s">
        <v>212</v>
      </c>
      <c r="J1044" s="5" t="s">
        <v>64</v>
      </c>
      <c r="K1044" s="5" t="s">
        <v>3255</v>
      </c>
      <c r="L1044" s="5" t="s">
        <v>36</v>
      </c>
      <c r="M1044" s="5" t="s">
        <v>41</v>
      </c>
      <c r="N1044" s="5" t="s">
        <v>3256</v>
      </c>
      <c r="O1044" s="5">
        <v>149.76</v>
      </c>
      <c r="P1044" s="5">
        <v>3</v>
      </c>
      <c r="Q1044" s="5">
        <v>53.91</v>
      </c>
      <c r="R1044" s="8">
        <f>Table1[[#This Row],[Profit]]/Table1[[#This Row],[Sales]]</f>
        <v>0.35997596153846201</v>
      </c>
      <c r="S1044" s="5">
        <v>35.979999999999997</v>
      </c>
      <c r="T1044" s="5" t="s">
        <v>163</v>
      </c>
      <c r="U1044" s="5">
        <v>619</v>
      </c>
      <c r="V1044" s="5" t="s">
        <v>174</v>
      </c>
      <c r="W1044" s="5" t="s">
        <v>126</v>
      </c>
      <c r="X1044" s="9" t="s">
        <v>21</v>
      </c>
      <c r="Y1044" s="12">
        <v>45624</v>
      </c>
      <c r="Z1044" s="12">
        <v>45334</v>
      </c>
      <c r="AA1044" s="11">
        <f t="shared" si="80"/>
        <v>2024</v>
      </c>
      <c r="AB1044" s="11" t="str">
        <f t="shared" si="81"/>
        <v>February</v>
      </c>
      <c r="AC1044" s="11">
        <f t="shared" si="84"/>
        <v>-290</v>
      </c>
      <c r="AD1044" s="13" t="str" cm="1">
        <f t="array" ref="AD1044">_xlfn.IFS(Table1[[#This Row],[Diff order-ship date]]&gt;10,"late time",Table1[[#This Row],[Diff order-ship date]]&gt;=0,"on time",Table1[[#This Row],[Diff order-ship date]]&lt;0,"not appropriate")</f>
        <v>not appropriate</v>
      </c>
      <c r="AE1044" s="11" t="str">
        <f t="shared" si="82"/>
        <v>Positive</v>
      </c>
      <c r="AF1044" s="11" t="str">
        <f>_xlfn.CONCAT(Table1[[#This Row],[Month]],Table1[[#This Row],[year]])</f>
        <v>February2024</v>
      </c>
      <c r="AG1044" s="11">
        <f t="shared" si="83"/>
        <v>0.35997596153846201</v>
      </c>
    </row>
    <row r="1045" spans="1:33">
      <c r="A1045" s="6">
        <v>1044</v>
      </c>
      <c r="B1045" s="7" t="s">
        <v>2388</v>
      </c>
      <c r="C1045" s="7" t="s">
        <v>152</v>
      </c>
      <c r="D1045" s="7" t="s">
        <v>659</v>
      </c>
      <c r="E1045" s="7" t="s">
        <v>107</v>
      </c>
      <c r="F1045" s="7" t="s">
        <v>158</v>
      </c>
      <c r="G1045" s="7" t="s">
        <v>2389</v>
      </c>
      <c r="H1045" s="7" t="s">
        <v>132</v>
      </c>
      <c r="I1045" s="7" t="s">
        <v>212</v>
      </c>
      <c r="J1045" s="7" t="s">
        <v>66</v>
      </c>
      <c r="K1045" s="7" t="s">
        <v>3257</v>
      </c>
      <c r="L1045" s="7" t="s">
        <v>36</v>
      </c>
      <c r="M1045" s="7" t="s">
        <v>41</v>
      </c>
      <c r="N1045" s="7" t="s">
        <v>3258</v>
      </c>
      <c r="O1045" s="7">
        <v>30.15</v>
      </c>
      <c r="P1045" s="7">
        <v>3</v>
      </c>
      <c r="Q1045" s="7">
        <v>13.5</v>
      </c>
      <c r="R1045" s="8">
        <f>Table1[[#This Row],[Profit]]/Table1[[#This Row],[Sales]]</f>
        <v>0.44776119402985098</v>
      </c>
      <c r="S1045" s="7">
        <v>0.87</v>
      </c>
      <c r="T1045" s="7" t="s">
        <v>165</v>
      </c>
      <c r="U1045" s="7">
        <v>101</v>
      </c>
      <c r="V1045" s="7" t="s">
        <v>174</v>
      </c>
      <c r="W1045" s="7" t="s">
        <v>122</v>
      </c>
      <c r="X1045" s="10" t="s">
        <v>21</v>
      </c>
      <c r="Y1045" s="14">
        <v>44667</v>
      </c>
      <c r="Z1045" s="14">
        <v>44673</v>
      </c>
      <c r="AA1045" s="11">
        <f t="shared" si="80"/>
        <v>2022</v>
      </c>
      <c r="AB1045" s="11" t="str">
        <f t="shared" si="81"/>
        <v>April</v>
      </c>
      <c r="AC1045" s="11">
        <f t="shared" si="84"/>
        <v>6</v>
      </c>
      <c r="AD1045" s="13" t="str" cm="1">
        <f t="array" ref="AD1045">_xlfn.IFS(Table1[[#This Row],[Diff order-ship date]]&gt;10,"late time",Table1[[#This Row],[Diff order-ship date]]&gt;=0,"on time",Table1[[#This Row],[Diff order-ship date]]&lt;0,"not appropriate")</f>
        <v>on time</v>
      </c>
      <c r="AE1045" s="11" t="str">
        <f t="shared" si="82"/>
        <v>Positive</v>
      </c>
      <c r="AF1045" s="11" t="str">
        <f>_xlfn.CONCAT(Table1[[#This Row],[Month]],Table1[[#This Row],[year]])</f>
        <v>April2022</v>
      </c>
      <c r="AG1045" s="11">
        <f t="shared" si="83"/>
        <v>0.44776119402985098</v>
      </c>
    </row>
    <row r="1046" spans="1:33">
      <c r="A1046" s="4">
        <v>1045</v>
      </c>
      <c r="B1046" s="5" t="s">
        <v>2338</v>
      </c>
      <c r="C1046" s="5" t="s">
        <v>152</v>
      </c>
      <c r="D1046" s="5" t="s">
        <v>721</v>
      </c>
      <c r="E1046" s="5" t="s">
        <v>722</v>
      </c>
      <c r="F1046" s="5" t="s">
        <v>158</v>
      </c>
      <c r="G1046" s="5" t="s">
        <v>46</v>
      </c>
      <c r="H1046" s="5" t="s">
        <v>46</v>
      </c>
      <c r="I1046" s="5" t="s">
        <v>212</v>
      </c>
      <c r="J1046" s="5" t="s">
        <v>65</v>
      </c>
      <c r="K1046" s="5" t="s">
        <v>3259</v>
      </c>
      <c r="L1046" s="5" t="s">
        <v>36</v>
      </c>
      <c r="M1046" s="5" t="s">
        <v>47</v>
      </c>
      <c r="N1046" s="5" t="s">
        <v>3260</v>
      </c>
      <c r="O1046" s="5">
        <v>158.76</v>
      </c>
      <c r="P1046" s="5">
        <v>3</v>
      </c>
      <c r="Q1046" s="5">
        <v>65.069999999999993</v>
      </c>
      <c r="R1046" s="8">
        <f>Table1[[#This Row],[Profit]]/Table1[[#This Row],[Sales]]</f>
        <v>0.40986394557823103</v>
      </c>
      <c r="S1046" s="5">
        <v>34.51</v>
      </c>
      <c r="T1046" s="5" t="s">
        <v>163</v>
      </c>
      <c r="U1046" s="5">
        <v>451</v>
      </c>
      <c r="V1046" s="5" t="s">
        <v>174</v>
      </c>
      <c r="W1046" s="5" t="s">
        <v>115</v>
      </c>
      <c r="X1046" s="9" t="s">
        <v>21</v>
      </c>
      <c r="Y1046" s="12">
        <v>44891</v>
      </c>
      <c r="Z1046" s="12">
        <v>44632</v>
      </c>
      <c r="AA1046" s="11">
        <f t="shared" si="80"/>
        <v>2022</v>
      </c>
      <c r="AB1046" s="11" t="str">
        <f t="shared" si="81"/>
        <v>March</v>
      </c>
      <c r="AC1046" s="11">
        <f t="shared" si="84"/>
        <v>-259</v>
      </c>
      <c r="AD1046" s="13" t="str" cm="1">
        <f t="array" ref="AD1046">_xlfn.IFS(Table1[[#This Row],[Diff order-ship date]]&gt;10,"late time",Table1[[#This Row],[Diff order-ship date]]&gt;=0,"on time",Table1[[#This Row],[Diff order-ship date]]&lt;0,"not appropriate")</f>
        <v>not appropriate</v>
      </c>
      <c r="AE1046" s="11" t="str">
        <f t="shared" si="82"/>
        <v>Positive</v>
      </c>
      <c r="AF1046" s="11" t="str">
        <f>_xlfn.CONCAT(Table1[[#This Row],[Month]],Table1[[#This Row],[year]])</f>
        <v>March2022</v>
      </c>
      <c r="AG1046" s="11">
        <f t="shared" si="83"/>
        <v>0.40986394557823103</v>
      </c>
    </row>
    <row r="1047" spans="1:33">
      <c r="A1047" s="6">
        <v>1046</v>
      </c>
      <c r="B1047" s="7" t="s">
        <v>2404</v>
      </c>
      <c r="C1047" s="7" t="s">
        <v>147</v>
      </c>
      <c r="D1047" s="7" t="s">
        <v>2405</v>
      </c>
      <c r="E1047" s="7" t="s">
        <v>2406</v>
      </c>
      <c r="F1047" s="7" t="s">
        <v>158</v>
      </c>
      <c r="G1047" s="7" t="s">
        <v>380</v>
      </c>
      <c r="H1047" s="7" t="s">
        <v>51</v>
      </c>
      <c r="I1047" s="7" t="s">
        <v>212</v>
      </c>
      <c r="J1047" s="7" t="s">
        <v>64</v>
      </c>
      <c r="K1047" s="7" t="s">
        <v>3261</v>
      </c>
      <c r="L1047" s="7" t="s">
        <v>36</v>
      </c>
      <c r="M1047" s="7" t="s">
        <v>47</v>
      </c>
      <c r="N1047" s="7" t="s">
        <v>3262</v>
      </c>
      <c r="O1047" s="7">
        <v>37.08</v>
      </c>
      <c r="P1047" s="7">
        <v>3</v>
      </c>
      <c r="Q1047" s="7">
        <v>17.73</v>
      </c>
      <c r="R1047" s="8">
        <f>Table1[[#This Row],[Profit]]/Table1[[#This Row],[Sales]]</f>
        <v>0.47815533980582497</v>
      </c>
      <c r="S1047" s="7">
        <v>7.46</v>
      </c>
      <c r="T1047" s="7" t="s">
        <v>165</v>
      </c>
      <c r="U1047" s="7">
        <v>192</v>
      </c>
      <c r="V1047" s="7" t="s">
        <v>174</v>
      </c>
      <c r="W1047" s="7" t="s">
        <v>110</v>
      </c>
      <c r="X1047" s="10" t="s">
        <v>28</v>
      </c>
      <c r="Y1047" s="14">
        <v>45453</v>
      </c>
      <c r="Z1047" s="14">
        <v>45575</v>
      </c>
      <c r="AA1047" s="11">
        <f t="shared" si="80"/>
        <v>2024</v>
      </c>
      <c r="AB1047" s="11" t="str">
        <f t="shared" si="81"/>
        <v>October</v>
      </c>
      <c r="AC1047" s="11">
        <f t="shared" si="84"/>
        <v>122</v>
      </c>
      <c r="AD1047" s="13" t="str" cm="1">
        <f t="array" ref="AD1047">_xlfn.IFS(Table1[[#This Row],[Diff order-ship date]]&gt;10,"late time",Table1[[#This Row],[Diff order-ship date]]&gt;=0,"on time",Table1[[#This Row],[Diff order-ship date]]&lt;0,"not appropriate")</f>
        <v>late time</v>
      </c>
      <c r="AE1047" s="11" t="str">
        <f t="shared" si="82"/>
        <v>Positive</v>
      </c>
      <c r="AF1047" s="11" t="str">
        <f>_xlfn.CONCAT(Table1[[#This Row],[Month]],Table1[[#This Row],[year]])</f>
        <v>October2024</v>
      </c>
      <c r="AG1047" s="11">
        <f t="shared" si="83"/>
        <v>0.47815533980582497</v>
      </c>
    </row>
    <row r="1048" spans="1:33">
      <c r="A1048" s="4">
        <v>1047</v>
      </c>
      <c r="B1048" s="5" t="s">
        <v>984</v>
      </c>
      <c r="C1048" s="5" t="s">
        <v>149</v>
      </c>
      <c r="D1048" s="5" t="s">
        <v>985</v>
      </c>
      <c r="E1048" s="5" t="s">
        <v>986</v>
      </c>
      <c r="F1048" s="5" t="s">
        <v>158</v>
      </c>
      <c r="G1048" s="5" t="s">
        <v>308</v>
      </c>
      <c r="H1048" s="5" t="s">
        <v>87</v>
      </c>
      <c r="I1048" s="5" t="s">
        <v>212</v>
      </c>
      <c r="J1048" s="5" t="s">
        <v>66</v>
      </c>
      <c r="K1048" s="5" t="s">
        <v>2311</v>
      </c>
      <c r="L1048" s="5" t="s">
        <v>36</v>
      </c>
      <c r="M1048" s="5" t="s">
        <v>47</v>
      </c>
      <c r="N1048" s="5" t="s">
        <v>2312</v>
      </c>
      <c r="O1048" s="5">
        <v>50.46</v>
      </c>
      <c r="P1048" s="5">
        <v>1</v>
      </c>
      <c r="Q1048" s="5">
        <v>22.68</v>
      </c>
      <c r="R1048" s="8">
        <f>Table1[[#This Row],[Profit]]/Table1[[#This Row],[Sales]]</f>
        <v>0.44946492271105798</v>
      </c>
      <c r="S1048" s="5">
        <v>10.54</v>
      </c>
      <c r="T1048" s="5" t="s">
        <v>163</v>
      </c>
      <c r="U1048" s="5">
        <v>626</v>
      </c>
      <c r="V1048" s="5" t="s">
        <v>174</v>
      </c>
      <c r="W1048" s="5" t="s">
        <v>126</v>
      </c>
      <c r="X1048" s="9" t="s">
        <v>21</v>
      </c>
      <c r="Y1048" s="12">
        <v>45587</v>
      </c>
      <c r="Z1048" s="12">
        <v>45593</v>
      </c>
      <c r="AA1048" s="11">
        <f t="shared" si="80"/>
        <v>2024</v>
      </c>
      <c r="AB1048" s="11" t="str">
        <f t="shared" si="81"/>
        <v>October</v>
      </c>
      <c r="AC1048" s="11">
        <f t="shared" si="84"/>
        <v>6</v>
      </c>
      <c r="AD1048" s="13" t="str" cm="1">
        <f t="array" ref="AD1048">_xlfn.IFS(Table1[[#This Row],[Diff order-ship date]]&gt;10,"late time",Table1[[#This Row],[Diff order-ship date]]&gt;=0,"on time",Table1[[#This Row],[Diff order-ship date]]&lt;0,"not appropriate")</f>
        <v>on time</v>
      </c>
      <c r="AE1048" s="11" t="str">
        <f t="shared" si="82"/>
        <v>Positive</v>
      </c>
      <c r="AF1048" s="11" t="str">
        <f>_xlfn.CONCAT(Table1[[#This Row],[Month]],Table1[[#This Row],[year]])</f>
        <v>October2024</v>
      </c>
      <c r="AG1048" s="11">
        <f t="shared" si="83"/>
        <v>0.44946492271105798</v>
      </c>
    </row>
    <row r="1049" spans="1:33">
      <c r="A1049" s="6">
        <v>1048</v>
      </c>
      <c r="B1049" s="7" t="s">
        <v>1046</v>
      </c>
      <c r="C1049" s="7" t="s">
        <v>147</v>
      </c>
      <c r="D1049" s="7" t="s">
        <v>1047</v>
      </c>
      <c r="E1049" s="7" t="s">
        <v>1048</v>
      </c>
      <c r="F1049" s="7" t="s">
        <v>158</v>
      </c>
      <c r="G1049" s="7" t="s">
        <v>1049</v>
      </c>
      <c r="H1049" s="7" t="s">
        <v>100</v>
      </c>
      <c r="I1049" s="7" t="s">
        <v>212</v>
      </c>
      <c r="J1049" s="7" t="s">
        <v>67</v>
      </c>
      <c r="K1049" s="7" t="s">
        <v>1091</v>
      </c>
      <c r="L1049" s="7" t="s">
        <v>36</v>
      </c>
      <c r="M1049" s="7" t="s">
        <v>75</v>
      </c>
      <c r="N1049" s="7" t="s">
        <v>1092</v>
      </c>
      <c r="O1049" s="7">
        <v>16.8</v>
      </c>
      <c r="P1049" s="7">
        <v>1</v>
      </c>
      <c r="Q1049" s="7">
        <v>5.37</v>
      </c>
      <c r="R1049" s="8">
        <f>Table1[[#This Row],[Profit]]/Table1[[#This Row],[Sales]]</f>
        <v>0.31964285714285701</v>
      </c>
      <c r="S1049" s="7">
        <v>5.25</v>
      </c>
      <c r="T1049" s="7" t="s">
        <v>163</v>
      </c>
      <c r="U1049" s="7">
        <v>510</v>
      </c>
      <c r="V1049" s="7" t="s">
        <v>174</v>
      </c>
      <c r="W1049" s="7" t="s">
        <v>122</v>
      </c>
      <c r="X1049" s="10" t="s">
        <v>21</v>
      </c>
      <c r="Y1049" s="14">
        <v>45307</v>
      </c>
      <c r="Z1049" s="14">
        <v>45314</v>
      </c>
      <c r="AA1049" s="11">
        <f t="shared" si="80"/>
        <v>2024</v>
      </c>
      <c r="AB1049" s="11" t="str">
        <f t="shared" si="81"/>
        <v>January</v>
      </c>
      <c r="AC1049" s="11">
        <f t="shared" si="84"/>
        <v>7</v>
      </c>
      <c r="AD1049" s="13" t="str" cm="1">
        <f t="array" ref="AD1049">_xlfn.IFS(Table1[[#This Row],[Diff order-ship date]]&gt;10,"late time",Table1[[#This Row],[Diff order-ship date]]&gt;=0,"on time",Table1[[#This Row],[Diff order-ship date]]&lt;0,"not appropriate")</f>
        <v>on time</v>
      </c>
      <c r="AE1049" s="11" t="str">
        <f t="shared" si="82"/>
        <v>Positive</v>
      </c>
      <c r="AF1049" s="11" t="str">
        <f>_xlfn.CONCAT(Table1[[#This Row],[Month]],Table1[[#This Row],[year]])</f>
        <v>January2024</v>
      </c>
      <c r="AG1049" s="11">
        <f t="shared" si="83"/>
        <v>0.31964285714285701</v>
      </c>
    </row>
    <row r="1050" spans="1:33">
      <c r="A1050" s="4">
        <v>1049</v>
      </c>
      <c r="B1050" s="5" t="s">
        <v>3263</v>
      </c>
      <c r="C1050" s="5" t="s">
        <v>147</v>
      </c>
      <c r="D1050" s="5" t="s">
        <v>3264</v>
      </c>
      <c r="E1050" s="5" t="s">
        <v>3265</v>
      </c>
      <c r="F1050" s="5" t="s">
        <v>158</v>
      </c>
      <c r="G1050" s="5" t="s">
        <v>2301</v>
      </c>
      <c r="H1050" s="5" t="s">
        <v>82</v>
      </c>
      <c r="I1050" s="5" t="s">
        <v>212</v>
      </c>
      <c r="J1050" s="5" t="s">
        <v>64</v>
      </c>
      <c r="K1050" s="5" t="s">
        <v>3052</v>
      </c>
      <c r="L1050" s="5" t="s">
        <v>36</v>
      </c>
      <c r="M1050" s="5" t="s">
        <v>75</v>
      </c>
      <c r="N1050" s="5" t="s">
        <v>3053</v>
      </c>
      <c r="O1050" s="5">
        <v>11.49</v>
      </c>
      <c r="P1050" s="5">
        <v>1</v>
      </c>
      <c r="Q1050" s="5">
        <v>3.33</v>
      </c>
      <c r="R1050" s="8">
        <f>Table1[[#This Row],[Profit]]/Table1[[#This Row],[Sales]]</f>
        <v>0.28981723237597901</v>
      </c>
      <c r="S1050" s="5">
        <v>0.18</v>
      </c>
      <c r="T1050" s="5" t="s">
        <v>170</v>
      </c>
      <c r="U1050" s="5">
        <v>774</v>
      </c>
      <c r="V1050" s="5" t="s">
        <v>174</v>
      </c>
      <c r="W1050" s="5" t="s">
        <v>115</v>
      </c>
      <c r="X1050" s="9" t="s">
        <v>21</v>
      </c>
      <c r="Y1050" s="12">
        <v>45109</v>
      </c>
      <c r="Z1050" s="12">
        <v>45232</v>
      </c>
      <c r="AA1050" s="11">
        <f t="shared" si="80"/>
        <v>2023</v>
      </c>
      <c r="AB1050" s="11" t="str">
        <f t="shared" si="81"/>
        <v>November</v>
      </c>
      <c r="AC1050" s="11">
        <f t="shared" si="84"/>
        <v>123</v>
      </c>
      <c r="AD1050" s="13" t="str" cm="1">
        <f t="array" ref="AD1050">_xlfn.IFS(Table1[[#This Row],[Diff order-ship date]]&gt;10,"late time",Table1[[#This Row],[Diff order-ship date]]&gt;=0,"on time",Table1[[#This Row],[Diff order-ship date]]&lt;0,"not appropriate")</f>
        <v>late time</v>
      </c>
      <c r="AE1050" s="11" t="str">
        <f t="shared" si="82"/>
        <v>Positive</v>
      </c>
      <c r="AF1050" s="11" t="str">
        <f>_xlfn.CONCAT(Table1[[#This Row],[Month]],Table1[[#This Row],[year]])</f>
        <v>November2023</v>
      </c>
      <c r="AG1050" s="11">
        <f t="shared" si="83"/>
        <v>0.28981723237597901</v>
      </c>
    </row>
    <row r="1051" spans="1:33">
      <c r="A1051" s="6">
        <v>1050</v>
      </c>
      <c r="B1051" s="7" t="s">
        <v>923</v>
      </c>
      <c r="C1051" s="7" t="s">
        <v>152</v>
      </c>
      <c r="D1051" s="7" t="s">
        <v>924</v>
      </c>
      <c r="E1051" s="7" t="s">
        <v>925</v>
      </c>
      <c r="F1051" s="7" t="s">
        <v>158</v>
      </c>
      <c r="G1051" s="7" t="s">
        <v>926</v>
      </c>
      <c r="H1051" s="7" t="s">
        <v>104</v>
      </c>
      <c r="I1051" s="7" t="s">
        <v>212</v>
      </c>
      <c r="J1051" s="7" t="s">
        <v>67</v>
      </c>
      <c r="K1051" s="7" t="s">
        <v>3266</v>
      </c>
      <c r="L1051" s="7" t="s">
        <v>36</v>
      </c>
      <c r="M1051" s="7" t="s">
        <v>75</v>
      </c>
      <c r="N1051" s="7" t="s">
        <v>3267</v>
      </c>
      <c r="O1051" s="7">
        <v>11.52</v>
      </c>
      <c r="P1051" s="7">
        <v>1</v>
      </c>
      <c r="Q1051" s="7">
        <v>3.78</v>
      </c>
      <c r="R1051" s="8">
        <f>Table1[[#This Row],[Profit]]/Table1[[#This Row],[Sales]]</f>
        <v>0.328125</v>
      </c>
      <c r="S1051" s="7">
        <v>0.94</v>
      </c>
      <c r="T1051" s="7" t="s">
        <v>170</v>
      </c>
      <c r="U1051" s="7">
        <v>580</v>
      </c>
      <c r="V1051" s="7" t="s">
        <v>174</v>
      </c>
      <c r="W1051" s="7" t="s">
        <v>110</v>
      </c>
      <c r="X1051" s="10" t="s">
        <v>28</v>
      </c>
      <c r="Y1051" s="14">
        <v>44273</v>
      </c>
      <c r="Z1051" s="14">
        <v>44278</v>
      </c>
      <c r="AA1051" s="11">
        <f t="shared" si="80"/>
        <v>2021</v>
      </c>
      <c r="AB1051" s="11" t="str">
        <f t="shared" si="81"/>
        <v>March</v>
      </c>
      <c r="AC1051" s="11">
        <f t="shared" si="84"/>
        <v>5</v>
      </c>
      <c r="AD1051" s="13" t="str" cm="1">
        <f t="array" ref="AD1051">_xlfn.IFS(Table1[[#This Row],[Diff order-ship date]]&gt;10,"late time",Table1[[#This Row],[Diff order-ship date]]&gt;=0,"on time",Table1[[#This Row],[Diff order-ship date]]&lt;0,"not appropriate")</f>
        <v>on time</v>
      </c>
      <c r="AE1051" s="11" t="str">
        <f t="shared" si="82"/>
        <v>Positive</v>
      </c>
      <c r="AF1051" s="11" t="str">
        <f>_xlfn.CONCAT(Table1[[#This Row],[Month]],Table1[[#This Row],[year]])</f>
        <v>March2021</v>
      </c>
      <c r="AG1051" s="11">
        <f t="shared" si="83"/>
        <v>0.328125</v>
      </c>
    </row>
    <row r="1052" spans="1:33">
      <c r="A1052" s="4">
        <v>1051</v>
      </c>
      <c r="B1052" s="5" t="s">
        <v>2331</v>
      </c>
      <c r="C1052" s="5" t="s">
        <v>149</v>
      </c>
      <c r="D1052" s="5" t="s">
        <v>368</v>
      </c>
      <c r="E1052" s="5" t="s">
        <v>133</v>
      </c>
      <c r="F1052" s="5" t="s">
        <v>158</v>
      </c>
      <c r="G1052" s="5" t="s">
        <v>156</v>
      </c>
      <c r="H1052" s="5" t="s">
        <v>104</v>
      </c>
      <c r="I1052" s="5" t="s">
        <v>212</v>
      </c>
      <c r="J1052" s="5" t="s">
        <v>67</v>
      </c>
      <c r="K1052" s="5" t="s">
        <v>3268</v>
      </c>
      <c r="L1052" s="5" t="s">
        <v>36</v>
      </c>
      <c r="M1052" s="5" t="s">
        <v>99</v>
      </c>
      <c r="N1052" s="5" t="s">
        <v>3269</v>
      </c>
      <c r="O1052" s="5">
        <v>55.92</v>
      </c>
      <c r="P1052" s="5">
        <v>2</v>
      </c>
      <c r="Q1052" s="5">
        <v>20.64</v>
      </c>
      <c r="R1052" s="8">
        <f>Table1[[#This Row],[Profit]]/Table1[[#This Row],[Sales]]</f>
        <v>0.36909871244635201</v>
      </c>
      <c r="S1052" s="5">
        <v>7.86</v>
      </c>
      <c r="T1052" s="5" t="s">
        <v>170</v>
      </c>
      <c r="U1052" s="5">
        <v>636</v>
      </c>
      <c r="V1052" s="5" t="s">
        <v>174</v>
      </c>
      <c r="W1052" s="5" t="s">
        <v>126</v>
      </c>
      <c r="X1052" s="9" t="s">
        <v>28</v>
      </c>
      <c r="Y1052" s="12">
        <v>45477</v>
      </c>
      <c r="Z1052" s="12">
        <v>45600</v>
      </c>
      <c r="AA1052" s="11">
        <f t="shared" si="80"/>
        <v>2024</v>
      </c>
      <c r="AB1052" s="11" t="str">
        <f t="shared" si="81"/>
        <v>November</v>
      </c>
      <c r="AC1052" s="11">
        <f t="shared" si="84"/>
        <v>123</v>
      </c>
      <c r="AD1052" s="13" t="str" cm="1">
        <f t="array" ref="AD1052">_xlfn.IFS(Table1[[#This Row],[Diff order-ship date]]&gt;10,"late time",Table1[[#This Row],[Diff order-ship date]]&gt;=0,"on time",Table1[[#This Row],[Diff order-ship date]]&lt;0,"not appropriate")</f>
        <v>late time</v>
      </c>
      <c r="AE1052" s="11" t="str">
        <f t="shared" si="82"/>
        <v>Positive</v>
      </c>
      <c r="AF1052" s="11" t="str">
        <f>_xlfn.CONCAT(Table1[[#This Row],[Month]],Table1[[#This Row],[year]])</f>
        <v>November2024</v>
      </c>
      <c r="AG1052" s="11">
        <f t="shared" si="83"/>
        <v>0.36909871244635201</v>
      </c>
    </row>
    <row r="1053" spans="1:33">
      <c r="A1053" s="6">
        <v>1052</v>
      </c>
      <c r="B1053" s="7" t="s">
        <v>1266</v>
      </c>
      <c r="C1053" s="7" t="s">
        <v>149</v>
      </c>
      <c r="D1053" s="7" t="s">
        <v>1267</v>
      </c>
      <c r="E1053" s="7" t="s">
        <v>1268</v>
      </c>
      <c r="F1053" s="7" t="s">
        <v>158</v>
      </c>
      <c r="G1053" s="7" t="s">
        <v>313</v>
      </c>
      <c r="H1053" s="7" t="s">
        <v>61</v>
      </c>
      <c r="I1053" s="7" t="s">
        <v>212</v>
      </c>
      <c r="J1053" s="7" t="s">
        <v>67</v>
      </c>
      <c r="K1053" s="7" t="s">
        <v>3270</v>
      </c>
      <c r="L1053" s="7" t="s">
        <v>36</v>
      </c>
      <c r="M1053" s="7" t="s">
        <v>38</v>
      </c>
      <c r="N1053" s="7" t="s">
        <v>3271</v>
      </c>
      <c r="O1053" s="7">
        <v>23.82</v>
      </c>
      <c r="P1053" s="7">
        <v>2</v>
      </c>
      <c r="Q1053" s="7">
        <v>8.52</v>
      </c>
      <c r="R1053" s="8">
        <f>Table1[[#This Row],[Profit]]/Table1[[#This Row],[Sales]]</f>
        <v>0.35768261964735498</v>
      </c>
      <c r="S1053" s="7">
        <v>5.93</v>
      </c>
      <c r="T1053" s="7" t="s">
        <v>163</v>
      </c>
      <c r="U1053" s="7">
        <v>311</v>
      </c>
      <c r="V1053" s="7" t="s">
        <v>174</v>
      </c>
      <c r="W1053" s="7" t="s">
        <v>122</v>
      </c>
      <c r="X1053" s="10" t="s">
        <v>21</v>
      </c>
      <c r="Y1053" s="14">
        <v>45149</v>
      </c>
      <c r="Z1053" s="14">
        <v>45243</v>
      </c>
      <c r="AA1053" s="11">
        <f t="shared" si="80"/>
        <v>2023</v>
      </c>
      <c r="AB1053" s="11" t="str">
        <f t="shared" si="81"/>
        <v>November</v>
      </c>
      <c r="AC1053" s="11">
        <f t="shared" si="84"/>
        <v>94</v>
      </c>
      <c r="AD1053" s="13" t="str" cm="1">
        <f t="array" ref="AD1053">_xlfn.IFS(Table1[[#This Row],[Diff order-ship date]]&gt;10,"late time",Table1[[#This Row],[Diff order-ship date]]&gt;=0,"on time",Table1[[#This Row],[Diff order-ship date]]&lt;0,"not appropriate")</f>
        <v>late time</v>
      </c>
      <c r="AE1053" s="11" t="str">
        <f t="shared" si="82"/>
        <v>Positive</v>
      </c>
      <c r="AF1053" s="11" t="str">
        <f>_xlfn.CONCAT(Table1[[#This Row],[Month]],Table1[[#This Row],[year]])</f>
        <v>November2023</v>
      </c>
      <c r="AG1053" s="11">
        <f t="shared" si="83"/>
        <v>0.35768261964735498</v>
      </c>
    </row>
    <row r="1054" spans="1:33">
      <c r="A1054" s="4">
        <v>1053</v>
      </c>
      <c r="B1054" s="5" t="s">
        <v>1046</v>
      </c>
      <c r="C1054" s="5" t="s">
        <v>147</v>
      </c>
      <c r="D1054" s="5" t="s">
        <v>1047</v>
      </c>
      <c r="E1054" s="5" t="s">
        <v>1048</v>
      </c>
      <c r="F1054" s="5" t="s">
        <v>158</v>
      </c>
      <c r="G1054" s="5" t="s">
        <v>1049</v>
      </c>
      <c r="H1054" s="5" t="s">
        <v>100</v>
      </c>
      <c r="I1054" s="5" t="s">
        <v>212</v>
      </c>
      <c r="J1054" s="5" t="s">
        <v>67</v>
      </c>
      <c r="K1054" s="5" t="s">
        <v>3272</v>
      </c>
      <c r="L1054" s="5" t="s">
        <v>36</v>
      </c>
      <c r="M1054" s="5" t="s">
        <v>99</v>
      </c>
      <c r="N1054" s="5" t="s">
        <v>3273</v>
      </c>
      <c r="O1054" s="5">
        <v>50.4</v>
      </c>
      <c r="P1054" s="5">
        <v>2</v>
      </c>
      <c r="Q1054" s="5">
        <v>3</v>
      </c>
      <c r="R1054" s="8">
        <f>Table1[[#This Row],[Profit]]/Table1[[#This Row],[Sales]]</f>
        <v>5.95238095238095E-2</v>
      </c>
      <c r="S1054" s="5">
        <v>13.89</v>
      </c>
      <c r="T1054" s="5" t="s">
        <v>163</v>
      </c>
      <c r="U1054" s="5">
        <v>364</v>
      </c>
      <c r="V1054" s="5" t="s">
        <v>174</v>
      </c>
      <c r="W1054" s="5" t="s">
        <v>115</v>
      </c>
      <c r="X1054" s="9" t="s">
        <v>28</v>
      </c>
      <c r="Y1054" s="12">
        <v>45526</v>
      </c>
      <c r="Z1054" s="12">
        <v>45530</v>
      </c>
      <c r="AA1054" s="11">
        <f t="shared" si="80"/>
        <v>2024</v>
      </c>
      <c r="AB1054" s="11" t="str">
        <f t="shared" si="81"/>
        <v>August</v>
      </c>
      <c r="AC1054" s="11">
        <f t="shared" si="84"/>
        <v>4</v>
      </c>
      <c r="AD1054" s="13" t="str" cm="1">
        <f t="array" ref="AD1054">_xlfn.IFS(Table1[[#This Row],[Diff order-ship date]]&gt;10,"late time",Table1[[#This Row],[Diff order-ship date]]&gt;=0,"on time",Table1[[#This Row],[Diff order-ship date]]&lt;0,"not appropriate")</f>
        <v>on time</v>
      </c>
      <c r="AE1054" s="11" t="str">
        <f t="shared" si="82"/>
        <v>Positive</v>
      </c>
      <c r="AF1054" s="11" t="str">
        <f>_xlfn.CONCAT(Table1[[#This Row],[Month]],Table1[[#This Row],[year]])</f>
        <v>August2024</v>
      </c>
      <c r="AG1054" s="11">
        <f t="shared" si="83"/>
        <v>5.95238095238095E-2</v>
      </c>
    </row>
    <row r="1055" spans="1:33">
      <c r="A1055" s="6">
        <v>1054</v>
      </c>
      <c r="B1055" s="7" t="s">
        <v>3274</v>
      </c>
      <c r="C1055" s="7" t="s">
        <v>147</v>
      </c>
      <c r="D1055" s="7" t="s">
        <v>735</v>
      </c>
      <c r="E1055" s="7" t="s">
        <v>736</v>
      </c>
      <c r="F1055" s="7" t="s">
        <v>158</v>
      </c>
      <c r="G1055" s="7" t="s">
        <v>644</v>
      </c>
      <c r="H1055" s="7" t="s">
        <v>104</v>
      </c>
      <c r="I1055" s="7" t="s">
        <v>212</v>
      </c>
      <c r="J1055" s="7" t="s">
        <v>67</v>
      </c>
      <c r="K1055" s="7" t="s">
        <v>2318</v>
      </c>
      <c r="L1055" s="7" t="s">
        <v>36</v>
      </c>
      <c r="M1055" s="7" t="s">
        <v>114</v>
      </c>
      <c r="N1055" s="7" t="s">
        <v>3275</v>
      </c>
      <c r="O1055" s="7">
        <v>26.91</v>
      </c>
      <c r="P1055" s="7">
        <v>2</v>
      </c>
      <c r="Q1055" s="7">
        <v>-6.51</v>
      </c>
      <c r="R1055" s="8">
        <f>Table1[[#This Row],[Profit]]/Table1[[#This Row],[Sales]]</f>
        <v>-0.241917502787068</v>
      </c>
      <c r="S1055" s="7">
        <v>5.5</v>
      </c>
      <c r="T1055" s="7" t="s">
        <v>165</v>
      </c>
      <c r="U1055" s="7">
        <v>344</v>
      </c>
      <c r="V1055" s="7" t="s">
        <v>174</v>
      </c>
      <c r="W1055" s="7" t="s">
        <v>110</v>
      </c>
      <c r="X1055" s="10" t="s">
        <v>21</v>
      </c>
      <c r="Y1055" s="14">
        <v>45428</v>
      </c>
      <c r="Z1055" s="14">
        <v>45434</v>
      </c>
      <c r="AA1055" s="11">
        <f t="shared" si="80"/>
        <v>2024</v>
      </c>
      <c r="AB1055" s="11" t="str">
        <f t="shared" si="81"/>
        <v>May</v>
      </c>
      <c r="AC1055" s="11">
        <f t="shared" si="84"/>
        <v>6</v>
      </c>
      <c r="AD1055" s="13" t="str" cm="1">
        <f t="array" ref="AD1055">_xlfn.IFS(Table1[[#This Row],[Diff order-ship date]]&gt;10,"late time",Table1[[#This Row],[Diff order-ship date]]&gt;=0,"on time",Table1[[#This Row],[Diff order-ship date]]&lt;0,"not appropriate")</f>
        <v>on time</v>
      </c>
      <c r="AE1055" s="11" t="str">
        <f t="shared" si="82"/>
        <v>Negative</v>
      </c>
      <c r="AF1055" s="11" t="str">
        <f>_xlfn.CONCAT(Table1[[#This Row],[Month]],Table1[[#This Row],[year]])</f>
        <v>May2024</v>
      </c>
      <c r="AG1055" s="11">
        <f t="shared" si="83"/>
        <v>-0.241917502787068</v>
      </c>
    </row>
    <row r="1056" spans="1:33">
      <c r="A1056" s="4">
        <v>1055</v>
      </c>
      <c r="B1056" s="5" t="s">
        <v>3276</v>
      </c>
      <c r="C1056" s="5" t="s">
        <v>152</v>
      </c>
      <c r="D1056" s="5" t="s">
        <v>1927</v>
      </c>
      <c r="E1056" s="5" t="s">
        <v>1928</v>
      </c>
      <c r="F1056" s="5" t="s">
        <v>158</v>
      </c>
      <c r="G1056" s="5" t="s">
        <v>855</v>
      </c>
      <c r="H1056" s="5" t="s">
        <v>74</v>
      </c>
      <c r="I1056" s="5" t="s">
        <v>212</v>
      </c>
      <c r="J1056" s="5" t="s">
        <v>65</v>
      </c>
      <c r="K1056" s="5" t="s">
        <v>517</v>
      </c>
      <c r="L1056" s="5" t="s">
        <v>36</v>
      </c>
      <c r="M1056" s="5" t="s">
        <v>109</v>
      </c>
      <c r="N1056" s="5" t="s">
        <v>518</v>
      </c>
      <c r="O1056" s="5">
        <v>21.54</v>
      </c>
      <c r="P1056" s="5">
        <v>2</v>
      </c>
      <c r="Q1056" s="5">
        <v>6</v>
      </c>
      <c r="R1056" s="8">
        <f>Table1[[#This Row],[Profit]]/Table1[[#This Row],[Sales]]</f>
        <v>0.27855153203342597</v>
      </c>
      <c r="S1056" s="5">
        <v>1.83</v>
      </c>
      <c r="T1056" s="5" t="s">
        <v>170</v>
      </c>
      <c r="U1056" s="5">
        <v>455</v>
      </c>
      <c r="V1056" s="5" t="s">
        <v>174</v>
      </c>
      <c r="W1056" s="5" t="s">
        <v>126</v>
      </c>
      <c r="X1056" s="9" t="s">
        <v>28</v>
      </c>
      <c r="Y1056" s="12">
        <v>44573</v>
      </c>
      <c r="Z1056" s="12">
        <v>44754</v>
      </c>
      <c r="AA1056" s="11">
        <f t="shared" si="80"/>
        <v>2022</v>
      </c>
      <c r="AB1056" s="11" t="str">
        <f t="shared" si="81"/>
        <v>July</v>
      </c>
      <c r="AC1056" s="11">
        <f t="shared" si="84"/>
        <v>181</v>
      </c>
      <c r="AD1056" s="13" t="str" cm="1">
        <f t="array" ref="AD1056">_xlfn.IFS(Table1[[#This Row],[Diff order-ship date]]&gt;10,"late time",Table1[[#This Row],[Diff order-ship date]]&gt;=0,"on time",Table1[[#This Row],[Diff order-ship date]]&lt;0,"not appropriate")</f>
        <v>late time</v>
      </c>
      <c r="AE1056" s="11" t="str">
        <f t="shared" si="82"/>
        <v>Positive</v>
      </c>
      <c r="AF1056" s="11" t="str">
        <f>_xlfn.CONCAT(Table1[[#This Row],[Month]],Table1[[#This Row],[year]])</f>
        <v>July2022</v>
      </c>
      <c r="AG1056" s="11">
        <f t="shared" si="83"/>
        <v>0.27855153203342597</v>
      </c>
    </row>
    <row r="1057" spans="1:33">
      <c r="A1057" s="6">
        <v>1056</v>
      </c>
      <c r="B1057" s="7" t="s">
        <v>3277</v>
      </c>
      <c r="C1057" s="7" t="s">
        <v>152</v>
      </c>
      <c r="D1057" s="7" t="s">
        <v>654</v>
      </c>
      <c r="E1057" s="7" t="s">
        <v>655</v>
      </c>
      <c r="F1057" s="7" t="s">
        <v>158</v>
      </c>
      <c r="G1057" s="7" t="s">
        <v>345</v>
      </c>
      <c r="H1057" s="7" t="s">
        <v>142</v>
      </c>
      <c r="I1057" s="7" t="s">
        <v>212</v>
      </c>
      <c r="J1057" s="7" t="s">
        <v>64</v>
      </c>
      <c r="K1057" s="7" t="s">
        <v>3278</v>
      </c>
      <c r="L1057" s="7" t="s">
        <v>36</v>
      </c>
      <c r="M1057" s="7" t="s">
        <v>75</v>
      </c>
      <c r="N1057" s="7" t="s">
        <v>3279</v>
      </c>
      <c r="O1057" s="7">
        <v>20.46</v>
      </c>
      <c r="P1057" s="7">
        <v>2</v>
      </c>
      <c r="Q1057" s="7">
        <v>1.02</v>
      </c>
      <c r="R1057" s="8">
        <f>Table1[[#This Row],[Profit]]/Table1[[#This Row],[Sales]]</f>
        <v>4.98533724340176E-2</v>
      </c>
      <c r="S1057" s="7">
        <v>7.03</v>
      </c>
      <c r="T1057" s="7" t="s">
        <v>163</v>
      </c>
      <c r="U1057" s="7">
        <v>498</v>
      </c>
      <c r="V1057" s="7" t="s">
        <v>174</v>
      </c>
      <c r="W1057" s="7" t="s">
        <v>122</v>
      </c>
      <c r="X1057" s="10" t="s">
        <v>28</v>
      </c>
      <c r="Y1057" s="14">
        <v>44790</v>
      </c>
      <c r="Z1057" s="14">
        <v>44795</v>
      </c>
      <c r="AA1057" s="11">
        <f t="shared" si="80"/>
        <v>2022</v>
      </c>
      <c r="AB1057" s="11" t="str">
        <f t="shared" si="81"/>
        <v>August</v>
      </c>
      <c r="AC1057" s="11">
        <f t="shared" si="84"/>
        <v>5</v>
      </c>
      <c r="AD1057" s="13" t="str" cm="1">
        <f t="array" ref="AD1057">_xlfn.IFS(Table1[[#This Row],[Diff order-ship date]]&gt;10,"late time",Table1[[#This Row],[Diff order-ship date]]&gt;=0,"on time",Table1[[#This Row],[Diff order-ship date]]&lt;0,"not appropriate")</f>
        <v>on time</v>
      </c>
      <c r="AE1057" s="11" t="str">
        <f t="shared" si="82"/>
        <v>Positive</v>
      </c>
      <c r="AF1057" s="11" t="str">
        <f>_xlfn.CONCAT(Table1[[#This Row],[Month]],Table1[[#This Row],[year]])</f>
        <v>August2022</v>
      </c>
      <c r="AG1057" s="11">
        <f t="shared" si="83"/>
        <v>4.98533724340176E-2</v>
      </c>
    </row>
    <row r="1058" spans="1:33">
      <c r="A1058" s="4">
        <v>1057</v>
      </c>
      <c r="B1058" s="5" t="s">
        <v>1347</v>
      </c>
      <c r="C1058" s="5" t="s">
        <v>152</v>
      </c>
      <c r="D1058" s="5" t="s">
        <v>1348</v>
      </c>
      <c r="E1058" s="5" t="s">
        <v>1349</v>
      </c>
      <c r="F1058" s="5" t="s">
        <v>158</v>
      </c>
      <c r="G1058" s="5" t="s">
        <v>259</v>
      </c>
      <c r="H1058" s="5" t="s">
        <v>138</v>
      </c>
      <c r="I1058" s="5" t="s">
        <v>212</v>
      </c>
      <c r="J1058" s="5" t="s">
        <v>65</v>
      </c>
      <c r="K1058" s="5" t="s">
        <v>3280</v>
      </c>
      <c r="L1058" s="5" t="s">
        <v>36</v>
      </c>
      <c r="M1058" s="5" t="s">
        <v>75</v>
      </c>
      <c r="N1058" s="5" t="s">
        <v>151</v>
      </c>
      <c r="O1058" s="5">
        <v>22.68</v>
      </c>
      <c r="P1058" s="5">
        <v>2</v>
      </c>
      <c r="Q1058" s="5">
        <v>3.12</v>
      </c>
      <c r="R1058" s="8">
        <f>Table1[[#This Row],[Profit]]/Table1[[#This Row],[Sales]]</f>
        <v>0.137566137566138</v>
      </c>
      <c r="S1058" s="5">
        <v>1.51</v>
      </c>
      <c r="T1058" s="5" t="s">
        <v>170</v>
      </c>
      <c r="U1058" s="5">
        <v>655</v>
      </c>
      <c r="V1058" s="5" t="s">
        <v>174</v>
      </c>
      <c r="W1058" s="5" t="s">
        <v>115</v>
      </c>
      <c r="X1058" s="9" t="s">
        <v>21</v>
      </c>
      <c r="Y1058" s="12">
        <v>45613</v>
      </c>
      <c r="Z1058" s="12">
        <v>45618</v>
      </c>
      <c r="AA1058" s="11">
        <f t="shared" si="80"/>
        <v>2024</v>
      </c>
      <c r="AB1058" s="11" t="str">
        <f t="shared" si="81"/>
        <v>November</v>
      </c>
      <c r="AC1058" s="11">
        <f t="shared" si="84"/>
        <v>5</v>
      </c>
      <c r="AD1058" s="13" t="str" cm="1">
        <f t="array" ref="AD1058">_xlfn.IFS(Table1[[#This Row],[Diff order-ship date]]&gt;10,"late time",Table1[[#This Row],[Diff order-ship date]]&gt;=0,"on time",Table1[[#This Row],[Diff order-ship date]]&lt;0,"not appropriate")</f>
        <v>on time</v>
      </c>
      <c r="AE1058" s="11" t="str">
        <f t="shared" si="82"/>
        <v>Positive</v>
      </c>
      <c r="AF1058" s="11" t="str">
        <f>_xlfn.CONCAT(Table1[[#This Row],[Month]],Table1[[#This Row],[year]])</f>
        <v>November2024</v>
      </c>
      <c r="AG1058" s="11">
        <f t="shared" si="83"/>
        <v>0.137566137566138</v>
      </c>
    </row>
    <row r="1059" spans="1:33">
      <c r="A1059" s="6">
        <v>1058</v>
      </c>
      <c r="B1059" s="7" t="s">
        <v>1196</v>
      </c>
      <c r="C1059" s="7" t="s">
        <v>152</v>
      </c>
      <c r="D1059" s="7" t="s">
        <v>1197</v>
      </c>
      <c r="E1059" s="7" t="s">
        <v>1198</v>
      </c>
      <c r="F1059" s="7" t="s">
        <v>158</v>
      </c>
      <c r="G1059" s="7" t="s">
        <v>740</v>
      </c>
      <c r="H1059" s="7" t="s">
        <v>40</v>
      </c>
      <c r="I1059" s="7" t="s">
        <v>212</v>
      </c>
      <c r="J1059" s="7" t="s">
        <v>64</v>
      </c>
      <c r="K1059" s="7" t="s">
        <v>3281</v>
      </c>
      <c r="L1059" s="7" t="s">
        <v>36</v>
      </c>
      <c r="M1059" s="7" t="s">
        <v>38</v>
      </c>
      <c r="N1059" s="7" t="s">
        <v>3282</v>
      </c>
      <c r="O1059" s="7">
        <v>81.900000000000006</v>
      </c>
      <c r="P1059" s="7">
        <v>2</v>
      </c>
      <c r="Q1059" s="7">
        <v>33.54</v>
      </c>
      <c r="R1059" s="8">
        <f>Table1[[#This Row],[Profit]]/Table1[[#This Row],[Sales]]</f>
        <v>0.40952380952381001</v>
      </c>
      <c r="S1059" s="7">
        <v>7.41</v>
      </c>
      <c r="T1059" s="7" t="s">
        <v>170</v>
      </c>
      <c r="U1059" s="7">
        <v>799</v>
      </c>
      <c r="V1059" s="7" t="s">
        <v>174</v>
      </c>
      <c r="W1059" s="7" t="s">
        <v>110</v>
      </c>
      <c r="X1059" s="10" t="s">
        <v>28</v>
      </c>
      <c r="Y1059" s="14">
        <v>44360</v>
      </c>
      <c r="Z1059" s="14">
        <v>44366</v>
      </c>
      <c r="AA1059" s="11">
        <f t="shared" si="80"/>
        <v>2021</v>
      </c>
      <c r="AB1059" s="11" t="str">
        <f t="shared" si="81"/>
        <v>June</v>
      </c>
      <c r="AC1059" s="11">
        <f t="shared" si="84"/>
        <v>6</v>
      </c>
      <c r="AD1059" s="13" t="str" cm="1">
        <f t="array" ref="AD1059">_xlfn.IFS(Table1[[#This Row],[Diff order-ship date]]&gt;10,"late time",Table1[[#This Row],[Diff order-ship date]]&gt;=0,"on time",Table1[[#This Row],[Diff order-ship date]]&lt;0,"not appropriate")</f>
        <v>on time</v>
      </c>
      <c r="AE1059" s="11" t="str">
        <f t="shared" si="82"/>
        <v>Positive</v>
      </c>
      <c r="AF1059" s="11" t="str">
        <f>_xlfn.CONCAT(Table1[[#This Row],[Month]],Table1[[#This Row],[year]])</f>
        <v>June2021</v>
      </c>
      <c r="AG1059" s="11">
        <f t="shared" si="83"/>
        <v>0.40952380952381001</v>
      </c>
    </row>
    <row r="1060" spans="1:33">
      <c r="A1060" s="4">
        <v>1059</v>
      </c>
      <c r="B1060" s="5" t="s">
        <v>3283</v>
      </c>
      <c r="C1060" s="5" t="s">
        <v>152</v>
      </c>
      <c r="D1060" s="5" t="s">
        <v>2841</v>
      </c>
      <c r="E1060" s="5" t="s">
        <v>2842</v>
      </c>
      <c r="F1060" s="5" t="s">
        <v>158</v>
      </c>
      <c r="G1060" s="5" t="s">
        <v>644</v>
      </c>
      <c r="H1060" s="5" t="s">
        <v>104</v>
      </c>
      <c r="I1060" s="5" t="s">
        <v>212</v>
      </c>
      <c r="J1060" s="5" t="s">
        <v>67</v>
      </c>
      <c r="K1060" s="5" t="s">
        <v>3284</v>
      </c>
      <c r="L1060" s="5" t="s">
        <v>36</v>
      </c>
      <c r="M1060" s="5" t="s">
        <v>114</v>
      </c>
      <c r="N1060" s="5" t="s">
        <v>3285</v>
      </c>
      <c r="O1060" s="5">
        <v>22.53</v>
      </c>
      <c r="P1060" s="5">
        <v>2</v>
      </c>
      <c r="Q1060" s="5">
        <v>-17.13</v>
      </c>
      <c r="R1060" s="8">
        <f>Table1[[#This Row],[Profit]]/Table1[[#This Row],[Sales]]</f>
        <v>-0.76031957390146498</v>
      </c>
      <c r="S1060" s="5">
        <v>4.66</v>
      </c>
      <c r="T1060" s="5" t="s">
        <v>163</v>
      </c>
      <c r="U1060" s="5">
        <v>191</v>
      </c>
      <c r="V1060" s="5" t="s">
        <v>174</v>
      </c>
      <c r="W1060" s="5" t="s">
        <v>126</v>
      </c>
      <c r="X1060" s="9" t="s">
        <v>21</v>
      </c>
      <c r="Y1060" s="12">
        <v>44630</v>
      </c>
      <c r="Z1060" s="12">
        <v>44814</v>
      </c>
      <c r="AA1060" s="11">
        <f t="shared" si="80"/>
        <v>2022</v>
      </c>
      <c r="AB1060" s="11" t="str">
        <f t="shared" si="81"/>
        <v>September</v>
      </c>
      <c r="AC1060" s="11">
        <f t="shared" si="84"/>
        <v>184</v>
      </c>
      <c r="AD1060" s="13" t="str" cm="1">
        <f t="array" ref="AD1060">_xlfn.IFS(Table1[[#This Row],[Diff order-ship date]]&gt;10,"late time",Table1[[#This Row],[Diff order-ship date]]&gt;=0,"on time",Table1[[#This Row],[Diff order-ship date]]&lt;0,"not appropriate")</f>
        <v>late time</v>
      </c>
      <c r="AE1060" s="11" t="str">
        <f t="shared" si="82"/>
        <v>Negative</v>
      </c>
      <c r="AF1060" s="11" t="str">
        <f>_xlfn.CONCAT(Table1[[#This Row],[Month]],Table1[[#This Row],[year]])</f>
        <v>September2022</v>
      </c>
      <c r="AG1060" s="11">
        <f t="shared" si="83"/>
        <v>-0.76031957390146498</v>
      </c>
    </row>
    <row r="1061" spans="1:33">
      <c r="A1061" s="6">
        <v>1060</v>
      </c>
      <c r="B1061" s="7" t="s">
        <v>2358</v>
      </c>
      <c r="C1061" s="7" t="s">
        <v>152</v>
      </c>
      <c r="D1061" s="7" t="s">
        <v>1032</v>
      </c>
      <c r="E1061" s="7" t="s">
        <v>1033</v>
      </c>
      <c r="F1061" s="7" t="s">
        <v>158</v>
      </c>
      <c r="G1061" s="7" t="s">
        <v>644</v>
      </c>
      <c r="H1061" s="7" t="s">
        <v>104</v>
      </c>
      <c r="I1061" s="7" t="s">
        <v>212</v>
      </c>
      <c r="J1061" s="7" t="s">
        <v>67</v>
      </c>
      <c r="K1061" s="7" t="s">
        <v>414</v>
      </c>
      <c r="L1061" s="7" t="s">
        <v>36</v>
      </c>
      <c r="M1061" s="7" t="s">
        <v>75</v>
      </c>
      <c r="N1061" s="7" t="s">
        <v>415</v>
      </c>
      <c r="O1061" s="7">
        <v>16.02</v>
      </c>
      <c r="P1061" s="7">
        <v>2</v>
      </c>
      <c r="Q1061" s="7">
        <v>-11.58</v>
      </c>
      <c r="R1061" s="8">
        <f>Table1[[#This Row],[Profit]]/Table1[[#This Row],[Sales]]</f>
        <v>-0.72284644194756598</v>
      </c>
      <c r="S1061" s="7">
        <v>4.34</v>
      </c>
      <c r="T1061" s="7" t="s">
        <v>163</v>
      </c>
      <c r="U1061" s="7">
        <v>140</v>
      </c>
      <c r="V1061" s="7" t="s">
        <v>174</v>
      </c>
      <c r="W1061" s="7" t="s">
        <v>122</v>
      </c>
      <c r="X1061" s="10" t="s">
        <v>28</v>
      </c>
      <c r="Y1061" s="14">
        <v>44892</v>
      </c>
      <c r="Z1061" s="14">
        <v>44632</v>
      </c>
      <c r="AA1061" s="11">
        <f t="shared" si="80"/>
        <v>2022</v>
      </c>
      <c r="AB1061" s="11" t="str">
        <f t="shared" si="81"/>
        <v>March</v>
      </c>
      <c r="AC1061" s="11">
        <f t="shared" si="84"/>
        <v>-260</v>
      </c>
      <c r="AD1061" s="13" t="str" cm="1">
        <f t="array" ref="AD1061">_xlfn.IFS(Table1[[#This Row],[Diff order-ship date]]&gt;10,"late time",Table1[[#This Row],[Diff order-ship date]]&gt;=0,"on time",Table1[[#This Row],[Diff order-ship date]]&lt;0,"not appropriate")</f>
        <v>not appropriate</v>
      </c>
      <c r="AE1061" s="11" t="str">
        <f t="shared" si="82"/>
        <v>Negative</v>
      </c>
      <c r="AF1061" s="11" t="str">
        <f>_xlfn.CONCAT(Table1[[#This Row],[Month]],Table1[[#This Row],[year]])</f>
        <v>March2022</v>
      </c>
      <c r="AG1061" s="11">
        <f t="shared" si="83"/>
        <v>-0.72284644194756598</v>
      </c>
    </row>
    <row r="1062" spans="1:33">
      <c r="A1062" s="4">
        <v>1061</v>
      </c>
      <c r="B1062" s="5" t="s">
        <v>912</v>
      </c>
      <c r="C1062" s="5" t="s">
        <v>152</v>
      </c>
      <c r="D1062" s="5" t="s">
        <v>913</v>
      </c>
      <c r="E1062" s="5" t="s">
        <v>914</v>
      </c>
      <c r="F1062" s="5" t="s">
        <v>158</v>
      </c>
      <c r="G1062" s="5" t="s">
        <v>236</v>
      </c>
      <c r="H1062" s="5" t="s">
        <v>94</v>
      </c>
      <c r="I1062" s="5" t="s">
        <v>212</v>
      </c>
      <c r="J1062" s="5" t="s">
        <v>66</v>
      </c>
      <c r="K1062" s="5" t="s">
        <v>1841</v>
      </c>
      <c r="L1062" s="5" t="s">
        <v>36</v>
      </c>
      <c r="M1062" s="5" t="s">
        <v>47</v>
      </c>
      <c r="N1062" s="5" t="s">
        <v>1842</v>
      </c>
      <c r="O1062" s="5">
        <v>30.3</v>
      </c>
      <c r="P1062" s="5">
        <v>2</v>
      </c>
      <c r="Q1062" s="5">
        <v>10.56</v>
      </c>
      <c r="R1062" s="8">
        <f>Table1[[#This Row],[Profit]]/Table1[[#This Row],[Sales]]</f>
        <v>0.34851485148514899</v>
      </c>
      <c r="S1062" s="5">
        <v>1.25</v>
      </c>
      <c r="T1062" s="5" t="s">
        <v>170</v>
      </c>
      <c r="U1062" s="5">
        <v>557</v>
      </c>
      <c r="V1062" s="5" t="s">
        <v>174</v>
      </c>
      <c r="W1062" s="5" t="s">
        <v>115</v>
      </c>
      <c r="X1062" s="9" t="s">
        <v>28</v>
      </c>
      <c r="Y1062" s="12">
        <v>45085</v>
      </c>
      <c r="Z1062" s="12">
        <v>45207</v>
      </c>
      <c r="AA1062" s="11">
        <f t="shared" si="80"/>
        <v>2023</v>
      </c>
      <c r="AB1062" s="11" t="str">
        <f t="shared" si="81"/>
        <v>October</v>
      </c>
      <c r="AC1062" s="11">
        <f t="shared" si="84"/>
        <v>122</v>
      </c>
      <c r="AD1062" s="13" t="str" cm="1">
        <f t="array" ref="AD1062">_xlfn.IFS(Table1[[#This Row],[Diff order-ship date]]&gt;10,"late time",Table1[[#This Row],[Diff order-ship date]]&gt;=0,"on time",Table1[[#This Row],[Diff order-ship date]]&lt;0,"not appropriate")</f>
        <v>late time</v>
      </c>
      <c r="AE1062" s="11" t="str">
        <f t="shared" si="82"/>
        <v>Positive</v>
      </c>
      <c r="AF1062" s="11" t="str">
        <f>_xlfn.CONCAT(Table1[[#This Row],[Month]],Table1[[#This Row],[year]])</f>
        <v>October2023</v>
      </c>
      <c r="AG1062" s="11">
        <f t="shared" si="83"/>
        <v>0.34851485148514899</v>
      </c>
    </row>
    <row r="1063" spans="1:33">
      <c r="A1063" s="6">
        <v>1062</v>
      </c>
      <c r="B1063" s="7" t="s">
        <v>1084</v>
      </c>
      <c r="C1063" s="7" t="s">
        <v>152</v>
      </c>
      <c r="D1063" s="7" t="s">
        <v>1085</v>
      </c>
      <c r="E1063" s="7" t="s">
        <v>86</v>
      </c>
      <c r="F1063" s="7" t="s">
        <v>158</v>
      </c>
      <c r="G1063" s="7" t="s">
        <v>156</v>
      </c>
      <c r="H1063" s="7" t="s">
        <v>104</v>
      </c>
      <c r="I1063" s="7" t="s">
        <v>212</v>
      </c>
      <c r="J1063" s="7" t="s">
        <v>67</v>
      </c>
      <c r="K1063" s="7" t="s">
        <v>628</v>
      </c>
      <c r="L1063" s="7" t="s">
        <v>36</v>
      </c>
      <c r="M1063" s="7" t="s">
        <v>41</v>
      </c>
      <c r="N1063" s="7" t="s">
        <v>629</v>
      </c>
      <c r="O1063" s="7">
        <v>34.020000000000003</v>
      </c>
      <c r="P1063" s="7">
        <v>2</v>
      </c>
      <c r="Q1063" s="7">
        <v>11.22</v>
      </c>
      <c r="R1063" s="8">
        <f>Table1[[#This Row],[Profit]]/Table1[[#This Row],[Sales]]</f>
        <v>0.32980599647266301</v>
      </c>
      <c r="S1063" s="7">
        <v>4.3899999999999997</v>
      </c>
      <c r="T1063" s="7" t="s">
        <v>165</v>
      </c>
      <c r="U1063" s="7">
        <v>751</v>
      </c>
      <c r="V1063" s="7" t="s">
        <v>174</v>
      </c>
      <c r="W1063" s="7" t="s">
        <v>126</v>
      </c>
      <c r="X1063" s="10" t="s">
        <v>21</v>
      </c>
      <c r="Y1063" s="14">
        <v>44325</v>
      </c>
      <c r="Z1063" s="14">
        <v>44509</v>
      </c>
      <c r="AA1063" s="11">
        <f t="shared" si="80"/>
        <v>2021</v>
      </c>
      <c r="AB1063" s="11" t="str">
        <f t="shared" si="81"/>
        <v>November</v>
      </c>
      <c r="AC1063" s="11">
        <f t="shared" si="84"/>
        <v>184</v>
      </c>
      <c r="AD1063" s="13" t="str" cm="1">
        <f t="array" ref="AD1063">_xlfn.IFS(Table1[[#This Row],[Diff order-ship date]]&gt;10,"late time",Table1[[#This Row],[Diff order-ship date]]&gt;=0,"on time",Table1[[#This Row],[Diff order-ship date]]&lt;0,"not appropriate")</f>
        <v>late time</v>
      </c>
      <c r="AE1063" s="11" t="str">
        <f t="shared" si="82"/>
        <v>Positive</v>
      </c>
      <c r="AF1063" s="11" t="str">
        <f>_xlfn.CONCAT(Table1[[#This Row],[Month]],Table1[[#This Row],[year]])</f>
        <v>November2021</v>
      </c>
      <c r="AG1063" s="11">
        <f t="shared" si="83"/>
        <v>0.32980599647266301</v>
      </c>
    </row>
    <row r="1064" spans="1:33">
      <c r="A1064" s="4">
        <v>1063</v>
      </c>
      <c r="B1064" s="5" t="s">
        <v>1201</v>
      </c>
      <c r="C1064" s="5" t="s">
        <v>152</v>
      </c>
      <c r="D1064" s="5" t="s">
        <v>1202</v>
      </c>
      <c r="E1064" s="5" t="s">
        <v>1203</v>
      </c>
      <c r="F1064" s="5" t="s">
        <v>158</v>
      </c>
      <c r="G1064" s="5" t="s">
        <v>1204</v>
      </c>
      <c r="H1064" s="5" t="s">
        <v>129</v>
      </c>
      <c r="I1064" s="5" t="s">
        <v>212</v>
      </c>
      <c r="J1064" s="5" t="s">
        <v>67</v>
      </c>
      <c r="K1064" s="5" t="s">
        <v>701</v>
      </c>
      <c r="L1064" s="5" t="s">
        <v>36</v>
      </c>
      <c r="M1064" s="5" t="s">
        <v>41</v>
      </c>
      <c r="N1064" s="5" t="s">
        <v>702</v>
      </c>
      <c r="O1064" s="5">
        <v>95.16</v>
      </c>
      <c r="P1064" s="5">
        <v>2</v>
      </c>
      <c r="Q1064" s="5">
        <v>26.64</v>
      </c>
      <c r="R1064" s="8">
        <f>Table1[[#This Row],[Profit]]/Table1[[#This Row],[Sales]]</f>
        <v>0.27994955863808302</v>
      </c>
      <c r="S1064" s="5">
        <v>6.43</v>
      </c>
      <c r="T1064" s="5" t="s">
        <v>170</v>
      </c>
      <c r="U1064" s="5">
        <v>306</v>
      </c>
      <c r="V1064" s="5" t="s">
        <v>174</v>
      </c>
      <c r="W1064" s="5" t="s">
        <v>122</v>
      </c>
      <c r="X1064" s="9" t="s">
        <v>21</v>
      </c>
      <c r="Y1064" s="12">
        <v>45403</v>
      </c>
      <c r="Z1064" s="12">
        <v>45407</v>
      </c>
      <c r="AA1064" s="11">
        <f t="shared" si="80"/>
        <v>2024</v>
      </c>
      <c r="AB1064" s="11" t="str">
        <f t="shared" si="81"/>
        <v>April</v>
      </c>
      <c r="AC1064" s="11">
        <f t="shared" si="84"/>
        <v>4</v>
      </c>
      <c r="AD1064" s="13" t="str" cm="1">
        <f t="array" ref="AD1064">_xlfn.IFS(Table1[[#This Row],[Diff order-ship date]]&gt;10,"late time",Table1[[#This Row],[Diff order-ship date]]&gt;=0,"on time",Table1[[#This Row],[Diff order-ship date]]&lt;0,"not appropriate")</f>
        <v>on time</v>
      </c>
      <c r="AE1064" s="11" t="str">
        <f t="shared" si="82"/>
        <v>Positive</v>
      </c>
      <c r="AF1064" s="11" t="str">
        <f>_xlfn.CONCAT(Table1[[#This Row],[Month]],Table1[[#This Row],[year]])</f>
        <v>April2024</v>
      </c>
      <c r="AG1064" s="11">
        <f t="shared" si="83"/>
        <v>0.27994955863808302</v>
      </c>
    </row>
    <row r="1065" spans="1:33">
      <c r="A1065" s="6">
        <v>1064</v>
      </c>
      <c r="B1065" s="7" t="s">
        <v>3286</v>
      </c>
      <c r="C1065" s="7" t="s">
        <v>147</v>
      </c>
      <c r="D1065" s="7" t="s">
        <v>3287</v>
      </c>
      <c r="E1065" s="7" t="s">
        <v>3288</v>
      </c>
      <c r="F1065" s="7" t="s">
        <v>158</v>
      </c>
      <c r="G1065" s="7" t="s">
        <v>1011</v>
      </c>
      <c r="H1065" s="7" t="s">
        <v>134</v>
      </c>
      <c r="I1065" s="7" t="s">
        <v>212</v>
      </c>
      <c r="J1065" s="7" t="s">
        <v>66</v>
      </c>
      <c r="K1065" s="7" t="s">
        <v>3289</v>
      </c>
      <c r="L1065" s="7" t="s">
        <v>42</v>
      </c>
      <c r="M1065" s="7" t="s">
        <v>95</v>
      </c>
      <c r="N1065" s="7" t="s">
        <v>3290</v>
      </c>
      <c r="O1065" s="7">
        <v>87.12</v>
      </c>
      <c r="P1065" s="7">
        <v>2</v>
      </c>
      <c r="Q1065" s="7">
        <v>22.62</v>
      </c>
      <c r="R1065" s="8">
        <f>Table1[[#This Row],[Profit]]/Table1[[#This Row],[Sales]]</f>
        <v>0.25964187327823701</v>
      </c>
      <c r="S1065" s="7">
        <v>24.26</v>
      </c>
      <c r="T1065" s="7" t="s">
        <v>165</v>
      </c>
      <c r="U1065" s="7">
        <v>743</v>
      </c>
      <c r="V1065" s="7" t="s">
        <v>174</v>
      </c>
      <c r="W1065" s="7" t="s">
        <v>115</v>
      </c>
      <c r="X1065" s="10" t="s">
        <v>21</v>
      </c>
      <c r="Y1065" s="14">
        <v>45623</v>
      </c>
      <c r="Z1065" s="14">
        <v>45303</v>
      </c>
      <c r="AA1065" s="11">
        <f t="shared" si="80"/>
        <v>2024</v>
      </c>
      <c r="AB1065" s="11" t="str">
        <f t="shared" si="81"/>
        <v>January</v>
      </c>
      <c r="AC1065" s="11">
        <f t="shared" si="84"/>
        <v>-320</v>
      </c>
      <c r="AD1065" s="13" t="str" cm="1">
        <f t="array" ref="AD1065">_xlfn.IFS(Table1[[#This Row],[Diff order-ship date]]&gt;10,"late time",Table1[[#This Row],[Diff order-ship date]]&gt;=0,"on time",Table1[[#This Row],[Diff order-ship date]]&lt;0,"not appropriate")</f>
        <v>not appropriate</v>
      </c>
      <c r="AE1065" s="11" t="str">
        <f t="shared" si="82"/>
        <v>Positive</v>
      </c>
      <c r="AF1065" s="11" t="str">
        <f>_xlfn.CONCAT(Table1[[#This Row],[Month]],Table1[[#This Row],[year]])</f>
        <v>January2024</v>
      </c>
      <c r="AG1065" s="11">
        <f t="shared" si="83"/>
        <v>0.25964187327823701</v>
      </c>
    </row>
    <row r="1066" spans="1:33">
      <c r="A1066" s="4">
        <v>1065</v>
      </c>
      <c r="B1066" s="5" t="s">
        <v>3291</v>
      </c>
      <c r="C1066" s="5" t="s">
        <v>149</v>
      </c>
      <c r="D1066" s="5" t="s">
        <v>716</v>
      </c>
      <c r="E1066" s="5" t="s">
        <v>717</v>
      </c>
      <c r="F1066" s="5" t="s">
        <v>158</v>
      </c>
      <c r="G1066" s="5" t="s">
        <v>1448</v>
      </c>
      <c r="H1066" s="5" t="s">
        <v>113</v>
      </c>
      <c r="I1066" s="5" t="s">
        <v>212</v>
      </c>
      <c r="J1066" s="5" t="s">
        <v>64</v>
      </c>
      <c r="K1066" s="5" t="s">
        <v>2692</v>
      </c>
      <c r="L1066" s="5" t="s">
        <v>42</v>
      </c>
      <c r="M1066" s="5" t="s">
        <v>95</v>
      </c>
      <c r="N1066" s="5" t="s">
        <v>2693</v>
      </c>
      <c r="O1066" s="5">
        <v>676.8</v>
      </c>
      <c r="P1066" s="5">
        <v>8</v>
      </c>
      <c r="Q1066" s="5">
        <v>162.24</v>
      </c>
      <c r="R1066" s="8">
        <f>Table1[[#This Row],[Profit]]/Table1[[#This Row],[Sales]]</f>
        <v>0.23971631205673799</v>
      </c>
      <c r="S1066" s="5">
        <v>106.29</v>
      </c>
      <c r="T1066" s="5" t="s">
        <v>165</v>
      </c>
      <c r="U1066" s="5">
        <v>386</v>
      </c>
      <c r="V1066" s="5" t="s">
        <v>174</v>
      </c>
      <c r="W1066" s="5" t="s">
        <v>110</v>
      </c>
      <c r="X1066" s="9" t="s">
        <v>28</v>
      </c>
      <c r="Y1066" s="12">
        <v>44843</v>
      </c>
      <c r="Z1066" s="12">
        <v>44821</v>
      </c>
      <c r="AA1066" s="11">
        <f t="shared" si="80"/>
        <v>2022</v>
      </c>
      <c r="AB1066" s="11" t="str">
        <f t="shared" si="81"/>
        <v>September</v>
      </c>
      <c r="AC1066" s="11">
        <f t="shared" si="84"/>
        <v>-22</v>
      </c>
      <c r="AD1066" s="13" t="str" cm="1">
        <f t="array" ref="AD1066">_xlfn.IFS(Table1[[#This Row],[Diff order-ship date]]&gt;10,"late time",Table1[[#This Row],[Diff order-ship date]]&gt;=0,"on time",Table1[[#This Row],[Diff order-ship date]]&lt;0,"not appropriate")</f>
        <v>not appropriate</v>
      </c>
      <c r="AE1066" s="11" t="str">
        <f t="shared" si="82"/>
        <v>Positive</v>
      </c>
      <c r="AF1066" s="11" t="str">
        <f>_xlfn.CONCAT(Table1[[#This Row],[Month]],Table1[[#This Row],[year]])</f>
        <v>September2022</v>
      </c>
      <c r="AG1066" s="11">
        <f t="shared" si="83"/>
        <v>0.23971631205673799</v>
      </c>
    </row>
    <row r="1067" spans="1:33">
      <c r="A1067" s="6">
        <v>1066</v>
      </c>
      <c r="B1067" s="7" t="s">
        <v>838</v>
      </c>
      <c r="C1067" s="7" t="s">
        <v>147</v>
      </c>
      <c r="D1067" s="7" t="s">
        <v>839</v>
      </c>
      <c r="E1067" s="7" t="s">
        <v>840</v>
      </c>
      <c r="F1067" s="7" t="s">
        <v>159</v>
      </c>
      <c r="G1067" s="7" t="s">
        <v>740</v>
      </c>
      <c r="H1067" s="7" t="s">
        <v>40</v>
      </c>
      <c r="I1067" s="7" t="s">
        <v>212</v>
      </c>
      <c r="J1067" s="7" t="s">
        <v>64</v>
      </c>
      <c r="K1067" s="7" t="s">
        <v>3292</v>
      </c>
      <c r="L1067" s="7" t="s">
        <v>42</v>
      </c>
      <c r="M1067" s="7" t="s">
        <v>95</v>
      </c>
      <c r="N1067" s="7" t="s">
        <v>3293</v>
      </c>
      <c r="O1067" s="7">
        <v>597</v>
      </c>
      <c r="P1067" s="7">
        <v>5</v>
      </c>
      <c r="Q1067" s="7">
        <v>77.55</v>
      </c>
      <c r="R1067" s="8">
        <f>Table1[[#This Row],[Profit]]/Table1[[#This Row],[Sales]]</f>
        <v>0.12989949748743701</v>
      </c>
      <c r="S1067" s="7">
        <v>40.880000000000003</v>
      </c>
      <c r="T1067" s="7" t="s">
        <v>170</v>
      </c>
      <c r="U1067" s="7">
        <v>599</v>
      </c>
      <c r="V1067" s="7" t="s">
        <v>174</v>
      </c>
      <c r="W1067" s="7" t="s">
        <v>126</v>
      </c>
      <c r="X1067" s="10" t="s">
        <v>28</v>
      </c>
      <c r="Y1067" s="14">
        <v>44809</v>
      </c>
      <c r="Z1067" s="14">
        <v>44695</v>
      </c>
      <c r="AA1067" s="11">
        <f t="shared" si="80"/>
        <v>2022</v>
      </c>
      <c r="AB1067" s="11" t="str">
        <f t="shared" si="81"/>
        <v>May</v>
      </c>
      <c r="AC1067" s="11">
        <f t="shared" si="84"/>
        <v>-114</v>
      </c>
      <c r="AD1067" s="13" t="str" cm="1">
        <f t="array" ref="AD1067">_xlfn.IFS(Table1[[#This Row],[Diff order-ship date]]&gt;10,"late time",Table1[[#This Row],[Diff order-ship date]]&gt;=0,"on time",Table1[[#This Row],[Diff order-ship date]]&lt;0,"not appropriate")</f>
        <v>not appropriate</v>
      </c>
      <c r="AE1067" s="11" t="str">
        <f t="shared" si="82"/>
        <v>Positive</v>
      </c>
      <c r="AF1067" s="11" t="str">
        <f>_xlfn.CONCAT(Table1[[#This Row],[Month]],Table1[[#This Row],[year]])</f>
        <v>May2022</v>
      </c>
      <c r="AG1067" s="11">
        <f t="shared" si="83"/>
        <v>0.12989949748743701</v>
      </c>
    </row>
    <row r="1068" spans="1:33">
      <c r="A1068" s="4">
        <v>1067</v>
      </c>
      <c r="B1068" s="5" t="s">
        <v>2298</v>
      </c>
      <c r="C1068" s="5" t="s">
        <v>152</v>
      </c>
      <c r="D1068" s="5" t="s">
        <v>2299</v>
      </c>
      <c r="E1068" s="5" t="s">
        <v>2300</v>
      </c>
      <c r="F1068" s="5" t="s">
        <v>159</v>
      </c>
      <c r="G1068" s="5" t="s">
        <v>2301</v>
      </c>
      <c r="H1068" s="5" t="s">
        <v>82</v>
      </c>
      <c r="I1068" s="5" t="s">
        <v>212</v>
      </c>
      <c r="J1068" s="5" t="s">
        <v>64</v>
      </c>
      <c r="K1068" s="5" t="s">
        <v>3294</v>
      </c>
      <c r="L1068" s="5" t="s">
        <v>42</v>
      </c>
      <c r="M1068" s="5" t="s">
        <v>95</v>
      </c>
      <c r="N1068" s="5" t="s">
        <v>3295</v>
      </c>
      <c r="O1068" s="5">
        <v>149.04</v>
      </c>
      <c r="P1068" s="5">
        <v>2</v>
      </c>
      <c r="Q1068" s="5">
        <v>65.52</v>
      </c>
      <c r="R1068" s="8">
        <f>Table1[[#This Row],[Profit]]/Table1[[#This Row],[Sales]]</f>
        <v>0.43961352657004799</v>
      </c>
      <c r="S1068" s="5">
        <v>15.65</v>
      </c>
      <c r="T1068" s="5" t="s">
        <v>163</v>
      </c>
      <c r="U1068" s="5">
        <v>407</v>
      </c>
      <c r="V1068" s="5" t="s">
        <v>174</v>
      </c>
      <c r="W1068" s="5" t="s">
        <v>122</v>
      </c>
      <c r="X1068" s="9" t="s">
        <v>28</v>
      </c>
      <c r="Y1068" s="12">
        <v>44585</v>
      </c>
      <c r="Z1068" s="12">
        <v>44591</v>
      </c>
      <c r="AA1068" s="11">
        <f t="shared" si="80"/>
        <v>2022</v>
      </c>
      <c r="AB1068" s="11" t="str">
        <f t="shared" si="81"/>
        <v>January</v>
      </c>
      <c r="AC1068" s="11">
        <f t="shared" si="84"/>
        <v>6</v>
      </c>
      <c r="AD1068" s="13" t="str" cm="1">
        <f t="array" ref="AD1068">_xlfn.IFS(Table1[[#This Row],[Diff order-ship date]]&gt;10,"late time",Table1[[#This Row],[Diff order-ship date]]&gt;=0,"on time",Table1[[#This Row],[Diff order-ship date]]&lt;0,"not appropriate")</f>
        <v>on time</v>
      </c>
      <c r="AE1068" s="11" t="str">
        <f t="shared" si="82"/>
        <v>Positive</v>
      </c>
      <c r="AF1068" s="11" t="str">
        <f>_xlfn.CONCAT(Table1[[#This Row],[Month]],Table1[[#This Row],[year]])</f>
        <v>January2022</v>
      </c>
      <c r="AG1068" s="11">
        <f t="shared" si="83"/>
        <v>0.43961352657004799</v>
      </c>
    </row>
    <row r="1069" spans="1:33">
      <c r="A1069" s="6">
        <v>1068</v>
      </c>
      <c r="B1069" s="7" t="s">
        <v>3296</v>
      </c>
      <c r="C1069" s="7" t="s">
        <v>152</v>
      </c>
      <c r="D1069" s="7" t="s">
        <v>3297</v>
      </c>
      <c r="E1069" s="7" t="s">
        <v>3298</v>
      </c>
      <c r="F1069" s="7" t="s">
        <v>160</v>
      </c>
      <c r="G1069" s="7" t="s">
        <v>538</v>
      </c>
      <c r="H1069" s="7" t="s">
        <v>71</v>
      </c>
      <c r="I1069" s="7" t="s">
        <v>212</v>
      </c>
      <c r="J1069" s="7" t="s">
        <v>65</v>
      </c>
      <c r="K1069" s="7" t="s">
        <v>3299</v>
      </c>
      <c r="L1069" s="7" t="s">
        <v>42</v>
      </c>
      <c r="M1069" s="7" t="s">
        <v>95</v>
      </c>
      <c r="N1069" s="7" t="s">
        <v>3300</v>
      </c>
      <c r="O1069" s="7">
        <v>363.06</v>
      </c>
      <c r="P1069" s="7">
        <v>3</v>
      </c>
      <c r="Q1069" s="7">
        <v>32.67</v>
      </c>
      <c r="R1069" s="8">
        <f>Table1[[#This Row],[Profit]]/Table1[[#This Row],[Sales]]</f>
        <v>8.9985126425384199E-2</v>
      </c>
      <c r="S1069" s="7">
        <v>25.66</v>
      </c>
      <c r="T1069" s="7" t="s">
        <v>170</v>
      </c>
      <c r="U1069" s="7">
        <v>255</v>
      </c>
      <c r="V1069" s="7" t="s">
        <v>174</v>
      </c>
      <c r="W1069" s="7" t="s">
        <v>115</v>
      </c>
      <c r="X1069" s="10" t="s">
        <v>28</v>
      </c>
      <c r="Y1069" s="14">
        <v>45239</v>
      </c>
      <c r="Z1069" s="14">
        <v>45185</v>
      </c>
      <c r="AA1069" s="11">
        <f t="shared" si="80"/>
        <v>2023</v>
      </c>
      <c r="AB1069" s="11" t="str">
        <f t="shared" si="81"/>
        <v>September</v>
      </c>
      <c r="AC1069" s="11">
        <f t="shared" si="84"/>
        <v>-54</v>
      </c>
      <c r="AD1069" s="13" t="str" cm="1">
        <f t="array" ref="AD1069">_xlfn.IFS(Table1[[#This Row],[Diff order-ship date]]&gt;10,"late time",Table1[[#This Row],[Diff order-ship date]]&gt;=0,"on time",Table1[[#This Row],[Diff order-ship date]]&lt;0,"not appropriate")</f>
        <v>not appropriate</v>
      </c>
      <c r="AE1069" s="11" t="str">
        <f t="shared" si="82"/>
        <v>Positive</v>
      </c>
      <c r="AF1069" s="11" t="str">
        <f>_xlfn.CONCAT(Table1[[#This Row],[Month]],Table1[[#This Row],[year]])</f>
        <v>September2023</v>
      </c>
      <c r="AG1069" s="11">
        <f t="shared" si="83"/>
        <v>8.9985126425384199E-2</v>
      </c>
    </row>
    <row r="1070" spans="1:33">
      <c r="A1070" s="4">
        <v>1069</v>
      </c>
      <c r="B1070" s="5" t="s">
        <v>2536</v>
      </c>
      <c r="C1070" s="5" t="s">
        <v>149</v>
      </c>
      <c r="D1070" s="5" t="s">
        <v>2537</v>
      </c>
      <c r="E1070" s="5" t="s">
        <v>2538</v>
      </c>
      <c r="F1070" s="5" t="s">
        <v>160</v>
      </c>
      <c r="G1070" s="5" t="s">
        <v>566</v>
      </c>
      <c r="H1070" s="5" t="s">
        <v>129</v>
      </c>
      <c r="I1070" s="5" t="s">
        <v>212</v>
      </c>
      <c r="J1070" s="5" t="s">
        <v>67</v>
      </c>
      <c r="K1070" s="5" t="s">
        <v>3301</v>
      </c>
      <c r="L1070" s="5" t="s">
        <v>42</v>
      </c>
      <c r="M1070" s="5" t="s">
        <v>62</v>
      </c>
      <c r="N1070" s="5" t="s">
        <v>3302</v>
      </c>
      <c r="O1070" s="5">
        <v>763.92</v>
      </c>
      <c r="P1070" s="5">
        <v>4</v>
      </c>
      <c r="Q1070" s="5">
        <v>381.96</v>
      </c>
      <c r="R1070" s="8">
        <f>Table1[[#This Row],[Profit]]/Table1[[#This Row],[Sales]]</f>
        <v>0.5</v>
      </c>
      <c r="S1070" s="5">
        <v>313.66000000000003</v>
      </c>
      <c r="T1070" s="5" t="s">
        <v>163</v>
      </c>
      <c r="U1070" s="5">
        <v>425</v>
      </c>
      <c r="V1070" s="5" t="s">
        <v>174</v>
      </c>
      <c r="W1070" s="5" t="s">
        <v>110</v>
      </c>
      <c r="X1070" s="9" t="s">
        <v>28</v>
      </c>
      <c r="Y1070" s="12">
        <v>44325</v>
      </c>
      <c r="Z1070" s="12">
        <v>44509</v>
      </c>
      <c r="AA1070" s="11">
        <f t="shared" si="80"/>
        <v>2021</v>
      </c>
      <c r="AB1070" s="11" t="str">
        <f t="shared" si="81"/>
        <v>November</v>
      </c>
      <c r="AC1070" s="11">
        <f t="shared" si="84"/>
        <v>184</v>
      </c>
      <c r="AD1070" s="13" t="str" cm="1">
        <f t="array" ref="AD1070">_xlfn.IFS(Table1[[#This Row],[Diff order-ship date]]&gt;10,"late time",Table1[[#This Row],[Diff order-ship date]]&gt;=0,"on time",Table1[[#This Row],[Diff order-ship date]]&lt;0,"not appropriate")</f>
        <v>late time</v>
      </c>
      <c r="AE1070" s="11" t="str">
        <f t="shared" si="82"/>
        <v>Positive</v>
      </c>
      <c r="AF1070" s="11" t="str">
        <f>_xlfn.CONCAT(Table1[[#This Row],[Month]],Table1[[#This Row],[year]])</f>
        <v>November2021</v>
      </c>
      <c r="AG1070" s="11">
        <f t="shared" si="83"/>
        <v>0.5</v>
      </c>
    </row>
    <row r="1071" spans="1:33">
      <c r="A1071" s="6">
        <v>1070</v>
      </c>
      <c r="B1071" s="7" t="s">
        <v>1127</v>
      </c>
      <c r="C1071" s="7" t="s">
        <v>147</v>
      </c>
      <c r="D1071" s="7" t="s">
        <v>1128</v>
      </c>
      <c r="E1071" s="7" t="s">
        <v>1129</v>
      </c>
      <c r="F1071" s="7" t="s">
        <v>160</v>
      </c>
      <c r="G1071" s="7" t="s">
        <v>320</v>
      </c>
      <c r="H1071" s="7" t="s">
        <v>138</v>
      </c>
      <c r="I1071" s="7" t="s">
        <v>212</v>
      </c>
      <c r="J1071" s="7" t="s">
        <v>65</v>
      </c>
      <c r="K1071" s="7" t="s">
        <v>3303</v>
      </c>
      <c r="L1071" s="7" t="s">
        <v>42</v>
      </c>
      <c r="M1071" s="7" t="s">
        <v>62</v>
      </c>
      <c r="N1071" s="7" t="s">
        <v>3304</v>
      </c>
      <c r="O1071" s="7">
        <v>386.1</v>
      </c>
      <c r="P1071" s="7">
        <v>3</v>
      </c>
      <c r="Q1071" s="7">
        <v>27</v>
      </c>
      <c r="R1071" s="8">
        <f>Table1[[#This Row],[Profit]]/Table1[[#This Row],[Sales]]</f>
        <v>6.9930069930069894E-2</v>
      </c>
      <c r="S1071" s="7">
        <v>87.16</v>
      </c>
      <c r="T1071" s="7" t="s">
        <v>165</v>
      </c>
      <c r="U1071" s="7">
        <v>647</v>
      </c>
      <c r="V1071" s="7" t="s">
        <v>174</v>
      </c>
      <c r="W1071" s="7" t="s">
        <v>126</v>
      </c>
      <c r="X1071" s="10" t="s">
        <v>21</v>
      </c>
      <c r="Y1071" s="14">
        <v>44737</v>
      </c>
      <c r="Z1071" s="14">
        <v>44742</v>
      </c>
      <c r="AA1071" s="11">
        <f t="shared" si="80"/>
        <v>2022</v>
      </c>
      <c r="AB1071" s="11" t="str">
        <f t="shared" si="81"/>
        <v>June</v>
      </c>
      <c r="AC1071" s="11">
        <f t="shared" si="84"/>
        <v>5</v>
      </c>
      <c r="AD1071" s="13" t="str" cm="1">
        <f t="array" ref="AD1071">_xlfn.IFS(Table1[[#This Row],[Diff order-ship date]]&gt;10,"late time",Table1[[#This Row],[Diff order-ship date]]&gt;=0,"on time",Table1[[#This Row],[Diff order-ship date]]&lt;0,"not appropriate")</f>
        <v>on time</v>
      </c>
      <c r="AE1071" s="11" t="str">
        <f t="shared" si="82"/>
        <v>Positive</v>
      </c>
      <c r="AF1071" s="11" t="str">
        <f>_xlfn.CONCAT(Table1[[#This Row],[Month]],Table1[[#This Row],[year]])</f>
        <v>June2022</v>
      </c>
      <c r="AG1071" s="11">
        <f t="shared" si="83"/>
        <v>6.9930069930069894E-2</v>
      </c>
    </row>
    <row r="1072" spans="1:33">
      <c r="A1072" s="4">
        <v>1071</v>
      </c>
      <c r="B1072" s="5" t="s">
        <v>2620</v>
      </c>
      <c r="C1072" s="5" t="s">
        <v>149</v>
      </c>
      <c r="D1072" s="5" t="s">
        <v>2621</v>
      </c>
      <c r="E1072" s="5" t="s">
        <v>2622</v>
      </c>
      <c r="F1072" s="5" t="s">
        <v>160</v>
      </c>
      <c r="G1072" s="5" t="s">
        <v>926</v>
      </c>
      <c r="H1072" s="5" t="s">
        <v>104</v>
      </c>
      <c r="I1072" s="5" t="s">
        <v>212</v>
      </c>
      <c r="J1072" s="5" t="s">
        <v>67</v>
      </c>
      <c r="K1072" s="5" t="s">
        <v>3305</v>
      </c>
      <c r="L1072" s="5" t="s">
        <v>42</v>
      </c>
      <c r="M1072" s="5" t="s">
        <v>62</v>
      </c>
      <c r="N1072" s="5" t="s">
        <v>3306</v>
      </c>
      <c r="O1072" s="5">
        <v>575.64</v>
      </c>
      <c r="P1072" s="5">
        <v>4</v>
      </c>
      <c r="Q1072" s="5">
        <v>270.48</v>
      </c>
      <c r="R1072" s="8">
        <f>Table1[[#This Row],[Profit]]/Table1[[#This Row],[Sales]]</f>
        <v>0.46987700646237202</v>
      </c>
      <c r="S1072" s="5">
        <v>86.47</v>
      </c>
      <c r="T1072" s="5" t="s">
        <v>165</v>
      </c>
      <c r="U1072" s="5">
        <v>165</v>
      </c>
      <c r="V1072" s="5" t="s">
        <v>174</v>
      </c>
      <c r="W1072" s="5" t="s">
        <v>122</v>
      </c>
      <c r="X1072" s="9" t="s">
        <v>21</v>
      </c>
      <c r="Y1072" s="12">
        <v>45152</v>
      </c>
      <c r="Z1072" s="12">
        <v>45156</v>
      </c>
      <c r="AA1072" s="11">
        <f t="shared" si="80"/>
        <v>2023</v>
      </c>
      <c r="AB1072" s="11" t="str">
        <f t="shared" si="81"/>
        <v>August</v>
      </c>
      <c r="AC1072" s="11">
        <f t="shared" si="84"/>
        <v>4</v>
      </c>
      <c r="AD1072" s="13" t="str" cm="1">
        <f t="array" ref="AD1072">_xlfn.IFS(Table1[[#This Row],[Diff order-ship date]]&gt;10,"late time",Table1[[#This Row],[Diff order-ship date]]&gt;=0,"on time",Table1[[#This Row],[Diff order-ship date]]&lt;0,"not appropriate")</f>
        <v>on time</v>
      </c>
      <c r="AE1072" s="11" t="str">
        <f t="shared" si="82"/>
        <v>Positive</v>
      </c>
      <c r="AF1072" s="11" t="str">
        <f>_xlfn.CONCAT(Table1[[#This Row],[Month]],Table1[[#This Row],[year]])</f>
        <v>August2023</v>
      </c>
      <c r="AG1072" s="11">
        <f t="shared" si="83"/>
        <v>0.46987700646237202</v>
      </c>
    </row>
    <row r="1073" spans="1:33">
      <c r="A1073" s="6">
        <v>1072</v>
      </c>
      <c r="B1073" s="7" t="s">
        <v>2486</v>
      </c>
      <c r="C1073" s="7" t="s">
        <v>152</v>
      </c>
      <c r="D1073" s="7" t="s">
        <v>1588</v>
      </c>
      <c r="E1073" s="7" t="s">
        <v>1589</v>
      </c>
      <c r="F1073" s="7" t="s">
        <v>160</v>
      </c>
      <c r="G1073" s="7" t="s">
        <v>869</v>
      </c>
      <c r="H1073" s="7" t="s">
        <v>138</v>
      </c>
      <c r="I1073" s="7" t="s">
        <v>212</v>
      </c>
      <c r="J1073" s="7" t="s">
        <v>65</v>
      </c>
      <c r="K1073" s="7" t="s">
        <v>3307</v>
      </c>
      <c r="L1073" s="7" t="s">
        <v>42</v>
      </c>
      <c r="M1073" s="7" t="s">
        <v>62</v>
      </c>
      <c r="N1073" s="7" t="s">
        <v>3308</v>
      </c>
      <c r="O1073" s="7">
        <v>148.59</v>
      </c>
      <c r="P1073" s="7">
        <v>1</v>
      </c>
      <c r="Q1073" s="7">
        <v>28.23</v>
      </c>
      <c r="R1073" s="8">
        <f>Table1[[#This Row],[Profit]]/Table1[[#This Row],[Sales]]</f>
        <v>0.18998586715122101</v>
      </c>
      <c r="S1073" s="7">
        <v>15.09</v>
      </c>
      <c r="T1073" s="7" t="s">
        <v>165</v>
      </c>
      <c r="U1073" s="7">
        <v>229</v>
      </c>
      <c r="V1073" s="7" t="s">
        <v>174</v>
      </c>
      <c r="W1073" s="7" t="s">
        <v>115</v>
      </c>
      <c r="X1073" s="10" t="s">
        <v>28</v>
      </c>
      <c r="Y1073" s="14">
        <v>45182</v>
      </c>
      <c r="Z1073" s="14">
        <v>45188</v>
      </c>
      <c r="AA1073" s="11">
        <f t="shared" si="80"/>
        <v>2023</v>
      </c>
      <c r="AB1073" s="11" t="str">
        <f t="shared" si="81"/>
        <v>September</v>
      </c>
      <c r="AC1073" s="11">
        <f t="shared" si="84"/>
        <v>6</v>
      </c>
      <c r="AD1073" s="13" t="str" cm="1">
        <f t="array" ref="AD1073">_xlfn.IFS(Table1[[#This Row],[Diff order-ship date]]&gt;10,"late time",Table1[[#This Row],[Diff order-ship date]]&gt;=0,"on time",Table1[[#This Row],[Diff order-ship date]]&lt;0,"not appropriate")</f>
        <v>on time</v>
      </c>
      <c r="AE1073" s="11" t="str">
        <f t="shared" si="82"/>
        <v>Positive</v>
      </c>
      <c r="AF1073" s="11" t="str">
        <f>_xlfn.CONCAT(Table1[[#This Row],[Month]],Table1[[#This Row],[year]])</f>
        <v>September2023</v>
      </c>
      <c r="AG1073" s="11">
        <f t="shared" si="83"/>
        <v>0.18998586715122101</v>
      </c>
    </row>
    <row r="1074" spans="1:33">
      <c r="A1074" s="4">
        <v>1073</v>
      </c>
      <c r="B1074" s="5" t="s">
        <v>1362</v>
      </c>
      <c r="C1074" s="5" t="s">
        <v>147</v>
      </c>
      <c r="D1074" s="5" t="s">
        <v>1363</v>
      </c>
      <c r="E1074" s="5" t="s">
        <v>135</v>
      </c>
      <c r="F1074" s="5" t="s">
        <v>159</v>
      </c>
      <c r="G1074" s="5" t="s">
        <v>830</v>
      </c>
      <c r="H1074" s="5" t="s">
        <v>104</v>
      </c>
      <c r="I1074" s="5" t="s">
        <v>212</v>
      </c>
      <c r="J1074" s="5" t="s">
        <v>67</v>
      </c>
      <c r="K1074" s="5" t="s">
        <v>2463</v>
      </c>
      <c r="L1074" s="5" t="s">
        <v>42</v>
      </c>
      <c r="M1074" s="5" t="s">
        <v>62</v>
      </c>
      <c r="N1074" s="5" t="s">
        <v>2464</v>
      </c>
      <c r="O1074" s="5">
        <v>1526.52</v>
      </c>
      <c r="P1074" s="5">
        <v>4</v>
      </c>
      <c r="Q1074" s="5">
        <v>732.72</v>
      </c>
      <c r="R1074" s="8">
        <f>Table1[[#This Row],[Profit]]/Table1[[#This Row],[Sales]]</f>
        <v>0.47999371118622802</v>
      </c>
      <c r="S1074" s="5">
        <v>319.52999999999997</v>
      </c>
      <c r="T1074" s="5" t="s">
        <v>165</v>
      </c>
      <c r="U1074" s="5">
        <v>715</v>
      </c>
      <c r="V1074" s="5" t="s">
        <v>174</v>
      </c>
      <c r="W1074" s="5" t="s">
        <v>110</v>
      </c>
      <c r="X1074" s="9" t="s">
        <v>21</v>
      </c>
      <c r="Y1074" s="12">
        <v>44812</v>
      </c>
      <c r="Z1074" s="12">
        <v>44787</v>
      </c>
      <c r="AA1074" s="11">
        <f t="shared" si="80"/>
        <v>2022</v>
      </c>
      <c r="AB1074" s="11" t="str">
        <f t="shared" si="81"/>
        <v>August</v>
      </c>
      <c r="AC1074" s="11">
        <f t="shared" si="84"/>
        <v>-25</v>
      </c>
      <c r="AD1074" s="13" t="str" cm="1">
        <f t="array" ref="AD1074">_xlfn.IFS(Table1[[#This Row],[Diff order-ship date]]&gt;10,"late time",Table1[[#This Row],[Diff order-ship date]]&gt;=0,"on time",Table1[[#This Row],[Diff order-ship date]]&lt;0,"not appropriate")</f>
        <v>not appropriate</v>
      </c>
      <c r="AE1074" s="11" t="str">
        <f t="shared" si="82"/>
        <v>Positive</v>
      </c>
      <c r="AF1074" s="11" t="str">
        <f>_xlfn.CONCAT(Table1[[#This Row],[Month]],Table1[[#This Row],[year]])</f>
        <v>August2022</v>
      </c>
      <c r="AG1074" s="11">
        <f t="shared" si="83"/>
        <v>0.47999371118622802</v>
      </c>
    </row>
    <row r="1075" spans="1:33">
      <c r="A1075" s="6">
        <v>1074</v>
      </c>
      <c r="B1075" s="7" t="s">
        <v>2361</v>
      </c>
      <c r="C1075" s="7" t="s">
        <v>152</v>
      </c>
      <c r="D1075" s="7" t="s">
        <v>386</v>
      </c>
      <c r="E1075" s="7" t="s">
        <v>387</v>
      </c>
      <c r="F1075" s="7" t="s">
        <v>158</v>
      </c>
      <c r="G1075" s="7" t="s">
        <v>248</v>
      </c>
      <c r="H1075" s="7" t="s">
        <v>104</v>
      </c>
      <c r="I1075" s="7" t="s">
        <v>212</v>
      </c>
      <c r="J1075" s="7" t="s">
        <v>67</v>
      </c>
      <c r="K1075" s="7" t="s">
        <v>1125</v>
      </c>
      <c r="L1075" s="7" t="s">
        <v>42</v>
      </c>
      <c r="M1075" s="7" t="s">
        <v>62</v>
      </c>
      <c r="N1075" s="7" t="s">
        <v>1126</v>
      </c>
      <c r="O1075" s="7">
        <v>1320</v>
      </c>
      <c r="P1075" s="7">
        <v>11</v>
      </c>
      <c r="Q1075" s="7">
        <v>488.4</v>
      </c>
      <c r="R1075" s="8">
        <f>Table1[[#This Row],[Profit]]/Table1[[#This Row],[Sales]]</f>
        <v>0.37</v>
      </c>
      <c r="S1075" s="7">
        <v>98.79</v>
      </c>
      <c r="T1075" s="7" t="s">
        <v>170</v>
      </c>
      <c r="U1075" s="7">
        <v>208</v>
      </c>
      <c r="V1075" s="7" t="s">
        <v>174</v>
      </c>
      <c r="W1075" s="7" t="s">
        <v>122</v>
      </c>
      <c r="X1075" s="10" t="s">
        <v>28</v>
      </c>
      <c r="Y1075" s="14">
        <v>45161</v>
      </c>
      <c r="Z1075" s="14">
        <v>45167</v>
      </c>
      <c r="AA1075" s="11">
        <f t="shared" si="80"/>
        <v>2023</v>
      </c>
      <c r="AB1075" s="11" t="str">
        <f t="shared" si="81"/>
        <v>August</v>
      </c>
      <c r="AC1075" s="11">
        <f t="shared" si="84"/>
        <v>6</v>
      </c>
      <c r="AD1075" s="13" t="str" cm="1">
        <f t="array" ref="AD1075">_xlfn.IFS(Table1[[#This Row],[Diff order-ship date]]&gt;10,"late time",Table1[[#This Row],[Diff order-ship date]]&gt;=0,"on time",Table1[[#This Row],[Diff order-ship date]]&lt;0,"not appropriate")</f>
        <v>on time</v>
      </c>
      <c r="AE1075" s="11" t="str">
        <f t="shared" si="82"/>
        <v>Positive</v>
      </c>
      <c r="AF1075" s="11" t="str">
        <f>_xlfn.CONCAT(Table1[[#This Row],[Month]],Table1[[#This Row],[year]])</f>
        <v>August2023</v>
      </c>
      <c r="AG1075" s="11">
        <f t="shared" si="83"/>
        <v>0.37</v>
      </c>
    </row>
    <row r="1076" spans="1:33">
      <c r="A1076" s="4">
        <v>1075</v>
      </c>
      <c r="B1076" s="5" t="s">
        <v>2315</v>
      </c>
      <c r="C1076" s="5" t="s">
        <v>147</v>
      </c>
      <c r="D1076" s="5" t="s">
        <v>2316</v>
      </c>
      <c r="E1076" s="5" t="s">
        <v>2317</v>
      </c>
      <c r="F1076" s="5" t="s">
        <v>158</v>
      </c>
      <c r="G1076" s="5" t="s">
        <v>725</v>
      </c>
      <c r="H1076" s="5" t="s">
        <v>132</v>
      </c>
      <c r="I1076" s="5" t="s">
        <v>212</v>
      </c>
      <c r="J1076" s="5" t="s">
        <v>66</v>
      </c>
      <c r="K1076" s="5" t="s">
        <v>3309</v>
      </c>
      <c r="L1076" s="5" t="s">
        <v>42</v>
      </c>
      <c r="M1076" s="5" t="s">
        <v>62</v>
      </c>
      <c r="N1076" s="5" t="s">
        <v>3310</v>
      </c>
      <c r="O1076" s="5">
        <v>146.88</v>
      </c>
      <c r="P1076" s="5">
        <v>1</v>
      </c>
      <c r="Q1076" s="5">
        <v>2.91</v>
      </c>
      <c r="R1076" s="8">
        <f>Table1[[#This Row],[Profit]]/Table1[[#This Row],[Sales]]</f>
        <v>1.9812091503268001E-2</v>
      </c>
      <c r="S1076" s="5">
        <v>27.59</v>
      </c>
      <c r="T1076" s="5" t="s">
        <v>170</v>
      </c>
      <c r="U1076" s="5">
        <v>49</v>
      </c>
      <c r="V1076" s="5" t="s">
        <v>174</v>
      </c>
      <c r="W1076" s="5" t="s">
        <v>115</v>
      </c>
      <c r="X1076" s="9" t="s">
        <v>28</v>
      </c>
      <c r="Y1076" s="12">
        <v>44744</v>
      </c>
      <c r="Z1076" s="12">
        <v>44897</v>
      </c>
      <c r="AA1076" s="11">
        <f t="shared" si="80"/>
        <v>2022</v>
      </c>
      <c r="AB1076" s="11" t="str">
        <f t="shared" si="81"/>
        <v>December</v>
      </c>
      <c r="AC1076" s="11">
        <f t="shared" si="84"/>
        <v>153</v>
      </c>
      <c r="AD1076" s="13" t="str" cm="1">
        <f t="array" ref="AD1076">_xlfn.IFS(Table1[[#This Row],[Diff order-ship date]]&gt;10,"late time",Table1[[#This Row],[Diff order-ship date]]&gt;=0,"on time",Table1[[#This Row],[Diff order-ship date]]&lt;0,"not appropriate")</f>
        <v>late time</v>
      </c>
      <c r="AE1076" s="11" t="str">
        <f t="shared" si="82"/>
        <v>Positive</v>
      </c>
      <c r="AF1076" s="11" t="str">
        <f>_xlfn.CONCAT(Table1[[#This Row],[Month]],Table1[[#This Row],[year]])</f>
        <v>December2022</v>
      </c>
      <c r="AG1076" s="11">
        <f t="shared" si="83"/>
        <v>1.9812091503268001E-2</v>
      </c>
    </row>
    <row r="1077" spans="1:33">
      <c r="A1077" s="6">
        <v>1076</v>
      </c>
      <c r="B1077" s="7" t="s">
        <v>3311</v>
      </c>
      <c r="C1077" s="7" t="s">
        <v>152</v>
      </c>
      <c r="D1077" s="7" t="s">
        <v>2195</v>
      </c>
      <c r="E1077" s="7" t="s">
        <v>2196</v>
      </c>
      <c r="F1077" s="7" t="s">
        <v>158</v>
      </c>
      <c r="G1077" s="7" t="s">
        <v>932</v>
      </c>
      <c r="H1077" s="7" t="s">
        <v>138</v>
      </c>
      <c r="I1077" s="7" t="s">
        <v>212</v>
      </c>
      <c r="J1077" s="7" t="s">
        <v>65</v>
      </c>
      <c r="K1077" s="7" t="s">
        <v>1823</v>
      </c>
      <c r="L1077" s="7" t="s">
        <v>42</v>
      </c>
      <c r="M1077" s="7" t="s">
        <v>62</v>
      </c>
      <c r="N1077" s="7" t="s">
        <v>1824</v>
      </c>
      <c r="O1077" s="7">
        <v>340.08</v>
      </c>
      <c r="P1077" s="7">
        <v>2</v>
      </c>
      <c r="Q1077" s="7">
        <v>33.96</v>
      </c>
      <c r="R1077" s="8">
        <f>Table1[[#This Row],[Profit]]/Table1[[#This Row],[Sales]]</f>
        <v>9.9858856739590704E-2</v>
      </c>
      <c r="S1077" s="7">
        <v>20.49</v>
      </c>
      <c r="T1077" s="7" t="s">
        <v>165</v>
      </c>
      <c r="U1077" s="7">
        <v>634</v>
      </c>
      <c r="V1077" s="7" t="s">
        <v>174</v>
      </c>
      <c r="W1077" s="7" t="s">
        <v>110</v>
      </c>
      <c r="X1077" s="10" t="s">
        <v>28</v>
      </c>
      <c r="Y1077" s="14">
        <v>45614</v>
      </c>
      <c r="Z1077" s="14">
        <v>45618</v>
      </c>
      <c r="AA1077" s="11">
        <f t="shared" si="80"/>
        <v>2024</v>
      </c>
      <c r="AB1077" s="11" t="str">
        <f t="shared" si="81"/>
        <v>November</v>
      </c>
      <c r="AC1077" s="11">
        <f t="shared" si="84"/>
        <v>4</v>
      </c>
      <c r="AD1077" s="13" t="str" cm="1">
        <f t="array" ref="AD1077">_xlfn.IFS(Table1[[#This Row],[Diff order-ship date]]&gt;10,"late time",Table1[[#This Row],[Diff order-ship date]]&gt;=0,"on time",Table1[[#This Row],[Diff order-ship date]]&lt;0,"not appropriate")</f>
        <v>on time</v>
      </c>
      <c r="AE1077" s="11" t="str">
        <f t="shared" si="82"/>
        <v>Positive</v>
      </c>
      <c r="AF1077" s="11" t="str">
        <f>_xlfn.CONCAT(Table1[[#This Row],[Month]],Table1[[#This Row],[year]])</f>
        <v>November2024</v>
      </c>
      <c r="AG1077" s="11">
        <f t="shared" si="83"/>
        <v>9.9858856739590704E-2</v>
      </c>
    </row>
    <row r="1078" spans="1:33">
      <c r="A1078" s="4">
        <v>1077</v>
      </c>
      <c r="B1078" s="5" t="s">
        <v>3312</v>
      </c>
      <c r="C1078" s="5" t="s">
        <v>152</v>
      </c>
      <c r="D1078" s="5" t="s">
        <v>1363</v>
      </c>
      <c r="E1078" s="5" t="s">
        <v>135</v>
      </c>
      <c r="F1078" s="5" t="s">
        <v>159</v>
      </c>
      <c r="G1078" s="5" t="s">
        <v>156</v>
      </c>
      <c r="H1078" s="5" t="s">
        <v>104</v>
      </c>
      <c r="I1078" s="5" t="s">
        <v>212</v>
      </c>
      <c r="J1078" s="5" t="s">
        <v>67</v>
      </c>
      <c r="K1078" s="5" t="s">
        <v>1646</v>
      </c>
      <c r="L1078" s="5" t="s">
        <v>42</v>
      </c>
      <c r="M1078" s="5" t="s">
        <v>26</v>
      </c>
      <c r="N1078" s="5" t="s">
        <v>1647</v>
      </c>
      <c r="O1078" s="5">
        <v>1282.8</v>
      </c>
      <c r="P1078" s="5">
        <v>5</v>
      </c>
      <c r="Q1078" s="5">
        <v>217.95</v>
      </c>
      <c r="R1078" s="8">
        <f>Table1[[#This Row],[Profit]]/Table1[[#This Row],[Sales]]</f>
        <v>0.169901777362021</v>
      </c>
      <c r="S1078" s="5">
        <v>134.52000000000001</v>
      </c>
      <c r="T1078" s="5" t="s">
        <v>165</v>
      </c>
      <c r="U1078" s="5">
        <v>127</v>
      </c>
      <c r="V1078" s="5" t="s">
        <v>174</v>
      </c>
      <c r="W1078" s="5" t="s">
        <v>122</v>
      </c>
      <c r="X1078" s="9" t="s">
        <v>28</v>
      </c>
      <c r="Y1078" s="12">
        <v>45511</v>
      </c>
      <c r="Z1078" s="12">
        <v>45486</v>
      </c>
      <c r="AA1078" s="11">
        <f t="shared" si="80"/>
        <v>2024</v>
      </c>
      <c r="AB1078" s="11" t="str">
        <f t="shared" si="81"/>
        <v>July</v>
      </c>
      <c r="AC1078" s="11">
        <f t="shared" si="84"/>
        <v>-25</v>
      </c>
      <c r="AD1078" s="13" t="str" cm="1">
        <f t="array" ref="AD1078">_xlfn.IFS(Table1[[#This Row],[Diff order-ship date]]&gt;10,"late time",Table1[[#This Row],[Diff order-ship date]]&gt;=0,"on time",Table1[[#This Row],[Diff order-ship date]]&lt;0,"not appropriate")</f>
        <v>not appropriate</v>
      </c>
      <c r="AE1078" s="11" t="str">
        <f t="shared" si="82"/>
        <v>Positive</v>
      </c>
      <c r="AF1078" s="11" t="str">
        <f>_xlfn.CONCAT(Table1[[#This Row],[Month]],Table1[[#This Row],[year]])</f>
        <v>July2024</v>
      </c>
      <c r="AG1078" s="11">
        <f t="shared" si="83"/>
        <v>0.169901777362021</v>
      </c>
    </row>
    <row r="1079" spans="1:33">
      <c r="A1079" s="6">
        <v>1078</v>
      </c>
      <c r="B1079" s="7" t="s">
        <v>3312</v>
      </c>
      <c r="C1079" s="7" t="s">
        <v>152</v>
      </c>
      <c r="D1079" s="7" t="s">
        <v>1363</v>
      </c>
      <c r="E1079" s="7" t="s">
        <v>135</v>
      </c>
      <c r="F1079" s="7" t="s">
        <v>159</v>
      </c>
      <c r="G1079" s="7" t="s">
        <v>156</v>
      </c>
      <c r="H1079" s="7" t="s">
        <v>104</v>
      </c>
      <c r="I1079" s="7" t="s">
        <v>212</v>
      </c>
      <c r="J1079" s="7" t="s">
        <v>67</v>
      </c>
      <c r="K1079" s="7" t="s">
        <v>3313</v>
      </c>
      <c r="L1079" s="7" t="s">
        <v>42</v>
      </c>
      <c r="M1079" s="7" t="s">
        <v>26</v>
      </c>
      <c r="N1079" s="7" t="s">
        <v>3314</v>
      </c>
      <c r="O1079" s="7">
        <v>504.54</v>
      </c>
      <c r="P1079" s="7">
        <v>6</v>
      </c>
      <c r="Q1079" s="7">
        <v>186.66</v>
      </c>
      <c r="R1079" s="8">
        <f>Table1[[#This Row],[Profit]]/Table1[[#This Row],[Sales]]</f>
        <v>0.36996075633250097</v>
      </c>
      <c r="S1079" s="7">
        <v>56.05</v>
      </c>
      <c r="T1079" s="7" t="s">
        <v>165</v>
      </c>
      <c r="U1079" s="7">
        <v>571</v>
      </c>
      <c r="V1079" s="7" t="s">
        <v>174</v>
      </c>
      <c r="W1079" s="7" t="s">
        <v>115</v>
      </c>
      <c r="X1079" s="10" t="s">
        <v>21</v>
      </c>
      <c r="Y1079" s="14">
        <v>45587</v>
      </c>
      <c r="Z1079" s="14">
        <v>45592</v>
      </c>
      <c r="AA1079" s="11">
        <f t="shared" si="80"/>
        <v>2024</v>
      </c>
      <c r="AB1079" s="11" t="str">
        <f t="shared" si="81"/>
        <v>October</v>
      </c>
      <c r="AC1079" s="11">
        <f t="shared" si="84"/>
        <v>5</v>
      </c>
      <c r="AD1079" s="13" t="str" cm="1">
        <f t="array" ref="AD1079">_xlfn.IFS(Table1[[#This Row],[Diff order-ship date]]&gt;10,"late time",Table1[[#This Row],[Diff order-ship date]]&gt;=0,"on time",Table1[[#This Row],[Diff order-ship date]]&lt;0,"not appropriate")</f>
        <v>on time</v>
      </c>
      <c r="AE1079" s="11" t="str">
        <f t="shared" si="82"/>
        <v>Positive</v>
      </c>
      <c r="AF1079" s="11" t="str">
        <f>_xlfn.CONCAT(Table1[[#This Row],[Month]],Table1[[#This Row],[year]])</f>
        <v>October2024</v>
      </c>
      <c r="AG1079" s="11">
        <f t="shared" si="83"/>
        <v>0.36996075633250097</v>
      </c>
    </row>
    <row r="1080" spans="1:33">
      <c r="A1080" s="4">
        <v>1079</v>
      </c>
      <c r="B1080" s="5" t="s">
        <v>3315</v>
      </c>
      <c r="C1080" s="5" t="s">
        <v>152</v>
      </c>
      <c r="D1080" s="5" t="s">
        <v>3316</v>
      </c>
      <c r="E1080" s="5" t="s">
        <v>3317</v>
      </c>
      <c r="F1080" s="5" t="s">
        <v>159</v>
      </c>
      <c r="G1080" s="5" t="s">
        <v>265</v>
      </c>
      <c r="H1080" s="5" t="s">
        <v>138</v>
      </c>
      <c r="I1080" s="5" t="s">
        <v>212</v>
      </c>
      <c r="J1080" s="5" t="s">
        <v>65</v>
      </c>
      <c r="K1080" s="5" t="s">
        <v>3318</v>
      </c>
      <c r="L1080" s="5" t="s">
        <v>42</v>
      </c>
      <c r="M1080" s="5" t="s">
        <v>26</v>
      </c>
      <c r="N1080" s="5" t="s">
        <v>3319</v>
      </c>
      <c r="O1080" s="5">
        <v>40.92</v>
      </c>
      <c r="P1080" s="5">
        <v>1</v>
      </c>
      <c r="Q1080" s="5">
        <v>13.89</v>
      </c>
      <c r="R1080" s="8">
        <f>Table1[[#This Row],[Profit]]/Table1[[#This Row],[Sales]]</f>
        <v>0.339442815249267</v>
      </c>
      <c r="S1080" s="5">
        <v>3.38</v>
      </c>
      <c r="T1080" s="5" t="s">
        <v>170</v>
      </c>
      <c r="U1080" s="5">
        <v>16</v>
      </c>
      <c r="V1080" s="5" t="s">
        <v>174</v>
      </c>
      <c r="W1080" s="5" t="s">
        <v>110</v>
      </c>
      <c r="X1080" s="9" t="s">
        <v>21</v>
      </c>
      <c r="Y1080" s="12">
        <v>44352</v>
      </c>
      <c r="Z1080" s="12">
        <v>44474</v>
      </c>
      <c r="AA1080" s="11">
        <f t="shared" si="80"/>
        <v>2021</v>
      </c>
      <c r="AB1080" s="11" t="str">
        <f t="shared" si="81"/>
        <v>October</v>
      </c>
      <c r="AC1080" s="11">
        <f t="shared" si="84"/>
        <v>122</v>
      </c>
      <c r="AD1080" s="13" t="str" cm="1">
        <f t="array" ref="AD1080">_xlfn.IFS(Table1[[#This Row],[Diff order-ship date]]&gt;10,"late time",Table1[[#This Row],[Diff order-ship date]]&gt;=0,"on time",Table1[[#This Row],[Diff order-ship date]]&lt;0,"not appropriate")</f>
        <v>late time</v>
      </c>
      <c r="AE1080" s="11" t="str">
        <f t="shared" si="82"/>
        <v>Positive</v>
      </c>
      <c r="AF1080" s="11" t="str">
        <f>_xlfn.CONCAT(Table1[[#This Row],[Month]],Table1[[#This Row],[year]])</f>
        <v>October2021</v>
      </c>
      <c r="AG1080" s="11">
        <f t="shared" si="83"/>
        <v>0.339442815249267</v>
      </c>
    </row>
    <row r="1081" spans="1:33">
      <c r="A1081" s="6">
        <v>1080</v>
      </c>
      <c r="B1081" s="7" t="s">
        <v>1303</v>
      </c>
      <c r="C1081" s="7" t="s">
        <v>152</v>
      </c>
      <c r="D1081" s="7" t="s">
        <v>1304</v>
      </c>
      <c r="E1081" s="7" t="s">
        <v>1305</v>
      </c>
      <c r="F1081" s="7" t="s">
        <v>160</v>
      </c>
      <c r="G1081" s="7" t="s">
        <v>1306</v>
      </c>
      <c r="H1081" s="7" t="s">
        <v>138</v>
      </c>
      <c r="I1081" s="7" t="s">
        <v>212</v>
      </c>
      <c r="J1081" s="7" t="s">
        <v>65</v>
      </c>
      <c r="K1081" s="7" t="s">
        <v>3320</v>
      </c>
      <c r="L1081" s="7" t="s">
        <v>42</v>
      </c>
      <c r="M1081" s="7" t="s">
        <v>26</v>
      </c>
      <c r="N1081" s="7" t="s">
        <v>3321</v>
      </c>
      <c r="O1081" s="7">
        <v>235.92</v>
      </c>
      <c r="P1081" s="7">
        <v>8</v>
      </c>
      <c r="Q1081" s="7">
        <v>51.84</v>
      </c>
      <c r="R1081" s="8">
        <f>Table1[[#This Row],[Profit]]/Table1[[#This Row],[Sales]]</f>
        <v>0.21973550356052901</v>
      </c>
      <c r="S1081" s="7">
        <v>44.16</v>
      </c>
      <c r="T1081" s="7" t="s">
        <v>165</v>
      </c>
      <c r="U1081" s="7">
        <v>165</v>
      </c>
      <c r="V1081" s="7" t="s">
        <v>174</v>
      </c>
      <c r="W1081" s="7" t="s">
        <v>126</v>
      </c>
      <c r="X1081" s="10" t="s">
        <v>21</v>
      </c>
      <c r="Y1081" s="14">
        <v>45074</v>
      </c>
      <c r="Z1081" s="14">
        <v>44932</v>
      </c>
      <c r="AA1081" s="11">
        <f t="shared" si="80"/>
        <v>2023</v>
      </c>
      <c r="AB1081" s="11" t="str">
        <f t="shared" si="81"/>
        <v>January</v>
      </c>
      <c r="AC1081" s="11">
        <f t="shared" si="84"/>
        <v>-142</v>
      </c>
      <c r="AD1081" s="13" t="str" cm="1">
        <f t="array" ref="AD1081">_xlfn.IFS(Table1[[#This Row],[Diff order-ship date]]&gt;10,"late time",Table1[[#This Row],[Diff order-ship date]]&gt;=0,"on time",Table1[[#This Row],[Diff order-ship date]]&lt;0,"not appropriate")</f>
        <v>not appropriate</v>
      </c>
      <c r="AE1081" s="11" t="str">
        <f t="shared" si="82"/>
        <v>Positive</v>
      </c>
      <c r="AF1081" s="11" t="str">
        <f>_xlfn.CONCAT(Table1[[#This Row],[Month]],Table1[[#This Row],[year]])</f>
        <v>January2023</v>
      </c>
      <c r="AG1081" s="11">
        <f t="shared" si="83"/>
        <v>0.21973550356052901</v>
      </c>
    </row>
    <row r="1082" spans="1:33">
      <c r="A1082" s="4">
        <v>1081</v>
      </c>
      <c r="B1082" s="5" t="s">
        <v>1245</v>
      </c>
      <c r="C1082" s="5" t="s">
        <v>152</v>
      </c>
      <c r="D1082" s="5" t="s">
        <v>1246</v>
      </c>
      <c r="E1082" s="5" t="s">
        <v>1247</v>
      </c>
      <c r="F1082" s="5" t="s">
        <v>160</v>
      </c>
      <c r="G1082" s="5" t="s">
        <v>896</v>
      </c>
      <c r="H1082" s="5" t="s">
        <v>113</v>
      </c>
      <c r="I1082" s="5" t="s">
        <v>212</v>
      </c>
      <c r="J1082" s="5" t="s">
        <v>64</v>
      </c>
      <c r="K1082" s="5" t="s">
        <v>3322</v>
      </c>
      <c r="L1082" s="5" t="s">
        <v>42</v>
      </c>
      <c r="M1082" s="5" t="s">
        <v>26</v>
      </c>
      <c r="N1082" s="5" t="s">
        <v>3323</v>
      </c>
      <c r="O1082" s="5">
        <v>163.38</v>
      </c>
      <c r="P1082" s="5">
        <v>2</v>
      </c>
      <c r="Q1082" s="5">
        <v>45.72</v>
      </c>
      <c r="R1082" s="8">
        <f>Table1[[#This Row],[Profit]]/Table1[[#This Row],[Sales]]</f>
        <v>0.279838413514506</v>
      </c>
      <c r="S1082" s="5">
        <v>21.21</v>
      </c>
      <c r="T1082" s="5" t="s">
        <v>165</v>
      </c>
      <c r="U1082" s="5">
        <v>337</v>
      </c>
      <c r="V1082" s="5" t="s">
        <v>174</v>
      </c>
      <c r="W1082" s="5" t="s">
        <v>122</v>
      </c>
      <c r="X1082" s="9" t="s">
        <v>28</v>
      </c>
      <c r="Y1082" s="12">
        <v>44454</v>
      </c>
      <c r="Z1082" s="12">
        <v>44459</v>
      </c>
      <c r="AA1082" s="11">
        <f t="shared" si="80"/>
        <v>2021</v>
      </c>
      <c r="AB1082" s="11" t="str">
        <f t="shared" si="81"/>
        <v>September</v>
      </c>
      <c r="AC1082" s="11">
        <f t="shared" si="84"/>
        <v>5</v>
      </c>
      <c r="AD1082" s="13" t="str" cm="1">
        <f t="array" ref="AD1082">_xlfn.IFS(Table1[[#This Row],[Diff order-ship date]]&gt;10,"late time",Table1[[#This Row],[Diff order-ship date]]&gt;=0,"on time",Table1[[#This Row],[Diff order-ship date]]&lt;0,"not appropriate")</f>
        <v>on time</v>
      </c>
      <c r="AE1082" s="11" t="str">
        <f t="shared" si="82"/>
        <v>Positive</v>
      </c>
      <c r="AF1082" s="11" t="str">
        <f>_xlfn.CONCAT(Table1[[#This Row],[Month]],Table1[[#This Row],[year]])</f>
        <v>September2021</v>
      </c>
      <c r="AG1082" s="11">
        <f t="shared" si="83"/>
        <v>0.279838413514506</v>
      </c>
    </row>
    <row r="1083" spans="1:33">
      <c r="A1083" s="6">
        <v>1082</v>
      </c>
      <c r="B1083" s="7" t="s">
        <v>3324</v>
      </c>
      <c r="C1083" s="7" t="s">
        <v>149</v>
      </c>
      <c r="D1083" s="7" t="s">
        <v>783</v>
      </c>
      <c r="E1083" s="7" t="s">
        <v>784</v>
      </c>
      <c r="F1083" s="7" t="s">
        <v>160</v>
      </c>
      <c r="G1083" s="7" t="s">
        <v>920</v>
      </c>
      <c r="H1083" s="7" t="s">
        <v>140</v>
      </c>
      <c r="I1083" s="7" t="s">
        <v>212</v>
      </c>
      <c r="J1083" s="7" t="s">
        <v>65</v>
      </c>
      <c r="K1083" s="7" t="s">
        <v>3325</v>
      </c>
      <c r="L1083" s="7" t="s">
        <v>42</v>
      </c>
      <c r="M1083" s="7" t="s">
        <v>26</v>
      </c>
      <c r="N1083" s="7" t="s">
        <v>1699</v>
      </c>
      <c r="O1083" s="7">
        <v>172.62</v>
      </c>
      <c r="P1083" s="7">
        <v>3</v>
      </c>
      <c r="Q1083" s="7">
        <v>58.68</v>
      </c>
      <c r="R1083" s="8">
        <f>Table1[[#This Row],[Profit]]/Table1[[#This Row],[Sales]]</f>
        <v>0.33993743482794597</v>
      </c>
      <c r="S1083" s="7">
        <v>45.18</v>
      </c>
      <c r="T1083" s="7" t="s">
        <v>163</v>
      </c>
      <c r="U1083" s="7">
        <v>627</v>
      </c>
      <c r="V1083" s="7" t="s">
        <v>174</v>
      </c>
      <c r="W1083" s="7" t="s">
        <v>115</v>
      </c>
      <c r="X1083" s="10" t="s">
        <v>28</v>
      </c>
      <c r="Y1083" s="14">
        <v>44630</v>
      </c>
      <c r="Z1083" s="14">
        <v>44752</v>
      </c>
      <c r="AA1083" s="11">
        <f t="shared" si="80"/>
        <v>2022</v>
      </c>
      <c r="AB1083" s="11" t="str">
        <f t="shared" si="81"/>
        <v>July</v>
      </c>
      <c r="AC1083" s="11">
        <f t="shared" si="84"/>
        <v>122</v>
      </c>
      <c r="AD1083" s="13" t="str" cm="1">
        <f t="array" ref="AD1083">_xlfn.IFS(Table1[[#This Row],[Diff order-ship date]]&gt;10,"late time",Table1[[#This Row],[Diff order-ship date]]&gt;=0,"on time",Table1[[#This Row],[Diff order-ship date]]&lt;0,"not appropriate")</f>
        <v>late time</v>
      </c>
      <c r="AE1083" s="11" t="str">
        <f t="shared" si="82"/>
        <v>Positive</v>
      </c>
      <c r="AF1083" s="11" t="str">
        <f>_xlfn.CONCAT(Table1[[#This Row],[Month]],Table1[[#This Row],[year]])</f>
        <v>July2022</v>
      </c>
      <c r="AG1083" s="11">
        <f t="shared" si="83"/>
        <v>0.33993743482794597</v>
      </c>
    </row>
    <row r="1084" spans="1:33">
      <c r="A1084" s="4">
        <v>1083</v>
      </c>
      <c r="B1084" s="5" t="s">
        <v>1127</v>
      </c>
      <c r="C1084" s="5" t="s">
        <v>147</v>
      </c>
      <c r="D1084" s="5" t="s">
        <v>1128</v>
      </c>
      <c r="E1084" s="5" t="s">
        <v>1129</v>
      </c>
      <c r="F1084" s="5" t="s">
        <v>160</v>
      </c>
      <c r="G1084" s="5" t="s">
        <v>320</v>
      </c>
      <c r="H1084" s="5" t="s">
        <v>138</v>
      </c>
      <c r="I1084" s="5" t="s">
        <v>212</v>
      </c>
      <c r="J1084" s="5" t="s">
        <v>65</v>
      </c>
      <c r="K1084" s="5" t="s">
        <v>3326</v>
      </c>
      <c r="L1084" s="5" t="s">
        <v>42</v>
      </c>
      <c r="M1084" s="5" t="s">
        <v>26</v>
      </c>
      <c r="N1084" s="5" t="s">
        <v>3327</v>
      </c>
      <c r="O1084" s="5">
        <v>120.87</v>
      </c>
      <c r="P1084" s="5">
        <v>3</v>
      </c>
      <c r="Q1084" s="5">
        <v>53.1</v>
      </c>
      <c r="R1084" s="8">
        <f>Table1[[#This Row],[Profit]]/Table1[[#This Row],[Sales]]</f>
        <v>0.43931496649292601</v>
      </c>
      <c r="S1084" s="5">
        <v>17.84</v>
      </c>
      <c r="T1084" s="5" t="s">
        <v>165</v>
      </c>
      <c r="U1084" s="5">
        <v>114</v>
      </c>
      <c r="V1084" s="5" t="s">
        <v>174</v>
      </c>
      <c r="W1084" s="5" t="s">
        <v>110</v>
      </c>
      <c r="X1084" s="9" t="s">
        <v>21</v>
      </c>
      <c r="Y1084" s="12">
        <v>45149</v>
      </c>
      <c r="Z1084" s="12">
        <v>45243</v>
      </c>
      <c r="AA1084" s="11">
        <f t="shared" si="80"/>
        <v>2023</v>
      </c>
      <c r="AB1084" s="11" t="str">
        <f t="shared" si="81"/>
        <v>November</v>
      </c>
      <c r="AC1084" s="11">
        <f t="shared" si="84"/>
        <v>94</v>
      </c>
      <c r="AD1084" s="13" t="str" cm="1">
        <f t="array" ref="AD1084">_xlfn.IFS(Table1[[#This Row],[Diff order-ship date]]&gt;10,"late time",Table1[[#This Row],[Diff order-ship date]]&gt;=0,"on time",Table1[[#This Row],[Diff order-ship date]]&lt;0,"not appropriate")</f>
        <v>late time</v>
      </c>
      <c r="AE1084" s="11" t="str">
        <f t="shared" si="82"/>
        <v>Positive</v>
      </c>
      <c r="AF1084" s="11" t="str">
        <f>_xlfn.CONCAT(Table1[[#This Row],[Month]],Table1[[#This Row],[year]])</f>
        <v>November2023</v>
      </c>
      <c r="AG1084" s="11">
        <f t="shared" si="83"/>
        <v>0.43931496649292601</v>
      </c>
    </row>
    <row r="1085" spans="1:33">
      <c r="A1085" s="6">
        <v>1084</v>
      </c>
      <c r="B1085" s="7" t="s">
        <v>3328</v>
      </c>
      <c r="C1085" s="7" t="s">
        <v>152</v>
      </c>
      <c r="D1085" s="7" t="s">
        <v>1367</v>
      </c>
      <c r="E1085" s="7" t="s">
        <v>1368</v>
      </c>
      <c r="F1085" s="7" t="s">
        <v>158</v>
      </c>
      <c r="G1085" s="7" t="s">
        <v>926</v>
      </c>
      <c r="H1085" s="7" t="s">
        <v>104</v>
      </c>
      <c r="I1085" s="7" t="s">
        <v>212</v>
      </c>
      <c r="J1085" s="7" t="s">
        <v>67</v>
      </c>
      <c r="K1085" s="7" t="s">
        <v>3329</v>
      </c>
      <c r="L1085" s="7" t="s">
        <v>42</v>
      </c>
      <c r="M1085" s="7" t="s">
        <v>26</v>
      </c>
      <c r="N1085" s="7" t="s">
        <v>3330</v>
      </c>
      <c r="O1085" s="7">
        <v>607.14</v>
      </c>
      <c r="P1085" s="7">
        <v>6</v>
      </c>
      <c r="Q1085" s="7">
        <v>36.36</v>
      </c>
      <c r="R1085" s="8">
        <f>Table1[[#This Row],[Profit]]/Table1[[#This Row],[Sales]]</f>
        <v>5.9887340646308899E-2</v>
      </c>
      <c r="S1085" s="7">
        <v>93.82</v>
      </c>
      <c r="T1085" s="7" t="s">
        <v>165</v>
      </c>
      <c r="U1085" s="7">
        <v>107</v>
      </c>
      <c r="V1085" s="7" t="s">
        <v>174</v>
      </c>
      <c r="W1085" s="7" t="s">
        <v>126</v>
      </c>
      <c r="X1085" s="10" t="s">
        <v>21</v>
      </c>
      <c r="Y1085" s="14">
        <v>45130</v>
      </c>
      <c r="Z1085" s="14">
        <v>45136</v>
      </c>
      <c r="AA1085" s="11">
        <f t="shared" si="80"/>
        <v>2023</v>
      </c>
      <c r="AB1085" s="11" t="str">
        <f t="shared" si="81"/>
        <v>July</v>
      </c>
      <c r="AC1085" s="11">
        <f t="shared" si="84"/>
        <v>6</v>
      </c>
      <c r="AD1085" s="13" t="str" cm="1">
        <f t="array" ref="AD1085">_xlfn.IFS(Table1[[#This Row],[Diff order-ship date]]&gt;10,"late time",Table1[[#This Row],[Diff order-ship date]]&gt;=0,"on time",Table1[[#This Row],[Diff order-ship date]]&lt;0,"not appropriate")</f>
        <v>on time</v>
      </c>
      <c r="AE1085" s="11" t="str">
        <f t="shared" si="82"/>
        <v>Positive</v>
      </c>
      <c r="AF1085" s="11" t="str">
        <f>_xlfn.CONCAT(Table1[[#This Row],[Month]],Table1[[#This Row],[year]])</f>
        <v>July2023</v>
      </c>
      <c r="AG1085" s="11">
        <f t="shared" si="83"/>
        <v>5.9887340646308899E-2</v>
      </c>
    </row>
    <row r="1086" spans="1:33">
      <c r="A1086" s="4">
        <v>1085</v>
      </c>
      <c r="B1086" s="5" t="s">
        <v>1347</v>
      </c>
      <c r="C1086" s="5" t="s">
        <v>152</v>
      </c>
      <c r="D1086" s="5" t="s">
        <v>1348</v>
      </c>
      <c r="E1086" s="5" t="s">
        <v>1349</v>
      </c>
      <c r="F1086" s="5" t="s">
        <v>158</v>
      </c>
      <c r="G1086" s="5" t="s">
        <v>259</v>
      </c>
      <c r="H1086" s="5" t="s">
        <v>138</v>
      </c>
      <c r="I1086" s="5" t="s">
        <v>212</v>
      </c>
      <c r="J1086" s="5" t="s">
        <v>65</v>
      </c>
      <c r="K1086" s="5" t="s">
        <v>3331</v>
      </c>
      <c r="L1086" s="5" t="s">
        <v>42</v>
      </c>
      <c r="M1086" s="5" t="s">
        <v>26</v>
      </c>
      <c r="N1086" s="5" t="s">
        <v>3332</v>
      </c>
      <c r="O1086" s="5">
        <v>775.62</v>
      </c>
      <c r="P1086" s="5">
        <v>3</v>
      </c>
      <c r="Q1086" s="5">
        <v>224.91</v>
      </c>
      <c r="R1086" s="8">
        <f>Table1[[#This Row],[Profit]]/Table1[[#This Row],[Sales]]</f>
        <v>0.28997447203527499</v>
      </c>
      <c r="S1086" s="5">
        <v>23.79</v>
      </c>
      <c r="T1086" s="5" t="s">
        <v>170</v>
      </c>
      <c r="U1086" s="5">
        <v>222</v>
      </c>
      <c r="V1086" s="5" t="s">
        <v>174</v>
      </c>
      <c r="W1086" s="5" t="s">
        <v>115</v>
      </c>
      <c r="X1086" s="9" t="s">
        <v>21</v>
      </c>
      <c r="Y1086" s="12">
        <v>45195</v>
      </c>
      <c r="Z1086" s="12">
        <v>45199</v>
      </c>
      <c r="AA1086" s="11">
        <f t="shared" si="80"/>
        <v>2023</v>
      </c>
      <c r="AB1086" s="11" t="str">
        <f t="shared" si="81"/>
        <v>September</v>
      </c>
      <c r="AC1086" s="11">
        <f t="shared" si="84"/>
        <v>4</v>
      </c>
      <c r="AD1086" s="13" t="str" cm="1">
        <f t="array" ref="AD1086">_xlfn.IFS(Table1[[#This Row],[Diff order-ship date]]&gt;10,"late time",Table1[[#This Row],[Diff order-ship date]]&gt;=0,"on time",Table1[[#This Row],[Diff order-ship date]]&lt;0,"not appropriate")</f>
        <v>on time</v>
      </c>
      <c r="AE1086" s="11" t="str">
        <f t="shared" si="82"/>
        <v>Positive</v>
      </c>
      <c r="AF1086" s="11" t="str">
        <f>_xlfn.CONCAT(Table1[[#This Row],[Month]],Table1[[#This Row],[year]])</f>
        <v>September2023</v>
      </c>
      <c r="AG1086" s="11">
        <f t="shared" si="83"/>
        <v>0.28997447203527499</v>
      </c>
    </row>
    <row r="1087" spans="1:33">
      <c r="A1087" s="6">
        <v>1086</v>
      </c>
      <c r="B1087" s="7" t="s">
        <v>2257</v>
      </c>
      <c r="C1087" s="7" t="s">
        <v>147</v>
      </c>
      <c r="D1087" s="7" t="s">
        <v>2258</v>
      </c>
      <c r="E1087" s="7" t="s">
        <v>2259</v>
      </c>
      <c r="F1087" s="7" t="s">
        <v>159</v>
      </c>
      <c r="G1087" s="7" t="s">
        <v>869</v>
      </c>
      <c r="H1087" s="7" t="s">
        <v>138</v>
      </c>
      <c r="I1087" s="7" t="s">
        <v>212</v>
      </c>
      <c r="J1087" s="7" t="s">
        <v>65</v>
      </c>
      <c r="K1087" s="7" t="s">
        <v>3333</v>
      </c>
      <c r="L1087" s="7" t="s">
        <v>42</v>
      </c>
      <c r="M1087" s="7" t="s">
        <v>105</v>
      </c>
      <c r="N1087" s="7" t="s">
        <v>3334</v>
      </c>
      <c r="O1087" s="7">
        <v>278.7</v>
      </c>
      <c r="P1087" s="7">
        <v>2</v>
      </c>
      <c r="Q1087" s="7">
        <v>52.92</v>
      </c>
      <c r="R1087" s="8">
        <f>Table1[[#This Row],[Profit]]/Table1[[#This Row],[Sales]]</f>
        <v>0.18988159311087199</v>
      </c>
      <c r="S1087" s="7">
        <v>35.86</v>
      </c>
      <c r="T1087" s="7" t="s">
        <v>165</v>
      </c>
      <c r="U1087" s="7">
        <v>573</v>
      </c>
      <c r="V1087" s="7" t="s">
        <v>174</v>
      </c>
      <c r="W1087" s="7" t="s">
        <v>115</v>
      </c>
      <c r="X1087" s="10" t="s">
        <v>21</v>
      </c>
      <c r="Y1087" s="14">
        <v>45614</v>
      </c>
      <c r="Z1087" s="14">
        <v>45618</v>
      </c>
      <c r="AA1087" s="11">
        <f t="shared" si="80"/>
        <v>2024</v>
      </c>
      <c r="AB1087" s="11" t="str">
        <f t="shared" si="81"/>
        <v>November</v>
      </c>
      <c r="AC1087" s="11">
        <f t="shared" si="84"/>
        <v>4</v>
      </c>
      <c r="AD1087" s="13" t="str" cm="1">
        <f t="array" ref="AD1087">_xlfn.IFS(Table1[[#This Row],[Diff order-ship date]]&gt;10,"late time",Table1[[#This Row],[Diff order-ship date]]&gt;=0,"on time",Table1[[#This Row],[Diff order-ship date]]&lt;0,"not appropriate")</f>
        <v>on time</v>
      </c>
      <c r="AE1087" s="11" t="str">
        <f t="shared" si="82"/>
        <v>Positive</v>
      </c>
      <c r="AF1087" s="11" t="str">
        <f>_xlfn.CONCAT(Table1[[#This Row],[Month]],Table1[[#This Row],[year]])</f>
        <v>November2024</v>
      </c>
      <c r="AG1087" s="11">
        <f t="shared" si="83"/>
        <v>0.18988159311087199</v>
      </c>
    </row>
    <row r="1088" spans="1:33">
      <c r="A1088" s="4">
        <v>1087</v>
      </c>
      <c r="B1088" s="5" t="s">
        <v>3335</v>
      </c>
      <c r="C1088" s="5" t="s">
        <v>147</v>
      </c>
      <c r="D1088" s="5" t="s">
        <v>3264</v>
      </c>
      <c r="E1088" s="5" t="s">
        <v>3265</v>
      </c>
      <c r="F1088" s="5" t="s">
        <v>158</v>
      </c>
      <c r="G1088" s="5" t="s">
        <v>334</v>
      </c>
      <c r="H1088" s="5" t="s">
        <v>104</v>
      </c>
      <c r="I1088" s="5" t="s">
        <v>212</v>
      </c>
      <c r="J1088" s="5" t="s">
        <v>67</v>
      </c>
      <c r="K1088" s="5" t="s">
        <v>1229</v>
      </c>
      <c r="L1088" s="5" t="s">
        <v>42</v>
      </c>
      <c r="M1088" s="5" t="s">
        <v>105</v>
      </c>
      <c r="N1088" s="5" t="s">
        <v>1230</v>
      </c>
      <c r="O1088" s="5">
        <v>130.56</v>
      </c>
      <c r="P1088" s="5">
        <v>2</v>
      </c>
      <c r="Q1088" s="5">
        <v>50.88</v>
      </c>
      <c r="R1088" s="8">
        <f>Table1[[#This Row],[Profit]]/Table1[[#This Row],[Sales]]</f>
        <v>0.38970588235294101</v>
      </c>
      <c r="S1088" s="5">
        <v>29.83</v>
      </c>
      <c r="T1088" s="5" t="s">
        <v>165</v>
      </c>
      <c r="U1088" s="5">
        <v>508</v>
      </c>
      <c r="V1088" s="5" t="s">
        <v>174</v>
      </c>
      <c r="W1088" s="5" t="s">
        <v>110</v>
      </c>
      <c r="X1088" s="9" t="s">
        <v>28</v>
      </c>
      <c r="Y1088" s="12">
        <v>45582</v>
      </c>
      <c r="Z1088" s="12">
        <v>45588</v>
      </c>
      <c r="AA1088" s="11">
        <f t="shared" si="80"/>
        <v>2024</v>
      </c>
      <c r="AB1088" s="11" t="str">
        <f t="shared" si="81"/>
        <v>October</v>
      </c>
      <c r="AC1088" s="11">
        <f t="shared" si="84"/>
        <v>6</v>
      </c>
      <c r="AD1088" s="13" t="str" cm="1">
        <f t="array" ref="AD1088">_xlfn.IFS(Table1[[#This Row],[Diff order-ship date]]&gt;10,"late time",Table1[[#This Row],[Diff order-ship date]]&gt;=0,"on time",Table1[[#This Row],[Diff order-ship date]]&lt;0,"not appropriate")</f>
        <v>on time</v>
      </c>
      <c r="AE1088" s="11" t="str">
        <f t="shared" si="82"/>
        <v>Positive</v>
      </c>
      <c r="AF1088" s="11" t="str">
        <f>_xlfn.CONCAT(Table1[[#This Row],[Month]],Table1[[#This Row],[year]])</f>
        <v>October2024</v>
      </c>
      <c r="AG1088" s="11">
        <f t="shared" si="83"/>
        <v>0.38970588235294101</v>
      </c>
    </row>
    <row r="1089" spans="1:33">
      <c r="A1089" s="6">
        <v>1088</v>
      </c>
      <c r="B1089" s="7" t="s">
        <v>3336</v>
      </c>
      <c r="C1089" s="7" t="s">
        <v>152</v>
      </c>
      <c r="D1089" s="7" t="s">
        <v>3337</v>
      </c>
      <c r="E1089" s="7" t="s">
        <v>3338</v>
      </c>
      <c r="F1089" s="7" t="s">
        <v>160</v>
      </c>
      <c r="G1089" s="7" t="s">
        <v>150</v>
      </c>
      <c r="H1089" s="7" t="s">
        <v>87</v>
      </c>
      <c r="I1089" s="7" t="s">
        <v>212</v>
      </c>
      <c r="J1089" s="7" t="s">
        <v>66</v>
      </c>
      <c r="K1089" s="7" t="s">
        <v>3339</v>
      </c>
      <c r="L1089" s="7" t="s">
        <v>42</v>
      </c>
      <c r="M1089" s="7" t="s">
        <v>105</v>
      </c>
      <c r="N1089" s="7" t="s">
        <v>3340</v>
      </c>
      <c r="O1089" s="7">
        <v>286.26</v>
      </c>
      <c r="P1089" s="7">
        <v>2</v>
      </c>
      <c r="Q1089" s="7">
        <v>19.98</v>
      </c>
      <c r="R1089" s="8">
        <f>Table1[[#This Row],[Profit]]/Table1[[#This Row],[Sales]]</f>
        <v>6.97966883252987E-2</v>
      </c>
      <c r="S1089" s="7">
        <v>62</v>
      </c>
      <c r="T1089" s="7" t="s">
        <v>163</v>
      </c>
      <c r="U1089" s="7">
        <v>436</v>
      </c>
      <c r="V1089" s="7" t="s">
        <v>174</v>
      </c>
      <c r="W1089" s="7" t="s">
        <v>126</v>
      </c>
      <c r="X1089" s="10" t="s">
        <v>28</v>
      </c>
      <c r="Y1089" s="14">
        <v>45417</v>
      </c>
      <c r="Z1089" s="14">
        <v>45601</v>
      </c>
      <c r="AA1089" s="11">
        <f t="shared" si="80"/>
        <v>2024</v>
      </c>
      <c r="AB1089" s="11" t="str">
        <f t="shared" si="81"/>
        <v>November</v>
      </c>
      <c r="AC1089" s="11">
        <f t="shared" si="84"/>
        <v>184</v>
      </c>
      <c r="AD1089" s="13" t="str" cm="1">
        <f t="array" ref="AD1089">_xlfn.IFS(Table1[[#This Row],[Diff order-ship date]]&gt;10,"late time",Table1[[#This Row],[Diff order-ship date]]&gt;=0,"on time",Table1[[#This Row],[Diff order-ship date]]&lt;0,"not appropriate")</f>
        <v>late time</v>
      </c>
      <c r="AE1089" s="11" t="str">
        <f t="shared" si="82"/>
        <v>Positive</v>
      </c>
      <c r="AF1089" s="11" t="str">
        <f>_xlfn.CONCAT(Table1[[#This Row],[Month]],Table1[[#This Row],[year]])</f>
        <v>November2024</v>
      </c>
      <c r="AG1089" s="11">
        <f t="shared" si="83"/>
        <v>6.97966883252987E-2</v>
      </c>
    </row>
    <row r="1090" spans="1:33">
      <c r="A1090" s="4">
        <v>1089</v>
      </c>
      <c r="B1090" s="5" t="s">
        <v>2238</v>
      </c>
      <c r="C1090" s="5" t="s">
        <v>152</v>
      </c>
      <c r="D1090" s="5" t="s">
        <v>2239</v>
      </c>
      <c r="E1090" s="5" t="s">
        <v>2240</v>
      </c>
      <c r="F1090" s="5" t="s">
        <v>160</v>
      </c>
      <c r="G1090" s="5" t="s">
        <v>282</v>
      </c>
      <c r="H1090" s="5" t="s">
        <v>100</v>
      </c>
      <c r="I1090" s="5" t="s">
        <v>212</v>
      </c>
      <c r="J1090" s="5" t="s">
        <v>67</v>
      </c>
      <c r="K1090" s="5" t="s">
        <v>3341</v>
      </c>
      <c r="L1090" s="5" t="s">
        <v>42</v>
      </c>
      <c r="M1090" s="5" t="s">
        <v>105</v>
      </c>
      <c r="N1090" s="5" t="s">
        <v>3342</v>
      </c>
      <c r="O1090" s="5">
        <v>1071.8399999999999</v>
      </c>
      <c r="P1090" s="5">
        <v>7</v>
      </c>
      <c r="Q1090" s="5">
        <v>107.1</v>
      </c>
      <c r="R1090" s="8">
        <f>Table1[[#This Row],[Profit]]/Table1[[#This Row],[Sales]]</f>
        <v>9.9921630094043895E-2</v>
      </c>
      <c r="S1090" s="5">
        <v>61.15</v>
      </c>
      <c r="T1090" s="5" t="s">
        <v>170</v>
      </c>
      <c r="U1090" s="5">
        <v>35</v>
      </c>
      <c r="V1090" s="5" t="s">
        <v>174</v>
      </c>
      <c r="W1090" s="5" t="s">
        <v>122</v>
      </c>
      <c r="X1090" s="9" t="s">
        <v>28</v>
      </c>
      <c r="Y1090" s="12">
        <v>45307</v>
      </c>
      <c r="Z1090" s="12">
        <v>45314</v>
      </c>
      <c r="AA1090" s="11">
        <f t="shared" ref="AA1090:AA1153" si="85">YEAR(Z1090)</f>
        <v>2024</v>
      </c>
      <c r="AB1090" s="11" t="str">
        <f t="shared" ref="AB1090:AB1153" si="86">TEXT(Z1090,"mmmm")</f>
        <v>January</v>
      </c>
      <c r="AC1090" s="11">
        <f t="shared" si="84"/>
        <v>7</v>
      </c>
      <c r="AD1090" s="13" t="str" cm="1">
        <f t="array" ref="AD1090">_xlfn.IFS(Table1[[#This Row],[Diff order-ship date]]&gt;10,"late time",Table1[[#This Row],[Diff order-ship date]]&gt;=0,"on time",Table1[[#This Row],[Diff order-ship date]]&lt;0,"not appropriate")</f>
        <v>on time</v>
      </c>
      <c r="AE1090" s="11" t="str">
        <f t="shared" ref="AE1090:AE1153" si="87">IF(Q1090&lt;0,"Negative","Positive")</f>
        <v>Positive</v>
      </c>
      <c r="AF1090" s="11" t="str">
        <f>_xlfn.CONCAT(Table1[[#This Row],[Month]],Table1[[#This Row],[year]])</f>
        <v>January2024</v>
      </c>
      <c r="AG1090" s="11">
        <f t="shared" ref="AG1090:AG1153" si="88">Q1090/O1090</f>
        <v>9.9921630094043895E-2</v>
      </c>
    </row>
    <row r="1091" spans="1:33">
      <c r="A1091" s="6">
        <v>1090</v>
      </c>
      <c r="B1091" s="7" t="s">
        <v>2388</v>
      </c>
      <c r="C1091" s="7" t="s">
        <v>152</v>
      </c>
      <c r="D1091" s="7" t="s">
        <v>659</v>
      </c>
      <c r="E1091" s="7" t="s">
        <v>107</v>
      </c>
      <c r="F1091" s="7" t="s">
        <v>158</v>
      </c>
      <c r="G1091" s="7" t="s">
        <v>2389</v>
      </c>
      <c r="H1091" s="7" t="s">
        <v>132</v>
      </c>
      <c r="I1091" s="7" t="s">
        <v>212</v>
      </c>
      <c r="J1091" s="7" t="s">
        <v>66</v>
      </c>
      <c r="K1091" s="7" t="s">
        <v>3343</v>
      </c>
      <c r="L1091" s="7" t="s">
        <v>42</v>
      </c>
      <c r="M1091" s="7" t="s">
        <v>105</v>
      </c>
      <c r="N1091" s="7" t="s">
        <v>3344</v>
      </c>
      <c r="O1091" s="7">
        <v>2550</v>
      </c>
      <c r="P1091" s="7">
        <v>4</v>
      </c>
      <c r="Q1091" s="7">
        <v>280.44</v>
      </c>
      <c r="R1091" s="8">
        <f>Table1[[#This Row],[Profit]]/Table1[[#This Row],[Sales]]</f>
        <v>0.109976470588235</v>
      </c>
      <c r="S1091" s="7">
        <v>326.32</v>
      </c>
      <c r="T1091" s="7" t="s">
        <v>165</v>
      </c>
      <c r="U1091" s="7">
        <v>152</v>
      </c>
      <c r="V1091" s="7" t="s">
        <v>174</v>
      </c>
      <c r="W1091" s="7" t="s">
        <v>115</v>
      </c>
      <c r="X1091" s="10" t="s">
        <v>21</v>
      </c>
      <c r="Y1091" s="14">
        <v>44285</v>
      </c>
      <c r="Z1091" s="14">
        <v>44351</v>
      </c>
      <c r="AA1091" s="11">
        <f t="shared" si="85"/>
        <v>2021</v>
      </c>
      <c r="AB1091" s="11" t="str">
        <f t="shared" si="86"/>
        <v>June</v>
      </c>
      <c r="AC1091" s="11">
        <f t="shared" si="84"/>
        <v>66</v>
      </c>
      <c r="AD1091" s="13" t="str" cm="1">
        <f t="array" ref="AD1091">_xlfn.IFS(Table1[[#This Row],[Diff order-ship date]]&gt;10,"late time",Table1[[#This Row],[Diff order-ship date]]&gt;=0,"on time",Table1[[#This Row],[Diff order-ship date]]&lt;0,"not appropriate")</f>
        <v>late time</v>
      </c>
      <c r="AE1091" s="11" t="str">
        <f t="shared" si="87"/>
        <v>Positive</v>
      </c>
      <c r="AF1091" s="11" t="str">
        <f>_xlfn.CONCAT(Table1[[#This Row],[Month]],Table1[[#This Row],[year]])</f>
        <v>June2021</v>
      </c>
      <c r="AG1091" s="11">
        <f t="shared" si="88"/>
        <v>0.109976470588235</v>
      </c>
    </row>
    <row r="1092" spans="1:33">
      <c r="A1092" s="4">
        <v>1091</v>
      </c>
      <c r="B1092" s="5" t="s">
        <v>3345</v>
      </c>
      <c r="C1092" s="5" t="s">
        <v>152</v>
      </c>
      <c r="D1092" s="5" t="s">
        <v>1042</v>
      </c>
      <c r="E1092" s="5" t="s">
        <v>1043</v>
      </c>
      <c r="F1092" s="5" t="s">
        <v>158</v>
      </c>
      <c r="G1092" s="5" t="s">
        <v>879</v>
      </c>
      <c r="H1092" s="5" t="s">
        <v>132</v>
      </c>
      <c r="I1092" s="5" t="s">
        <v>212</v>
      </c>
      <c r="J1092" s="5" t="s">
        <v>66</v>
      </c>
      <c r="K1092" s="5" t="s">
        <v>2862</v>
      </c>
      <c r="L1092" s="5" t="s">
        <v>42</v>
      </c>
      <c r="M1092" s="5" t="s">
        <v>105</v>
      </c>
      <c r="N1092" s="5" t="s">
        <v>2863</v>
      </c>
      <c r="O1092" s="5">
        <v>448.65</v>
      </c>
      <c r="P1092" s="5">
        <v>5</v>
      </c>
      <c r="Q1092" s="5">
        <v>107.55</v>
      </c>
      <c r="R1092" s="8">
        <f>Table1[[#This Row],[Profit]]/Table1[[#This Row],[Sales]]</f>
        <v>0.23971915747241701</v>
      </c>
      <c r="S1092" s="5">
        <v>22.01</v>
      </c>
      <c r="T1092" s="5" t="s">
        <v>170</v>
      </c>
      <c r="U1092" s="5">
        <v>301</v>
      </c>
      <c r="V1092" s="5" t="s">
        <v>174</v>
      </c>
      <c r="W1092" s="5" t="s">
        <v>110</v>
      </c>
      <c r="X1092" s="9" t="s">
        <v>28</v>
      </c>
      <c r="Y1092" s="12">
        <v>45316</v>
      </c>
      <c r="Z1092" s="12">
        <v>45320</v>
      </c>
      <c r="AA1092" s="11">
        <f t="shared" si="85"/>
        <v>2024</v>
      </c>
      <c r="AB1092" s="11" t="str">
        <f t="shared" si="86"/>
        <v>January</v>
      </c>
      <c r="AC1092" s="11">
        <f t="shared" ref="AC1092:AC1155" si="89">DATEDIF(Y1092,Z1092,"d")</f>
        <v>4</v>
      </c>
      <c r="AD1092" s="13" t="str" cm="1">
        <f t="array" ref="AD1092">_xlfn.IFS(Table1[[#This Row],[Diff order-ship date]]&gt;10,"late time",Table1[[#This Row],[Diff order-ship date]]&gt;=0,"on time",Table1[[#This Row],[Diff order-ship date]]&lt;0,"not appropriate")</f>
        <v>on time</v>
      </c>
      <c r="AE1092" s="11" t="str">
        <f t="shared" si="87"/>
        <v>Positive</v>
      </c>
      <c r="AF1092" s="11" t="str">
        <f>_xlfn.CONCAT(Table1[[#This Row],[Month]],Table1[[#This Row],[year]])</f>
        <v>January2024</v>
      </c>
      <c r="AG1092" s="11">
        <f t="shared" si="88"/>
        <v>0.23971915747241701</v>
      </c>
    </row>
    <row r="1093" spans="1:33">
      <c r="A1093" s="6">
        <v>1092</v>
      </c>
      <c r="B1093" s="7" t="s">
        <v>1019</v>
      </c>
      <c r="C1093" s="7" t="s">
        <v>152</v>
      </c>
      <c r="D1093" s="7" t="s">
        <v>1010</v>
      </c>
      <c r="E1093" s="7" t="s">
        <v>127</v>
      </c>
      <c r="F1093" s="7" t="s">
        <v>158</v>
      </c>
      <c r="G1093" s="7" t="s">
        <v>1020</v>
      </c>
      <c r="H1093" s="7" t="s">
        <v>129</v>
      </c>
      <c r="I1093" s="7" t="s">
        <v>212</v>
      </c>
      <c r="J1093" s="7" t="s">
        <v>67</v>
      </c>
      <c r="K1093" s="7" t="s">
        <v>2742</v>
      </c>
      <c r="L1093" s="7" t="s">
        <v>29</v>
      </c>
      <c r="M1093" s="7" t="s">
        <v>56</v>
      </c>
      <c r="N1093" s="7" t="s">
        <v>2743</v>
      </c>
      <c r="O1093" s="7">
        <v>961.8</v>
      </c>
      <c r="P1093" s="7">
        <v>7</v>
      </c>
      <c r="Q1093" s="7">
        <v>163.38</v>
      </c>
      <c r="R1093" s="8">
        <f>Table1[[#This Row],[Profit]]/Table1[[#This Row],[Sales]]</f>
        <v>0.169868995633188</v>
      </c>
      <c r="S1093" s="7">
        <v>126.91</v>
      </c>
      <c r="T1093" s="7" t="s">
        <v>170</v>
      </c>
      <c r="U1093" s="7">
        <v>441</v>
      </c>
      <c r="V1093" s="7" t="s">
        <v>174</v>
      </c>
      <c r="W1093" s="7" t="s">
        <v>126</v>
      </c>
      <c r="X1093" s="10" t="s">
        <v>28</v>
      </c>
      <c r="Y1093" s="14">
        <v>45281</v>
      </c>
      <c r="Z1093" s="14">
        <v>45286</v>
      </c>
      <c r="AA1093" s="11">
        <f t="shared" si="85"/>
        <v>2023</v>
      </c>
      <c r="AB1093" s="11" t="str">
        <f t="shared" si="86"/>
        <v>December</v>
      </c>
      <c r="AC1093" s="11">
        <f t="shared" si="89"/>
        <v>5</v>
      </c>
      <c r="AD1093" s="13" t="str" cm="1">
        <f t="array" ref="AD1093">_xlfn.IFS(Table1[[#This Row],[Diff order-ship date]]&gt;10,"late time",Table1[[#This Row],[Diff order-ship date]]&gt;=0,"on time",Table1[[#This Row],[Diff order-ship date]]&lt;0,"not appropriate")</f>
        <v>on time</v>
      </c>
      <c r="AE1093" s="11" t="str">
        <f t="shared" si="87"/>
        <v>Positive</v>
      </c>
      <c r="AF1093" s="11" t="str">
        <f>_xlfn.CONCAT(Table1[[#This Row],[Month]],Table1[[#This Row],[year]])</f>
        <v>December2023</v>
      </c>
      <c r="AG1093" s="11">
        <f t="shared" si="88"/>
        <v>0.169868995633188</v>
      </c>
    </row>
    <row r="1094" spans="1:33">
      <c r="A1094" s="4">
        <v>1093</v>
      </c>
      <c r="B1094" s="5" t="s">
        <v>3346</v>
      </c>
      <c r="C1094" s="5" t="s">
        <v>147</v>
      </c>
      <c r="D1094" s="5" t="s">
        <v>1317</v>
      </c>
      <c r="E1094" s="5" t="s">
        <v>1318</v>
      </c>
      <c r="F1094" s="5" t="s">
        <v>158</v>
      </c>
      <c r="G1094" s="5" t="s">
        <v>830</v>
      </c>
      <c r="H1094" s="5" t="s">
        <v>104</v>
      </c>
      <c r="I1094" s="5" t="s">
        <v>212</v>
      </c>
      <c r="J1094" s="5" t="s">
        <v>67</v>
      </c>
      <c r="K1094" s="5" t="s">
        <v>1284</v>
      </c>
      <c r="L1094" s="5" t="s">
        <v>29</v>
      </c>
      <c r="M1094" s="5" t="s">
        <v>56</v>
      </c>
      <c r="N1094" s="5" t="s">
        <v>1285</v>
      </c>
      <c r="O1094" s="5">
        <v>930</v>
      </c>
      <c r="P1094" s="5">
        <v>2</v>
      </c>
      <c r="Q1094" s="5">
        <v>158.1</v>
      </c>
      <c r="R1094" s="8">
        <f>Table1[[#This Row],[Profit]]/Table1[[#This Row],[Sales]]</f>
        <v>0.17</v>
      </c>
      <c r="S1094" s="5">
        <v>112.76</v>
      </c>
      <c r="T1094" s="5" t="s">
        <v>170</v>
      </c>
      <c r="U1094" s="5">
        <v>698</v>
      </c>
      <c r="V1094" s="5" t="s">
        <v>174</v>
      </c>
      <c r="W1094" s="5" t="s">
        <v>122</v>
      </c>
      <c r="X1094" s="9" t="s">
        <v>28</v>
      </c>
      <c r="Y1094" s="12">
        <v>45484</v>
      </c>
      <c r="Z1094" s="12">
        <v>45637</v>
      </c>
      <c r="AA1094" s="11">
        <f t="shared" si="85"/>
        <v>2024</v>
      </c>
      <c r="AB1094" s="11" t="str">
        <f t="shared" si="86"/>
        <v>December</v>
      </c>
      <c r="AC1094" s="11">
        <f t="shared" si="89"/>
        <v>153</v>
      </c>
      <c r="AD1094" s="13" t="str" cm="1">
        <f t="array" ref="AD1094">_xlfn.IFS(Table1[[#This Row],[Diff order-ship date]]&gt;10,"late time",Table1[[#This Row],[Diff order-ship date]]&gt;=0,"on time",Table1[[#This Row],[Diff order-ship date]]&lt;0,"not appropriate")</f>
        <v>late time</v>
      </c>
      <c r="AE1094" s="11" t="str">
        <f t="shared" si="87"/>
        <v>Positive</v>
      </c>
      <c r="AF1094" s="11" t="str">
        <f>_xlfn.CONCAT(Table1[[#This Row],[Month]],Table1[[#This Row],[year]])</f>
        <v>December2024</v>
      </c>
      <c r="AG1094" s="11">
        <f t="shared" si="88"/>
        <v>0.17</v>
      </c>
    </row>
    <row r="1095" spans="1:33">
      <c r="A1095" s="6">
        <v>1094</v>
      </c>
      <c r="B1095" s="7" t="s">
        <v>3347</v>
      </c>
      <c r="C1095" s="7" t="s">
        <v>147</v>
      </c>
      <c r="D1095" s="7" t="s">
        <v>3348</v>
      </c>
      <c r="E1095" s="7" t="s">
        <v>3349</v>
      </c>
      <c r="F1095" s="7" t="s">
        <v>159</v>
      </c>
      <c r="G1095" s="7" t="s">
        <v>627</v>
      </c>
      <c r="H1095" s="7" t="s">
        <v>138</v>
      </c>
      <c r="I1095" s="7" t="s">
        <v>212</v>
      </c>
      <c r="J1095" s="7" t="s">
        <v>65</v>
      </c>
      <c r="K1095" s="7" t="s">
        <v>3350</v>
      </c>
      <c r="L1095" s="7" t="s">
        <v>29</v>
      </c>
      <c r="M1095" s="7" t="s">
        <v>56</v>
      </c>
      <c r="N1095" s="7" t="s">
        <v>3351</v>
      </c>
      <c r="O1095" s="7">
        <v>331.8</v>
      </c>
      <c r="P1095" s="7">
        <v>2</v>
      </c>
      <c r="Q1095" s="7">
        <v>69.66</v>
      </c>
      <c r="R1095" s="8">
        <f>Table1[[#This Row],[Profit]]/Table1[[#This Row],[Sales]]</f>
        <v>0.20994575045208</v>
      </c>
      <c r="S1095" s="7">
        <v>74.98</v>
      </c>
      <c r="T1095" s="7" t="s">
        <v>165</v>
      </c>
      <c r="U1095" s="7">
        <v>23</v>
      </c>
      <c r="V1095" s="7" t="s">
        <v>174</v>
      </c>
      <c r="W1095" s="7" t="s">
        <v>115</v>
      </c>
      <c r="X1095" s="10" t="s">
        <v>21</v>
      </c>
      <c r="Y1095" s="14">
        <v>45070</v>
      </c>
      <c r="Z1095" s="14">
        <v>45076</v>
      </c>
      <c r="AA1095" s="11">
        <f t="shared" si="85"/>
        <v>2023</v>
      </c>
      <c r="AB1095" s="11" t="str">
        <f t="shared" si="86"/>
        <v>May</v>
      </c>
      <c r="AC1095" s="11">
        <f t="shared" si="89"/>
        <v>6</v>
      </c>
      <c r="AD1095" s="13" t="str" cm="1">
        <f t="array" ref="AD1095">_xlfn.IFS(Table1[[#This Row],[Diff order-ship date]]&gt;10,"late time",Table1[[#This Row],[Diff order-ship date]]&gt;=0,"on time",Table1[[#This Row],[Diff order-ship date]]&lt;0,"not appropriate")</f>
        <v>on time</v>
      </c>
      <c r="AE1095" s="11" t="str">
        <f t="shared" si="87"/>
        <v>Positive</v>
      </c>
      <c r="AF1095" s="11" t="str">
        <f>_xlfn.CONCAT(Table1[[#This Row],[Month]],Table1[[#This Row],[year]])</f>
        <v>May2023</v>
      </c>
      <c r="AG1095" s="11">
        <f t="shared" si="88"/>
        <v>0.20994575045208</v>
      </c>
    </row>
    <row r="1096" spans="1:33">
      <c r="A1096" s="4">
        <v>1095</v>
      </c>
      <c r="B1096" s="5" t="s">
        <v>929</v>
      </c>
      <c r="C1096" s="5" t="s">
        <v>152</v>
      </c>
      <c r="D1096" s="5" t="s">
        <v>930</v>
      </c>
      <c r="E1096" s="5" t="s">
        <v>931</v>
      </c>
      <c r="F1096" s="5" t="s">
        <v>158</v>
      </c>
      <c r="G1096" s="5" t="s">
        <v>932</v>
      </c>
      <c r="H1096" s="5" t="s">
        <v>138</v>
      </c>
      <c r="I1096" s="5" t="s">
        <v>212</v>
      </c>
      <c r="J1096" s="5" t="s">
        <v>65</v>
      </c>
      <c r="K1096" s="5" t="s">
        <v>1272</v>
      </c>
      <c r="L1096" s="5" t="s">
        <v>29</v>
      </c>
      <c r="M1096" s="5" t="s">
        <v>56</v>
      </c>
      <c r="N1096" s="5" t="s">
        <v>1273</v>
      </c>
      <c r="O1096" s="5">
        <v>553.91999999999996</v>
      </c>
      <c r="P1096" s="5">
        <v>4</v>
      </c>
      <c r="Q1096" s="5">
        <v>199.32</v>
      </c>
      <c r="R1096" s="8">
        <f>Table1[[#This Row],[Profit]]/Table1[[#This Row],[Sales]]</f>
        <v>0.359835355285962</v>
      </c>
      <c r="S1096" s="5">
        <v>72.930000000000007</v>
      </c>
      <c r="T1096" s="5" t="s">
        <v>165</v>
      </c>
      <c r="U1096" s="5">
        <v>306</v>
      </c>
      <c r="V1096" s="5" t="s">
        <v>174</v>
      </c>
      <c r="W1096" s="5" t="s">
        <v>110</v>
      </c>
      <c r="X1096" s="9" t="s">
        <v>28</v>
      </c>
      <c r="Y1096" s="12">
        <v>44233</v>
      </c>
      <c r="Z1096" s="12">
        <v>44383</v>
      </c>
      <c r="AA1096" s="11">
        <f t="shared" si="85"/>
        <v>2021</v>
      </c>
      <c r="AB1096" s="11" t="str">
        <f t="shared" si="86"/>
        <v>July</v>
      </c>
      <c r="AC1096" s="11">
        <f t="shared" si="89"/>
        <v>150</v>
      </c>
      <c r="AD1096" s="13" t="str" cm="1">
        <f t="array" ref="AD1096">_xlfn.IFS(Table1[[#This Row],[Diff order-ship date]]&gt;10,"late time",Table1[[#This Row],[Diff order-ship date]]&gt;=0,"on time",Table1[[#This Row],[Diff order-ship date]]&lt;0,"not appropriate")</f>
        <v>late time</v>
      </c>
      <c r="AE1096" s="11" t="str">
        <f t="shared" si="87"/>
        <v>Positive</v>
      </c>
      <c r="AF1096" s="11" t="str">
        <f>_xlfn.CONCAT(Table1[[#This Row],[Month]],Table1[[#This Row],[year]])</f>
        <v>July2021</v>
      </c>
      <c r="AG1096" s="11">
        <f t="shared" si="88"/>
        <v>0.359835355285962</v>
      </c>
    </row>
    <row r="1097" spans="1:33">
      <c r="A1097" s="6">
        <v>1096</v>
      </c>
      <c r="B1097" s="7" t="s">
        <v>3336</v>
      </c>
      <c r="C1097" s="7" t="s">
        <v>152</v>
      </c>
      <c r="D1097" s="7" t="s">
        <v>3337</v>
      </c>
      <c r="E1097" s="7" t="s">
        <v>3338</v>
      </c>
      <c r="F1097" s="7" t="s">
        <v>160</v>
      </c>
      <c r="G1097" s="7" t="s">
        <v>150</v>
      </c>
      <c r="H1097" s="7" t="s">
        <v>87</v>
      </c>
      <c r="I1097" s="7" t="s">
        <v>212</v>
      </c>
      <c r="J1097" s="7" t="s">
        <v>66</v>
      </c>
      <c r="K1097" s="7" t="s">
        <v>1504</v>
      </c>
      <c r="L1097" s="7" t="s">
        <v>29</v>
      </c>
      <c r="M1097" s="7" t="s">
        <v>56</v>
      </c>
      <c r="N1097" s="7" t="s">
        <v>1505</v>
      </c>
      <c r="O1097" s="7">
        <v>215.64</v>
      </c>
      <c r="P1097" s="7">
        <v>4</v>
      </c>
      <c r="Q1097" s="7">
        <v>92.64</v>
      </c>
      <c r="R1097" s="8">
        <f>Table1[[#This Row],[Profit]]/Table1[[#This Row],[Sales]]</f>
        <v>0.42960489705063998</v>
      </c>
      <c r="S1097" s="7">
        <v>45.63</v>
      </c>
      <c r="T1097" s="7" t="s">
        <v>163</v>
      </c>
      <c r="U1097" s="7">
        <v>216</v>
      </c>
      <c r="V1097" s="7" t="s">
        <v>174</v>
      </c>
      <c r="W1097" s="7" t="s">
        <v>122</v>
      </c>
      <c r="X1097" s="10" t="s">
        <v>28</v>
      </c>
      <c r="Y1097" s="14">
        <v>44342</v>
      </c>
      <c r="Z1097" s="14">
        <v>44347</v>
      </c>
      <c r="AA1097" s="11">
        <f t="shared" si="85"/>
        <v>2021</v>
      </c>
      <c r="AB1097" s="11" t="str">
        <f t="shared" si="86"/>
        <v>May</v>
      </c>
      <c r="AC1097" s="11">
        <f t="shared" si="89"/>
        <v>5</v>
      </c>
      <c r="AD1097" s="13" t="str" cm="1">
        <f t="array" ref="AD1097">_xlfn.IFS(Table1[[#This Row],[Diff order-ship date]]&gt;10,"late time",Table1[[#This Row],[Diff order-ship date]]&gt;=0,"on time",Table1[[#This Row],[Diff order-ship date]]&lt;0,"not appropriate")</f>
        <v>on time</v>
      </c>
      <c r="AE1097" s="11" t="str">
        <f t="shared" si="87"/>
        <v>Positive</v>
      </c>
      <c r="AF1097" s="11" t="str">
        <f>_xlfn.CONCAT(Table1[[#This Row],[Month]],Table1[[#This Row],[year]])</f>
        <v>May2021</v>
      </c>
      <c r="AG1097" s="11">
        <f t="shared" si="88"/>
        <v>0.42960489705063998</v>
      </c>
    </row>
    <row r="1098" spans="1:33">
      <c r="A1098" s="4">
        <v>1097</v>
      </c>
      <c r="B1098" s="5" t="s">
        <v>2257</v>
      </c>
      <c r="C1098" s="5" t="s">
        <v>147</v>
      </c>
      <c r="D1098" s="5" t="s">
        <v>2258</v>
      </c>
      <c r="E1098" s="5" t="s">
        <v>2259</v>
      </c>
      <c r="F1098" s="5" t="s">
        <v>159</v>
      </c>
      <c r="G1098" s="5" t="s">
        <v>869</v>
      </c>
      <c r="H1098" s="5" t="s">
        <v>138</v>
      </c>
      <c r="I1098" s="5" t="s">
        <v>212</v>
      </c>
      <c r="J1098" s="5" t="s">
        <v>65</v>
      </c>
      <c r="K1098" s="5" t="s">
        <v>1644</v>
      </c>
      <c r="L1098" s="5" t="s">
        <v>29</v>
      </c>
      <c r="M1098" s="5" t="s">
        <v>56</v>
      </c>
      <c r="N1098" s="5" t="s">
        <v>1645</v>
      </c>
      <c r="O1098" s="5">
        <v>116.04</v>
      </c>
      <c r="P1098" s="5">
        <v>2</v>
      </c>
      <c r="Q1098" s="5">
        <v>58.02</v>
      </c>
      <c r="R1098" s="8">
        <f>Table1[[#This Row],[Profit]]/Table1[[#This Row],[Sales]]</f>
        <v>0.5</v>
      </c>
      <c r="S1098" s="5">
        <v>30.39</v>
      </c>
      <c r="T1098" s="5" t="s">
        <v>165</v>
      </c>
      <c r="U1098" s="5">
        <v>787</v>
      </c>
      <c r="V1098" s="5" t="s">
        <v>174</v>
      </c>
      <c r="W1098" s="5" t="s">
        <v>115</v>
      </c>
      <c r="X1098" s="9" t="s">
        <v>21</v>
      </c>
      <c r="Y1098" s="12">
        <v>45062</v>
      </c>
      <c r="Z1098" s="12">
        <v>45068</v>
      </c>
      <c r="AA1098" s="11">
        <f t="shared" si="85"/>
        <v>2023</v>
      </c>
      <c r="AB1098" s="11" t="str">
        <f t="shared" si="86"/>
        <v>May</v>
      </c>
      <c r="AC1098" s="11">
        <f t="shared" si="89"/>
        <v>6</v>
      </c>
      <c r="AD1098" s="13" t="str" cm="1">
        <f t="array" ref="AD1098">_xlfn.IFS(Table1[[#This Row],[Diff order-ship date]]&gt;10,"late time",Table1[[#This Row],[Diff order-ship date]]&gt;=0,"on time",Table1[[#This Row],[Diff order-ship date]]&lt;0,"not appropriate")</f>
        <v>on time</v>
      </c>
      <c r="AE1098" s="11" t="str">
        <f t="shared" si="87"/>
        <v>Positive</v>
      </c>
      <c r="AF1098" s="11" t="str">
        <f>_xlfn.CONCAT(Table1[[#This Row],[Month]],Table1[[#This Row],[year]])</f>
        <v>May2023</v>
      </c>
      <c r="AG1098" s="11">
        <f t="shared" si="88"/>
        <v>0.5</v>
      </c>
    </row>
    <row r="1099" spans="1:33">
      <c r="A1099" s="6">
        <v>1098</v>
      </c>
      <c r="B1099" s="7" t="s">
        <v>3352</v>
      </c>
      <c r="C1099" s="7" t="s">
        <v>152</v>
      </c>
      <c r="D1099" s="7" t="s">
        <v>1137</v>
      </c>
      <c r="E1099" s="7" t="s">
        <v>1138</v>
      </c>
      <c r="F1099" s="7" t="s">
        <v>159</v>
      </c>
      <c r="G1099" s="7" t="s">
        <v>313</v>
      </c>
      <c r="H1099" s="7" t="s">
        <v>61</v>
      </c>
      <c r="I1099" s="7" t="s">
        <v>212</v>
      </c>
      <c r="J1099" s="7" t="s">
        <v>67</v>
      </c>
      <c r="K1099" s="7" t="s">
        <v>2825</v>
      </c>
      <c r="L1099" s="7" t="s">
        <v>29</v>
      </c>
      <c r="M1099" s="7" t="s">
        <v>56</v>
      </c>
      <c r="N1099" s="7" t="s">
        <v>2826</v>
      </c>
      <c r="O1099" s="7">
        <v>171.42</v>
      </c>
      <c r="P1099" s="7">
        <v>2</v>
      </c>
      <c r="Q1099" s="7">
        <v>34.26</v>
      </c>
      <c r="R1099" s="8">
        <f>Table1[[#This Row],[Profit]]/Table1[[#This Row],[Sales]]</f>
        <v>0.19985999299964999</v>
      </c>
      <c r="S1099" s="7">
        <v>25.97</v>
      </c>
      <c r="T1099" s="7" t="s">
        <v>170</v>
      </c>
      <c r="U1099" s="7">
        <v>391</v>
      </c>
      <c r="V1099" s="7" t="s">
        <v>174</v>
      </c>
      <c r="W1099" s="7" t="s">
        <v>110</v>
      </c>
      <c r="X1099" s="10" t="s">
        <v>21</v>
      </c>
      <c r="Y1099" s="14">
        <v>45385</v>
      </c>
      <c r="Z1099" s="14">
        <v>45538</v>
      </c>
      <c r="AA1099" s="11">
        <f t="shared" si="85"/>
        <v>2024</v>
      </c>
      <c r="AB1099" s="11" t="str">
        <f t="shared" si="86"/>
        <v>September</v>
      </c>
      <c r="AC1099" s="11">
        <f t="shared" si="89"/>
        <v>153</v>
      </c>
      <c r="AD1099" s="13" t="str" cm="1">
        <f t="array" ref="AD1099">_xlfn.IFS(Table1[[#This Row],[Diff order-ship date]]&gt;10,"late time",Table1[[#This Row],[Diff order-ship date]]&gt;=0,"on time",Table1[[#This Row],[Diff order-ship date]]&lt;0,"not appropriate")</f>
        <v>late time</v>
      </c>
      <c r="AE1099" s="11" t="str">
        <f t="shared" si="87"/>
        <v>Positive</v>
      </c>
      <c r="AF1099" s="11" t="str">
        <f>_xlfn.CONCAT(Table1[[#This Row],[Month]],Table1[[#This Row],[year]])</f>
        <v>September2024</v>
      </c>
      <c r="AG1099" s="11">
        <f t="shared" si="88"/>
        <v>0.19985999299964999</v>
      </c>
    </row>
    <row r="1100" spans="1:33">
      <c r="A1100" s="4">
        <v>1099</v>
      </c>
      <c r="B1100" s="5" t="s">
        <v>2620</v>
      </c>
      <c r="C1100" s="5" t="s">
        <v>149</v>
      </c>
      <c r="D1100" s="5" t="s">
        <v>2621</v>
      </c>
      <c r="E1100" s="5" t="s">
        <v>2622</v>
      </c>
      <c r="F1100" s="5" t="s">
        <v>160</v>
      </c>
      <c r="G1100" s="5" t="s">
        <v>926</v>
      </c>
      <c r="H1100" s="5" t="s">
        <v>104</v>
      </c>
      <c r="I1100" s="5" t="s">
        <v>212</v>
      </c>
      <c r="J1100" s="5" t="s">
        <v>67</v>
      </c>
      <c r="K1100" s="5" t="s">
        <v>3353</v>
      </c>
      <c r="L1100" s="5" t="s">
        <v>29</v>
      </c>
      <c r="M1100" s="5" t="s">
        <v>56</v>
      </c>
      <c r="N1100" s="5" t="s">
        <v>3354</v>
      </c>
      <c r="O1100" s="5">
        <v>119.64</v>
      </c>
      <c r="P1100" s="5">
        <v>2</v>
      </c>
      <c r="Q1100" s="5">
        <v>46.62</v>
      </c>
      <c r="R1100" s="8">
        <f>Table1[[#This Row],[Profit]]/Table1[[#This Row],[Sales]]</f>
        <v>0.389669007021063</v>
      </c>
      <c r="S1100" s="5">
        <v>12.96</v>
      </c>
      <c r="T1100" s="5" t="s">
        <v>165</v>
      </c>
      <c r="U1100" s="5">
        <v>328</v>
      </c>
      <c r="V1100" s="5" t="s">
        <v>174</v>
      </c>
      <c r="W1100" s="5" t="s">
        <v>126</v>
      </c>
      <c r="X1100" s="9" t="s">
        <v>21</v>
      </c>
      <c r="Y1100" s="12">
        <v>45094</v>
      </c>
      <c r="Z1100" s="12">
        <v>45098</v>
      </c>
      <c r="AA1100" s="11">
        <f t="shared" si="85"/>
        <v>2023</v>
      </c>
      <c r="AB1100" s="11" t="str">
        <f t="shared" si="86"/>
        <v>June</v>
      </c>
      <c r="AC1100" s="11">
        <f t="shared" si="89"/>
        <v>4</v>
      </c>
      <c r="AD1100" s="13" t="str" cm="1">
        <f t="array" ref="AD1100">_xlfn.IFS(Table1[[#This Row],[Diff order-ship date]]&gt;10,"late time",Table1[[#This Row],[Diff order-ship date]]&gt;=0,"on time",Table1[[#This Row],[Diff order-ship date]]&lt;0,"not appropriate")</f>
        <v>on time</v>
      </c>
      <c r="AE1100" s="11" t="str">
        <f t="shared" si="87"/>
        <v>Positive</v>
      </c>
      <c r="AF1100" s="11" t="str">
        <f>_xlfn.CONCAT(Table1[[#This Row],[Month]],Table1[[#This Row],[year]])</f>
        <v>June2023</v>
      </c>
      <c r="AG1100" s="11">
        <f t="shared" si="88"/>
        <v>0.389669007021063</v>
      </c>
    </row>
    <row r="1101" spans="1:33">
      <c r="A1101" s="6">
        <v>1100</v>
      </c>
      <c r="B1101" s="7" t="s">
        <v>872</v>
      </c>
      <c r="C1101" s="7" t="s">
        <v>152</v>
      </c>
      <c r="D1101" s="7" t="s">
        <v>504</v>
      </c>
      <c r="E1101" s="7" t="s">
        <v>102</v>
      </c>
      <c r="F1101" s="7" t="s">
        <v>159</v>
      </c>
      <c r="G1101" s="7" t="s">
        <v>873</v>
      </c>
      <c r="H1101" s="7" t="s">
        <v>94</v>
      </c>
      <c r="I1101" s="7" t="s">
        <v>212</v>
      </c>
      <c r="J1101" s="7" t="s">
        <v>66</v>
      </c>
      <c r="K1101" s="7" t="s">
        <v>3355</v>
      </c>
      <c r="L1101" s="7" t="s">
        <v>29</v>
      </c>
      <c r="M1101" s="7" t="s">
        <v>50</v>
      </c>
      <c r="N1101" s="7" t="s">
        <v>144</v>
      </c>
      <c r="O1101" s="7">
        <v>5667.87</v>
      </c>
      <c r="P1101" s="7">
        <v>13</v>
      </c>
      <c r="Q1101" s="7">
        <v>2097.0300000000002</v>
      </c>
      <c r="R1101" s="8">
        <f>Table1[[#This Row],[Profit]]/Table1[[#This Row],[Sales]]</f>
        <v>0.369985550127297</v>
      </c>
      <c r="S1101" s="7">
        <v>658.35</v>
      </c>
      <c r="T1101" s="7" t="s">
        <v>170</v>
      </c>
      <c r="U1101" s="7">
        <v>220</v>
      </c>
      <c r="V1101" s="7" t="s">
        <v>174</v>
      </c>
      <c r="W1101" s="7" t="s">
        <v>115</v>
      </c>
      <c r="X1101" s="10" t="s">
        <v>21</v>
      </c>
      <c r="Y1101" s="14">
        <v>44739</v>
      </c>
      <c r="Z1101" s="14">
        <v>44599</v>
      </c>
      <c r="AA1101" s="11">
        <f t="shared" si="85"/>
        <v>2022</v>
      </c>
      <c r="AB1101" s="11" t="str">
        <f t="shared" si="86"/>
        <v>February</v>
      </c>
      <c r="AC1101" s="11">
        <f t="shared" si="89"/>
        <v>-140</v>
      </c>
      <c r="AD1101" s="13" t="str" cm="1">
        <f t="array" ref="AD1101">_xlfn.IFS(Table1[[#This Row],[Diff order-ship date]]&gt;10,"late time",Table1[[#This Row],[Diff order-ship date]]&gt;=0,"on time",Table1[[#This Row],[Diff order-ship date]]&lt;0,"not appropriate")</f>
        <v>not appropriate</v>
      </c>
      <c r="AE1101" s="11" t="str">
        <f t="shared" si="87"/>
        <v>Positive</v>
      </c>
      <c r="AF1101" s="11" t="str">
        <f>_xlfn.CONCAT(Table1[[#This Row],[Month]],Table1[[#This Row],[year]])</f>
        <v>February2022</v>
      </c>
      <c r="AG1101" s="11">
        <f t="shared" si="88"/>
        <v>0.369985550127297</v>
      </c>
    </row>
    <row r="1102" spans="1:33">
      <c r="A1102" s="4">
        <v>1101</v>
      </c>
      <c r="B1102" s="5" t="s">
        <v>3283</v>
      </c>
      <c r="C1102" s="5" t="s">
        <v>152</v>
      </c>
      <c r="D1102" s="5" t="s">
        <v>2841</v>
      </c>
      <c r="E1102" s="5" t="s">
        <v>2842</v>
      </c>
      <c r="F1102" s="5" t="s">
        <v>158</v>
      </c>
      <c r="G1102" s="5" t="s">
        <v>644</v>
      </c>
      <c r="H1102" s="5" t="s">
        <v>104</v>
      </c>
      <c r="I1102" s="5" t="s">
        <v>212</v>
      </c>
      <c r="J1102" s="5" t="s">
        <v>67</v>
      </c>
      <c r="K1102" s="5" t="s">
        <v>2799</v>
      </c>
      <c r="L1102" s="5" t="s">
        <v>29</v>
      </c>
      <c r="M1102" s="5" t="s">
        <v>50</v>
      </c>
      <c r="N1102" s="5" t="s">
        <v>44</v>
      </c>
      <c r="O1102" s="5">
        <v>312.14999999999998</v>
      </c>
      <c r="P1102" s="5">
        <v>5</v>
      </c>
      <c r="Q1102" s="5">
        <v>-87.45</v>
      </c>
      <c r="R1102" s="8">
        <f>Table1[[#This Row],[Profit]]/Table1[[#This Row],[Sales]]</f>
        <v>-0.28015377222489202</v>
      </c>
      <c r="S1102" s="5">
        <v>30.24</v>
      </c>
      <c r="T1102" s="5" t="s">
        <v>163</v>
      </c>
      <c r="U1102" s="5">
        <v>90</v>
      </c>
      <c r="V1102" s="5" t="s">
        <v>174</v>
      </c>
      <c r="W1102" s="5" t="s">
        <v>110</v>
      </c>
      <c r="X1102" s="9" t="s">
        <v>28</v>
      </c>
      <c r="Y1102" s="12">
        <v>45532</v>
      </c>
      <c r="Z1102" s="12">
        <v>45300</v>
      </c>
      <c r="AA1102" s="11">
        <f t="shared" si="85"/>
        <v>2024</v>
      </c>
      <c r="AB1102" s="11" t="str">
        <f t="shared" si="86"/>
        <v>January</v>
      </c>
      <c r="AC1102" s="11">
        <f t="shared" si="89"/>
        <v>-232</v>
      </c>
      <c r="AD1102" s="13" t="str" cm="1">
        <f t="array" ref="AD1102">_xlfn.IFS(Table1[[#This Row],[Diff order-ship date]]&gt;10,"late time",Table1[[#This Row],[Diff order-ship date]]&gt;=0,"on time",Table1[[#This Row],[Diff order-ship date]]&lt;0,"not appropriate")</f>
        <v>not appropriate</v>
      </c>
      <c r="AE1102" s="11" t="str">
        <f t="shared" si="87"/>
        <v>Negative</v>
      </c>
      <c r="AF1102" s="11" t="str">
        <f>_xlfn.CONCAT(Table1[[#This Row],[Month]],Table1[[#This Row],[year]])</f>
        <v>January2024</v>
      </c>
      <c r="AG1102" s="11">
        <f t="shared" si="88"/>
        <v>-0.28015377222489202</v>
      </c>
    </row>
    <row r="1103" spans="1:33">
      <c r="A1103" s="6">
        <v>1102</v>
      </c>
      <c r="B1103" s="7" t="s">
        <v>3356</v>
      </c>
      <c r="C1103" s="7" t="s">
        <v>152</v>
      </c>
      <c r="D1103" s="7" t="s">
        <v>3085</v>
      </c>
      <c r="E1103" s="7" t="s">
        <v>3086</v>
      </c>
      <c r="F1103" s="7" t="s">
        <v>160</v>
      </c>
      <c r="G1103" s="7" t="s">
        <v>313</v>
      </c>
      <c r="H1103" s="7" t="s">
        <v>61</v>
      </c>
      <c r="I1103" s="7" t="s">
        <v>212</v>
      </c>
      <c r="J1103" s="7" t="s">
        <v>67</v>
      </c>
      <c r="K1103" s="7" t="s">
        <v>3357</v>
      </c>
      <c r="L1103" s="7" t="s">
        <v>29</v>
      </c>
      <c r="M1103" s="7" t="s">
        <v>50</v>
      </c>
      <c r="N1103" s="7" t="s">
        <v>3358</v>
      </c>
      <c r="O1103" s="7">
        <v>1564.56</v>
      </c>
      <c r="P1103" s="7">
        <v>4</v>
      </c>
      <c r="Q1103" s="7">
        <v>172.08</v>
      </c>
      <c r="R1103" s="8">
        <f>Table1[[#This Row],[Profit]]/Table1[[#This Row],[Sales]]</f>
        <v>0.109986194201565</v>
      </c>
      <c r="S1103" s="7">
        <v>160.28</v>
      </c>
      <c r="T1103" s="7" t="s">
        <v>165</v>
      </c>
      <c r="U1103" s="7">
        <v>402</v>
      </c>
      <c r="V1103" s="7" t="s">
        <v>174</v>
      </c>
      <c r="W1103" s="7" t="s">
        <v>126</v>
      </c>
      <c r="X1103" s="10" t="s">
        <v>21</v>
      </c>
      <c r="Y1103" s="14">
        <v>44479</v>
      </c>
      <c r="Z1103" s="14">
        <v>44485</v>
      </c>
      <c r="AA1103" s="11">
        <f t="shared" si="85"/>
        <v>2021</v>
      </c>
      <c r="AB1103" s="11" t="str">
        <f t="shared" si="86"/>
        <v>October</v>
      </c>
      <c r="AC1103" s="11">
        <f t="shared" si="89"/>
        <v>6</v>
      </c>
      <c r="AD1103" s="13" t="str" cm="1">
        <f t="array" ref="AD1103">_xlfn.IFS(Table1[[#This Row],[Diff order-ship date]]&gt;10,"late time",Table1[[#This Row],[Diff order-ship date]]&gt;=0,"on time",Table1[[#This Row],[Diff order-ship date]]&lt;0,"not appropriate")</f>
        <v>on time</v>
      </c>
      <c r="AE1103" s="11" t="str">
        <f t="shared" si="87"/>
        <v>Positive</v>
      </c>
      <c r="AF1103" s="11" t="str">
        <f>_xlfn.CONCAT(Table1[[#This Row],[Month]],Table1[[#This Row],[year]])</f>
        <v>October2021</v>
      </c>
      <c r="AG1103" s="11">
        <f t="shared" si="88"/>
        <v>0.109986194201565</v>
      </c>
    </row>
    <row r="1104" spans="1:33">
      <c r="A1104" s="4">
        <v>1103</v>
      </c>
      <c r="B1104" s="5" t="s">
        <v>1093</v>
      </c>
      <c r="C1104" s="5" t="s">
        <v>152</v>
      </c>
      <c r="D1104" s="5" t="s">
        <v>1094</v>
      </c>
      <c r="E1104" s="5" t="s">
        <v>1095</v>
      </c>
      <c r="F1104" s="5" t="s">
        <v>158</v>
      </c>
      <c r="G1104" s="5" t="s">
        <v>830</v>
      </c>
      <c r="H1104" s="5" t="s">
        <v>104</v>
      </c>
      <c r="I1104" s="5" t="s">
        <v>212</v>
      </c>
      <c r="J1104" s="5" t="s">
        <v>67</v>
      </c>
      <c r="K1104" s="5" t="s">
        <v>2612</v>
      </c>
      <c r="L1104" s="5" t="s">
        <v>29</v>
      </c>
      <c r="M1104" s="5" t="s">
        <v>50</v>
      </c>
      <c r="N1104" s="5" t="s">
        <v>2613</v>
      </c>
      <c r="O1104" s="5">
        <v>687.48</v>
      </c>
      <c r="P1104" s="5">
        <v>4</v>
      </c>
      <c r="Q1104" s="5">
        <v>254.28</v>
      </c>
      <c r="R1104" s="8">
        <f>Table1[[#This Row],[Profit]]/Table1[[#This Row],[Sales]]</f>
        <v>0.36987257811136298</v>
      </c>
      <c r="S1104" s="5">
        <v>88.59</v>
      </c>
      <c r="T1104" s="5" t="s">
        <v>165</v>
      </c>
      <c r="U1104" s="5">
        <v>221</v>
      </c>
      <c r="V1104" s="5" t="s">
        <v>174</v>
      </c>
      <c r="W1104" s="5" t="s">
        <v>122</v>
      </c>
      <c r="X1104" s="9" t="s">
        <v>28</v>
      </c>
      <c r="Y1104" s="12">
        <v>45626</v>
      </c>
      <c r="Z1104" s="12">
        <v>45394</v>
      </c>
      <c r="AA1104" s="11">
        <f t="shared" si="85"/>
        <v>2024</v>
      </c>
      <c r="AB1104" s="11" t="str">
        <f t="shared" si="86"/>
        <v>April</v>
      </c>
      <c r="AC1104" s="11">
        <f t="shared" si="89"/>
        <v>-232</v>
      </c>
      <c r="AD1104" s="13" t="str" cm="1">
        <f t="array" ref="AD1104">_xlfn.IFS(Table1[[#This Row],[Diff order-ship date]]&gt;10,"late time",Table1[[#This Row],[Diff order-ship date]]&gt;=0,"on time",Table1[[#This Row],[Diff order-ship date]]&lt;0,"not appropriate")</f>
        <v>not appropriate</v>
      </c>
      <c r="AE1104" s="11" t="str">
        <f t="shared" si="87"/>
        <v>Positive</v>
      </c>
      <c r="AF1104" s="11" t="str">
        <f>_xlfn.CONCAT(Table1[[#This Row],[Month]],Table1[[#This Row],[year]])</f>
        <v>April2024</v>
      </c>
      <c r="AG1104" s="11">
        <f t="shared" si="88"/>
        <v>0.36987257811136298</v>
      </c>
    </row>
    <row r="1105" spans="1:33">
      <c r="A1105" s="6">
        <v>1104</v>
      </c>
      <c r="B1105" s="7" t="s">
        <v>3359</v>
      </c>
      <c r="C1105" s="7" t="s">
        <v>147</v>
      </c>
      <c r="D1105" s="7" t="s">
        <v>3360</v>
      </c>
      <c r="E1105" s="7" t="s">
        <v>3361</v>
      </c>
      <c r="F1105" s="7" t="s">
        <v>160</v>
      </c>
      <c r="G1105" s="7" t="s">
        <v>1028</v>
      </c>
      <c r="H1105" s="7" t="s">
        <v>104</v>
      </c>
      <c r="I1105" s="7" t="s">
        <v>212</v>
      </c>
      <c r="J1105" s="7" t="s">
        <v>67</v>
      </c>
      <c r="K1105" s="7" t="s">
        <v>1615</v>
      </c>
      <c r="L1105" s="7" t="s">
        <v>29</v>
      </c>
      <c r="M1105" s="7" t="s">
        <v>50</v>
      </c>
      <c r="N1105" s="7" t="s">
        <v>1616</v>
      </c>
      <c r="O1105" s="7">
        <v>434.16</v>
      </c>
      <c r="P1105" s="7">
        <v>3</v>
      </c>
      <c r="Q1105" s="7">
        <v>73.8</v>
      </c>
      <c r="R1105" s="8">
        <f>Table1[[#This Row],[Profit]]/Table1[[#This Row],[Sales]]</f>
        <v>0.169983416252073</v>
      </c>
      <c r="S1105" s="7">
        <v>94.83</v>
      </c>
      <c r="T1105" s="7" t="s">
        <v>165</v>
      </c>
      <c r="U1105" s="7">
        <v>218</v>
      </c>
      <c r="V1105" s="7" t="s">
        <v>174</v>
      </c>
      <c r="W1105" s="7" t="s">
        <v>115</v>
      </c>
      <c r="X1105" s="10" t="s">
        <v>21</v>
      </c>
      <c r="Y1105" s="14">
        <v>45020</v>
      </c>
      <c r="Z1105" s="14">
        <v>45203</v>
      </c>
      <c r="AA1105" s="11">
        <f t="shared" si="85"/>
        <v>2023</v>
      </c>
      <c r="AB1105" s="11" t="str">
        <f t="shared" si="86"/>
        <v>October</v>
      </c>
      <c r="AC1105" s="11">
        <f t="shared" si="89"/>
        <v>183</v>
      </c>
      <c r="AD1105" s="13" t="str" cm="1">
        <f t="array" ref="AD1105">_xlfn.IFS(Table1[[#This Row],[Diff order-ship date]]&gt;10,"late time",Table1[[#This Row],[Diff order-ship date]]&gt;=0,"on time",Table1[[#This Row],[Diff order-ship date]]&lt;0,"not appropriate")</f>
        <v>late time</v>
      </c>
      <c r="AE1105" s="11" t="str">
        <f t="shared" si="87"/>
        <v>Positive</v>
      </c>
      <c r="AF1105" s="11" t="str">
        <f>_xlfn.CONCAT(Table1[[#This Row],[Month]],Table1[[#This Row],[year]])</f>
        <v>October2023</v>
      </c>
      <c r="AG1105" s="11">
        <f t="shared" si="88"/>
        <v>0.169983416252073</v>
      </c>
    </row>
    <row r="1106" spans="1:33">
      <c r="A1106" s="4">
        <v>1105</v>
      </c>
      <c r="B1106" s="5" t="s">
        <v>858</v>
      </c>
      <c r="C1106" s="5" t="s">
        <v>152</v>
      </c>
      <c r="D1106" s="5" t="s">
        <v>859</v>
      </c>
      <c r="E1106" s="5" t="s">
        <v>860</v>
      </c>
      <c r="F1106" s="5" t="s">
        <v>159</v>
      </c>
      <c r="G1106" s="5" t="s">
        <v>861</v>
      </c>
      <c r="H1106" s="5" t="s">
        <v>25</v>
      </c>
      <c r="I1106" s="5" t="s">
        <v>212</v>
      </c>
      <c r="J1106" s="5" t="s">
        <v>66</v>
      </c>
      <c r="K1106" s="5" t="s">
        <v>1771</v>
      </c>
      <c r="L1106" s="5" t="s">
        <v>29</v>
      </c>
      <c r="M1106" s="5" t="s">
        <v>50</v>
      </c>
      <c r="N1106" s="5" t="s">
        <v>69</v>
      </c>
      <c r="O1106" s="5">
        <v>364.59</v>
      </c>
      <c r="P1106" s="5">
        <v>3</v>
      </c>
      <c r="Q1106" s="5">
        <v>153.09</v>
      </c>
      <c r="R1106" s="8">
        <f>Table1[[#This Row],[Profit]]/Table1[[#This Row],[Sales]]</f>
        <v>0.41989632189582798</v>
      </c>
      <c r="S1106" s="5">
        <v>4.12</v>
      </c>
      <c r="T1106" s="5" t="s">
        <v>170</v>
      </c>
      <c r="U1106" s="5">
        <v>243</v>
      </c>
      <c r="V1106" s="5" t="s">
        <v>174</v>
      </c>
      <c r="W1106" s="5" t="s">
        <v>110</v>
      </c>
      <c r="X1106" s="9" t="s">
        <v>21</v>
      </c>
      <c r="Y1106" s="12">
        <v>45558</v>
      </c>
      <c r="Z1106" s="12">
        <v>45562</v>
      </c>
      <c r="AA1106" s="11">
        <f t="shared" si="85"/>
        <v>2024</v>
      </c>
      <c r="AB1106" s="11" t="str">
        <f t="shared" si="86"/>
        <v>September</v>
      </c>
      <c r="AC1106" s="11">
        <f t="shared" si="89"/>
        <v>4</v>
      </c>
      <c r="AD1106" s="13" t="str" cm="1">
        <f t="array" ref="AD1106">_xlfn.IFS(Table1[[#This Row],[Diff order-ship date]]&gt;10,"late time",Table1[[#This Row],[Diff order-ship date]]&gt;=0,"on time",Table1[[#This Row],[Diff order-ship date]]&lt;0,"not appropriate")</f>
        <v>on time</v>
      </c>
      <c r="AE1106" s="11" t="str">
        <f t="shared" si="87"/>
        <v>Positive</v>
      </c>
      <c r="AF1106" s="11" t="str">
        <f>_xlfn.CONCAT(Table1[[#This Row],[Month]],Table1[[#This Row],[year]])</f>
        <v>September2024</v>
      </c>
      <c r="AG1106" s="11">
        <f t="shared" si="88"/>
        <v>0.41989632189582798</v>
      </c>
    </row>
    <row r="1107" spans="1:33">
      <c r="A1107" s="6">
        <v>1106</v>
      </c>
      <c r="B1107" s="7" t="s">
        <v>2298</v>
      </c>
      <c r="C1107" s="7" t="s">
        <v>152</v>
      </c>
      <c r="D1107" s="7" t="s">
        <v>2299</v>
      </c>
      <c r="E1107" s="7" t="s">
        <v>2300</v>
      </c>
      <c r="F1107" s="7" t="s">
        <v>159</v>
      </c>
      <c r="G1107" s="7" t="s">
        <v>2301</v>
      </c>
      <c r="H1107" s="7" t="s">
        <v>82</v>
      </c>
      <c r="I1107" s="7" t="s">
        <v>212</v>
      </c>
      <c r="J1107" s="7" t="s">
        <v>64</v>
      </c>
      <c r="K1107" s="7" t="s">
        <v>2737</v>
      </c>
      <c r="L1107" s="7" t="s">
        <v>29</v>
      </c>
      <c r="M1107" s="7" t="s">
        <v>50</v>
      </c>
      <c r="N1107" s="7" t="s">
        <v>2738</v>
      </c>
      <c r="O1107" s="7">
        <v>149.46</v>
      </c>
      <c r="P1107" s="7">
        <v>1</v>
      </c>
      <c r="Q1107" s="7">
        <v>56.79</v>
      </c>
      <c r="R1107" s="8">
        <f>Table1[[#This Row],[Profit]]/Table1[[#This Row],[Sales]]</f>
        <v>0.37996788438378198</v>
      </c>
      <c r="S1107" s="7">
        <v>39.29</v>
      </c>
      <c r="T1107" s="7" t="s">
        <v>163</v>
      </c>
      <c r="U1107" s="7">
        <v>463</v>
      </c>
      <c r="V1107" s="7" t="s">
        <v>174</v>
      </c>
      <c r="W1107" s="7" t="s">
        <v>126</v>
      </c>
      <c r="X1107" s="10" t="s">
        <v>21</v>
      </c>
      <c r="Y1107" s="14">
        <v>45137</v>
      </c>
      <c r="Z1107" s="14">
        <v>44993</v>
      </c>
      <c r="AA1107" s="11">
        <f t="shared" si="85"/>
        <v>2023</v>
      </c>
      <c r="AB1107" s="11" t="str">
        <f t="shared" si="86"/>
        <v>March</v>
      </c>
      <c r="AC1107" s="11">
        <f t="shared" si="89"/>
        <v>-144</v>
      </c>
      <c r="AD1107" s="13" t="str" cm="1">
        <f t="array" ref="AD1107">_xlfn.IFS(Table1[[#This Row],[Diff order-ship date]]&gt;10,"late time",Table1[[#This Row],[Diff order-ship date]]&gt;=0,"on time",Table1[[#This Row],[Diff order-ship date]]&lt;0,"not appropriate")</f>
        <v>not appropriate</v>
      </c>
      <c r="AE1107" s="11" t="str">
        <f t="shared" si="87"/>
        <v>Positive</v>
      </c>
      <c r="AF1107" s="11" t="str">
        <f>_xlfn.CONCAT(Table1[[#This Row],[Month]],Table1[[#This Row],[year]])</f>
        <v>March2023</v>
      </c>
      <c r="AG1107" s="11">
        <f t="shared" si="88"/>
        <v>0.37996788438378198</v>
      </c>
    </row>
    <row r="1108" spans="1:33">
      <c r="A1108" s="4">
        <v>1107</v>
      </c>
      <c r="B1108" s="5" t="s">
        <v>3362</v>
      </c>
      <c r="C1108" s="5" t="s">
        <v>149</v>
      </c>
      <c r="D1108" s="5" t="s">
        <v>3363</v>
      </c>
      <c r="E1108" s="5" t="s">
        <v>3364</v>
      </c>
      <c r="F1108" s="5" t="s">
        <v>159</v>
      </c>
      <c r="G1108" s="5" t="s">
        <v>1425</v>
      </c>
      <c r="H1108" s="5" t="s">
        <v>25</v>
      </c>
      <c r="I1108" s="5" t="s">
        <v>212</v>
      </c>
      <c r="J1108" s="5" t="s">
        <v>66</v>
      </c>
      <c r="K1108" s="5" t="s">
        <v>2775</v>
      </c>
      <c r="L1108" s="5" t="s">
        <v>29</v>
      </c>
      <c r="M1108" s="5" t="s">
        <v>83</v>
      </c>
      <c r="N1108" s="5" t="s">
        <v>3365</v>
      </c>
      <c r="O1108" s="5">
        <v>47.64</v>
      </c>
      <c r="P1108" s="5">
        <v>2</v>
      </c>
      <c r="Q1108" s="5">
        <v>19.5</v>
      </c>
      <c r="R1108" s="8">
        <f>Table1[[#This Row],[Profit]]/Table1[[#This Row],[Sales]]</f>
        <v>0.40931989924433199</v>
      </c>
      <c r="S1108" s="5">
        <v>12.22</v>
      </c>
      <c r="T1108" s="5" t="s">
        <v>165</v>
      </c>
      <c r="U1108" s="5">
        <v>507</v>
      </c>
      <c r="V1108" s="5" t="s">
        <v>174</v>
      </c>
      <c r="W1108" s="5" t="s">
        <v>122</v>
      </c>
      <c r="X1108" s="9" t="s">
        <v>21</v>
      </c>
      <c r="Y1108" s="12">
        <v>44799</v>
      </c>
      <c r="Z1108" s="12">
        <v>44804</v>
      </c>
      <c r="AA1108" s="11">
        <f t="shared" si="85"/>
        <v>2022</v>
      </c>
      <c r="AB1108" s="11" t="str">
        <f t="shared" si="86"/>
        <v>August</v>
      </c>
      <c r="AC1108" s="11">
        <f t="shared" si="89"/>
        <v>5</v>
      </c>
      <c r="AD1108" s="13" t="str" cm="1">
        <f t="array" ref="AD1108">_xlfn.IFS(Table1[[#This Row],[Diff order-ship date]]&gt;10,"late time",Table1[[#This Row],[Diff order-ship date]]&gt;=0,"on time",Table1[[#This Row],[Diff order-ship date]]&lt;0,"not appropriate")</f>
        <v>on time</v>
      </c>
      <c r="AE1108" s="11" t="str">
        <f t="shared" si="87"/>
        <v>Positive</v>
      </c>
      <c r="AF1108" s="11" t="str">
        <f>_xlfn.CONCAT(Table1[[#This Row],[Month]],Table1[[#This Row],[year]])</f>
        <v>August2022</v>
      </c>
      <c r="AG1108" s="11">
        <f t="shared" si="88"/>
        <v>0.40931989924433199</v>
      </c>
    </row>
    <row r="1109" spans="1:33">
      <c r="A1109" s="6">
        <v>1108</v>
      </c>
      <c r="B1109" s="7" t="s">
        <v>3366</v>
      </c>
      <c r="C1109" s="7" t="s">
        <v>149</v>
      </c>
      <c r="D1109" s="7" t="s">
        <v>2399</v>
      </c>
      <c r="E1109" s="7" t="s">
        <v>2400</v>
      </c>
      <c r="F1109" s="7" t="s">
        <v>158</v>
      </c>
      <c r="G1109" s="7" t="s">
        <v>1742</v>
      </c>
      <c r="H1109" s="7" t="s">
        <v>138</v>
      </c>
      <c r="I1109" s="7" t="s">
        <v>212</v>
      </c>
      <c r="J1109" s="7" t="s">
        <v>65</v>
      </c>
      <c r="K1109" s="7" t="s">
        <v>3367</v>
      </c>
      <c r="L1109" s="7" t="s">
        <v>29</v>
      </c>
      <c r="M1109" s="7" t="s">
        <v>83</v>
      </c>
      <c r="N1109" s="7" t="s">
        <v>1413</v>
      </c>
      <c r="O1109" s="7">
        <v>44.52</v>
      </c>
      <c r="P1109" s="7">
        <v>2</v>
      </c>
      <c r="Q1109" s="7">
        <v>7.56</v>
      </c>
      <c r="R1109" s="8">
        <f>Table1[[#This Row],[Profit]]/Table1[[#This Row],[Sales]]</f>
        <v>0.169811320754717</v>
      </c>
      <c r="S1109" s="7">
        <v>8.18</v>
      </c>
      <c r="T1109" s="7" t="s">
        <v>165</v>
      </c>
      <c r="U1109" s="7">
        <v>666</v>
      </c>
      <c r="V1109" s="7" t="s">
        <v>174</v>
      </c>
      <c r="W1109" s="7" t="s">
        <v>115</v>
      </c>
      <c r="X1109" s="10" t="s">
        <v>28</v>
      </c>
      <c r="Y1109" s="14">
        <v>44465</v>
      </c>
      <c r="Z1109" s="14">
        <v>44469</v>
      </c>
      <c r="AA1109" s="11">
        <f t="shared" si="85"/>
        <v>2021</v>
      </c>
      <c r="AB1109" s="11" t="str">
        <f t="shared" si="86"/>
        <v>September</v>
      </c>
      <c r="AC1109" s="11">
        <f t="shared" si="89"/>
        <v>4</v>
      </c>
      <c r="AD1109" s="13" t="str" cm="1">
        <f t="array" ref="AD1109">_xlfn.IFS(Table1[[#This Row],[Diff order-ship date]]&gt;10,"late time",Table1[[#This Row],[Diff order-ship date]]&gt;=0,"on time",Table1[[#This Row],[Diff order-ship date]]&lt;0,"not appropriate")</f>
        <v>on time</v>
      </c>
      <c r="AE1109" s="11" t="str">
        <f t="shared" si="87"/>
        <v>Positive</v>
      </c>
      <c r="AF1109" s="11" t="str">
        <f>_xlfn.CONCAT(Table1[[#This Row],[Month]],Table1[[#This Row],[year]])</f>
        <v>September2021</v>
      </c>
      <c r="AG1109" s="11">
        <f t="shared" si="88"/>
        <v>0.169811320754717</v>
      </c>
    </row>
    <row r="1110" spans="1:33">
      <c r="A1110" s="4">
        <v>1109</v>
      </c>
      <c r="B1110" s="5" t="s">
        <v>838</v>
      </c>
      <c r="C1110" s="5" t="s">
        <v>147</v>
      </c>
      <c r="D1110" s="5" t="s">
        <v>839</v>
      </c>
      <c r="E1110" s="5" t="s">
        <v>840</v>
      </c>
      <c r="F1110" s="5" t="s">
        <v>159</v>
      </c>
      <c r="G1110" s="5" t="s">
        <v>740</v>
      </c>
      <c r="H1110" s="5" t="s">
        <v>40</v>
      </c>
      <c r="I1110" s="5" t="s">
        <v>212</v>
      </c>
      <c r="J1110" s="5" t="s">
        <v>64</v>
      </c>
      <c r="K1110" s="5" t="s">
        <v>3368</v>
      </c>
      <c r="L1110" s="5" t="s">
        <v>29</v>
      </c>
      <c r="M1110" s="5" t="s">
        <v>83</v>
      </c>
      <c r="N1110" s="5" t="s">
        <v>3369</v>
      </c>
      <c r="O1110" s="5">
        <v>102.9</v>
      </c>
      <c r="P1110" s="5">
        <v>2</v>
      </c>
      <c r="Q1110" s="5">
        <v>15.42</v>
      </c>
      <c r="R1110" s="8">
        <f>Table1[[#This Row],[Profit]]/Table1[[#This Row],[Sales]]</f>
        <v>0.14985422740524801</v>
      </c>
      <c r="S1110" s="5">
        <v>24.57</v>
      </c>
      <c r="T1110" s="5" t="s">
        <v>170</v>
      </c>
      <c r="U1110" s="5">
        <v>342</v>
      </c>
      <c r="V1110" s="5" t="s">
        <v>174</v>
      </c>
      <c r="W1110" s="5" t="s">
        <v>110</v>
      </c>
      <c r="X1110" s="9" t="s">
        <v>28</v>
      </c>
      <c r="Y1110" s="12">
        <v>45248</v>
      </c>
      <c r="Z1110" s="12">
        <v>45253</v>
      </c>
      <c r="AA1110" s="11">
        <f t="shared" si="85"/>
        <v>2023</v>
      </c>
      <c r="AB1110" s="11" t="str">
        <f t="shared" si="86"/>
        <v>November</v>
      </c>
      <c r="AC1110" s="11">
        <f t="shared" si="89"/>
        <v>5</v>
      </c>
      <c r="AD1110" s="13" t="str" cm="1">
        <f t="array" ref="AD1110">_xlfn.IFS(Table1[[#This Row],[Diff order-ship date]]&gt;10,"late time",Table1[[#This Row],[Diff order-ship date]]&gt;=0,"on time",Table1[[#This Row],[Diff order-ship date]]&lt;0,"not appropriate")</f>
        <v>on time</v>
      </c>
      <c r="AE1110" s="11" t="str">
        <f t="shared" si="87"/>
        <v>Positive</v>
      </c>
      <c r="AF1110" s="11" t="str">
        <f>_xlfn.CONCAT(Table1[[#This Row],[Month]],Table1[[#This Row],[year]])</f>
        <v>November2023</v>
      </c>
      <c r="AG1110" s="11">
        <f t="shared" si="88"/>
        <v>0.14985422740524801</v>
      </c>
    </row>
    <row r="1111" spans="1:33">
      <c r="A1111" s="6">
        <v>1110</v>
      </c>
      <c r="B1111" s="7" t="s">
        <v>1121</v>
      </c>
      <c r="C1111" s="7" t="s">
        <v>147</v>
      </c>
      <c r="D1111" s="7" t="s">
        <v>1122</v>
      </c>
      <c r="E1111" s="7" t="s">
        <v>1123</v>
      </c>
      <c r="F1111" s="7" t="s">
        <v>160</v>
      </c>
      <c r="G1111" s="7" t="s">
        <v>1124</v>
      </c>
      <c r="H1111" s="7" t="s">
        <v>142</v>
      </c>
      <c r="I1111" s="7" t="s">
        <v>212</v>
      </c>
      <c r="J1111" s="7" t="s">
        <v>64</v>
      </c>
      <c r="K1111" s="7" t="s">
        <v>3368</v>
      </c>
      <c r="L1111" s="7" t="s">
        <v>29</v>
      </c>
      <c r="M1111" s="7" t="s">
        <v>83</v>
      </c>
      <c r="N1111" s="7" t="s">
        <v>3369</v>
      </c>
      <c r="O1111" s="7">
        <v>205.8</v>
      </c>
      <c r="P1111" s="7">
        <v>4</v>
      </c>
      <c r="Q1111" s="7">
        <v>30.84</v>
      </c>
      <c r="R1111" s="8">
        <f>Table1[[#This Row],[Profit]]/Table1[[#This Row],[Sales]]</f>
        <v>0.14985422740524801</v>
      </c>
      <c r="S1111" s="7">
        <v>72.37</v>
      </c>
      <c r="T1111" s="7" t="s">
        <v>163</v>
      </c>
      <c r="U1111" s="7">
        <v>667</v>
      </c>
      <c r="V1111" s="7" t="s">
        <v>174</v>
      </c>
      <c r="W1111" s="7" t="s">
        <v>126</v>
      </c>
      <c r="X1111" s="10" t="s">
        <v>21</v>
      </c>
      <c r="Y1111" s="14">
        <v>44870</v>
      </c>
      <c r="Z1111" s="14">
        <v>44696</v>
      </c>
      <c r="AA1111" s="11">
        <f t="shared" si="85"/>
        <v>2022</v>
      </c>
      <c r="AB1111" s="11" t="str">
        <f t="shared" si="86"/>
        <v>May</v>
      </c>
      <c r="AC1111" s="11">
        <f t="shared" si="89"/>
        <v>-174</v>
      </c>
      <c r="AD1111" s="13" t="str" cm="1">
        <f t="array" ref="AD1111">_xlfn.IFS(Table1[[#This Row],[Diff order-ship date]]&gt;10,"late time",Table1[[#This Row],[Diff order-ship date]]&gt;=0,"on time",Table1[[#This Row],[Diff order-ship date]]&lt;0,"not appropriate")</f>
        <v>not appropriate</v>
      </c>
      <c r="AE1111" s="11" t="str">
        <f t="shared" si="87"/>
        <v>Positive</v>
      </c>
      <c r="AF1111" s="11" t="str">
        <f>_xlfn.CONCAT(Table1[[#This Row],[Month]],Table1[[#This Row],[year]])</f>
        <v>May2022</v>
      </c>
      <c r="AG1111" s="11">
        <f t="shared" si="88"/>
        <v>0.14985422740524801</v>
      </c>
    </row>
    <row r="1112" spans="1:33">
      <c r="A1112" s="4">
        <v>1111</v>
      </c>
      <c r="B1112" s="5" t="s">
        <v>1159</v>
      </c>
      <c r="C1112" s="5" t="s">
        <v>147</v>
      </c>
      <c r="D1112" s="5" t="s">
        <v>1160</v>
      </c>
      <c r="E1112" s="5" t="s">
        <v>1161</v>
      </c>
      <c r="F1112" s="5" t="s">
        <v>159</v>
      </c>
      <c r="G1112" s="5" t="s">
        <v>55</v>
      </c>
      <c r="H1112" s="5" t="s">
        <v>55</v>
      </c>
      <c r="I1112" s="5" t="s">
        <v>212</v>
      </c>
      <c r="J1112" s="5" t="s">
        <v>65</v>
      </c>
      <c r="K1112" s="5" t="s">
        <v>3370</v>
      </c>
      <c r="L1112" s="5" t="s">
        <v>29</v>
      </c>
      <c r="M1112" s="5" t="s">
        <v>83</v>
      </c>
      <c r="N1112" s="5" t="s">
        <v>3371</v>
      </c>
      <c r="O1112" s="5">
        <v>220.56</v>
      </c>
      <c r="P1112" s="5">
        <v>4</v>
      </c>
      <c r="Q1112" s="5">
        <v>110.28</v>
      </c>
      <c r="R1112" s="8">
        <f>Table1[[#This Row],[Profit]]/Table1[[#This Row],[Sales]]</f>
        <v>0.5</v>
      </c>
      <c r="S1112" s="5">
        <v>58.28</v>
      </c>
      <c r="T1112" s="5" t="s">
        <v>163</v>
      </c>
      <c r="U1112" s="5">
        <v>179</v>
      </c>
      <c r="V1112" s="5" t="s">
        <v>174</v>
      </c>
      <c r="W1112" s="5" t="s">
        <v>122</v>
      </c>
      <c r="X1112" s="9" t="s">
        <v>21</v>
      </c>
      <c r="Y1112" s="12">
        <v>44796</v>
      </c>
      <c r="Z1112" s="12">
        <v>44800</v>
      </c>
      <c r="AA1112" s="11">
        <f t="shared" si="85"/>
        <v>2022</v>
      </c>
      <c r="AB1112" s="11" t="str">
        <f t="shared" si="86"/>
        <v>August</v>
      </c>
      <c r="AC1112" s="11">
        <f t="shared" si="89"/>
        <v>4</v>
      </c>
      <c r="AD1112" s="13" t="str" cm="1">
        <f t="array" ref="AD1112">_xlfn.IFS(Table1[[#This Row],[Diff order-ship date]]&gt;10,"late time",Table1[[#This Row],[Diff order-ship date]]&gt;=0,"on time",Table1[[#This Row],[Diff order-ship date]]&lt;0,"not appropriate")</f>
        <v>on time</v>
      </c>
      <c r="AE1112" s="11" t="str">
        <f t="shared" si="87"/>
        <v>Positive</v>
      </c>
      <c r="AF1112" s="11" t="str">
        <f>_xlfn.CONCAT(Table1[[#This Row],[Month]],Table1[[#This Row],[year]])</f>
        <v>August2022</v>
      </c>
      <c r="AG1112" s="11">
        <f t="shared" si="88"/>
        <v>0.5</v>
      </c>
    </row>
    <row r="1113" spans="1:33">
      <c r="A1113" s="6">
        <v>1112</v>
      </c>
      <c r="B1113" s="7" t="s">
        <v>1180</v>
      </c>
      <c r="C1113" s="7" t="s">
        <v>147</v>
      </c>
      <c r="D1113" s="7" t="s">
        <v>1181</v>
      </c>
      <c r="E1113" s="7" t="s">
        <v>1182</v>
      </c>
      <c r="F1113" s="7" t="s">
        <v>158</v>
      </c>
      <c r="G1113" s="7" t="s">
        <v>1183</v>
      </c>
      <c r="H1113" s="7" t="s">
        <v>94</v>
      </c>
      <c r="I1113" s="7" t="s">
        <v>212</v>
      </c>
      <c r="J1113" s="7" t="s">
        <v>66</v>
      </c>
      <c r="K1113" s="7" t="s">
        <v>3372</v>
      </c>
      <c r="L1113" s="7" t="s">
        <v>29</v>
      </c>
      <c r="M1113" s="7" t="s">
        <v>83</v>
      </c>
      <c r="N1113" s="7" t="s">
        <v>3373</v>
      </c>
      <c r="O1113" s="7">
        <v>195.72</v>
      </c>
      <c r="P1113" s="7">
        <v>4</v>
      </c>
      <c r="Q1113" s="7">
        <v>74.28</v>
      </c>
      <c r="R1113" s="8">
        <f>Table1[[#This Row],[Profit]]/Table1[[#This Row],[Sales]]</f>
        <v>0.37952176578786001</v>
      </c>
      <c r="S1113" s="7">
        <v>57.65</v>
      </c>
      <c r="T1113" s="7" t="s">
        <v>163</v>
      </c>
      <c r="U1113" s="7">
        <v>38</v>
      </c>
      <c r="V1113" s="7" t="s">
        <v>174</v>
      </c>
      <c r="W1113" s="7" t="s">
        <v>115</v>
      </c>
      <c r="X1113" s="10" t="s">
        <v>21</v>
      </c>
      <c r="Y1113" s="14">
        <v>44479</v>
      </c>
      <c r="Z1113" s="14">
        <v>44485</v>
      </c>
      <c r="AA1113" s="11">
        <f t="shared" si="85"/>
        <v>2021</v>
      </c>
      <c r="AB1113" s="11" t="str">
        <f t="shared" si="86"/>
        <v>October</v>
      </c>
      <c r="AC1113" s="11">
        <f t="shared" si="89"/>
        <v>6</v>
      </c>
      <c r="AD1113" s="13" t="str" cm="1">
        <f t="array" ref="AD1113">_xlfn.IFS(Table1[[#This Row],[Diff order-ship date]]&gt;10,"late time",Table1[[#This Row],[Diff order-ship date]]&gt;=0,"on time",Table1[[#This Row],[Diff order-ship date]]&lt;0,"not appropriate")</f>
        <v>on time</v>
      </c>
      <c r="AE1113" s="11" t="str">
        <f t="shared" si="87"/>
        <v>Positive</v>
      </c>
      <c r="AF1113" s="11" t="str">
        <f>_xlfn.CONCAT(Table1[[#This Row],[Month]],Table1[[#This Row],[year]])</f>
        <v>October2021</v>
      </c>
      <c r="AG1113" s="11">
        <f t="shared" si="88"/>
        <v>0.37952176578786001</v>
      </c>
    </row>
    <row r="1114" spans="1:33">
      <c r="A1114" s="4">
        <v>1113</v>
      </c>
      <c r="B1114" s="5" t="s">
        <v>1414</v>
      </c>
      <c r="C1114" s="5" t="s">
        <v>147</v>
      </c>
      <c r="D1114" s="5" t="s">
        <v>1415</v>
      </c>
      <c r="E1114" s="5" t="s">
        <v>1416</v>
      </c>
      <c r="F1114" s="5" t="s">
        <v>158</v>
      </c>
      <c r="G1114" s="5" t="s">
        <v>1177</v>
      </c>
      <c r="H1114" s="5" t="s">
        <v>87</v>
      </c>
      <c r="I1114" s="5" t="s">
        <v>212</v>
      </c>
      <c r="J1114" s="5" t="s">
        <v>66</v>
      </c>
      <c r="K1114" s="5" t="s">
        <v>3374</v>
      </c>
      <c r="L1114" s="5" t="s">
        <v>29</v>
      </c>
      <c r="M1114" s="5" t="s">
        <v>83</v>
      </c>
      <c r="N1114" s="5" t="s">
        <v>3375</v>
      </c>
      <c r="O1114" s="5">
        <v>251.55</v>
      </c>
      <c r="P1114" s="5">
        <v>5</v>
      </c>
      <c r="Q1114" s="5">
        <v>98.1</v>
      </c>
      <c r="R1114" s="8">
        <f>Table1[[#This Row],[Profit]]/Table1[[#This Row],[Sales]]</f>
        <v>0.38998211091234303</v>
      </c>
      <c r="S1114" s="5">
        <v>41.55</v>
      </c>
      <c r="T1114" s="5" t="s">
        <v>165</v>
      </c>
      <c r="U1114" s="5">
        <v>736</v>
      </c>
      <c r="V1114" s="5" t="s">
        <v>174</v>
      </c>
      <c r="W1114" s="5" t="s">
        <v>110</v>
      </c>
      <c r="X1114" s="9" t="s">
        <v>21</v>
      </c>
      <c r="Y1114" s="12">
        <v>45583</v>
      </c>
      <c r="Z1114" s="12">
        <v>45588</v>
      </c>
      <c r="AA1114" s="11">
        <f t="shared" si="85"/>
        <v>2024</v>
      </c>
      <c r="AB1114" s="11" t="str">
        <f t="shared" si="86"/>
        <v>October</v>
      </c>
      <c r="AC1114" s="11">
        <f t="shared" si="89"/>
        <v>5</v>
      </c>
      <c r="AD1114" s="13" t="str" cm="1">
        <f t="array" ref="AD1114">_xlfn.IFS(Table1[[#This Row],[Diff order-ship date]]&gt;10,"late time",Table1[[#This Row],[Diff order-ship date]]&gt;=0,"on time",Table1[[#This Row],[Diff order-ship date]]&lt;0,"not appropriate")</f>
        <v>on time</v>
      </c>
      <c r="AE1114" s="11" t="str">
        <f t="shared" si="87"/>
        <v>Positive</v>
      </c>
      <c r="AF1114" s="11" t="str">
        <f>_xlfn.CONCAT(Table1[[#This Row],[Month]],Table1[[#This Row],[year]])</f>
        <v>October2024</v>
      </c>
      <c r="AG1114" s="11">
        <f t="shared" si="88"/>
        <v>0.38998211091234303</v>
      </c>
    </row>
    <row r="1115" spans="1:33">
      <c r="A1115" s="6">
        <v>1114</v>
      </c>
      <c r="B1115" s="7" t="s">
        <v>3376</v>
      </c>
      <c r="C1115" s="7" t="s">
        <v>147</v>
      </c>
      <c r="D1115" s="7" t="s">
        <v>1581</v>
      </c>
      <c r="E1115" s="7" t="s">
        <v>1582</v>
      </c>
      <c r="F1115" s="7" t="s">
        <v>160</v>
      </c>
      <c r="G1115" s="7" t="s">
        <v>725</v>
      </c>
      <c r="H1115" s="7" t="s">
        <v>132</v>
      </c>
      <c r="I1115" s="7" t="s">
        <v>212</v>
      </c>
      <c r="J1115" s="7" t="s">
        <v>66</v>
      </c>
      <c r="K1115" s="7" t="s">
        <v>3377</v>
      </c>
      <c r="L1115" s="7" t="s">
        <v>29</v>
      </c>
      <c r="M1115" s="7" t="s">
        <v>83</v>
      </c>
      <c r="N1115" s="7" t="s">
        <v>3378</v>
      </c>
      <c r="O1115" s="7">
        <v>251.55</v>
      </c>
      <c r="P1115" s="7">
        <v>5</v>
      </c>
      <c r="Q1115" s="7">
        <v>17.55</v>
      </c>
      <c r="R1115" s="8">
        <f>Table1[[#This Row],[Profit]]/Table1[[#This Row],[Sales]]</f>
        <v>6.9767441860465101E-2</v>
      </c>
      <c r="S1115" s="7">
        <v>30.56</v>
      </c>
      <c r="T1115" s="7" t="s">
        <v>165</v>
      </c>
      <c r="U1115" s="7">
        <v>302</v>
      </c>
      <c r="V1115" s="7" t="s">
        <v>174</v>
      </c>
      <c r="W1115" s="7" t="s">
        <v>126</v>
      </c>
      <c r="X1115" s="10" t="s">
        <v>28</v>
      </c>
      <c r="Y1115" s="14">
        <v>45589</v>
      </c>
      <c r="Z1115" s="14">
        <v>45593</v>
      </c>
      <c r="AA1115" s="11">
        <f t="shared" si="85"/>
        <v>2024</v>
      </c>
      <c r="AB1115" s="11" t="str">
        <f t="shared" si="86"/>
        <v>October</v>
      </c>
      <c r="AC1115" s="11">
        <f t="shared" si="89"/>
        <v>4</v>
      </c>
      <c r="AD1115" s="13" t="str" cm="1">
        <f t="array" ref="AD1115">_xlfn.IFS(Table1[[#This Row],[Diff order-ship date]]&gt;10,"late time",Table1[[#This Row],[Diff order-ship date]]&gt;=0,"on time",Table1[[#This Row],[Diff order-ship date]]&lt;0,"not appropriate")</f>
        <v>on time</v>
      </c>
      <c r="AE1115" s="11" t="str">
        <f t="shared" si="87"/>
        <v>Positive</v>
      </c>
      <c r="AF1115" s="11" t="str">
        <f>_xlfn.CONCAT(Table1[[#This Row],[Month]],Table1[[#This Row],[year]])</f>
        <v>October2024</v>
      </c>
      <c r="AG1115" s="11">
        <f t="shared" si="88"/>
        <v>6.9767441860465101E-2</v>
      </c>
    </row>
    <row r="1116" spans="1:33">
      <c r="A1116" s="4">
        <v>1115</v>
      </c>
      <c r="B1116" s="5" t="s">
        <v>3176</v>
      </c>
      <c r="C1116" s="5" t="s">
        <v>147</v>
      </c>
      <c r="D1116" s="5" t="s">
        <v>3177</v>
      </c>
      <c r="E1116" s="5" t="s">
        <v>3178</v>
      </c>
      <c r="F1116" s="5" t="s">
        <v>159</v>
      </c>
      <c r="G1116" s="5" t="s">
        <v>334</v>
      </c>
      <c r="H1116" s="5" t="s">
        <v>104</v>
      </c>
      <c r="I1116" s="5" t="s">
        <v>212</v>
      </c>
      <c r="J1116" s="5" t="s">
        <v>67</v>
      </c>
      <c r="K1116" s="5" t="s">
        <v>2633</v>
      </c>
      <c r="L1116" s="5" t="s">
        <v>29</v>
      </c>
      <c r="M1116" s="5" t="s">
        <v>83</v>
      </c>
      <c r="N1116" s="5" t="s">
        <v>2634</v>
      </c>
      <c r="O1116" s="5">
        <v>132.03</v>
      </c>
      <c r="P1116" s="5">
        <v>3</v>
      </c>
      <c r="Q1116" s="5">
        <v>54.09</v>
      </c>
      <c r="R1116" s="8">
        <f>Table1[[#This Row],[Profit]]/Table1[[#This Row],[Sales]]</f>
        <v>0.40967961826857502</v>
      </c>
      <c r="S1116" s="5">
        <v>25.39</v>
      </c>
      <c r="T1116" s="5" t="s">
        <v>163</v>
      </c>
      <c r="U1116" s="5">
        <v>65</v>
      </c>
      <c r="V1116" s="5" t="s">
        <v>174</v>
      </c>
      <c r="W1116" s="5" t="s">
        <v>122</v>
      </c>
      <c r="X1116" s="9" t="s">
        <v>28</v>
      </c>
      <c r="Y1116" s="12">
        <v>45583</v>
      </c>
      <c r="Z1116" s="12">
        <v>45588</v>
      </c>
      <c r="AA1116" s="11">
        <f t="shared" si="85"/>
        <v>2024</v>
      </c>
      <c r="AB1116" s="11" t="str">
        <f t="shared" si="86"/>
        <v>October</v>
      </c>
      <c r="AC1116" s="11">
        <f t="shared" si="89"/>
        <v>5</v>
      </c>
      <c r="AD1116" s="13" t="str" cm="1">
        <f t="array" ref="AD1116">_xlfn.IFS(Table1[[#This Row],[Diff order-ship date]]&gt;10,"late time",Table1[[#This Row],[Diff order-ship date]]&gt;=0,"on time",Table1[[#This Row],[Diff order-ship date]]&lt;0,"not appropriate")</f>
        <v>on time</v>
      </c>
      <c r="AE1116" s="11" t="str">
        <f t="shared" si="87"/>
        <v>Positive</v>
      </c>
      <c r="AF1116" s="11" t="str">
        <f>_xlfn.CONCAT(Table1[[#This Row],[Month]],Table1[[#This Row],[year]])</f>
        <v>October2024</v>
      </c>
      <c r="AG1116" s="11">
        <f t="shared" si="88"/>
        <v>0.40967961826857502</v>
      </c>
    </row>
    <row r="1117" spans="1:33">
      <c r="A1117" s="6">
        <v>1116</v>
      </c>
      <c r="B1117" s="7" t="s">
        <v>3379</v>
      </c>
      <c r="C1117" s="7" t="s">
        <v>152</v>
      </c>
      <c r="D1117" s="7" t="s">
        <v>2109</v>
      </c>
      <c r="E1117" s="7" t="s">
        <v>2110</v>
      </c>
      <c r="F1117" s="7" t="s">
        <v>160</v>
      </c>
      <c r="G1117" s="7" t="s">
        <v>725</v>
      </c>
      <c r="H1117" s="7" t="s">
        <v>132</v>
      </c>
      <c r="I1117" s="7" t="s">
        <v>212</v>
      </c>
      <c r="J1117" s="7" t="s">
        <v>66</v>
      </c>
      <c r="K1117" s="7" t="s">
        <v>3380</v>
      </c>
      <c r="L1117" s="7" t="s">
        <v>29</v>
      </c>
      <c r="M1117" s="7" t="s">
        <v>83</v>
      </c>
      <c r="N1117" s="7" t="s">
        <v>3381</v>
      </c>
      <c r="O1117" s="7">
        <v>439.02</v>
      </c>
      <c r="P1117" s="7">
        <v>9</v>
      </c>
      <c r="Q1117" s="7">
        <v>105.3</v>
      </c>
      <c r="R1117" s="8">
        <f>Table1[[#This Row],[Profit]]/Table1[[#This Row],[Sales]]</f>
        <v>0.23985239852398499</v>
      </c>
      <c r="S1117" s="7">
        <v>56.01</v>
      </c>
      <c r="T1117" s="7" t="s">
        <v>163</v>
      </c>
      <c r="U1117" s="7">
        <v>41</v>
      </c>
      <c r="V1117" s="7" t="s">
        <v>174</v>
      </c>
      <c r="W1117" s="7" t="s">
        <v>115</v>
      </c>
      <c r="X1117" s="10" t="s">
        <v>28</v>
      </c>
      <c r="Y1117" s="14">
        <v>44430</v>
      </c>
      <c r="Z1117" s="14">
        <v>44436</v>
      </c>
      <c r="AA1117" s="11">
        <f t="shared" si="85"/>
        <v>2021</v>
      </c>
      <c r="AB1117" s="11" t="str">
        <f t="shared" si="86"/>
        <v>August</v>
      </c>
      <c r="AC1117" s="11">
        <f t="shared" si="89"/>
        <v>6</v>
      </c>
      <c r="AD1117" s="13" t="str" cm="1">
        <f t="array" ref="AD1117">_xlfn.IFS(Table1[[#This Row],[Diff order-ship date]]&gt;10,"late time",Table1[[#This Row],[Diff order-ship date]]&gt;=0,"on time",Table1[[#This Row],[Diff order-ship date]]&lt;0,"not appropriate")</f>
        <v>on time</v>
      </c>
      <c r="AE1117" s="11" t="str">
        <f t="shared" si="87"/>
        <v>Positive</v>
      </c>
      <c r="AF1117" s="11" t="str">
        <f>_xlfn.CONCAT(Table1[[#This Row],[Month]],Table1[[#This Row],[year]])</f>
        <v>August2021</v>
      </c>
      <c r="AG1117" s="11">
        <f t="shared" si="88"/>
        <v>0.23985239852398499</v>
      </c>
    </row>
    <row r="1118" spans="1:33">
      <c r="A1118" s="4">
        <v>1117</v>
      </c>
      <c r="B1118" s="5" t="s">
        <v>3382</v>
      </c>
      <c r="C1118" s="5" t="s">
        <v>152</v>
      </c>
      <c r="D1118" s="5" t="s">
        <v>2745</v>
      </c>
      <c r="E1118" s="5" t="s">
        <v>2746</v>
      </c>
      <c r="F1118" s="5" t="s">
        <v>159</v>
      </c>
      <c r="G1118" s="5" t="s">
        <v>55</v>
      </c>
      <c r="H1118" s="5" t="s">
        <v>55</v>
      </c>
      <c r="I1118" s="5" t="s">
        <v>212</v>
      </c>
      <c r="J1118" s="5" t="s">
        <v>65</v>
      </c>
      <c r="K1118" s="5" t="s">
        <v>3383</v>
      </c>
      <c r="L1118" s="5" t="s">
        <v>29</v>
      </c>
      <c r="M1118" s="5" t="s">
        <v>83</v>
      </c>
      <c r="N1118" s="5" t="s">
        <v>3384</v>
      </c>
      <c r="O1118" s="5">
        <v>109.89</v>
      </c>
      <c r="P1118" s="5">
        <v>1</v>
      </c>
      <c r="Q1118" s="5">
        <v>29.67</v>
      </c>
      <c r="R1118" s="8">
        <f>Table1[[#This Row],[Profit]]/Table1[[#This Row],[Sales]]</f>
        <v>0.26999726999726997</v>
      </c>
      <c r="S1118" s="5">
        <v>14.39</v>
      </c>
      <c r="T1118" s="5" t="s">
        <v>170</v>
      </c>
      <c r="U1118" s="5">
        <v>379</v>
      </c>
      <c r="V1118" s="5" t="s">
        <v>174</v>
      </c>
      <c r="W1118" s="5" t="s">
        <v>110</v>
      </c>
      <c r="X1118" s="9" t="s">
        <v>28</v>
      </c>
      <c r="Y1118" s="12">
        <v>44233</v>
      </c>
      <c r="Z1118" s="12">
        <v>44383</v>
      </c>
      <c r="AA1118" s="11">
        <f t="shared" si="85"/>
        <v>2021</v>
      </c>
      <c r="AB1118" s="11" t="str">
        <f t="shared" si="86"/>
        <v>July</v>
      </c>
      <c r="AC1118" s="11">
        <f t="shared" si="89"/>
        <v>150</v>
      </c>
      <c r="AD1118" s="13" t="str" cm="1">
        <f t="array" ref="AD1118">_xlfn.IFS(Table1[[#This Row],[Diff order-ship date]]&gt;10,"late time",Table1[[#This Row],[Diff order-ship date]]&gt;=0,"on time",Table1[[#This Row],[Diff order-ship date]]&lt;0,"not appropriate")</f>
        <v>late time</v>
      </c>
      <c r="AE1118" s="11" t="str">
        <f t="shared" si="87"/>
        <v>Positive</v>
      </c>
      <c r="AF1118" s="11" t="str">
        <f>_xlfn.CONCAT(Table1[[#This Row],[Month]],Table1[[#This Row],[year]])</f>
        <v>July2021</v>
      </c>
      <c r="AG1118" s="11">
        <f t="shared" si="88"/>
        <v>0.26999726999726997</v>
      </c>
    </row>
    <row r="1119" spans="1:33">
      <c r="A1119" s="6">
        <v>1118</v>
      </c>
      <c r="B1119" s="7" t="s">
        <v>1084</v>
      </c>
      <c r="C1119" s="7" t="s">
        <v>152</v>
      </c>
      <c r="D1119" s="7" t="s">
        <v>1085</v>
      </c>
      <c r="E1119" s="7" t="s">
        <v>86</v>
      </c>
      <c r="F1119" s="7" t="s">
        <v>158</v>
      </c>
      <c r="G1119" s="7" t="s">
        <v>156</v>
      </c>
      <c r="H1119" s="7" t="s">
        <v>104</v>
      </c>
      <c r="I1119" s="7" t="s">
        <v>212</v>
      </c>
      <c r="J1119" s="7" t="s">
        <v>67</v>
      </c>
      <c r="K1119" s="7" t="s">
        <v>1802</v>
      </c>
      <c r="L1119" s="7" t="s">
        <v>29</v>
      </c>
      <c r="M1119" s="7" t="s">
        <v>83</v>
      </c>
      <c r="N1119" s="7" t="s">
        <v>1803</v>
      </c>
      <c r="O1119" s="7">
        <v>43.86</v>
      </c>
      <c r="P1119" s="7">
        <v>1</v>
      </c>
      <c r="Q1119" s="7">
        <v>5.25</v>
      </c>
      <c r="R1119" s="8">
        <f>Table1[[#This Row],[Profit]]/Table1[[#This Row],[Sales]]</f>
        <v>0.11969904240766099</v>
      </c>
      <c r="S1119" s="7">
        <v>4.82</v>
      </c>
      <c r="T1119" s="7" t="s">
        <v>165</v>
      </c>
      <c r="U1119" s="7">
        <v>150</v>
      </c>
      <c r="V1119" s="7" t="s">
        <v>174</v>
      </c>
      <c r="W1119" s="7" t="s">
        <v>122</v>
      </c>
      <c r="X1119" s="10" t="s">
        <v>28</v>
      </c>
      <c r="Y1119" s="14">
        <v>45635</v>
      </c>
      <c r="Z1119" s="14">
        <v>45551</v>
      </c>
      <c r="AA1119" s="11">
        <f t="shared" si="85"/>
        <v>2024</v>
      </c>
      <c r="AB1119" s="11" t="str">
        <f t="shared" si="86"/>
        <v>September</v>
      </c>
      <c r="AC1119" s="11">
        <f t="shared" si="89"/>
        <v>-84</v>
      </c>
      <c r="AD1119" s="13" t="str" cm="1">
        <f t="array" ref="AD1119">_xlfn.IFS(Table1[[#This Row],[Diff order-ship date]]&gt;10,"late time",Table1[[#This Row],[Diff order-ship date]]&gt;=0,"on time",Table1[[#This Row],[Diff order-ship date]]&lt;0,"not appropriate")</f>
        <v>not appropriate</v>
      </c>
      <c r="AE1119" s="11" t="str">
        <f t="shared" si="87"/>
        <v>Positive</v>
      </c>
      <c r="AF1119" s="11" t="str">
        <f>_xlfn.CONCAT(Table1[[#This Row],[Month]],Table1[[#This Row],[year]])</f>
        <v>September2024</v>
      </c>
      <c r="AG1119" s="11">
        <f t="shared" si="88"/>
        <v>0.11969904240766099</v>
      </c>
    </row>
    <row r="1120" spans="1:33">
      <c r="A1120" s="4">
        <v>1119</v>
      </c>
      <c r="B1120" s="5" t="s">
        <v>906</v>
      </c>
      <c r="C1120" s="5" t="s">
        <v>152</v>
      </c>
      <c r="D1120" s="5" t="s">
        <v>907</v>
      </c>
      <c r="E1120" s="5" t="s">
        <v>908</v>
      </c>
      <c r="F1120" s="5" t="s">
        <v>158</v>
      </c>
      <c r="G1120" s="5" t="s">
        <v>909</v>
      </c>
      <c r="H1120" s="5" t="s">
        <v>138</v>
      </c>
      <c r="I1120" s="5" t="s">
        <v>212</v>
      </c>
      <c r="J1120" s="5" t="s">
        <v>65</v>
      </c>
      <c r="K1120" s="5" t="s">
        <v>1601</v>
      </c>
      <c r="L1120" s="5" t="s">
        <v>29</v>
      </c>
      <c r="M1120" s="5" t="s">
        <v>83</v>
      </c>
      <c r="N1120" s="5" t="s">
        <v>1602</v>
      </c>
      <c r="O1120" s="5">
        <v>94.65</v>
      </c>
      <c r="P1120" s="5">
        <v>5</v>
      </c>
      <c r="Q1120" s="5">
        <v>14.1</v>
      </c>
      <c r="R1120" s="8">
        <f>Table1[[#This Row],[Profit]]/Table1[[#This Row],[Sales]]</f>
        <v>0.14896988906497599</v>
      </c>
      <c r="S1120" s="5">
        <v>7.06</v>
      </c>
      <c r="T1120" s="5" t="s">
        <v>170</v>
      </c>
      <c r="U1120" s="5">
        <v>545</v>
      </c>
      <c r="V1120" s="5" t="s">
        <v>174</v>
      </c>
      <c r="W1120" s="5" t="s">
        <v>115</v>
      </c>
      <c r="X1120" s="9" t="s">
        <v>28</v>
      </c>
      <c r="Y1120" s="12">
        <v>44796</v>
      </c>
      <c r="Z1120" s="12">
        <v>44800</v>
      </c>
      <c r="AA1120" s="11">
        <f t="shared" si="85"/>
        <v>2022</v>
      </c>
      <c r="AB1120" s="11" t="str">
        <f t="shared" si="86"/>
        <v>August</v>
      </c>
      <c r="AC1120" s="11">
        <f t="shared" si="89"/>
        <v>4</v>
      </c>
      <c r="AD1120" s="13" t="str" cm="1">
        <f t="array" ref="AD1120">_xlfn.IFS(Table1[[#This Row],[Diff order-ship date]]&gt;10,"late time",Table1[[#This Row],[Diff order-ship date]]&gt;=0,"on time",Table1[[#This Row],[Diff order-ship date]]&lt;0,"not appropriate")</f>
        <v>on time</v>
      </c>
      <c r="AE1120" s="11" t="str">
        <f t="shared" si="87"/>
        <v>Positive</v>
      </c>
      <c r="AF1120" s="11" t="str">
        <f>_xlfn.CONCAT(Table1[[#This Row],[Month]],Table1[[#This Row],[year]])</f>
        <v>August2022</v>
      </c>
      <c r="AG1120" s="11">
        <f t="shared" si="88"/>
        <v>0.14896988906497599</v>
      </c>
    </row>
    <row r="1121" spans="1:33">
      <c r="A1121" s="6">
        <v>1120</v>
      </c>
      <c r="B1121" s="7" t="s">
        <v>1250</v>
      </c>
      <c r="C1121" s="7" t="s">
        <v>152</v>
      </c>
      <c r="D1121" s="7" t="s">
        <v>1251</v>
      </c>
      <c r="E1121" s="7" t="s">
        <v>1252</v>
      </c>
      <c r="F1121" s="7" t="s">
        <v>159</v>
      </c>
      <c r="G1121" s="7" t="s">
        <v>55</v>
      </c>
      <c r="H1121" s="7" t="s">
        <v>55</v>
      </c>
      <c r="I1121" s="7" t="s">
        <v>212</v>
      </c>
      <c r="J1121" s="7" t="s">
        <v>65</v>
      </c>
      <c r="K1121" s="7" t="s">
        <v>3385</v>
      </c>
      <c r="L1121" s="7" t="s">
        <v>29</v>
      </c>
      <c r="M1121" s="7" t="s">
        <v>121</v>
      </c>
      <c r="N1121" s="7" t="s">
        <v>3386</v>
      </c>
      <c r="O1121" s="7">
        <v>1745.34</v>
      </c>
      <c r="P1121" s="7">
        <v>2</v>
      </c>
      <c r="Q1121" s="7">
        <v>226.86</v>
      </c>
      <c r="R1121" s="8">
        <f>Table1[[#This Row],[Profit]]/Table1[[#This Row],[Sales]]</f>
        <v>0.12998040496407601</v>
      </c>
      <c r="S1121" s="7">
        <v>616.27</v>
      </c>
      <c r="T1121" s="7" t="s">
        <v>163</v>
      </c>
      <c r="U1121" s="7">
        <v>127</v>
      </c>
      <c r="V1121" s="7" t="s">
        <v>174</v>
      </c>
      <c r="W1121" s="7" t="s">
        <v>110</v>
      </c>
      <c r="X1121" s="10" t="s">
        <v>21</v>
      </c>
      <c r="Y1121" s="14">
        <v>45204</v>
      </c>
      <c r="Z1121" s="14">
        <v>45062</v>
      </c>
      <c r="AA1121" s="11">
        <f t="shared" si="85"/>
        <v>2023</v>
      </c>
      <c r="AB1121" s="11" t="str">
        <f t="shared" si="86"/>
        <v>May</v>
      </c>
      <c r="AC1121" s="11">
        <f t="shared" si="89"/>
        <v>-142</v>
      </c>
      <c r="AD1121" s="13" t="str" cm="1">
        <f t="array" ref="AD1121">_xlfn.IFS(Table1[[#This Row],[Diff order-ship date]]&gt;10,"late time",Table1[[#This Row],[Diff order-ship date]]&gt;=0,"on time",Table1[[#This Row],[Diff order-ship date]]&lt;0,"not appropriate")</f>
        <v>not appropriate</v>
      </c>
      <c r="AE1121" s="11" t="str">
        <f t="shared" si="87"/>
        <v>Positive</v>
      </c>
      <c r="AF1121" s="11" t="str">
        <f>_xlfn.CONCAT(Table1[[#This Row],[Month]],Table1[[#This Row],[year]])</f>
        <v>May2023</v>
      </c>
      <c r="AG1121" s="11">
        <f t="shared" si="88"/>
        <v>0.12998040496407601</v>
      </c>
    </row>
    <row r="1122" spans="1:33">
      <c r="A1122" s="4">
        <v>1121</v>
      </c>
      <c r="B1122" s="5" t="s">
        <v>1442</v>
      </c>
      <c r="C1122" s="5" t="s">
        <v>153</v>
      </c>
      <c r="D1122" s="5" t="s">
        <v>1443</v>
      </c>
      <c r="E1122" s="5" t="s">
        <v>1444</v>
      </c>
      <c r="F1122" s="5" t="s">
        <v>159</v>
      </c>
      <c r="G1122" s="5" t="s">
        <v>751</v>
      </c>
      <c r="H1122" s="5" t="s">
        <v>138</v>
      </c>
      <c r="I1122" s="5" t="s">
        <v>212</v>
      </c>
      <c r="J1122" s="5" t="s">
        <v>65</v>
      </c>
      <c r="K1122" s="5" t="s">
        <v>3387</v>
      </c>
      <c r="L1122" s="5" t="s">
        <v>29</v>
      </c>
      <c r="M1122" s="5" t="s">
        <v>50</v>
      </c>
      <c r="N1122" s="5" t="s">
        <v>3388</v>
      </c>
      <c r="O1122" s="5">
        <v>840.15</v>
      </c>
      <c r="P1122" s="5">
        <v>5</v>
      </c>
      <c r="Q1122" s="5">
        <v>100.8</v>
      </c>
      <c r="R1122" s="8">
        <f>Table1[[#This Row],[Profit]]/Table1[[#This Row],[Sales]]</f>
        <v>0.119978575254419</v>
      </c>
      <c r="S1122" s="5">
        <v>172.19</v>
      </c>
      <c r="T1122" s="5" t="s">
        <v>166</v>
      </c>
      <c r="U1122" s="5">
        <v>104</v>
      </c>
      <c r="V1122" s="5" t="s">
        <v>174</v>
      </c>
      <c r="W1122" s="5" t="s">
        <v>126</v>
      </c>
      <c r="X1122" s="9" t="s">
        <v>21</v>
      </c>
      <c r="Y1122" s="12">
        <v>44802</v>
      </c>
      <c r="Z1122" s="12">
        <v>44601</v>
      </c>
      <c r="AA1122" s="11">
        <f t="shared" si="85"/>
        <v>2022</v>
      </c>
      <c r="AB1122" s="11" t="str">
        <f t="shared" si="86"/>
        <v>February</v>
      </c>
      <c r="AC1122" s="11">
        <f t="shared" si="89"/>
        <v>-201</v>
      </c>
      <c r="AD1122" s="13" t="str" cm="1">
        <f t="array" ref="AD1122">_xlfn.IFS(Table1[[#This Row],[Diff order-ship date]]&gt;10,"late time",Table1[[#This Row],[Diff order-ship date]]&gt;=0,"on time",Table1[[#This Row],[Diff order-ship date]]&lt;0,"not appropriate")</f>
        <v>not appropriate</v>
      </c>
      <c r="AE1122" s="11" t="str">
        <f t="shared" si="87"/>
        <v>Positive</v>
      </c>
      <c r="AF1122" s="11" t="str">
        <f>_xlfn.CONCAT(Table1[[#This Row],[Month]],Table1[[#This Row],[year]])</f>
        <v>February2022</v>
      </c>
      <c r="AG1122" s="11">
        <f t="shared" si="88"/>
        <v>0.119978575254419</v>
      </c>
    </row>
    <row r="1123" spans="1:33">
      <c r="A1123" s="6">
        <v>1122</v>
      </c>
      <c r="B1123" s="7" t="s">
        <v>3389</v>
      </c>
      <c r="C1123" s="7" t="s">
        <v>153</v>
      </c>
      <c r="D1123" s="7" t="s">
        <v>3390</v>
      </c>
      <c r="E1123" s="7" t="s">
        <v>3391</v>
      </c>
      <c r="F1123" s="7" t="s">
        <v>158</v>
      </c>
      <c r="G1123" s="7" t="s">
        <v>155</v>
      </c>
      <c r="H1123" s="7" t="s">
        <v>134</v>
      </c>
      <c r="I1123" s="7" t="s">
        <v>212</v>
      </c>
      <c r="J1123" s="7" t="s">
        <v>66</v>
      </c>
      <c r="K1123" s="7" t="s">
        <v>2605</v>
      </c>
      <c r="L1123" s="7" t="s">
        <v>29</v>
      </c>
      <c r="M1123" s="7" t="s">
        <v>50</v>
      </c>
      <c r="N1123" s="7" t="s">
        <v>2606</v>
      </c>
      <c r="O1123" s="7">
        <v>1094.22</v>
      </c>
      <c r="P1123" s="7">
        <v>3</v>
      </c>
      <c r="Q1123" s="7">
        <v>328.23</v>
      </c>
      <c r="R1123" s="8">
        <f>Table1[[#This Row],[Profit]]/Table1[[#This Row],[Sales]]</f>
        <v>0.29996709985194903</v>
      </c>
      <c r="S1123" s="7">
        <v>111.17</v>
      </c>
      <c r="T1123" s="7" t="s">
        <v>166</v>
      </c>
      <c r="U1123" s="7">
        <v>760</v>
      </c>
      <c r="V1123" s="7" t="s">
        <v>174</v>
      </c>
      <c r="W1123" s="7" t="s">
        <v>122</v>
      </c>
      <c r="X1123" s="10" t="s">
        <v>28</v>
      </c>
      <c r="Y1123" s="14">
        <v>45397</v>
      </c>
      <c r="Z1123" s="14">
        <v>45401</v>
      </c>
      <c r="AA1123" s="11">
        <f t="shared" si="85"/>
        <v>2024</v>
      </c>
      <c r="AB1123" s="11" t="str">
        <f t="shared" si="86"/>
        <v>April</v>
      </c>
      <c r="AC1123" s="11">
        <f t="shared" si="89"/>
        <v>4</v>
      </c>
      <c r="AD1123" s="13" t="str" cm="1">
        <f t="array" ref="AD1123">_xlfn.IFS(Table1[[#This Row],[Diff order-ship date]]&gt;10,"late time",Table1[[#This Row],[Diff order-ship date]]&gt;=0,"on time",Table1[[#This Row],[Diff order-ship date]]&lt;0,"not appropriate")</f>
        <v>on time</v>
      </c>
      <c r="AE1123" s="11" t="str">
        <f t="shared" si="87"/>
        <v>Positive</v>
      </c>
      <c r="AF1123" s="11" t="str">
        <f>_xlfn.CONCAT(Table1[[#This Row],[Month]],Table1[[#This Row],[year]])</f>
        <v>April2024</v>
      </c>
      <c r="AG1123" s="11">
        <f t="shared" si="88"/>
        <v>0.29996709985194903</v>
      </c>
    </row>
    <row r="1124" spans="1:33">
      <c r="A1124" s="4">
        <v>1123</v>
      </c>
      <c r="B1124" s="5" t="s">
        <v>3392</v>
      </c>
      <c r="C1124" s="5" t="s">
        <v>153</v>
      </c>
      <c r="D1124" s="5" t="s">
        <v>3033</v>
      </c>
      <c r="E1124" s="5" t="s">
        <v>3034</v>
      </c>
      <c r="F1124" s="5" t="s">
        <v>160</v>
      </c>
      <c r="G1124" s="5" t="s">
        <v>566</v>
      </c>
      <c r="H1124" s="5" t="s">
        <v>129</v>
      </c>
      <c r="I1124" s="5" t="s">
        <v>212</v>
      </c>
      <c r="J1124" s="5" t="s">
        <v>67</v>
      </c>
      <c r="K1124" s="5" t="s">
        <v>1328</v>
      </c>
      <c r="L1124" s="5" t="s">
        <v>29</v>
      </c>
      <c r="M1124" s="5" t="s">
        <v>56</v>
      </c>
      <c r="N1124" s="5" t="s">
        <v>1329</v>
      </c>
      <c r="O1124" s="5">
        <v>180.12</v>
      </c>
      <c r="P1124" s="5">
        <v>1</v>
      </c>
      <c r="Q1124" s="5">
        <v>5.4</v>
      </c>
      <c r="R1124" s="8">
        <f>Table1[[#This Row],[Profit]]/Table1[[#This Row],[Sales]]</f>
        <v>2.99800133244504E-2</v>
      </c>
      <c r="S1124" s="5">
        <v>30.91</v>
      </c>
      <c r="T1124" s="5" t="s">
        <v>166</v>
      </c>
      <c r="U1124" s="5">
        <v>225</v>
      </c>
      <c r="V1124" s="5" t="s">
        <v>174</v>
      </c>
      <c r="W1124" s="5" t="s">
        <v>115</v>
      </c>
      <c r="X1124" s="9" t="s">
        <v>21</v>
      </c>
      <c r="Y1124" s="12">
        <v>45397</v>
      </c>
      <c r="Z1124" s="12">
        <v>45401</v>
      </c>
      <c r="AA1124" s="11">
        <f t="shared" si="85"/>
        <v>2024</v>
      </c>
      <c r="AB1124" s="11" t="str">
        <f t="shared" si="86"/>
        <v>April</v>
      </c>
      <c r="AC1124" s="11">
        <f t="shared" si="89"/>
        <v>4</v>
      </c>
      <c r="AD1124" s="13" t="str" cm="1">
        <f t="array" ref="AD1124">_xlfn.IFS(Table1[[#This Row],[Diff order-ship date]]&gt;10,"late time",Table1[[#This Row],[Diff order-ship date]]&gt;=0,"on time",Table1[[#This Row],[Diff order-ship date]]&lt;0,"not appropriate")</f>
        <v>on time</v>
      </c>
      <c r="AE1124" s="11" t="str">
        <f t="shared" si="87"/>
        <v>Positive</v>
      </c>
      <c r="AF1124" s="11" t="str">
        <f>_xlfn.CONCAT(Table1[[#This Row],[Month]],Table1[[#This Row],[year]])</f>
        <v>April2024</v>
      </c>
      <c r="AG1124" s="11">
        <f t="shared" si="88"/>
        <v>2.99800133244504E-2</v>
      </c>
    </row>
    <row r="1125" spans="1:33">
      <c r="A1125" s="6">
        <v>1124</v>
      </c>
      <c r="B1125" s="7" t="s">
        <v>2647</v>
      </c>
      <c r="C1125" s="7" t="s">
        <v>153</v>
      </c>
      <c r="D1125" s="7" t="s">
        <v>2648</v>
      </c>
      <c r="E1125" s="7" t="s">
        <v>2649</v>
      </c>
      <c r="F1125" s="7" t="s">
        <v>160</v>
      </c>
      <c r="G1125" s="7" t="s">
        <v>374</v>
      </c>
      <c r="H1125" s="7" t="s">
        <v>125</v>
      </c>
      <c r="I1125" s="7" t="s">
        <v>212</v>
      </c>
      <c r="J1125" s="7" t="s">
        <v>65</v>
      </c>
      <c r="K1125" s="7" t="s">
        <v>1529</v>
      </c>
      <c r="L1125" s="7" t="s">
        <v>42</v>
      </c>
      <c r="M1125" s="7" t="s">
        <v>62</v>
      </c>
      <c r="N1125" s="7" t="s">
        <v>1530</v>
      </c>
      <c r="O1125" s="7">
        <v>422.82</v>
      </c>
      <c r="P1125" s="7">
        <v>3</v>
      </c>
      <c r="Q1125" s="7">
        <v>12.6</v>
      </c>
      <c r="R1125" s="8">
        <f>Table1[[#This Row],[Profit]]/Table1[[#This Row],[Sales]]</f>
        <v>2.97999148573861E-2</v>
      </c>
      <c r="S1125" s="7">
        <v>48.5</v>
      </c>
      <c r="T1125" s="7" t="s">
        <v>166</v>
      </c>
      <c r="U1125" s="7">
        <v>439</v>
      </c>
      <c r="V1125" s="7" t="s">
        <v>174</v>
      </c>
      <c r="W1125" s="7" t="s">
        <v>126</v>
      </c>
      <c r="X1125" s="10" t="s">
        <v>21</v>
      </c>
      <c r="Y1125" s="14">
        <v>45583</v>
      </c>
      <c r="Z1125" s="14">
        <v>45588</v>
      </c>
      <c r="AA1125" s="11">
        <f t="shared" si="85"/>
        <v>2024</v>
      </c>
      <c r="AB1125" s="11" t="str">
        <f t="shared" si="86"/>
        <v>October</v>
      </c>
      <c r="AC1125" s="11">
        <f t="shared" si="89"/>
        <v>5</v>
      </c>
      <c r="AD1125" s="13" t="str" cm="1">
        <f t="array" ref="AD1125">_xlfn.IFS(Table1[[#This Row],[Diff order-ship date]]&gt;10,"late time",Table1[[#This Row],[Diff order-ship date]]&gt;=0,"on time",Table1[[#This Row],[Diff order-ship date]]&lt;0,"not appropriate")</f>
        <v>on time</v>
      </c>
      <c r="AE1125" s="11" t="str">
        <f t="shared" si="87"/>
        <v>Positive</v>
      </c>
      <c r="AF1125" s="11" t="str">
        <f>_xlfn.CONCAT(Table1[[#This Row],[Month]],Table1[[#This Row],[year]])</f>
        <v>October2024</v>
      </c>
      <c r="AG1125" s="11">
        <f t="shared" si="88"/>
        <v>2.97999148573861E-2</v>
      </c>
    </row>
    <row r="1126" spans="1:33">
      <c r="A1126" s="4">
        <v>1125</v>
      </c>
      <c r="B1126" s="5" t="s">
        <v>3393</v>
      </c>
      <c r="C1126" s="5" t="s">
        <v>153</v>
      </c>
      <c r="D1126" s="5" t="s">
        <v>2655</v>
      </c>
      <c r="E1126" s="5" t="s">
        <v>2656</v>
      </c>
      <c r="F1126" s="5" t="s">
        <v>159</v>
      </c>
      <c r="G1126" s="5" t="s">
        <v>1425</v>
      </c>
      <c r="H1126" s="5" t="s">
        <v>25</v>
      </c>
      <c r="I1126" s="5" t="s">
        <v>212</v>
      </c>
      <c r="J1126" s="5" t="s">
        <v>66</v>
      </c>
      <c r="K1126" s="5" t="s">
        <v>2595</v>
      </c>
      <c r="L1126" s="5" t="s">
        <v>29</v>
      </c>
      <c r="M1126" s="5" t="s">
        <v>56</v>
      </c>
      <c r="N1126" s="5" t="s">
        <v>2596</v>
      </c>
      <c r="O1126" s="5">
        <v>286.32</v>
      </c>
      <c r="P1126" s="5">
        <v>2</v>
      </c>
      <c r="Q1126" s="5">
        <v>57.24</v>
      </c>
      <c r="R1126" s="8">
        <f>Table1[[#This Row],[Profit]]/Table1[[#This Row],[Sales]]</f>
        <v>0.199916177703269</v>
      </c>
      <c r="S1126" s="5">
        <v>16.29</v>
      </c>
      <c r="T1126" s="5" t="s">
        <v>166</v>
      </c>
      <c r="U1126" s="5">
        <v>727</v>
      </c>
      <c r="V1126" s="5" t="s">
        <v>174</v>
      </c>
      <c r="W1126" s="5" t="s">
        <v>115</v>
      </c>
      <c r="X1126" s="9" t="s">
        <v>28</v>
      </c>
      <c r="Y1126" s="12">
        <v>44465</v>
      </c>
      <c r="Z1126" s="12">
        <v>44469</v>
      </c>
      <c r="AA1126" s="11">
        <f t="shared" si="85"/>
        <v>2021</v>
      </c>
      <c r="AB1126" s="11" t="str">
        <f t="shared" si="86"/>
        <v>September</v>
      </c>
      <c r="AC1126" s="11">
        <f t="shared" si="89"/>
        <v>4</v>
      </c>
      <c r="AD1126" s="13" t="str" cm="1">
        <f t="array" ref="AD1126">_xlfn.IFS(Table1[[#This Row],[Diff order-ship date]]&gt;10,"late time",Table1[[#This Row],[Diff order-ship date]]&gt;=0,"on time",Table1[[#This Row],[Diff order-ship date]]&lt;0,"not appropriate")</f>
        <v>on time</v>
      </c>
      <c r="AE1126" s="11" t="str">
        <f t="shared" si="87"/>
        <v>Positive</v>
      </c>
      <c r="AF1126" s="11" t="str">
        <f>_xlfn.CONCAT(Table1[[#This Row],[Month]],Table1[[#This Row],[year]])</f>
        <v>September2021</v>
      </c>
      <c r="AG1126" s="11">
        <f t="shared" si="88"/>
        <v>0.199916177703269</v>
      </c>
    </row>
    <row r="1127" spans="1:33">
      <c r="A1127" s="6">
        <v>1126</v>
      </c>
      <c r="B1127" s="7" t="s">
        <v>1465</v>
      </c>
      <c r="C1127" s="7" t="s">
        <v>153</v>
      </c>
      <c r="D1127" s="7" t="s">
        <v>1466</v>
      </c>
      <c r="E1127" s="7" t="s">
        <v>1467</v>
      </c>
      <c r="F1127" s="7" t="s">
        <v>160</v>
      </c>
      <c r="G1127" s="7" t="s">
        <v>282</v>
      </c>
      <c r="H1127" s="7" t="s">
        <v>100</v>
      </c>
      <c r="I1127" s="7" t="s">
        <v>212</v>
      </c>
      <c r="J1127" s="7" t="s">
        <v>67</v>
      </c>
      <c r="K1127" s="7" t="s">
        <v>1615</v>
      </c>
      <c r="L1127" s="7" t="s">
        <v>29</v>
      </c>
      <c r="M1127" s="7" t="s">
        <v>50</v>
      </c>
      <c r="N1127" s="7" t="s">
        <v>1616</v>
      </c>
      <c r="O1127" s="7">
        <v>434.16</v>
      </c>
      <c r="P1127" s="7">
        <v>3</v>
      </c>
      <c r="Q1127" s="7">
        <v>73.8</v>
      </c>
      <c r="R1127" s="8">
        <f>Table1[[#This Row],[Profit]]/Table1[[#This Row],[Sales]]</f>
        <v>0.169983416252073</v>
      </c>
      <c r="S1127" s="7">
        <v>56.04</v>
      </c>
      <c r="T1127" s="7" t="s">
        <v>165</v>
      </c>
      <c r="U1127" s="7">
        <v>385</v>
      </c>
      <c r="V1127" s="7" t="s">
        <v>174</v>
      </c>
      <c r="W1127" s="7" t="s">
        <v>122</v>
      </c>
      <c r="X1127" s="10" t="s">
        <v>28</v>
      </c>
      <c r="Y1127" s="14">
        <v>44369</v>
      </c>
      <c r="Z1127" s="14">
        <v>44373</v>
      </c>
      <c r="AA1127" s="11">
        <f t="shared" si="85"/>
        <v>2021</v>
      </c>
      <c r="AB1127" s="11" t="str">
        <f t="shared" si="86"/>
        <v>June</v>
      </c>
      <c r="AC1127" s="11">
        <f t="shared" si="89"/>
        <v>4</v>
      </c>
      <c r="AD1127" s="13" t="str" cm="1">
        <f t="array" ref="AD1127">_xlfn.IFS(Table1[[#This Row],[Diff order-ship date]]&gt;10,"late time",Table1[[#This Row],[Diff order-ship date]]&gt;=0,"on time",Table1[[#This Row],[Diff order-ship date]]&lt;0,"not appropriate")</f>
        <v>on time</v>
      </c>
      <c r="AE1127" s="11" t="str">
        <f t="shared" si="87"/>
        <v>Positive</v>
      </c>
      <c r="AF1127" s="11" t="str">
        <f>_xlfn.CONCAT(Table1[[#This Row],[Month]],Table1[[#This Row],[year]])</f>
        <v>June2021</v>
      </c>
      <c r="AG1127" s="11">
        <f t="shared" si="88"/>
        <v>0.169983416252073</v>
      </c>
    </row>
    <row r="1128" spans="1:33">
      <c r="A1128" s="4">
        <v>1127</v>
      </c>
      <c r="B1128" s="5" t="s">
        <v>1455</v>
      </c>
      <c r="C1128" s="5" t="s">
        <v>153</v>
      </c>
      <c r="D1128" s="5" t="s">
        <v>1456</v>
      </c>
      <c r="E1128" s="5" t="s">
        <v>1457</v>
      </c>
      <c r="F1128" s="5" t="s">
        <v>160</v>
      </c>
      <c r="G1128" s="5" t="s">
        <v>560</v>
      </c>
      <c r="H1128" s="5" t="s">
        <v>100</v>
      </c>
      <c r="I1128" s="5" t="s">
        <v>212</v>
      </c>
      <c r="J1128" s="5" t="s">
        <v>67</v>
      </c>
      <c r="K1128" s="5" t="s">
        <v>3394</v>
      </c>
      <c r="L1128" s="5" t="s">
        <v>29</v>
      </c>
      <c r="M1128" s="5" t="s">
        <v>50</v>
      </c>
      <c r="N1128" s="5" t="s">
        <v>3395</v>
      </c>
      <c r="O1128" s="5">
        <v>341.46</v>
      </c>
      <c r="P1128" s="5">
        <v>2</v>
      </c>
      <c r="Q1128" s="5">
        <v>88.74</v>
      </c>
      <c r="R1128" s="8">
        <f>Table1[[#This Row],[Profit]]/Table1[[#This Row],[Sales]]</f>
        <v>0.25988402741170302</v>
      </c>
      <c r="S1128" s="5">
        <v>27.28</v>
      </c>
      <c r="T1128" s="5" t="s">
        <v>165</v>
      </c>
      <c r="U1128" s="5">
        <v>455</v>
      </c>
      <c r="V1128" s="5" t="s">
        <v>174</v>
      </c>
      <c r="W1128" s="5" t="s">
        <v>115</v>
      </c>
      <c r="X1128" s="9" t="s">
        <v>28</v>
      </c>
      <c r="Y1128" s="12">
        <v>45281</v>
      </c>
      <c r="Z1128" s="12">
        <v>45286</v>
      </c>
      <c r="AA1128" s="11">
        <f t="shared" si="85"/>
        <v>2023</v>
      </c>
      <c r="AB1128" s="11" t="str">
        <f t="shared" si="86"/>
        <v>December</v>
      </c>
      <c r="AC1128" s="11">
        <f t="shared" si="89"/>
        <v>5</v>
      </c>
      <c r="AD1128" s="13" t="str" cm="1">
        <f t="array" ref="AD1128">_xlfn.IFS(Table1[[#This Row],[Diff order-ship date]]&gt;10,"late time",Table1[[#This Row],[Diff order-ship date]]&gt;=0,"on time",Table1[[#This Row],[Diff order-ship date]]&lt;0,"not appropriate")</f>
        <v>on time</v>
      </c>
      <c r="AE1128" s="11" t="str">
        <f t="shared" si="87"/>
        <v>Positive</v>
      </c>
      <c r="AF1128" s="11" t="str">
        <f>_xlfn.CONCAT(Table1[[#This Row],[Month]],Table1[[#This Row],[year]])</f>
        <v>December2023</v>
      </c>
      <c r="AG1128" s="11">
        <f t="shared" si="88"/>
        <v>0.25988402741170302</v>
      </c>
    </row>
    <row r="1129" spans="1:33">
      <c r="A1129" s="6">
        <v>1128</v>
      </c>
      <c r="B1129" s="7" t="s">
        <v>3084</v>
      </c>
      <c r="C1129" s="7" t="s">
        <v>153</v>
      </c>
      <c r="D1129" s="7" t="s">
        <v>3085</v>
      </c>
      <c r="E1129" s="7" t="s">
        <v>3086</v>
      </c>
      <c r="F1129" s="7" t="s">
        <v>160</v>
      </c>
      <c r="G1129" s="7" t="s">
        <v>156</v>
      </c>
      <c r="H1129" s="7" t="s">
        <v>104</v>
      </c>
      <c r="I1129" s="7" t="s">
        <v>212</v>
      </c>
      <c r="J1129" s="7" t="s">
        <v>67</v>
      </c>
      <c r="K1129" s="7" t="s">
        <v>3396</v>
      </c>
      <c r="L1129" s="7" t="s">
        <v>29</v>
      </c>
      <c r="M1129" s="7" t="s">
        <v>50</v>
      </c>
      <c r="N1129" s="7" t="s">
        <v>3397</v>
      </c>
      <c r="O1129" s="7">
        <v>168.3</v>
      </c>
      <c r="P1129" s="7">
        <v>1</v>
      </c>
      <c r="Q1129" s="7">
        <v>79.08</v>
      </c>
      <c r="R1129" s="8">
        <f>Table1[[#This Row],[Profit]]/Table1[[#This Row],[Sales]]</f>
        <v>0.46987522281639899</v>
      </c>
      <c r="S1129" s="7">
        <v>14.76</v>
      </c>
      <c r="T1129" s="7" t="s">
        <v>165</v>
      </c>
      <c r="U1129" s="7">
        <v>384</v>
      </c>
      <c r="V1129" s="7" t="s">
        <v>174</v>
      </c>
      <c r="W1129" s="7" t="s">
        <v>110</v>
      </c>
      <c r="X1129" s="10" t="s">
        <v>21</v>
      </c>
      <c r="Y1129" s="14">
        <v>45102</v>
      </c>
      <c r="Z1129" s="14">
        <v>44933</v>
      </c>
      <c r="AA1129" s="11">
        <f t="shared" si="85"/>
        <v>2023</v>
      </c>
      <c r="AB1129" s="11" t="str">
        <f t="shared" si="86"/>
        <v>January</v>
      </c>
      <c r="AC1129" s="11">
        <f t="shared" si="89"/>
        <v>-169</v>
      </c>
      <c r="AD1129" s="13" t="str" cm="1">
        <f t="array" ref="AD1129">_xlfn.IFS(Table1[[#This Row],[Diff order-ship date]]&gt;10,"late time",Table1[[#This Row],[Diff order-ship date]]&gt;=0,"on time",Table1[[#This Row],[Diff order-ship date]]&lt;0,"not appropriate")</f>
        <v>not appropriate</v>
      </c>
      <c r="AE1129" s="11" t="str">
        <f t="shared" si="87"/>
        <v>Positive</v>
      </c>
      <c r="AF1129" s="11" t="str">
        <f>_xlfn.CONCAT(Table1[[#This Row],[Month]],Table1[[#This Row],[year]])</f>
        <v>January2023</v>
      </c>
      <c r="AG1129" s="11">
        <f t="shared" si="88"/>
        <v>0.46987522281639899</v>
      </c>
    </row>
    <row r="1130" spans="1:33">
      <c r="A1130" s="4">
        <v>1129</v>
      </c>
      <c r="B1130" s="5" t="s">
        <v>1468</v>
      </c>
      <c r="C1130" s="5" t="s">
        <v>153</v>
      </c>
      <c r="D1130" s="5" t="s">
        <v>749</v>
      </c>
      <c r="E1130" s="5" t="s">
        <v>750</v>
      </c>
      <c r="F1130" s="5" t="s">
        <v>160</v>
      </c>
      <c r="G1130" s="5" t="s">
        <v>538</v>
      </c>
      <c r="H1130" s="5" t="s">
        <v>71</v>
      </c>
      <c r="I1130" s="5" t="s">
        <v>212</v>
      </c>
      <c r="J1130" s="5" t="s">
        <v>65</v>
      </c>
      <c r="K1130" s="5" t="s">
        <v>3398</v>
      </c>
      <c r="L1130" s="5" t="s">
        <v>29</v>
      </c>
      <c r="M1130" s="5" t="s">
        <v>83</v>
      </c>
      <c r="N1130" s="5" t="s">
        <v>3399</v>
      </c>
      <c r="O1130" s="5">
        <v>100.5</v>
      </c>
      <c r="P1130" s="5">
        <v>2</v>
      </c>
      <c r="Q1130" s="5">
        <v>17.04</v>
      </c>
      <c r="R1130" s="8">
        <f>Table1[[#This Row],[Profit]]/Table1[[#This Row],[Sales]]</f>
        <v>0.16955223880597001</v>
      </c>
      <c r="S1130" s="5">
        <v>5.9</v>
      </c>
      <c r="T1130" s="5" t="s">
        <v>165</v>
      </c>
      <c r="U1130" s="5">
        <v>696</v>
      </c>
      <c r="V1130" s="5" t="s">
        <v>174</v>
      </c>
      <c r="W1130" s="5" t="s">
        <v>126</v>
      </c>
      <c r="X1130" s="9" t="s">
        <v>28</v>
      </c>
      <c r="Y1130" s="12">
        <v>44600</v>
      </c>
      <c r="Z1130" s="12">
        <v>44781</v>
      </c>
      <c r="AA1130" s="11">
        <f t="shared" si="85"/>
        <v>2022</v>
      </c>
      <c r="AB1130" s="11" t="str">
        <f t="shared" si="86"/>
        <v>August</v>
      </c>
      <c r="AC1130" s="11">
        <f t="shared" si="89"/>
        <v>181</v>
      </c>
      <c r="AD1130" s="13" t="str" cm="1">
        <f t="array" ref="AD1130">_xlfn.IFS(Table1[[#This Row],[Diff order-ship date]]&gt;10,"late time",Table1[[#This Row],[Diff order-ship date]]&gt;=0,"on time",Table1[[#This Row],[Diff order-ship date]]&lt;0,"not appropriate")</f>
        <v>late time</v>
      </c>
      <c r="AE1130" s="11" t="str">
        <f t="shared" si="87"/>
        <v>Positive</v>
      </c>
      <c r="AF1130" s="11" t="str">
        <f>_xlfn.CONCAT(Table1[[#This Row],[Month]],Table1[[#This Row],[year]])</f>
        <v>August2022</v>
      </c>
      <c r="AG1130" s="11">
        <f t="shared" si="88"/>
        <v>0.16955223880597001</v>
      </c>
    </row>
    <row r="1131" spans="1:33">
      <c r="A1131" s="6">
        <v>1130</v>
      </c>
      <c r="B1131" s="7" t="s">
        <v>3084</v>
      </c>
      <c r="C1131" s="7" t="s">
        <v>153</v>
      </c>
      <c r="D1131" s="7" t="s">
        <v>3085</v>
      </c>
      <c r="E1131" s="7" t="s">
        <v>3086</v>
      </c>
      <c r="F1131" s="7" t="s">
        <v>160</v>
      </c>
      <c r="G1131" s="7" t="s">
        <v>156</v>
      </c>
      <c r="H1131" s="7" t="s">
        <v>104</v>
      </c>
      <c r="I1131" s="7" t="s">
        <v>212</v>
      </c>
      <c r="J1131" s="7" t="s">
        <v>67</v>
      </c>
      <c r="K1131" s="7" t="s">
        <v>1807</v>
      </c>
      <c r="L1131" s="7" t="s">
        <v>29</v>
      </c>
      <c r="M1131" s="7" t="s">
        <v>56</v>
      </c>
      <c r="N1131" s="7" t="s">
        <v>1808</v>
      </c>
      <c r="O1131" s="7">
        <v>1869.72</v>
      </c>
      <c r="P1131" s="7">
        <v>4</v>
      </c>
      <c r="Q1131" s="7">
        <v>878.76</v>
      </c>
      <c r="R1131" s="8">
        <f>Table1[[#This Row],[Profit]]/Table1[[#This Row],[Sales]]</f>
        <v>0.469995507348694</v>
      </c>
      <c r="S1131" s="7">
        <v>169.79</v>
      </c>
      <c r="T1131" s="7" t="s">
        <v>165</v>
      </c>
      <c r="U1131" s="7">
        <v>143</v>
      </c>
      <c r="V1131" s="7" t="s">
        <v>174</v>
      </c>
      <c r="W1131" s="7" t="s">
        <v>122</v>
      </c>
      <c r="X1131" s="10" t="s">
        <v>21</v>
      </c>
      <c r="Y1131" s="14">
        <v>45095</v>
      </c>
      <c r="Z1131" s="14">
        <v>45099</v>
      </c>
      <c r="AA1131" s="11">
        <f t="shared" si="85"/>
        <v>2023</v>
      </c>
      <c r="AB1131" s="11" t="str">
        <f t="shared" si="86"/>
        <v>June</v>
      </c>
      <c r="AC1131" s="11">
        <f t="shared" si="89"/>
        <v>4</v>
      </c>
      <c r="AD1131" s="13" t="str" cm="1">
        <f t="array" ref="AD1131">_xlfn.IFS(Table1[[#This Row],[Diff order-ship date]]&gt;10,"late time",Table1[[#This Row],[Diff order-ship date]]&gt;=0,"on time",Table1[[#This Row],[Diff order-ship date]]&lt;0,"not appropriate")</f>
        <v>on time</v>
      </c>
      <c r="AE1131" s="11" t="str">
        <f t="shared" si="87"/>
        <v>Positive</v>
      </c>
      <c r="AF1131" s="11" t="str">
        <f>_xlfn.CONCAT(Table1[[#This Row],[Month]],Table1[[#This Row],[year]])</f>
        <v>June2023</v>
      </c>
      <c r="AG1131" s="11">
        <f t="shared" si="88"/>
        <v>0.469995507348694</v>
      </c>
    </row>
    <row r="1132" spans="1:33">
      <c r="A1132" s="4">
        <v>1131</v>
      </c>
      <c r="B1132" s="5" t="s">
        <v>635</v>
      </c>
      <c r="C1132" s="5" t="s">
        <v>153</v>
      </c>
      <c r="D1132" s="5" t="s">
        <v>636</v>
      </c>
      <c r="E1132" s="5" t="s">
        <v>637</v>
      </c>
      <c r="F1132" s="5" t="s">
        <v>160</v>
      </c>
      <c r="G1132" s="5" t="s">
        <v>638</v>
      </c>
      <c r="H1132" s="5" t="s">
        <v>40</v>
      </c>
      <c r="I1132" s="5" t="s">
        <v>212</v>
      </c>
      <c r="J1132" s="5" t="s">
        <v>64</v>
      </c>
      <c r="K1132" s="5" t="s">
        <v>2823</v>
      </c>
      <c r="L1132" s="5" t="s">
        <v>29</v>
      </c>
      <c r="M1132" s="5" t="s">
        <v>56</v>
      </c>
      <c r="N1132" s="5" t="s">
        <v>2824</v>
      </c>
      <c r="O1132" s="5">
        <v>176.4</v>
      </c>
      <c r="P1132" s="5">
        <v>2</v>
      </c>
      <c r="Q1132" s="5">
        <v>82.86</v>
      </c>
      <c r="R1132" s="8">
        <f>Table1[[#This Row],[Profit]]/Table1[[#This Row],[Sales]]</f>
        <v>0.46972789115646302</v>
      </c>
      <c r="S1132" s="5">
        <v>9.44</v>
      </c>
      <c r="T1132" s="5" t="s">
        <v>165</v>
      </c>
      <c r="U1132" s="5">
        <v>431</v>
      </c>
      <c r="V1132" s="5" t="s">
        <v>174</v>
      </c>
      <c r="W1132" s="5" t="s">
        <v>115</v>
      </c>
      <c r="X1132" s="9" t="s">
        <v>28</v>
      </c>
      <c r="Y1132" s="12">
        <v>45290</v>
      </c>
      <c r="Z1132" s="12">
        <v>45383</v>
      </c>
      <c r="AA1132" s="11">
        <f t="shared" si="85"/>
        <v>2024</v>
      </c>
      <c r="AB1132" s="11" t="str">
        <f t="shared" si="86"/>
        <v>April</v>
      </c>
      <c r="AC1132" s="11">
        <f t="shared" si="89"/>
        <v>93</v>
      </c>
      <c r="AD1132" s="13" t="str" cm="1">
        <f t="array" ref="AD1132">_xlfn.IFS(Table1[[#This Row],[Diff order-ship date]]&gt;10,"late time",Table1[[#This Row],[Diff order-ship date]]&gt;=0,"on time",Table1[[#This Row],[Diff order-ship date]]&lt;0,"not appropriate")</f>
        <v>late time</v>
      </c>
      <c r="AE1132" s="11" t="str">
        <f t="shared" si="87"/>
        <v>Positive</v>
      </c>
      <c r="AF1132" s="11" t="str">
        <f>_xlfn.CONCAT(Table1[[#This Row],[Month]],Table1[[#This Row],[year]])</f>
        <v>April2024</v>
      </c>
      <c r="AG1132" s="11">
        <f t="shared" si="88"/>
        <v>0.46972789115646302</v>
      </c>
    </row>
    <row r="1133" spans="1:33">
      <c r="A1133" s="6">
        <v>1132</v>
      </c>
      <c r="B1133" s="7" t="s">
        <v>2151</v>
      </c>
      <c r="C1133" s="7" t="s">
        <v>153</v>
      </c>
      <c r="D1133" s="7" t="s">
        <v>2152</v>
      </c>
      <c r="E1133" s="7" t="s">
        <v>84</v>
      </c>
      <c r="F1133" s="7" t="s">
        <v>160</v>
      </c>
      <c r="G1133" s="7" t="s">
        <v>148</v>
      </c>
      <c r="H1133" s="7" t="s">
        <v>71</v>
      </c>
      <c r="I1133" s="7" t="s">
        <v>212</v>
      </c>
      <c r="J1133" s="7" t="s">
        <v>65</v>
      </c>
      <c r="K1133" s="7" t="s">
        <v>1471</v>
      </c>
      <c r="L1133" s="7" t="s">
        <v>42</v>
      </c>
      <c r="M1133" s="7" t="s">
        <v>105</v>
      </c>
      <c r="N1133" s="7" t="s">
        <v>1472</v>
      </c>
      <c r="O1133" s="7">
        <v>4518.78</v>
      </c>
      <c r="P1133" s="7">
        <v>7</v>
      </c>
      <c r="Q1133" s="7">
        <v>632.52</v>
      </c>
      <c r="R1133" s="8">
        <f>Table1[[#This Row],[Profit]]/Table1[[#This Row],[Sales]]</f>
        <v>0.13997583418533299</v>
      </c>
      <c r="S1133" s="7">
        <v>658.69</v>
      </c>
      <c r="T1133" s="7" t="s">
        <v>165</v>
      </c>
      <c r="U1133" s="7">
        <v>30</v>
      </c>
      <c r="V1133" s="7" t="s">
        <v>174</v>
      </c>
      <c r="W1133" s="7" t="s">
        <v>110</v>
      </c>
      <c r="X1133" s="10" t="s">
        <v>28</v>
      </c>
      <c r="Y1133" s="14">
        <v>45425</v>
      </c>
      <c r="Z1133" s="14">
        <v>45429</v>
      </c>
      <c r="AA1133" s="11">
        <f t="shared" si="85"/>
        <v>2024</v>
      </c>
      <c r="AB1133" s="11" t="str">
        <f t="shared" si="86"/>
        <v>May</v>
      </c>
      <c r="AC1133" s="11">
        <f t="shared" si="89"/>
        <v>4</v>
      </c>
      <c r="AD1133" s="13" t="str" cm="1">
        <f t="array" ref="AD1133">_xlfn.IFS(Table1[[#This Row],[Diff order-ship date]]&gt;10,"late time",Table1[[#This Row],[Diff order-ship date]]&gt;=0,"on time",Table1[[#This Row],[Diff order-ship date]]&lt;0,"not appropriate")</f>
        <v>on time</v>
      </c>
      <c r="AE1133" s="11" t="str">
        <f t="shared" si="87"/>
        <v>Positive</v>
      </c>
      <c r="AF1133" s="11" t="str">
        <f>_xlfn.CONCAT(Table1[[#This Row],[Month]],Table1[[#This Row],[year]])</f>
        <v>May2024</v>
      </c>
      <c r="AG1133" s="11">
        <f t="shared" si="88"/>
        <v>0.13997583418533299</v>
      </c>
    </row>
    <row r="1134" spans="1:33">
      <c r="A1134" s="4">
        <v>1133</v>
      </c>
      <c r="B1134" s="5" t="s">
        <v>2151</v>
      </c>
      <c r="C1134" s="5" t="s">
        <v>153</v>
      </c>
      <c r="D1134" s="5" t="s">
        <v>2152</v>
      </c>
      <c r="E1134" s="5" t="s">
        <v>84</v>
      </c>
      <c r="F1134" s="5" t="s">
        <v>160</v>
      </c>
      <c r="G1134" s="5" t="s">
        <v>148</v>
      </c>
      <c r="H1134" s="5" t="s">
        <v>71</v>
      </c>
      <c r="I1134" s="5" t="s">
        <v>212</v>
      </c>
      <c r="J1134" s="5" t="s">
        <v>65</v>
      </c>
      <c r="K1134" s="5" t="s">
        <v>2761</v>
      </c>
      <c r="L1134" s="5" t="s">
        <v>42</v>
      </c>
      <c r="M1134" s="5" t="s">
        <v>105</v>
      </c>
      <c r="N1134" s="5" t="s">
        <v>2762</v>
      </c>
      <c r="O1134" s="5">
        <v>683.4</v>
      </c>
      <c r="P1134" s="5">
        <v>5</v>
      </c>
      <c r="Q1134" s="5">
        <v>34.049999999999997</v>
      </c>
      <c r="R1134" s="8">
        <f>Table1[[#This Row],[Profit]]/Table1[[#This Row],[Sales]]</f>
        <v>4.98244073748903E-2</v>
      </c>
      <c r="S1134" s="5">
        <v>68.42</v>
      </c>
      <c r="T1134" s="5" t="s">
        <v>165</v>
      </c>
      <c r="U1134" s="5">
        <v>779</v>
      </c>
      <c r="V1134" s="5" t="s">
        <v>174</v>
      </c>
      <c r="W1134" s="5" t="s">
        <v>126</v>
      </c>
      <c r="X1134" s="9" t="s">
        <v>21</v>
      </c>
      <c r="Y1134" s="12">
        <v>45544</v>
      </c>
      <c r="Z1134" s="12">
        <v>45549</v>
      </c>
      <c r="AA1134" s="11">
        <f t="shared" si="85"/>
        <v>2024</v>
      </c>
      <c r="AB1134" s="11" t="str">
        <f t="shared" si="86"/>
        <v>September</v>
      </c>
      <c r="AC1134" s="11">
        <f t="shared" si="89"/>
        <v>5</v>
      </c>
      <c r="AD1134" s="13" t="str" cm="1">
        <f t="array" ref="AD1134">_xlfn.IFS(Table1[[#This Row],[Diff order-ship date]]&gt;10,"late time",Table1[[#This Row],[Diff order-ship date]]&gt;=0,"on time",Table1[[#This Row],[Diff order-ship date]]&lt;0,"not appropriate")</f>
        <v>on time</v>
      </c>
      <c r="AE1134" s="11" t="str">
        <f t="shared" si="87"/>
        <v>Positive</v>
      </c>
      <c r="AF1134" s="11" t="str">
        <f>_xlfn.CONCAT(Table1[[#This Row],[Month]],Table1[[#This Row],[year]])</f>
        <v>September2024</v>
      </c>
      <c r="AG1134" s="11">
        <f t="shared" si="88"/>
        <v>4.98244073748903E-2</v>
      </c>
    </row>
    <row r="1135" spans="1:33">
      <c r="A1135" s="6">
        <v>1134</v>
      </c>
      <c r="B1135" s="7" t="s">
        <v>3400</v>
      </c>
      <c r="C1135" s="7" t="s">
        <v>153</v>
      </c>
      <c r="D1135" s="7" t="s">
        <v>3401</v>
      </c>
      <c r="E1135" s="7" t="s">
        <v>3402</v>
      </c>
      <c r="F1135" s="7" t="s">
        <v>160</v>
      </c>
      <c r="G1135" s="7" t="s">
        <v>156</v>
      </c>
      <c r="H1135" s="7" t="s">
        <v>104</v>
      </c>
      <c r="I1135" s="7" t="s">
        <v>212</v>
      </c>
      <c r="J1135" s="7" t="s">
        <v>67</v>
      </c>
      <c r="K1135" s="7" t="s">
        <v>2524</v>
      </c>
      <c r="L1135" s="7" t="s">
        <v>42</v>
      </c>
      <c r="M1135" s="7" t="s">
        <v>105</v>
      </c>
      <c r="N1135" s="7" t="s">
        <v>2525</v>
      </c>
      <c r="O1135" s="7">
        <v>369.45</v>
      </c>
      <c r="P1135" s="7">
        <v>3</v>
      </c>
      <c r="Q1135" s="7">
        <v>84.96</v>
      </c>
      <c r="R1135" s="8">
        <f>Table1[[#This Row],[Profit]]/Table1[[#This Row],[Sales]]</f>
        <v>0.229963459196102</v>
      </c>
      <c r="S1135" s="7">
        <v>58.13</v>
      </c>
      <c r="T1135" s="7" t="s">
        <v>165</v>
      </c>
      <c r="U1135" s="7">
        <v>494</v>
      </c>
      <c r="V1135" s="7" t="s">
        <v>174</v>
      </c>
      <c r="W1135" s="7" t="s">
        <v>122</v>
      </c>
      <c r="X1135" s="10" t="s">
        <v>21</v>
      </c>
      <c r="Y1135" s="14">
        <v>45454</v>
      </c>
      <c r="Z1135" s="14">
        <v>45607</v>
      </c>
      <c r="AA1135" s="11">
        <f t="shared" si="85"/>
        <v>2024</v>
      </c>
      <c r="AB1135" s="11" t="str">
        <f t="shared" si="86"/>
        <v>November</v>
      </c>
      <c r="AC1135" s="11">
        <f t="shared" si="89"/>
        <v>153</v>
      </c>
      <c r="AD1135" s="13" t="str" cm="1">
        <f t="array" ref="AD1135">_xlfn.IFS(Table1[[#This Row],[Diff order-ship date]]&gt;10,"late time",Table1[[#This Row],[Diff order-ship date]]&gt;=0,"on time",Table1[[#This Row],[Diff order-ship date]]&lt;0,"not appropriate")</f>
        <v>late time</v>
      </c>
      <c r="AE1135" s="11" t="str">
        <f t="shared" si="87"/>
        <v>Positive</v>
      </c>
      <c r="AF1135" s="11" t="str">
        <f>_xlfn.CONCAT(Table1[[#This Row],[Month]],Table1[[#This Row],[year]])</f>
        <v>November2024</v>
      </c>
      <c r="AG1135" s="11">
        <f t="shared" si="88"/>
        <v>0.229963459196102</v>
      </c>
    </row>
    <row r="1136" spans="1:33">
      <c r="A1136" s="4">
        <v>1135</v>
      </c>
      <c r="B1136" s="5" t="s">
        <v>1460</v>
      </c>
      <c r="C1136" s="5" t="s">
        <v>153</v>
      </c>
      <c r="D1136" s="5" t="s">
        <v>1461</v>
      </c>
      <c r="E1136" s="5" t="s">
        <v>1462</v>
      </c>
      <c r="F1136" s="5" t="s">
        <v>160</v>
      </c>
      <c r="G1136" s="5" t="s">
        <v>731</v>
      </c>
      <c r="H1136" s="5" t="s">
        <v>100</v>
      </c>
      <c r="I1136" s="5" t="s">
        <v>212</v>
      </c>
      <c r="J1136" s="5" t="s">
        <v>67</v>
      </c>
      <c r="K1136" s="5" t="s">
        <v>2663</v>
      </c>
      <c r="L1136" s="5" t="s">
        <v>42</v>
      </c>
      <c r="M1136" s="5" t="s">
        <v>105</v>
      </c>
      <c r="N1136" s="5" t="s">
        <v>2664</v>
      </c>
      <c r="O1136" s="5">
        <v>340.35</v>
      </c>
      <c r="P1136" s="5">
        <v>5</v>
      </c>
      <c r="Q1136" s="5">
        <v>33.9</v>
      </c>
      <c r="R1136" s="8">
        <f>Table1[[#This Row],[Profit]]/Table1[[#This Row],[Sales]]</f>
        <v>9.9603349493168805E-2</v>
      </c>
      <c r="S1136" s="5">
        <v>56.5</v>
      </c>
      <c r="T1136" s="5" t="s">
        <v>165</v>
      </c>
      <c r="U1136" s="5">
        <v>460</v>
      </c>
      <c r="V1136" s="5" t="s">
        <v>174</v>
      </c>
      <c r="W1136" s="5" t="s">
        <v>110</v>
      </c>
      <c r="X1136" s="9" t="s">
        <v>28</v>
      </c>
      <c r="Y1136" s="12">
        <v>45454</v>
      </c>
      <c r="Z1136" s="12">
        <v>45607</v>
      </c>
      <c r="AA1136" s="11">
        <f t="shared" si="85"/>
        <v>2024</v>
      </c>
      <c r="AB1136" s="11" t="str">
        <f t="shared" si="86"/>
        <v>November</v>
      </c>
      <c r="AC1136" s="11">
        <f t="shared" si="89"/>
        <v>153</v>
      </c>
      <c r="AD1136" s="13" t="str" cm="1">
        <f t="array" ref="AD1136">_xlfn.IFS(Table1[[#This Row],[Diff order-ship date]]&gt;10,"late time",Table1[[#This Row],[Diff order-ship date]]&gt;=0,"on time",Table1[[#This Row],[Diff order-ship date]]&lt;0,"not appropriate")</f>
        <v>late time</v>
      </c>
      <c r="AE1136" s="11" t="str">
        <f t="shared" si="87"/>
        <v>Positive</v>
      </c>
      <c r="AF1136" s="11" t="str">
        <f>_xlfn.CONCAT(Table1[[#This Row],[Month]],Table1[[#This Row],[year]])</f>
        <v>November2024</v>
      </c>
      <c r="AG1136" s="11">
        <f t="shared" si="88"/>
        <v>9.9603349493168805E-2</v>
      </c>
    </row>
    <row r="1137" spans="1:33">
      <c r="A1137" s="6">
        <v>1136</v>
      </c>
      <c r="B1137" s="7" t="s">
        <v>3403</v>
      </c>
      <c r="C1137" s="7" t="s">
        <v>153</v>
      </c>
      <c r="D1137" s="7" t="s">
        <v>772</v>
      </c>
      <c r="E1137" s="7" t="s">
        <v>773</v>
      </c>
      <c r="F1137" s="7" t="s">
        <v>160</v>
      </c>
      <c r="G1137" s="7" t="s">
        <v>2781</v>
      </c>
      <c r="H1137" s="7" t="s">
        <v>61</v>
      </c>
      <c r="I1137" s="7" t="s">
        <v>212</v>
      </c>
      <c r="J1137" s="7" t="s">
        <v>67</v>
      </c>
      <c r="K1137" s="7" t="s">
        <v>1264</v>
      </c>
      <c r="L1137" s="7" t="s">
        <v>42</v>
      </c>
      <c r="M1137" s="7" t="s">
        <v>105</v>
      </c>
      <c r="N1137" s="7" t="s">
        <v>1265</v>
      </c>
      <c r="O1137" s="7">
        <v>219.33</v>
      </c>
      <c r="P1137" s="7">
        <v>3</v>
      </c>
      <c r="Q1137" s="7">
        <v>78.930000000000007</v>
      </c>
      <c r="R1137" s="8">
        <f>Table1[[#This Row],[Profit]]/Table1[[#This Row],[Sales]]</f>
        <v>0.35986869101354102</v>
      </c>
      <c r="S1137" s="7">
        <v>11.59</v>
      </c>
      <c r="T1137" s="7" t="s">
        <v>165</v>
      </c>
      <c r="U1137" s="7">
        <v>245</v>
      </c>
      <c r="V1137" s="7" t="s">
        <v>174</v>
      </c>
      <c r="W1137" s="7" t="s">
        <v>126</v>
      </c>
      <c r="X1137" s="10" t="s">
        <v>21</v>
      </c>
      <c r="Y1137" s="14">
        <v>44926</v>
      </c>
      <c r="Z1137" s="14">
        <v>45047</v>
      </c>
      <c r="AA1137" s="11">
        <f t="shared" si="85"/>
        <v>2023</v>
      </c>
      <c r="AB1137" s="11" t="str">
        <f t="shared" si="86"/>
        <v>May</v>
      </c>
      <c r="AC1137" s="11">
        <f t="shared" si="89"/>
        <v>121</v>
      </c>
      <c r="AD1137" s="13" t="str" cm="1">
        <f t="array" ref="AD1137">_xlfn.IFS(Table1[[#This Row],[Diff order-ship date]]&gt;10,"late time",Table1[[#This Row],[Diff order-ship date]]&gt;=0,"on time",Table1[[#This Row],[Diff order-ship date]]&lt;0,"not appropriate")</f>
        <v>late time</v>
      </c>
      <c r="AE1137" s="11" t="str">
        <f t="shared" si="87"/>
        <v>Positive</v>
      </c>
      <c r="AF1137" s="11" t="str">
        <f>_xlfn.CONCAT(Table1[[#This Row],[Month]],Table1[[#This Row],[year]])</f>
        <v>May2023</v>
      </c>
      <c r="AG1137" s="11">
        <f t="shared" si="88"/>
        <v>0.35986869101354102</v>
      </c>
    </row>
    <row r="1138" spans="1:33">
      <c r="A1138" s="4">
        <v>1137</v>
      </c>
      <c r="B1138" s="5" t="s">
        <v>2678</v>
      </c>
      <c r="C1138" s="5" t="s">
        <v>153</v>
      </c>
      <c r="D1138" s="5" t="s">
        <v>1996</v>
      </c>
      <c r="E1138" s="5" t="s">
        <v>1997</v>
      </c>
      <c r="F1138" s="5" t="s">
        <v>159</v>
      </c>
      <c r="G1138" s="5" t="s">
        <v>224</v>
      </c>
      <c r="H1138" s="5" t="s">
        <v>87</v>
      </c>
      <c r="I1138" s="5" t="s">
        <v>212</v>
      </c>
      <c r="J1138" s="5" t="s">
        <v>66</v>
      </c>
      <c r="K1138" s="5" t="s">
        <v>1783</v>
      </c>
      <c r="L1138" s="5" t="s">
        <v>42</v>
      </c>
      <c r="M1138" s="5" t="s">
        <v>105</v>
      </c>
      <c r="N1138" s="5" t="s">
        <v>1784</v>
      </c>
      <c r="O1138" s="5">
        <v>3271.2</v>
      </c>
      <c r="P1138" s="5">
        <v>5</v>
      </c>
      <c r="Q1138" s="5">
        <v>1341.15</v>
      </c>
      <c r="R1138" s="8">
        <f>Table1[[#This Row],[Profit]]/Table1[[#This Row],[Sales]]</f>
        <v>0.40998716067498198</v>
      </c>
      <c r="S1138" s="5">
        <v>232.45</v>
      </c>
      <c r="T1138" s="5" t="s">
        <v>165</v>
      </c>
      <c r="U1138" s="5">
        <v>458</v>
      </c>
      <c r="V1138" s="5" t="s">
        <v>174</v>
      </c>
      <c r="W1138" s="5" t="s">
        <v>122</v>
      </c>
      <c r="X1138" s="9" t="s">
        <v>21</v>
      </c>
      <c r="Y1138" s="12">
        <v>45399</v>
      </c>
      <c r="Z1138" s="12">
        <v>45403</v>
      </c>
      <c r="AA1138" s="11">
        <f t="shared" si="85"/>
        <v>2024</v>
      </c>
      <c r="AB1138" s="11" t="str">
        <f t="shared" si="86"/>
        <v>April</v>
      </c>
      <c r="AC1138" s="11">
        <f t="shared" si="89"/>
        <v>4</v>
      </c>
      <c r="AD1138" s="13" t="str" cm="1">
        <f t="array" ref="AD1138">_xlfn.IFS(Table1[[#This Row],[Diff order-ship date]]&gt;10,"late time",Table1[[#This Row],[Diff order-ship date]]&gt;=0,"on time",Table1[[#This Row],[Diff order-ship date]]&lt;0,"not appropriate")</f>
        <v>on time</v>
      </c>
      <c r="AE1138" s="11" t="str">
        <f t="shared" si="87"/>
        <v>Positive</v>
      </c>
      <c r="AF1138" s="11" t="str">
        <f>_xlfn.CONCAT(Table1[[#This Row],[Month]],Table1[[#This Row],[year]])</f>
        <v>April2024</v>
      </c>
      <c r="AG1138" s="11">
        <f t="shared" si="88"/>
        <v>0.40998716067498198</v>
      </c>
    </row>
    <row r="1139" spans="1:33">
      <c r="A1139" s="6">
        <v>1138</v>
      </c>
      <c r="B1139" s="7" t="s">
        <v>2685</v>
      </c>
      <c r="C1139" s="7" t="s">
        <v>153</v>
      </c>
      <c r="D1139" s="7" t="s">
        <v>853</v>
      </c>
      <c r="E1139" s="7" t="s">
        <v>854</v>
      </c>
      <c r="F1139" s="7" t="s">
        <v>159</v>
      </c>
      <c r="G1139" s="7" t="s">
        <v>516</v>
      </c>
      <c r="H1139" s="7" t="s">
        <v>132</v>
      </c>
      <c r="I1139" s="7" t="s">
        <v>212</v>
      </c>
      <c r="J1139" s="7" t="s">
        <v>66</v>
      </c>
      <c r="K1139" s="7" t="s">
        <v>3343</v>
      </c>
      <c r="L1139" s="7" t="s">
        <v>42</v>
      </c>
      <c r="M1139" s="7" t="s">
        <v>105</v>
      </c>
      <c r="N1139" s="7" t="s">
        <v>3344</v>
      </c>
      <c r="O1139" s="7">
        <v>1912.5</v>
      </c>
      <c r="P1139" s="7">
        <v>3</v>
      </c>
      <c r="Q1139" s="7">
        <v>210.33</v>
      </c>
      <c r="R1139" s="8">
        <f>Table1[[#This Row],[Profit]]/Table1[[#This Row],[Sales]]</f>
        <v>0.109976470588235</v>
      </c>
      <c r="S1139" s="7">
        <v>161.94999999999999</v>
      </c>
      <c r="T1139" s="7" t="s">
        <v>165</v>
      </c>
      <c r="U1139" s="7">
        <v>315</v>
      </c>
      <c r="V1139" s="7" t="s">
        <v>174</v>
      </c>
      <c r="W1139" s="7" t="s">
        <v>115</v>
      </c>
      <c r="X1139" s="10" t="s">
        <v>28</v>
      </c>
      <c r="Y1139" s="14">
        <v>45467</v>
      </c>
      <c r="Z1139" s="14">
        <v>45473</v>
      </c>
      <c r="AA1139" s="11">
        <f t="shared" si="85"/>
        <v>2024</v>
      </c>
      <c r="AB1139" s="11" t="str">
        <f t="shared" si="86"/>
        <v>June</v>
      </c>
      <c r="AC1139" s="11">
        <f t="shared" si="89"/>
        <v>6</v>
      </c>
      <c r="AD1139" s="13" t="str" cm="1">
        <f t="array" ref="AD1139">_xlfn.IFS(Table1[[#This Row],[Diff order-ship date]]&gt;10,"late time",Table1[[#This Row],[Diff order-ship date]]&gt;=0,"on time",Table1[[#This Row],[Diff order-ship date]]&lt;0,"not appropriate")</f>
        <v>on time</v>
      </c>
      <c r="AE1139" s="11" t="str">
        <f t="shared" si="87"/>
        <v>Positive</v>
      </c>
      <c r="AF1139" s="11" t="str">
        <f>_xlfn.CONCAT(Table1[[#This Row],[Month]],Table1[[#This Row],[year]])</f>
        <v>June2024</v>
      </c>
      <c r="AG1139" s="11">
        <f t="shared" si="88"/>
        <v>0.109976470588235</v>
      </c>
    </row>
    <row r="1140" spans="1:33">
      <c r="A1140" s="4">
        <v>1139</v>
      </c>
      <c r="B1140" s="5" t="s">
        <v>1486</v>
      </c>
      <c r="C1140" s="5" t="s">
        <v>153</v>
      </c>
      <c r="D1140" s="5" t="s">
        <v>1487</v>
      </c>
      <c r="E1140" s="5" t="s">
        <v>1488</v>
      </c>
      <c r="F1140" s="5" t="s">
        <v>158</v>
      </c>
      <c r="G1140" s="5" t="s">
        <v>380</v>
      </c>
      <c r="H1140" s="5" t="s">
        <v>51</v>
      </c>
      <c r="I1140" s="5" t="s">
        <v>212</v>
      </c>
      <c r="J1140" s="5" t="s">
        <v>64</v>
      </c>
      <c r="K1140" s="5" t="s">
        <v>3357</v>
      </c>
      <c r="L1140" s="5" t="s">
        <v>29</v>
      </c>
      <c r="M1140" s="5" t="s">
        <v>50</v>
      </c>
      <c r="N1140" s="5" t="s">
        <v>3358</v>
      </c>
      <c r="O1140" s="5">
        <v>2737.98</v>
      </c>
      <c r="P1140" s="5">
        <v>7</v>
      </c>
      <c r="Q1140" s="5">
        <v>301.14</v>
      </c>
      <c r="R1140" s="8">
        <f>Table1[[#This Row],[Profit]]/Table1[[#This Row],[Sales]]</f>
        <v>0.109986194201565</v>
      </c>
      <c r="S1140" s="5">
        <v>136.46</v>
      </c>
      <c r="T1140" s="5" t="s">
        <v>165</v>
      </c>
      <c r="U1140" s="5">
        <v>355</v>
      </c>
      <c r="V1140" s="5" t="s">
        <v>174</v>
      </c>
      <c r="W1140" s="5" t="s">
        <v>110</v>
      </c>
      <c r="X1140" s="9" t="s">
        <v>21</v>
      </c>
      <c r="Y1140" s="12">
        <v>44296</v>
      </c>
      <c r="Z1140" s="12">
        <v>44449</v>
      </c>
      <c r="AA1140" s="11">
        <f t="shared" si="85"/>
        <v>2021</v>
      </c>
      <c r="AB1140" s="11" t="str">
        <f t="shared" si="86"/>
        <v>September</v>
      </c>
      <c r="AC1140" s="11">
        <f t="shared" si="89"/>
        <v>153</v>
      </c>
      <c r="AD1140" s="13" t="str" cm="1">
        <f t="array" ref="AD1140">_xlfn.IFS(Table1[[#This Row],[Diff order-ship date]]&gt;10,"late time",Table1[[#This Row],[Diff order-ship date]]&gt;=0,"on time",Table1[[#This Row],[Diff order-ship date]]&lt;0,"not appropriate")</f>
        <v>late time</v>
      </c>
      <c r="AE1140" s="11" t="str">
        <f t="shared" si="87"/>
        <v>Positive</v>
      </c>
      <c r="AF1140" s="11" t="str">
        <f>_xlfn.CONCAT(Table1[[#This Row],[Month]],Table1[[#This Row],[year]])</f>
        <v>September2021</v>
      </c>
      <c r="AG1140" s="11">
        <f t="shared" si="88"/>
        <v>0.109986194201565</v>
      </c>
    </row>
    <row r="1141" spans="1:33">
      <c r="A1141" s="6">
        <v>1140</v>
      </c>
      <c r="B1141" s="7" t="s">
        <v>3404</v>
      </c>
      <c r="C1141" s="7" t="s">
        <v>153</v>
      </c>
      <c r="D1141" s="7" t="s">
        <v>274</v>
      </c>
      <c r="E1141" s="7" t="s">
        <v>275</v>
      </c>
      <c r="F1141" s="7" t="s">
        <v>158</v>
      </c>
      <c r="G1141" s="7" t="s">
        <v>3405</v>
      </c>
      <c r="H1141" s="7" t="s">
        <v>40</v>
      </c>
      <c r="I1141" s="7" t="s">
        <v>212</v>
      </c>
      <c r="J1141" s="7" t="s">
        <v>64</v>
      </c>
      <c r="K1141" s="7" t="s">
        <v>3406</v>
      </c>
      <c r="L1141" s="7" t="s">
        <v>29</v>
      </c>
      <c r="M1141" s="7" t="s">
        <v>50</v>
      </c>
      <c r="N1141" s="7" t="s">
        <v>3407</v>
      </c>
      <c r="O1141" s="7">
        <v>364.92</v>
      </c>
      <c r="P1141" s="7">
        <v>1</v>
      </c>
      <c r="Q1141" s="7">
        <v>62.01</v>
      </c>
      <c r="R1141" s="8">
        <f>Table1[[#This Row],[Profit]]/Table1[[#This Row],[Sales]]</f>
        <v>0.16992765537652099</v>
      </c>
      <c r="S1141" s="7">
        <v>63.15</v>
      </c>
      <c r="T1141" s="7" t="s">
        <v>165</v>
      </c>
      <c r="U1141" s="7">
        <v>748</v>
      </c>
      <c r="V1141" s="7" t="s">
        <v>174</v>
      </c>
      <c r="W1141" s="7" t="s">
        <v>122</v>
      </c>
      <c r="X1141" s="10" t="s">
        <v>21</v>
      </c>
      <c r="Y1141" s="14">
        <v>45439</v>
      </c>
      <c r="Z1141" s="14">
        <v>45443</v>
      </c>
      <c r="AA1141" s="11">
        <f t="shared" si="85"/>
        <v>2024</v>
      </c>
      <c r="AB1141" s="11" t="str">
        <f t="shared" si="86"/>
        <v>May</v>
      </c>
      <c r="AC1141" s="11">
        <f t="shared" si="89"/>
        <v>4</v>
      </c>
      <c r="AD1141" s="13" t="str" cm="1">
        <f t="array" ref="AD1141">_xlfn.IFS(Table1[[#This Row],[Diff order-ship date]]&gt;10,"late time",Table1[[#This Row],[Diff order-ship date]]&gt;=0,"on time",Table1[[#This Row],[Diff order-ship date]]&lt;0,"not appropriate")</f>
        <v>on time</v>
      </c>
      <c r="AE1141" s="11" t="str">
        <f t="shared" si="87"/>
        <v>Positive</v>
      </c>
      <c r="AF1141" s="11" t="str">
        <f>_xlfn.CONCAT(Table1[[#This Row],[Month]],Table1[[#This Row],[year]])</f>
        <v>May2024</v>
      </c>
      <c r="AG1141" s="11">
        <f t="shared" si="88"/>
        <v>0.16992765537652099</v>
      </c>
    </row>
    <row r="1142" spans="1:33">
      <c r="A1142" s="4">
        <v>1141</v>
      </c>
      <c r="B1142" s="5" t="s">
        <v>3408</v>
      </c>
      <c r="C1142" s="5" t="s">
        <v>153</v>
      </c>
      <c r="D1142" s="5" t="s">
        <v>439</v>
      </c>
      <c r="E1142" s="5" t="s">
        <v>440</v>
      </c>
      <c r="F1142" s="5" t="s">
        <v>158</v>
      </c>
      <c r="G1142" s="5" t="s">
        <v>947</v>
      </c>
      <c r="H1142" s="5" t="s">
        <v>82</v>
      </c>
      <c r="I1142" s="5" t="s">
        <v>212</v>
      </c>
      <c r="J1142" s="5" t="s">
        <v>64</v>
      </c>
      <c r="K1142" s="5" t="s">
        <v>3409</v>
      </c>
      <c r="L1142" s="5" t="s">
        <v>29</v>
      </c>
      <c r="M1142" s="5" t="s">
        <v>56</v>
      </c>
      <c r="N1142" s="5" t="s">
        <v>3410</v>
      </c>
      <c r="O1142" s="5">
        <v>175.92</v>
      </c>
      <c r="P1142" s="5">
        <v>2</v>
      </c>
      <c r="Q1142" s="5">
        <v>73.86</v>
      </c>
      <c r="R1142" s="8">
        <f>Table1[[#This Row],[Profit]]/Table1[[#This Row],[Sales]]</f>
        <v>0.419849931787176</v>
      </c>
      <c r="S1142" s="5">
        <v>20.149999999999999</v>
      </c>
      <c r="T1142" s="5" t="s">
        <v>165</v>
      </c>
      <c r="U1142" s="5">
        <v>439</v>
      </c>
      <c r="V1142" s="5" t="s">
        <v>174</v>
      </c>
      <c r="W1142" s="5" t="s">
        <v>110</v>
      </c>
      <c r="X1142" s="9" t="s">
        <v>28</v>
      </c>
      <c r="Y1142" s="12">
        <v>44796</v>
      </c>
      <c r="Z1142" s="12">
        <v>44801</v>
      </c>
      <c r="AA1142" s="11">
        <f t="shared" si="85"/>
        <v>2022</v>
      </c>
      <c r="AB1142" s="11" t="str">
        <f t="shared" si="86"/>
        <v>August</v>
      </c>
      <c r="AC1142" s="11">
        <f t="shared" si="89"/>
        <v>5</v>
      </c>
      <c r="AD1142" s="13" t="str" cm="1">
        <f t="array" ref="AD1142">_xlfn.IFS(Table1[[#This Row],[Diff order-ship date]]&gt;10,"late time",Table1[[#This Row],[Diff order-ship date]]&gt;=0,"on time",Table1[[#This Row],[Diff order-ship date]]&lt;0,"not appropriate")</f>
        <v>on time</v>
      </c>
      <c r="AE1142" s="11" t="str">
        <f t="shared" si="87"/>
        <v>Positive</v>
      </c>
      <c r="AF1142" s="11" t="str">
        <f>_xlfn.CONCAT(Table1[[#This Row],[Month]],Table1[[#This Row],[year]])</f>
        <v>August2022</v>
      </c>
      <c r="AG1142" s="11">
        <f t="shared" si="88"/>
        <v>0.419849931787176</v>
      </c>
    </row>
    <row r="1143" spans="1:33">
      <c r="A1143" s="6">
        <v>1142</v>
      </c>
      <c r="B1143" s="7" t="s">
        <v>1511</v>
      </c>
      <c r="C1143" s="7" t="s">
        <v>153</v>
      </c>
      <c r="D1143" s="7" t="s">
        <v>1512</v>
      </c>
      <c r="E1143" s="7" t="s">
        <v>1513</v>
      </c>
      <c r="F1143" s="7" t="s">
        <v>158</v>
      </c>
      <c r="G1143" s="7" t="s">
        <v>723</v>
      </c>
      <c r="H1143" s="7" t="s">
        <v>129</v>
      </c>
      <c r="I1143" s="7" t="s">
        <v>212</v>
      </c>
      <c r="J1143" s="7" t="s">
        <v>67</v>
      </c>
      <c r="K1143" s="7" t="s">
        <v>2625</v>
      </c>
      <c r="L1143" s="7" t="s">
        <v>29</v>
      </c>
      <c r="M1143" s="7" t="s">
        <v>83</v>
      </c>
      <c r="N1143" s="7" t="s">
        <v>2626</v>
      </c>
      <c r="O1143" s="7">
        <v>50.46</v>
      </c>
      <c r="P1143" s="7">
        <v>2</v>
      </c>
      <c r="Q1143" s="7">
        <v>18.66</v>
      </c>
      <c r="R1143" s="8">
        <f>Table1[[#This Row],[Profit]]/Table1[[#This Row],[Sales]]</f>
        <v>0.369797859690844</v>
      </c>
      <c r="S1143" s="7">
        <v>3.78</v>
      </c>
      <c r="T1143" s="7" t="s">
        <v>165</v>
      </c>
      <c r="U1143" s="7">
        <v>775</v>
      </c>
      <c r="V1143" s="7" t="s">
        <v>174</v>
      </c>
      <c r="W1143" s="7" t="s">
        <v>115</v>
      </c>
      <c r="X1143" s="10" t="s">
        <v>28</v>
      </c>
      <c r="Y1143" s="14">
        <v>44731</v>
      </c>
      <c r="Z1143" s="14">
        <v>44735</v>
      </c>
      <c r="AA1143" s="11">
        <f t="shared" si="85"/>
        <v>2022</v>
      </c>
      <c r="AB1143" s="11" t="str">
        <f t="shared" si="86"/>
        <v>June</v>
      </c>
      <c r="AC1143" s="11">
        <f t="shared" si="89"/>
        <v>4</v>
      </c>
      <c r="AD1143" s="13" t="str" cm="1">
        <f t="array" ref="AD1143">_xlfn.IFS(Table1[[#This Row],[Diff order-ship date]]&gt;10,"late time",Table1[[#This Row],[Diff order-ship date]]&gt;=0,"on time",Table1[[#This Row],[Diff order-ship date]]&lt;0,"not appropriate")</f>
        <v>on time</v>
      </c>
      <c r="AE1143" s="11" t="str">
        <f t="shared" si="87"/>
        <v>Positive</v>
      </c>
      <c r="AF1143" s="11" t="str">
        <f>_xlfn.CONCAT(Table1[[#This Row],[Month]],Table1[[#This Row],[year]])</f>
        <v>June2022</v>
      </c>
      <c r="AG1143" s="11">
        <f t="shared" si="88"/>
        <v>0.369797859690844</v>
      </c>
    </row>
    <row r="1144" spans="1:33">
      <c r="A1144" s="4">
        <v>1143</v>
      </c>
      <c r="B1144" s="5" t="s">
        <v>1511</v>
      </c>
      <c r="C1144" s="5" t="s">
        <v>153</v>
      </c>
      <c r="D1144" s="5" t="s">
        <v>1512</v>
      </c>
      <c r="E1144" s="5" t="s">
        <v>1513</v>
      </c>
      <c r="F1144" s="5" t="s">
        <v>158</v>
      </c>
      <c r="G1144" s="5" t="s">
        <v>723</v>
      </c>
      <c r="H1144" s="5" t="s">
        <v>129</v>
      </c>
      <c r="I1144" s="5" t="s">
        <v>212</v>
      </c>
      <c r="J1144" s="5" t="s">
        <v>67</v>
      </c>
      <c r="K1144" s="5" t="s">
        <v>2691</v>
      </c>
      <c r="L1144" s="5" t="s">
        <v>42</v>
      </c>
      <c r="M1144" s="5" t="s">
        <v>26</v>
      </c>
      <c r="N1144" s="5" t="s">
        <v>2495</v>
      </c>
      <c r="O1144" s="5">
        <v>110.7</v>
      </c>
      <c r="P1144" s="5">
        <v>2</v>
      </c>
      <c r="Q1144" s="5">
        <v>12.12</v>
      </c>
      <c r="R1144" s="8">
        <f>Table1[[#This Row],[Profit]]/Table1[[#This Row],[Sales]]</f>
        <v>0.109485094850948</v>
      </c>
      <c r="S1144" s="5">
        <v>11.76</v>
      </c>
      <c r="T1144" s="5" t="s">
        <v>165</v>
      </c>
      <c r="U1144" s="5">
        <v>563</v>
      </c>
      <c r="V1144" s="5" t="s">
        <v>174</v>
      </c>
      <c r="W1144" s="5" t="s">
        <v>110</v>
      </c>
      <c r="X1144" s="9" t="s">
        <v>28</v>
      </c>
      <c r="Y1144" s="12">
        <v>45167</v>
      </c>
      <c r="Z1144" s="12">
        <v>44966</v>
      </c>
      <c r="AA1144" s="11">
        <f t="shared" si="85"/>
        <v>2023</v>
      </c>
      <c r="AB1144" s="11" t="str">
        <f t="shared" si="86"/>
        <v>February</v>
      </c>
      <c r="AC1144" s="11">
        <f t="shared" si="89"/>
        <v>-201</v>
      </c>
      <c r="AD1144" s="13" t="str" cm="1">
        <f t="array" ref="AD1144">_xlfn.IFS(Table1[[#This Row],[Diff order-ship date]]&gt;10,"late time",Table1[[#This Row],[Diff order-ship date]]&gt;=0,"on time",Table1[[#This Row],[Diff order-ship date]]&lt;0,"not appropriate")</f>
        <v>not appropriate</v>
      </c>
      <c r="AE1144" s="11" t="str">
        <f t="shared" si="87"/>
        <v>Positive</v>
      </c>
      <c r="AF1144" s="11" t="str">
        <f>_xlfn.CONCAT(Table1[[#This Row],[Month]],Table1[[#This Row],[year]])</f>
        <v>February2023</v>
      </c>
      <c r="AG1144" s="11">
        <f t="shared" si="88"/>
        <v>0.109485094850948</v>
      </c>
    </row>
    <row r="1145" spans="1:33">
      <c r="A1145" s="6">
        <v>1144</v>
      </c>
      <c r="B1145" s="7" t="s">
        <v>678</v>
      </c>
      <c r="C1145" s="7" t="s">
        <v>153</v>
      </c>
      <c r="D1145" s="7" t="s">
        <v>679</v>
      </c>
      <c r="E1145" s="7" t="s">
        <v>680</v>
      </c>
      <c r="F1145" s="7" t="s">
        <v>158</v>
      </c>
      <c r="G1145" s="7" t="s">
        <v>681</v>
      </c>
      <c r="H1145" s="7" t="s">
        <v>132</v>
      </c>
      <c r="I1145" s="7" t="s">
        <v>212</v>
      </c>
      <c r="J1145" s="7" t="s">
        <v>66</v>
      </c>
      <c r="K1145" s="7" t="s">
        <v>3411</v>
      </c>
      <c r="L1145" s="7" t="s">
        <v>42</v>
      </c>
      <c r="M1145" s="7" t="s">
        <v>26</v>
      </c>
      <c r="N1145" s="7" t="s">
        <v>3412</v>
      </c>
      <c r="O1145" s="7">
        <v>103.92</v>
      </c>
      <c r="P1145" s="7">
        <v>4</v>
      </c>
      <c r="Q1145" s="7">
        <v>14.52</v>
      </c>
      <c r="R1145" s="8">
        <f>Table1[[#This Row],[Profit]]/Table1[[#This Row],[Sales]]</f>
        <v>0.13972286374133899</v>
      </c>
      <c r="S1145" s="7">
        <v>9.15</v>
      </c>
      <c r="T1145" s="7" t="s">
        <v>165</v>
      </c>
      <c r="U1145" s="7">
        <v>712</v>
      </c>
      <c r="V1145" s="7" t="s">
        <v>174</v>
      </c>
      <c r="W1145" s="7" t="s">
        <v>126</v>
      </c>
      <c r="X1145" s="10" t="s">
        <v>28</v>
      </c>
      <c r="Y1145" s="14">
        <v>45222</v>
      </c>
      <c r="Z1145" s="14">
        <v>45227</v>
      </c>
      <c r="AA1145" s="11">
        <f t="shared" si="85"/>
        <v>2023</v>
      </c>
      <c r="AB1145" s="11" t="str">
        <f t="shared" si="86"/>
        <v>October</v>
      </c>
      <c r="AC1145" s="11">
        <f t="shared" si="89"/>
        <v>5</v>
      </c>
      <c r="AD1145" s="13" t="str" cm="1">
        <f t="array" ref="AD1145">_xlfn.IFS(Table1[[#This Row],[Diff order-ship date]]&gt;10,"late time",Table1[[#This Row],[Diff order-ship date]]&gt;=0,"on time",Table1[[#This Row],[Diff order-ship date]]&lt;0,"not appropriate")</f>
        <v>on time</v>
      </c>
      <c r="AE1145" s="11" t="str">
        <f t="shared" si="87"/>
        <v>Positive</v>
      </c>
      <c r="AF1145" s="11" t="str">
        <f>_xlfn.CONCAT(Table1[[#This Row],[Month]],Table1[[#This Row],[year]])</f>
        <v>October2023</v>
      </c>
      <c r="AG1145" s="11">
        <f t="shared" si="88"/>
        <v>0.13972286374133899</v>
      </c>
    </row>
    <row r="1146" spans="1:33">
      <c r="A1146" s="4">
        <v>1145</v>
      </c>
      <c r="B1146" s="5" t="s">
        <v>2186</v>
      </c>
      <c r="C1146" s="5" t="s">
        <v>153</v>
      </c>
      <c r="D1146" s="5" t="s">
        <v>2187</v>
      </c>
      <c r="E1146" s="5" t="s">
        <v>2188</v>
      </c>
      <c r="F1146" s="5" t="s">
        <v>158</v>
      </c>
      <c r="G1146" s="5" t="s">
        <v>967</v>
      </c>
      <c r="H1146" s="5" t="s">
        <v>61</v>
      </c>
      <c r="I1146" s="5" t="s">
        <v>212</v>
      </c>
      <c r="J1146" s="5" t="s">
        <v>67</v>
      </c>
      <c r="K1146" s="5" t="s">
        <v>2487</v>
      </c>
      <c r="L1146" s="5" t="s">
        <v>42</v>
      </c>
      <c r="M1146" s="5" t="s">
        <v>26</v>
      </c>
      <c r="N1146" s="5" t="s">
        <v>2488</v>
      </c>
      <c r="O1146" s="5">
        <v>72.84</v>
      </c>
      <c r="P1146" s="5">
        <v>1</v>
      </c>
      <c r="Q1146" s="5">
        <v>10.17</v>
      </c>
      <c r="R1146" s="8">
        <f>Table1[[#This Row],[Profit]]/Table1[[#This Row],[Sales]]</f>
        <v>0.139621087314662</v>
      </c>
      <c r="S1146" s="5">
        <v>4.45</v>
      </c>
      <c r="T1146" s="5" t="s">
        <v>165</v>
      </c>
      <c r="U1146" s="5">
        <v>800</v>
      </c>
      <c r="V1146" s="5" t="s">
        <v>174</v>
      </c>
      <c r="W1146" s="5" t="s">
        <v>122</v>
      </c>
      <c r="X1146" s="9" t="s">
        <v>28</v>
      </c>
      <c r="Y1146" s="12">
        <v>45229</v>
      </c>
      <c r="Z1146" s="12">
        <v>44996</v>
      </c>
      <c r="AA1146" s="11">
        <f t="shared" si="85"/>
        <v>2023</v>
      </c>
      <c r="AB1146" s="11" t="str">
        <f t="shared" si="86"/>
        <v>March</v>
      </c>
      <c r="AC1146" s="11">
        <f t="shared" si="89"/>
        <v>-233</v>
      </c>
      <c r="AD1146" s="13" t="str" cm="1">
        <f t="array" ref="AD1146">_xlfn.IFS(Table1[[#This Row],[Diff order-ship date]]&gt;10,"late time",Table1[[#This Row],[Diff order-ship date]]&gt;=0,"on time",Table1[[#This Row],[Diff order-ship date]]&lt;0,"not appropriate")</f>
        <v>not appropriate</v>
      </c>
      <c r="AE1146" s="11" t="str">
        <f t="shared" si="87"/>
        <v>Positive</v>
      </c>
      <c r="AF1146" s="11" t="str">
        <f>_xlfn.CONCAT(Table1[[#This Row],[Month]],Table1[[#This Row],[year]])</f>
        <v>March2023</v>
      </c>
      <c r="AG1146" s="11">
        <f t="shared" si="88"/>
        <v>0.139621087314662</v>
      </c>
    </row>
    <row r="1147" spans="1:33">
      <c r="A1147" s="6">
        <v>1146</v>
      </c>
      <c r="B1147" s="7" t="s">
        <v>687</v>
      </c>
      <c r="C1147" s="7" t="s">
        <v>153</v>
      </c>
      <c r="D1147" s="7" t="s">
        <v>688</v>
      </c>
      <c r="E1147" s="7" t="s">
        <v>689</v>
      </c>
      <c r="F1147" s="7" t="s">
        <v>158</v>
      </c>
      <c r="G1147" s="7" t="s">
        <v>690</v>
      </c>
      <c r="H1147" s="7" t="s">
        <v>25</v>
      </c>
      <c r="I1147" s="7" t="s">
        <v>212</v>
      </c>
      <c r="J1147" s="7" t="s">
        <v>66</v>
      </c>
      <c r="K1147" s="7" t="s">
        <v>3413</v>
      </c>
      <c r="L1147" s="7" t="s">
        <v>42</v>
      </c>
      <c r="M1147" s="7" t="s">
        <v>62</v>
      </c>
      <c r="N1147" s="7" t="s">
        <v>3414</v>
      </c>
      <c r="O1147" s="7">
        <v>780.84</v>
      </c>
      <c r="P1147" s="7">
        <v>6</v>
      </c>
      <c r="Q1147" s="7">
        <v>54.54</v>
      </c>
      <c r="R1147" s="8">
        <f>Table1[[#This Row],[Profit]]/Table1[[#This Row],[Sales]]</f>
        <v>6.9847856154910098E-2</v>
      </c>
      <c r="S1147" s="7">
        <v>87.05</v>
      </c>
      <c r="T1147" s="7" t="s">
        <v>165</v>
      </c>
      <c r="U1147" s="7">
        <v>536</v>
      </c>
      <c r="V1147" s="7" t="s">
        <v>174</v>
      </c>
      <c r="W1147" s="7" t="s">
        <v>115</v>
      </c>
      <c r="X1147" s="10" t="s">
        <v>28</v>
      </c>
      <c r="Y1147" s="14">
        <v>45442</v>
      </c>
      <c r="Z1147" s="14">
        <v>45388</v>
      </c>
      <c r="AA1147" s="11">
        <f t="shared" si="85"/>
        <v>2024</v>
      </c>
      <c r="AB1147" s="11" t="str">
        <f t="shared" si="86"/>
        <v>April</v>
      </c>
      <c r="AC1147" s="11">
        <f t="shared" si="89"/>
        <v>-54</v>
      </c>
      <c r="AD1147" s="13" t="str" cm="1">
        <f t="array" ref="AD1147">_xlfn.IFS(Table1[[#This Row],[Diff order-ship date]]&gt;10,"late time",Table1[[#This Row],[Diff order-ship date]]&gt;=0,"on time",Table1[[#This Row],[Diff order-ship date]]&lt;0,"not appropriate")</f>
        <v>not appropriate</v>
      </c>
      <c r="AE1147" s="11" t="str">
        <f t="shared" si="87"/>
        <v>Positive</v>
      </c>
      <c r="AF1147" s="11" t="str">
        <f>_xlfn.CONCAT(Table1[[#This Row],[Month]],Table1[[#This Row],[year]])</f>
        <v>April2024</v>
      </c>
      <c r="AG1147" s="11">
        <f t="shared" si="88"/>
        <v>6.9847856154910098E-2</v>
      </c>
    </row>
    <row r="1148" spans="1:33">
      <c r="A1148" s="4">
        <v>1147</v>
      </c>
      <c r="B1148" s="5" t="s">
        <v>1508</v>
      </c>
      <c r="C1148" s="5" t="s">
        <v>153</v>
      </c>
      <c r="D1148" s="5" t="s">
        <v>1310</v>
      </c>
      <c r="E1148" s="5" t="s">
        <v>1311</v>
      </c>
      <c r="F1148" s="5" t="s">
        <v>158</v>
      </c>
      <c r="G1148" s="5" t="s">
        <v>156</v>
      </c>
      <c r="H1148" s="5" t="s">
        <v>104</v>
      </c>
      <c r="I1148" s="5" t="s">
        <v>212</v>
      </c>
      <c r="J1148" s="5" t="s">
        <v>67</v>
      </c>
      <c r="K1148" s="5" t="s">
        <v>3415</v>
      </c>
      <c r="L1148" s="5" t="s">
        <v>42</v>
      </c>
      <c r="M1148" s="5" t="s">
        <v>105</v>
      </c>
      <c r="N1148" s="5" t="s">
        <v>3416</v>
      </c>
      <c r="O1148" s="5">
        <v>415.44</v>
      </c>
      <c r="P1148" s="5">
        <v>3</v>
      </c>
      <c r="Q1148" s="5">
        <v>170.28</v>
      </c>
      <c r="R1148" s="8">
        <f>Table1[[#This Row],[Profit]]/Table1[[#This Row],[Sales]]</f>
        <v>0.40987868284228801</v>
      </c>
      <c r="S1148" s="5">
        <v>76.709999999999994</v>
      </c>
      <c r="T1148" s="5" t="s">
        <v>165</v>
      </c>
      <c r="U1148" s="5">
        <v>630</v>
      </c>
      <c r="V1148" s="5" t="s">
        <v>174</v>
      </c>
      <c r="W1148" s="5" t="s">
        <v>115</v>
      </c>
      <c r="X1148" s="9" t="s">
        <v>28</v>
      </c>
      <c r="Y1148" s="12">
        <v>44586</v>
      </c>
      <c r="Z1148" s="12">
        <v>44592</v>
      </c>
      <c r="AA1148" s="11">
        <f t="shared" si="85"/>
        <v>2022</v>
      </c>
      <c r="AB1148" s="11" t="str">
        <f t="shared" si="86"/>
        <v>January</v>
      </c>
      <c r="AC1148" s="11">
        <f t="shared" si="89"/>
        <v>6</v>
      </c>
      <c r="AD1148" s="13" t="str" cm="1">
        <f t="array" ref="AD1148">_xlfn.IFS(Table1[[#This Row],[Diff order-ship date]]&gt;10,"late time",Table1[[#This Row],[Diff order-ship date]]&gt;=0,"on time",Table1[[#This Row],[Diff order-ship date]]&lt;0,"not appropriate")</f>
        <v>on time</v>
      </c>
      <c r="AE1148" s="11" t="str">
        <f t="shared" si="87"/>
        <v>Positive</v>
      </c>
      <c r="AF1148" s="11" t="str">
        <f>_xlfn.CONCAT(Table1[[#This Row],[Month]],Table1[[#This Row],[year]])</f>
        <v>January2022</v>
      </c>
      <c r="AG1148" s="11">
        <f t="shared" si="88"/>
        <v>0.40987868284228801</v>
      </c>
    </row>
    <row r="1149" spans="1:33">
      <c r="A1149" s="6">
        <v>1148</v>
      </c>
      <c r="B1149" s="7" t="s">
        <v>3108</v>
      </c>
      <c r="C1149" s="7" t="s">
        <v>153</v>
      </c>
      <c r="D1149" s="7" t="s">
        <v>1191</v>
      </c>
      <c r="E1149" s="7" t="s">
        <v>1192</v>
      </c>
      <c r="F1149" s="7" t="s">
        <v>158</v>
      </c>
      <c r="G1149" s="7" t="s">
        <v>566</v>
      </c>
      <c r="H1149" s="7" t="s">
        <v>129</v>
      </c>
      <c r="I1149" s="7" t="s">
        <v>212</v>
      </c>
      <c r="J1149" s="7" t="s">
        <v>67</v>
      </c>
      <c r="K1149" s="7" t="s">
        <v>2529</v>
      </c>
      <c r="L1149" s="7" t="s">
        <v>42</v>
      </c>
      <c r="M1149" s="7" t="s">
        <v>105</v>
      </c>
      <c r="N1149" s="7" t="s">
        <v>2530</v>
      </c>
      <c r="O1149" s="7">
        <v>413.37</v>
      </c>
      <c r="P1149" s="7">
        <v>3</v>
      </c>
      <c r="Q1149" s="7">
        <v>115.74</v>
      </c>
      <c r="R1149" s="8">
        <f>Table1[[#This Row],[Profit]]/Table1[[#This Row],[Sales]]</f>
        <v>0.27999129109514498</v>
      </c>
      <c r="S1149" s="7">
        <v>74.73</v>
      </c>
      <c r="T1149" s="7" t="s">
        <v>165</v>
      </c>
      <c r="U1149" s="7">
        <v>263</v>
      </c>
      <c r="V1149" s="7" t="s">
        <v>174</v>
      </c>
      <c r="W1149" s="7" t="s">
        <v>110</v>
      </c>
      <c r="X1149" s="10" t="s">
        <v>21</v>
      </c>
      <c r="Y1149" s="14">
        <v>44521</v>
      </c>
      <c r="Z1149" s="14">
        <v>44526</v>
      </c>
      <c r="AA1149" s="11">
        <f t="shared" si="85"/>
        <v>2021</v>
      </c>
      <c r="AB1149" s="11" t="str">
        <f t="shared" si="86"/>
        <v>November</v>
      </c>
      <c r="AC1149" s="11">
        <f t="shared" si="89"/>
        <v>5</v>
      </c>
      <c r="AD1149" s="13" t="str" cm="1">
        <f t="array" ref="AD1149">_xlfn.IFS(Table1[[#This Row],[Diff order-ship date]]&gt;10,"late time",Table1[[#This Row],[Diff order-ship date]]&gt;=0,"on time",Table1[[#This Row],[Diff order-ship date]]&lt;0,"not appropriate")</f>
        <v>on time</v>
      </c>
      <c r="AE1149" s="11" t="str">
        <f t="shared" si="87"/>
        <v>Positive</v>
      </c>
      <c r="AF1149" s="11" t="str">
        <f>_xlfn.CONCAT(Table1[[#This Row],[Month]],Table1[[#This Row],[year]])</f>
        <v>November2021</v>
      </c>
      <c r="AG1149" s="11">
        <f t="shared" si="88"/>
        <v>0.27999129109514498</v>
      </c>
    </row>
    <row r="1150" spans="1:33">
      <c r="A1150" s="4">
        <v>1149</v>
      </c>
      <c r="B1150" s="5" t="s">
        <v>678</v>
      </c>
      <c r="C1150" s="5" t="s">
        <v>153</v>
      </c>
      <c r="D1150" s="5" t="s">
        <v>679</v>
      </c>
      <c r="E1150" s="5" t="s">
        <v>680</v>
      </c>
      <c r="F1150" s="5" t="s">
        <v>158</v>
      </c>
      <c r="G1150" s="5" t="s">
        <v>681</v>
      </c>
      <c r="H1150" s="5" t="s">
        <v>132</v>
      </c>
      <c r="I1150" s="5" t="s">
        <v>212</v>
      </c>
      <c r="J1150" s="5" t="s">
        <v>66</v>
      </c>
      <c r="K1150" s="5" t="s">
        <v>3417</v>
      </c>
      <c r="L1150" s="5" t="s">
        <v>42</v>
      </c>
      <c r="M1150" s="5" t="s">
        <v>105</v>
      </c>
      <c r="N1150" s="5" t="s">
        <v>3418</v>
      </c>
      <c r="O1150" s="5">
        <v>364.32</v>
      </c>
      <c r="P1150" s="5">
        <v>2</v>
      </c>
      <c r="Q1150" s="5">
        <v>112.92</v>
      </c>
      <c r="R1150" s="8">
        <f>Table1[[#This Row],[Profit]]/Table1[[#This Row],[Sales]]</f>
        <v>0.309947299077734</v>
      </c>
      <c r="S1150" s="5">
        <v>50.45</v>
      </c>
      <c r="T1150" s="5" t="s">
        <v>165</v>
      </c>
      <c r="U1150" s="5">
        <v>582</v>
      </c>
      <c r="V1150" s="5" t="s">
        <v>174</v>
      </c>
      <c r="W1150" s="5" t="s">
        <v>126</v>
      </c>
      <c r="X1150" s="9" t="s">
        <v>28</v>
      </c>
      <c r="Y1150" s="12">
        <v>44904</v>
      </c>
      <c r="Z1150" s="12">
        <v>44820</v>
      </c>
      <c r="AA1150" s="11">
        <f t="shared" si="85"/>
        <v>2022</v>
      </c>
      <c r="AB1150" s="11" t="str">
        <f t="shared" si="86"/>
        <v>September</v>
      </c>
      <c r="AC1150" s="11">
        <f t="shared" si="89"/>
        <v>-84</v>
      </c>
      <c r="AD1150" s="13" t="str" cm="1">
        <f t="array" ref="AD1150">_xlfn.IFS(Table1[[#This Row],[Diff order-ship date]]&gt;10,"late time",Table1[[#This Row],[Diff order-ship date]]&gt;=0,"on time",Table1[[#This Row],[Diff order-ship date]]&lt;0,"not appropriate")</f>
        <v>not appropriate</v>
      </c>
      <c r="AE1150" s="11" t="str">
        <f t="shared" si="87"/>
        <v>Positive</v>
      </c>
      <c r="AF1150" s="11" t="str">
        <f>_xlfn.CONCAT(Table1[[#This Row],[Month]],Table1[[#This Row],[year]])</f>
        <v>September2022</v>
      </c>
      <c r="AG1150" s="11">
        <f t="shared" si="88"/>
        <v>0.309947299077734</v>
      </c>
    </row>
    <row r="1151" spans="1:33">
      <c r="A1151" s="6">
        <v>1150</v>
      </c>
      <c r="B1151" s="7" t="s">
        <v>698</v>
      </c>
      <c r="C1151" s="7" t="s">
        <v>153</v>
      </c>
      <c r="D1151" s="7" t="s">
        <v>699</v>
      </c>
      <c r="E1151" s="7" t="s">
        <v>700</v>
      </c>
      <c r="F1151" s="7" t="s">
        <v>158</v>
      </c>
      <c r="G1151" s="7" t="s">
        <v>326</v>
      </c>
      <c r="H1151" s="7" t="s">
        <v>132</v>
      </c>
      <c r="I1151" s="7" t="s">
        <v>212</v>
      </c>
      <c r="J1151" s="7" t="s">
        <v>66</v>
      </c>
      <c r="K1151" s="7" t="s">
        <v>1590</v>
      </c>
      <c r="L1151" s="7" t="s">
        <v>42</v>
      </c>
      <c r="M1151" s="7" t="s">
        <v>105</v>
      </c>
      <c r="N1151" s="7" t="s">
        <v>1591</v>
      </c>
      <c r="O1151" s="7">
        <v>418.5</v>
      </c>
      <c r="P1151" s="7">
        <v>3</v>
      </c>
      <c r="Q1151" s="7">
        <v>33.479999999999997</v>
      </c>
      <c r="R1151" s="8">
        <f>Table1[[#This Row],[Profit]]/Table1[[#This Row],[Sales]]</f>
        <v>0.08</v>
      </c>
      <c r="S1151" s="7">
        <v>35.79</v>
      </c>
      <c r="T1151" s="7" t="s">
        <v>165</v>
      </c>
      <c r="U1151" s="7">
        <v>775</v>
      </c>
      <c r="V1151" s="7" t="s">
        <v>174</v>
      </c>
      <c r="W1151" s="7" t="s">
        <v>122</v>
      </c>
      <c r="X1151" s="10" t="s">
        <v>21</v>
      </c>
      <c r="Y1151" s="14">
        <v>45454</v>
      </c>
      <c r="Z1151" s="14">
        <v>45607</v>
      </c>
      <c r="AA1151" s="11">
        <f t="shared" si="85"/>
        <v>2024</v>
      </c>
      <c r="AB1151" s="11" t="str">
        <f t="shared" si="86"/>
        <v>November</v>
      </c>
      <c r="AC1151" s="11">
        <f t="shared" si="89"/>
        <v>153</v>
      </c>
      <c r="AD1151" s="13" t="str" cm="1">
        <f t="array" ref="AD1151">_xlfn.IFS(Table1[[#This Row],[Diff order-ship date]]&gt;10,"late time",Table1[[#This Row],[Diff order-ship date]]&gt;=0,"on time",Table1[[#This Row],[Diff order-ship date]]&lt;0,"not appropriate")</f>
        <v>late time</v>
      </c>
      <c r="AE1151" s="11" t="str">
        <f t="shared" si="87"/>
        <v>Positive</v>
      </c>
      <c r="AF1151" s="11" t="str">
        <f>_xlfn.CONCAT(Table1[[#This Row],[Month]],Table1[[#This Row],[year]])</f>
        <v>November2024</v>
      </c>
      <c r="AG1151" s="11">
        <f t="shared" si="88"/>
        <v>0.08</v>
      </c>
    </row>
    <row r="1152" spans="1:33">
      <c r="A1152" s="4">
        <v>1151</v>
      </c>
      <c r="B1152" s="5" t="s">
        <v>3419</v>
      </c>
      <c r="C1152" s="5" t="s">
        <v>153</v>
      </c>
      <c r="D1152" s="5" t="s">
        <v>1227</v>
      </c>
      <c r="E1152" s="5" t="s">
        <v>1228</v>
      </c>
      <c r="F1152" s="5" t="s">
        <v>158</v>
      </c>
      <c r="G1152" s="5" t="s">
        <v>751</v>
      </c>
      <c r="H1152" s="5" t="s">
        <v>138</v>
      </c>
      <c r="I1152" s="5" t="s">
        <v>212</v>
      </c>
      <c r="J1152" s="5" t="s">
        <v>65</v>
      </c>
      <c r="K1152" s="5" t="s">
        <v>3420</v>
      </c>
      <c r="L1152" s="5" t="s">
        <v>42</v>
      </c>
      <c r="M1152" s="5" t="s">
        <v>105</v>
      </c>
      <c r="N1152" s="5" t="s">
        <v>3421</v>
      </c>
      <c r="O1152" s="5">
        <v>249.18</v>
      </c>
      <c r="P1152" s="5">
        <v>2</v>
      </c>
      <c r="Q1152" s="5">
        <v>59.76</v>
      </c>
      <c r="R1152" s="8">
        <f>Table1[[#This Row],[Profit]]/Table1[[#This Row],[Sales]]</f>
        <v>0.23982663135083099</v>
      </c>
      <c r="S1152" s="5">
        <v>28.98</v>
      </c>
      <c r="T1152" s="5" t="s">
        <v>165</v>
      </c>
      <c r="U1152" s="5">
        <v>780</v>
      </c>
      <c r="V1152" s="5" t="s">
        <v>174</v>
      </c>
      <c r="W1152" s="5" t="s">
        <v>115</v>
      </c>
      <c r="X1152" s="9" t="s">
        <v>28</v>
      </c>
      <c r="Y1152" s="12">
        <v>45167</v>
      </c>
      <c r="Z1152" s="12">
        <v>44966</v>
      </c>
      <c r="AA1152" s="11">
        <f t="shared" si="85"/>
        <v>2023</v>
      </c>
      <c r="AB1152" s="11" t="str">
        <f t="shared" si="86"/>
        <v>February</v>
      </c>
      <c r="AC1152" s="11">
        <f t="shared" si="89"/>
        <v>-201</v>
      </c>
      <c r="AD1152" s="13" t="str" cm="1">
        <f t="array" ref="AD1152">_xlfn.IFS(Table1[[#This Row],[Diff order-ship date]]&gt;10,"late time",Table1[[#This Row],[Diff order-ship date]]&gt;=0,"on time",Table1[[#This Row],[Diff order-ship date]]&lt;0,"not appropriate")</f>
        <v>not appropriate</v>
      </c>
      <c r="AE1152" s="11" t="str">
        <f t="shared" si="87"/>
        <v>Positive</v>
      </c>
      <c r="AF1152" s="11" t="str">
        <f>_xlfn.CONCAT(Table1[[#This Row],[Month]],Table1[[#This Row],[year]])</f>
        <v>February2023</v>
      </c>
      <c r="AG1152" s="11">
        <f t="shared" si="88"/>
        <v>0.23982663135083099</v>
      </c>
    </row>
    <row r="1153" spans="1:33">
      <c r="A1153" s="6">
        <v>1152</v>
      </c>
      <c r="B1153" s="7" t="s">
        <v>3422</v>
      </c>
      <c r="C1153" s="7" t="s">
        <v>153</v>
      </c>
      <c r="D1153" s="7" t="s">
        <v>3423</v>
      </c>
      <c r="E1153" s="7" t="s">
        <v>3424</v>
      </c>
      <c r="F1153" s="7" t="s">
        <v>160</v>
      </c>
      <c r="G1153" s="7" t="s">
        <v>1020</v>
      </c>
      <c r="H1153" s="7" t="s">
        <v>129</v>
      </c>
      <c r="I1153" s="7" t="s">
        <v>212</v>
      </c>
      <c r="J1153" s="7" t="s">
        <v>67</v>
      </c>
      <c r="K1153" s="7" t="s">
        <v>2555</v>
      </c>
      <c r="L1153" s="7" t="s">
        <v>29</v>
      </c>
      <c r="M1153" s="7" t="s">
        <v>56</v>
      </c>
      <c r="N1153" s="7" t="s">
        <v>2556</v>
      </c>
      <c r="O1153" s="7">
        <v>144.66</v>
      </c>
      <c r="P1153" s="7">
        <v>1</v>
      </c>
      <c r="Q1153" s="7">
        <v>24.57</v>
      </c>
      <c r="R1153" s="8">
        <f>Table1[[#This Row],[Profit]]/Table1[[#This Row],[Sales]]</f>
        <v>0.169846536706761</v>
      </c>
      <c r="S1153" s="7">
        <v>11.81</v>
      </c>
      <c r="T1153" s="7" t="s">
        <v>170</v>
      </c>
      <c r="U1153" s="7">
        <v>255</v>
      </c>
      <c r="V1153" s="7" t="s">
        <v>174</v>
      </c>
      <c r="W1153" s="7" t="s">
        <v>110</v>
      </c>
      <c r="X1153" s="10" t="s">
        <v>21</v>
      </c>
      <c r="Y1153" s="14">
        <v>45619</v>
      </c>
      <c r="Z1153" s="14">
        <v>45623</v>
      </c>
      <c r="AA1153" s="11">
        <f t="shared" si="85"/>
        <v>2024</v>
      </c>
      <c r="AB1153" s="11" t="str">
        <f t="shared" si="86"/>
        <v>November</v>
      </c>
      <c r="AC1153" s="11">
        <f t="shared" si="89"/>
        <v>4</v>
      </c>
      <c r="AD1153" s="13" t="str" cm="1">
        <f t="array" ref="AD1153">_xlfn.IFS(Table1[[#This Row],[Diff order-ship date]]&gt;10,"late time",Table1[[#This Row],[Diff order-ship date]]&gt;=0,"on time",Table1[[#This Row],[Diff order-ship date]]&lt;0,"not appropriate")</f>
        <v>on time</v>
      </c>
      <c r="AE1153" s="11" t="str">
        <f t="shared" si="87"/>
        <v>Positive</v>
      </c>
      <c r="AF1153" s="11" t="str">
        <f>_xlfn.CONCAT(Table1[[#This Row],[Month]],Table1[[#This Row],[year]])</f>
        <v>November2024</v>
      </c>
      <c r="AG1153" s="11">
        <f t="shared" si="88"/>
        <v>0.169846536706761</v>
      </c>
    </row>
    <row r="1154" spans="1:33">
      <c r="A1154" s="4">
        <v>1153</v>
      </c>
      <c r="B1154" s="5" t="s">
        <v>2084</v>
      </c>
      <c r="C1154" s="5" t="s">
        <v>153</v>
      </c>
      <c r="D1154" s="5" t="s">
        <v>1588</v>
      </c>
      <c r="E1154" s="5" t="s">
        <v>1589</v>
      </c>
      <c r="F1154" s="5" t="s">
        <v>160</v>
      </c>
      <c r="G1154" s="5" t="s">
        <v>1604</v>
      </c>
      <c r="H1154" s="5" t="s">
        <v>104</v>
      </c>
      <c r="I1154" s="5" t="s">
        <v>212</v>
      </c>
      <c r="J1154" s="5" t="s">
        <v>67</v>
      </c>
      <c r="K1154" s="5" t="s">
        <v>1395</v>
      </c>
      <c r="L1154" s="5" t="s">
        <v>29</v>
      </c>
      <c r="M1154" s="5" t="s">
        <v>83</v>
      </c>
      <c r="N1154" s="5" t="s">
        <v>1396</v>
      </c>
      <c r="O1154" s="5">
        <v>104.76</v>
      </c>
      <c r="P1154" s="5">
        <v>6</v>
      </c>
      <c r="Q1154" s="5">
        <v>3.06</v>
      </c>
      <c r="R1154" s="8">
        <f>Table1[[#This Row],[Profit]]/Table1[[#This Row],[Sales]]</f>
        <v>2.92096219931271E-2</v>
      </c>
      <c r="S1154" s="5">
        <v>6.99</v>
      </c>
      <c r="T1154" s="5" t="s">
        <v>170</v>
      </c>
      <c r="U1154" s="5">
        <v>177</v>
      </c>
      <c r="V1154" s="5" t="s">
        <v>174</v>
      </c>
      <c r="W1154" s="5" t="s">
        <v>115</v>
      </c>
      <c r="X1154" s="9" t="s">
        <v>21</v>
      </c>
      <c r="Y1154" s="12">
        <v>44357</v>
      </c>
      <c r="Z1154" s="12">
        <v>44510</v>
      </c>
      <c r="AA1154" s="11">
        <f t="shared" ref="AA1154:AA1217" si="90">YEAR(Z1154)</f>
        <v>2021</v>
      </c>
      <c r="AB1154" s="11" t="str">
        <f t="shared" ref="AB1154:AB1217" si="91">TEXT(Z1154,"mmmm")</f>
        <v>November</v>
      </c>
      <c r="AC1154" s="11">
        <f t="shared" si="89"/>
        <v>153</v>
      </c>
      <c r="AD1154" s="13" t="str" cm="1">
        <f t="array" ref="AD1154">_xlfn.IFS(Table1[[#This Row],[Diff order-ship date]]&gt;10,"late time",Table1[[#This Row],[Diff order-ship date]]&gt;=0,"on time",Table1[[#This Row],[Diff order-ship date]]&lt;0,"not appropriate")</f>
        <v>late time</v>
      </c>
      <c r="AE1154" s="11" t="str">
        <f t="shared" ref="AE1154:AE1217" si="92">IF(Q1154&lt;0,"Negative","Positive")</f>
        <v>Positive</v>
      </c>
      <c r="AF1154" s="11" t="str">
        <f>_xlfn.CONCAT(Table1[[#This Row],[Month]],Table1[[#This Row],[year]])</f>
        <v>November2021</v>
      </c>
      <c r="AG1154" s="11">
        <f t="shared" ref="AG1154:AG1217" si="93">Q1154/O1154</f>
        <v>2.92096219931271E-2</v>
      </c>
    </row>
    <row r="1155" spans="1:33">
      <c r="A1155" s="6">
        <v>1154</v>
      </c>
      <c r="B1155" s="7" t="s">
        <v>588</v>
      </c>
      <c r="C1155" s="7" t="s">
        <v>153</v>
      </c>
      <c r="D1155" s="7" t="s">
        <v>589</v>
      </c>
      <c r="E1155" s="7" t="s">
        <v>590</v>
      </c>
      <c r="F1155" s="7" t="s">
        <v>160</v>
      </c>
      <c r="G1155" s="7" t="s">
        <v>393</v>
      </c>
      <c r="H1155" s="7" t="s">
        <v>33</v>
      </c>
      <c r="I1155" s="7" t="s">
        <v>212</v>
      </c>
      <c r="J1155" s="7" t="s">
        <v>64</v>
      </c>
      <c r="K1155" s="7" t="s">
        <v>3425</v>
      </c>
      <c r="L1155" s="7" t="s">
        <v>29</v>
      </c>
      <c r="M1155" s="7" t="s">
        <v>83</v>
      </c>
      <c r="N1155" s="7" t="s">
        <v>3426</v>
      </c>
      <c r="O1155" s="7">
        <v>40.26</v>
      </c>
      <c r="P1155" s="7">
        <v>2</v>
      </c>
      <c r="Q1155" s="7">
        <v>4.0199999999999996</v>
      </c>
      <c r="R1155" s="8">
        <f>Table1[[#This Row],[Profit]]/Table1[[#This Row],[Sales]]</f>
        <v>9.9850968703427703E-2</v>
      </c>
      <c r="S1155" s="7">
        <v>1.24</v>
      </c>
      <c r="T1155" s="7" t="s">
        <v>170</v>
      </c>
      <c r="U1155" s="7">
        <v>573</v>
      </c>
      <c r="V1155" s="7" t="s">
        <v>174</v>
      </c>
      <c r="W1155" s="7" t="s">
        <v>110</v>
      </c>
      <c r="X1155" s="10" t="s">
        <v>28</v>
      </c>
      <c r="Y1155" s="14">
        <v>45034</v>
      </c>
      <c r="Z1155" s="14">
        <v>45039</v>
      </c>
      <c r="AA1155" s="11">
        <f t="shared" si="90"/>
        <v>2023</v>
      </c>
      <c r="AB1155" s="11" t="str">
        <f t="shared" si="91"/>
        <v>April</v>
      </c>
      <c r="AC1155" s="11">
        <f t="shared" si="89"/>
        <v>5</v>
      </c>
      <c r="AD1155" s="13" t="str" cm="1">
        <f t="array" ref="AD1155">_xlfn.IFS(Table1[[#This Row],[Diff order-ship date]]&gt;10,"late time",Table1[[#This Row],[Diff order-ship date]]&gt;=0,"on time",Table1[[#This Row],[Diff order-ship date]]&lt;0,"not appropriate")</f>
        <v>on time</v>
      </c>
      <c r="AE1155" s="11" t="str">
        <f t="shared" si="92"/>
        <v>Positive</v>
      </c>
      <c r="AF1155" s="11" t="str">
        <f>_xlfn.CONCAT(Table1[[#This Row],[Month]],Table1[[#This Row],[year]])</f>
        <v>April2023</v>
      </c>
      <c r="AG1155" s="11">
        <f t="shared" si="93"/>
        <v>9.9850968703427703E-2</v>
      </c>
    </row>
    <row r="1156" spans="1:33">
      <c r="A1156" s="4">
        <v>1155</v>
      </c>
      <c r="B1156" s="5" t="s">
        <v>603</v>
      </c>
      <c r="C1156" s="5" t="s">
        <v>153</v>
      </c>
      <c r="D1156" s="5" t="s">
        <v>604</v>
      </c>
      <c r="E1156" s="5" t="s">
        <v>605</v>
      </c>
      <c r="F1156" s="5" t="s">
        <v>160</v>
      </c>
      <c r="G1156" s="5" t="s">
        <v>330</v>
      </c>
      <c r="H1156" s="5" t="s">
        <v>129</v>
      </c>
      <c r="I1156" s="5" t="s">
        <v>212</v>
      </c>
      <c r="J1156" s="5" t="s">
        <v>67</v>
      </c>
      <c r="K1156" s="5" t="s">
        <v>3427</v>
      </c>
      <c r="L1156" s="5" t="s">
        <v>29</v>
      </c>
      <c r="M1156" s="5" t="s">
        <v>50</v>
      </c>
      <c r="N1156" s="5" t="s">
        <v>3428</v>
      </c>
      <c r="O1156" s="5">
        <v>1322.01</v>
      </c>
      <c r="P1156" s="5">
        <v>3</v>
      </c>
      <c r="Q1156" s="5">
        <v>145.35</v>
      </c>
      <c r="R1156" s="8">
        <f>Table1[[#This Row],[Profit]]/Table1[[#This Row],[Sales]]</f>
        <v>0.109946218258561</v>
      </c>
      <c r="S1156" s="5">
        <v>83.03</v>
      </c>
      <c r="T1156" s="5" t="s">
        <v>170</v>
      </c>
      <c r="U1156" s="5">
        <v>40</v>
      </c>
      <c r="V1156" s="5" t="s">
        <v>174</v>
      </c>
      <c r="W1156" s="5" t="s">
        <v>126</v>
      </c>
      <c r="X1156" s="9" t="s">
        <v>21</v>
      </c>
      <c r="Y1156" s="12">
        <v>45653</v>
      </c>
      <c r="Z1156" s="12">
        <v>45657</v>
      </c>
      <c r="AA1156" s="11">
        <f t="shared" si="90"/>
        <v>2024</v>
      </c>
      <c r="AB1156" s="11" t="str">
        <f t="shared" si="91"/>
        <v>December</v>
      </c>
      <c r="AC1156" s="11">
        <f t="shared" ref="AC1156:AC1219" si="94">DATEDIF(Y1156,Z1156,"d")</f>
        <v>4</v>
      </c>
      <c r="AD1156" s="13" t="str" cm="1">
        <f t="array" ref="AD1156">_xlfn.IFS(Table1[[#This Row],[Diff order-ship date]]&gt;10,"late time",Table1[[#This Row],[Diff order-ship date]]&gt;=0,"on time",Table1[[#This Row],[Diff order-ship date]]&lt;0,"not appropriate")</f>
        <v>on time</v>
      </c>
      <c r="AE1156" s="11" t="str">
        <f t="shared" si="92"/>
        <v>Positive</v>
      </c>
      <c r="AF1156" s="11" t="str">
        <f>_xlfn.CONCAT(Table1[[#This Row],[Month]],Table1[[#This Row],[year]])</f>
        <v>December2024</v>
      </c>
      <c r="AG1156" s="11">
        <f t="shared" si="93"/>
        <v>0.109946218258561</v>
      </c>
    </row>
    <row r="1157" spans="1:33">
      <c r="A1157" s="6">
        <v>1156</v>
      </c>
      <c r="B1157" s="7" t="s">
        <v>3065</v>
      </c>
      <c r="C1157" s="7" t="s">
        <v>153</v>
      </c>
      <c r="D1157" s="7" t="s">
        <v>2081</v>
      </c>
      <c r="E1157" s="7" t="s">
        <v>130</v>
      </c>
      <c r="F1157" s="7" t="s">
        <v>160</v>
      </c>
      <c r="G1157" s="7" t="s">
        <v>148</v>
      </c>
      <c r="H1157" s="7" t="s">
        <v>71</v>
      </c>
      <c r="I1157" s="7" t="s">
        <v>212</v>
      </c>
      <c r="J1157" s="7" t="s">
        <v>65</v>
      </c>
      <c r="K1157" s="7" t="s">
        <v>2614</v>
      </c>
      <c r="L1157" s="7" t="s">
        <v>29</v>
      </c>
      <c r="M1157" s="7" t="s">
        <v>50</v>
      </c>
      <c r="N1157" s="7" t="s">
        <v>2615</v>
      </c>
      <c r="O1157" s="7">
        <v>830.7</v>
      </c>
      <c r="P1157" s="7">
        <v>5</v>
      </c>
      <c r="Q1157" s="7">
        <v>373.8</v>
      </c>
      <c r="R1157" s="8">
        <f>Table1[[#This Row],[Profit]]/Table1[[#This Row],[Sales]]</f>
        <v>0.44998194293968902</v>
      </c>
      <c r="S1157" s="7">
        <v>64</v>
      </c>
      <c r="T1157" s="7" t="s">
        <v>170</v>
      </c>
      <c r="U1157" s="7">
        <v>304</v>
      </c>
      <c r="V1157" s="7" t="s">
        <v>174</v>
      </c>
      <c r="W1157" s="7" t="s">
        <v>122</v>
      </c>
      <c r="X1157" s="10" t="s">
        <v>28</v>
      </c>
      <c r="Y1157" s="14">
        <v>45454</v>
      </c>
      <c r="Z1157" s="14">
        <v>45607</v>
      </c>
      <c r="AA1157" s="11">
        <f t="shared" si="90"/>
        <v>2024</v>
      </c>
      <c r="AB1157" s="11" t="str">
        <f t="shared" si="91"/>
        <v>November</v>
      </c>
      <c r="AC1157" s="11">
        <f t="shared" si="94"/>
        <v>153</v>
      </c>
      <c r="AD1157" s="13" t="str" cm="1">
        <f t="array" ref="AD1157">_xlfn.IFS(Table1[[#This Row],[Diff order-ship date]]&gt;10,"late time",Table1[[#This Row],[Diff order-ship date]]&gt;=0,"on time",Table1[[#This Row],[Diff order-ship date]]&lt;0,"not appropriate")</f>
        <v>late time</v>
      </c>
      <c r="AE1157" s="11" t="str">
        <f t="shared" si="92"/>
        <v>Positive</v>
      </c>
      <c r="AF1157" s="11" t="str">
        <f>_xlfn.CONCAT(Table1[[#This Row],[Month]],Table1[[#This Row],[year]])</f>
        <v>November2024</v>
      </c>
      <c r="AG1157" s="11">
        <f t="shared" si="93"/>
        <v>0.44998194293968902</v>
      </c>
    </row>
    <row r="1158" spans="1:33">
      <c r="A1158" s="4">
        <v>1157</v>
      </c>
      <c r="B1158" s="5" t="s">
        <v>571</v>
      </c>
      <c r="C1158" s="5" t="s">
        <v>153</v>
      </c>
      <c r="D1158" s="5" t="s">
        <v>572</v>
      </c>
      <c r="E1158" s="5" t="s">
        <v>118</v>
      </c>
      <c r="F1158" s="5" t="s">
        <v>160</v>
      </c>
      <c r="G1158" s="5" t="s">
        <v>573</v>
      </c>
      <c r="H1158" s="5" t="s">
        <v>142</v>
      </c>
      <c r="I1158" s="5" t="s">
        <v>212</v>
      </c>
      <c r="J1158" s="5" t="s">
        <v>64</v>
      </c>
      <c r="K1158" s="5" t="s">
        <v>3355</v>
      </c>
      <c r="L1158" s="5" t="s">
        <v>29</v>
      </c>
      <c r="M1158" s="5" t="s">
        <v>50</v>
      </c>
      <c r="N1158" s="5" t="s">
        <v>144</v>
      </c>
      <c r="O1158" s="5">
        <v>1307.97</v>
      </c>
      <c r="P1158" s="5">
        <v>3</v>
      </c>
      <c r="Q1158" s="5">
        <v>483.93</v>
      </c>
      <c r="R1158" s="8">
        <f>Table1[[#This Row],[Profit]]/Table1[[#This Row],[Sales]]</f>
        <v>0.369985550127297</v>
      </c>
      <c r="S1158" s="5">
        <v>53.2</v>
      </c>
      <c r="T1158" s="5" t="s">
        <v>170</v>
      </c>
      <c r="U1158" s="5">
        <v>197</v>
      </c>
      <c r="V1158" s="5" t="s">
        <v>174</v>
      </c>
      <c r="W1158" s="5" t="s">
        <v>115</v>
      </c>
      <c r="X1158" s="9" t="s">
        <v>21</v>
      </c>
      <c r="Y1158" s="12">
        <v>44480</v>
      </c>
      <c r="Z1158" s="12">
        <v>44515</v>
      </c>
      <c r="AA1158" s="11">
        <f t="shared" si="90"/>
        <v>2021</v>
      </c>
      <c r="AB1158" s="11" t="str">
        <f t="shared" si="91"/>
        <v>November</v>
      </c>
      <c r="AC1158" s="11">
        <f t="shared" si="94"/>
        <v>35</v>
      </c>
      <c r="AD1158" s="13" t="str" cm="1">
        <f t="array" ref="AD1158">_xlfn.IFS(Table1[[#This Row],[Diff order-ship date]]&gt;10,"late time",Table1[[#This Row],[Diff order-ship date]]&gt;=0,"on time",Table1[[#This Row],[Diff order-ship date]]&lt;0,"not appropriate")</f>
        <v>late time</v>
      </c>
      <c r="AE1158" s="11" t="str">
        <f t="shared" si="92"/>
        <v>Positive</v>
      </c>
      <c r="AF1158" s="11" t="str">
        <f>_xlfn.CONCAT(Table1[[#This Row],[Month]],Table1[[#This Row],[year]])</f>
        <v>November2021</v>
      </c>
      <c r="AG1158" s="11">
        <f t="shared" si="93"/>
        <v>0.369985550127297</v>
      </c>
    </row>
    <row r="1159" spans="1:33">
      <c r="A1159" s="6">
        <v>1158</v>
      </c>
      <c r="B1159" s="7" t="s">
        <v>2096</v>
      </c>
      <c r="C1159" s="7" t="s">
        <v>153</v>
      </c>
      <c r="D1159" s="7" t="s">
        <v>2097</v>
      </c>
      <c r="E1159" s="7" t="s">
        <v>2098</v>
      </c>
      <c r="F1159" s="7" t="s">
        <v>160</v>
      </c>
      <c r="G1159" s="7" t="s">
        <v>55</v>
      </c>
      <c r="H1159" s="7" t="s">
        <v>55</v>
      </c>
      <c r="I1159" s="7" t="s">
        <v>212</v>
      </c>
      <c r="J1159" s="7" t="s">
        <v>65</v>
      </c>
      <c r="K1159" s="7" t="s">
        <v>1385</v>
      </c>
      <c r="L1159" s="7" t="s">
        <v>29</v>
      </c>
      <c r="M1159" s="7" t="s">
        <v>50</v>
      </c>
      <c r="N1159" s="7" t="s">
        <v>1386</v>
      </c>
      <c r="O1159" s="7">
        <v>575.88</v>
      </c>
      <c r="P1159" s="7">
        <v>4</v>
      </c>
      <c r="Q1159" s="7">
        <v>0</v>
      </c>
      <c r="R1159" s="8">
        <f>Table1[[#This Row],[Profit]]/Table1[[#This Row],[Sales]]</f>
        <v>0</v>
      </c>
      <c r="S1159" s="7">
        <v>25.47</v>
      </c>
      <c r="T1159" s="7" t="s">
        <v>170</v>
      </c>
      <c r="U1159" s="7">
        <v>444</v>
      </c>
      <c r="V1159" s="7" t="s">
        <v>174</v>
      </c>
      <c r="W1159" s="7" t="s">
        <v>110</v>
      </c>
      <c r="X1159" s="10" t="s">
        <v>21</v>
      </c>
      <c r="Y1159" s="14">
        <v>44388</v>
      </c>
      <c r="Z1159" s="14">
        <v>44541</v>
      </c>
      <c r="AA1159" s="11">
        <f t="shared" si="90"/>
        <v>2021</v>
      </c>
      <c r="AB1159" s="11" t="str">
        <f t="shared" si="91"/>
        <v>December</v>
      </c>
      <c r="AC1159" s="11">
        <f t="shared" si="94"/>
        <v>153</v>
      </c>
      <c r="AD1159" s="13" t="str" cm="1">
        <f t="array" ref="AD1159">_xlfn.IFS(Table1[[#This Row],[Diff order-ship date]]&gt;10,"late time",Table1[[#This Row],[Diff order-ship date]]&gt;=0,"on time",Table1[[#This Row],[Diff order-ship date]]&lt;0,"not appropriate")</f>
        <v>late time</v>
      </c>
      <c r="AE1159" s="11" t="str">
        <f t="shared" si="92"/>
        <v>Positive</v>
      </c>
      <c r="AF1159" s="11" t="str">
        <f>_xlfn.CONCAT(Table1[[#This Row],[Month]],Table1[[#This Row],[year]])</f>
        <v>December2021</v>
      </c>
      <c r="AG1159" s="11">
        <f t="shared" si="93"/>
        <v>0</v>
      </c>
    </row>
    <row r="1160" spans="1:33">
      <c r="A1160" s="4">
        <v>1159</v>
      </c>
      <c r="B1160" s="5" t="s">
        <v>2705</v>
      </c>
      <c r="C1160" s="5" t="s">
        <v>153</v>
      </c>
      <c r="D1160" s="5" t="s">
        <v>582</v>
      </c>
      <c r="E1160" s="5" t="s">
        <v>583</v>
      </c>
      <c r="F1160" s="5" t="s">
        <v>160</v>
      </c>
      <c r="G1160" s="5" t="s">
        <v>2548</v>
      </c>
      <c r="H1160" s="5" t="s">
        <v>40</v>
      </c>
      <c r="I1160" s="5" t="s">
        <v>212</v>
      </c>
      <c r="J1160" s="5" t="s">
        <v>64</v>
      </c>
      <c r="K1160" s="5" t="s">
        <v>3429</v>
      </c>
      <c r="L1160" s="5" t="s">
        <v>29</v>
      </c>
      <c r="M1160" s="5" t="s">
        <v>121</v>
      </c>
      <c r="N1160" s="5" t="s">
        <v>3430</v>
      </c>
      <c r="O1160" s="5">
        <v>5451.3</v>
      </c>
      <c r="P1160" s="5">
        <v>6</v>
      </c>
      <c r="Q1160" s="5">
        <v>327.06</v>
      </c>
      <c r="R1160" s="8">
        <f>Table1[[#This Row],[Profit]]/Table1[[#This Row],[Sales]]</f>
        <v>5.9996698035331003E-2</v>
      </c>
      <c r="S1160" s="5">
        <v>320.27</v>
      </c>
      <c r="T1160" s="5" t="s">
        <v>170</v>
      </c>
      <c r="U1160" s="5">
        <v>718</v>
      </c>
      <c r="V1160" s="5" t="s">
        <v>174</v>
      </c>
      <c r="W1160" s="5" t="s">
        <v>126</v>
      </c>
      <c r="X1160" s="9" t="s">
        <v>21</v>
      </c>
      <c r="Y1160" s="12">
        <v>45327</v>
      </c>
      <c r="Z1160" s="12">
        <v>45540</v>
      </c>
      <c r="AA1160" s="11">
        <f t="shared" si="90"/>
        <v>2024</v>
      </c>
      <c r="AB1160" s="11" t="str">
        <f t="shared" si="91"/>
        <v>September</v>
      </c>
      <c r="AC1160" s="11">
        <f t="shared" si="94"/>
        <v>213</v>
      </c>
      <c r="AD1160" s="13" t="str" cm="1">
        <f t="array" ref="AD1160">_xlfn.IFS(Table1[[#This Row],[Diff order-ship date]]&gt;10,"late time",Table1[[#This Row],[Diff order-ship date]]&gt;=0,"on time",Table1[[#This Row],[Diff order-ship date]]&lt;0,"not appropriate")</f>
        <v>late time</v>
      </c>
      <c r="AE1160" s="11" t="str">
        <f t="shared" si="92"/>
        <v>Positive</v>
      </c>
      <c r="AF1160" s="11" t="str">
        <f>_xlfn.CONCAT(Table1[[#This Row],[Month]],Table1[[#This Row],[year]])</f>
        <v>September2024</v>
      </c>
      <c r="AG1160" s="11">
        <f t="shared" si="93"/>
        <v>5.9996698035331003E-2</v>
      </c>
    </row>
    <row r="1161" spans="1:33">
      <c r="A1161" s="6">
        <v>1160</v>
      </c>
      <c r="B1161" s="7" t="s">
        <v>2080</v>
      </c>
      <c r="C1161" s="7" t="s">
        <v>153</v>
      </c>
      <c r="D1161" s="7" t="s">
        <v>2081</v>
      </c>
      <c r="E1161" s="7" t="s">
        <v>130</v>
      </c>
      <c r="F1161" s="7" t="s">
        <v>160</v>
      </c>
      <c r="G1161" s="7" t="s">
        <v>242</v>
      </c>
      <c r="H1161" s="7" t="s">
        <v>100</v>
      </c>
      <c r="I1161" s="7" t="s">
        <v>212</v>
      </c>
      <c r="J1161" s="7" t="s">
        <v>67</v>
      </c>
      <c r="K1161" s="7" t="s">
        <v>3431</v>
      </c>
      <c r="L1161" s="7" t="s">
        <v>42</v>
      </c>
      <c r="M1161" s="7" t="s">
        <v>95</v>
      </c>
      <c r="N1161" s="7" t="s">
        <v>3432</v>
      </c>
      <c r="O1161" s="7">
        <v>185.64</v>
      </c>
      <c r="P1161" s="7">
        <v>4</v>
      </c>
      <c r="Q1161" s="7">
        <v>90.96</v>
      </c>
      <c r="R1161" s="8">
        <f>Table1[[#This Row],[Profit]]/Table1[[#This Row],[Sales]]</f>
        <v>0.48998060762766599</v>
      </c>
      <c r="S1161" s="7">
        <v>13.12</v>
      </c>
      <c r="T1161" s="7" t="s">
        <v>170</v>
      </c>
      <c r="U1161" s="7">
        <v>102</v>
      </c>
      <c r="V1161" s="7" t="s">
        <v>174</v>
      </c>
      <c r="W1161" s="7" t="s">
        <v>122</v>
      </c>
      <c r="X1161" s="10" t="s">
        <v>28</v>
      </c>
      <c r="Y1161" s="14">
        <v>44220</v>
      </c>
      <c r="Z1161" s="14">
        <v>44226</v>
      </c>
      <c r="AA1161" s="11">
        <f t="shared" si="90"/>
        <v>2021</v>
      </c>
      <c r="AB1161" s="11" t="str">
        <f t="shared" si="91"/>
        <v>January</v>
      </c>
      <c r="AC1161" s="11">
        <f t="shared" si="94"/>
        <v>6</v>
      </c>
      <c r="AD1161" s="13" t="str" cm="1">
        <f t="array" ref="AD1161">_xlfn.IFS(Table1[[#This Row],[Diff order-ship date]]&gt;10,"late time",Table1[[#This Row],[Diff order-ship date]]&gt;=0,"on time",Table1[[#This Row],[Diff order-ship date]]&lt;0,"not appropriate")</f>
        <v>on time</v>
      </c>
      <c r="AE1161" s="11" t="str">
        <f t="shared" si="92"/>
        <v>Positive</v>
      </c>
      <c r="AF1161" s="11" t="str">
        <f>_xlfn.CONCAT(Table1[[#This Row],[Month]],Table1[[#This Row],[year]])</f>
        <v>January2021</v>
      </c>
      <c r="AG1161" s="11">
        <f t="shared" si="93"/>
        <v>0.48998060762766599</v>
      </c>
    </row>
    <row r="1162" spans="1:33">
      <c r="A1162" s="4">
        <v>1161</v>
      </c>
      <c r="B1162" s="5" t="s">
        <v>588</v>
      </c>
      <c r="C1162" s="5" t="s">
        <v>153</v>
      </c>
      <c r="D1162" s="5" t="s">
        <v>589</v>
      </c>
      <c r="E1162" s="5" t="s">
        <v>590</v>
      </c>
      <c r="F1162" s="5" t="s">
        <v>160</v>
      </c>
      <c r="G1162" s="5" t="s">
        <v>393</v>
      </c>
      <c r="H1162" s="5" t="s">
        <v>33</v>
      </c>
      <c r="I1162" s="5" t="s">
        <v>212</v>
      </c>
      <c r="J1162" s="5" t="s">
        <v>64</v>
      </c>
      <c r="K1162" s="5" t="s">
        <v>1189</v>
      </c>
      <c r="L1162" s="5" t="s">
        <v>42</v>
      </c>
      <c r="M1162" s="5" t="s">
        <v>26</v>
      </c>
      <c r="N1162" s="5" t="s">
        <v>79</v>
      </c>
      <c r="O1162" s="5">
        <v>1031.4000000000001</v>
      </c>
      <c r="P1162" s="5">
        <v>9</v>
      </c>
      <c r="Q1162" s="5">
        <v>164.97</v>
      </c>
      <c r="R1162" s="8">
        <f>Table1[[#This Row],[Profit]]/Table1[[#This Row],[Sales]]</f>
        <v>0.159947643979058</v>
      </c>
      <c r="S1162" s="5">
        <v>69.37</v>
      </c>
      <c r="T1162" s="5" t="s">
        <v>170</v>
      </c>
      <c r="U1162" s="5">
        <v>56</v>
      </c>
      <c r="V1162" s="5" t="s">
        <v>174</v>
      </c>
      <c r="W1162" s="5" t="s">
        <v>126</v>
      </c>
      <c r="X1162" s="9" t="s">
        <v>28</v>
      </c>
      <c r="Y1162" s="12">
        <v>45517</v>
      </c>
      <c r="Z1162" s="12">
        <v>45522</v>
      </c>
      <c r="AA1162" s="11">
        <f t="shared" si="90"/>
        <v>2024</v>
      </c>
      <c r="AB1162" s="11" t="str">
        <f t="shared" si="91"/>
        <v>August</v>
      </c>
      <c r="AC1162" s="11">
        <f t="shared" si="94"/>
        <v>5</v>
      </c>
      <c r="AD1162" s="13" t="str" cm="1">
        <f t="array" ref="AD1162">_xlfn.IFS(Table1[[#This Row],[Diff order-ship date]]&gt;10,"late time",Table1[[#This Row],[Diff order-ship date]]&gt;=0,"on time",Table1[[#This Row],[Diff order-ship date]]&lt;0,"not appropriate")</f>
        <v>on time</v>
      </c>
      <c r="AE1162" s="11" t="str">
        <f t="shared" si="92"/>
        <v>Positive</v>
      </c>
      <c r="AF1162" s="11" t="str">
        <f>_xlfn.CONCAT(Table1[[#This Row],[Month]],Table1[[#This Row],[year]])</f>
        <v>August2024</v>
      </c>
      <c r="AG1162" s="11">
        <f t="shared" si="93"/>
        <v>0.159947643979058</v>
      </c>
    </row>
    <row r="1163" spans="1:33">
      <c r="A1163" s="6">
        <v>1162</v>
      </c>
      <c r="B1163" s="7" t="s">
        <v>2730</v>
      </c>
      <c r="C1163" s="7" t="s">
        <v>153</v>
      </c>
      <c r="D1163" s="7" t="s">
        <v>2490</v>
      </c>
      <c r="E1163" s="7" t="s">
        <v>2491</v>
      </c>
      <c r="F1163" s="7" t="s">
        <v>160</v>
      </c>
      <c r="G1163" s="7" t="s">
        <v>148</v>
      </c>
      <c r="H1163" s="7" t="s">
        <v>138</v>
      </c>
      <c r="I1163" s="7" t="s">
        <v>212</v>
      </c>
      <c r="J1163" s="7" t="s">
        <v>65</v>
      </c>
      <c r="K1163" s="7" t="s">
        <v>3433</v>
      </c>
      <c r="L1163" s="7" t="s">
        <v>42</v>
      </c>
      <c r="M1163" s="7" t="s">
        <v>26</v>
      </c>
      <c r="N1163" s="7" t="s">
        <v>3434</v>
      </c>
      <c r="O1163" s="7">
        <v>336.15</v>
      </c>
      <c r="P1163" s="7">
        <v>9</v>
      </c>
      <c r="Q1163" s="7">
        <v>100.71</v>
      </c>
      <c r="R1163" s="8">
        <f>Table1[[#This Row],[Profit]]/Table1[[#This Row],[Sales]]</f>
        <v>0.29959839357429702</v>
      </c>
      <c r="S1163" s="7">
        <v>23.51</v>
      </c>
      <c r="T1163" s="7" t="s">
        <v>170</v>
      </c>
      <c r="U1163" s="7">
        <v>320</v>
      </c>
      <c r="V1163" s="7" t="s">
        <v>174</v>
      </c>
      <c r="W1163" s="7" t="s">
        <v>122</v>
      </c>
      <c r="X1163" s="10" t="s">
        <v>21</v>
      </c>
      <c r="Y1163" s="14">
        <v>44796</v>
      </c>
      <c r="Z1163" s="14">
        <v>44801</v>
      </c>
      <c r="AA1163" s="11">
        <f t="shared" si="90"/>
        <v>2022</v>
      </c>
      <c r="AB1163" s="11" t="str">
        <f t="shared" si="91"/>
        <v>August</v>
      </c>
      <c r="AC1163" s="11">
        <f t="shared" si="94"/>
        <v>5</v>
      </c>
      <c r="AD1163" s="13" t="str" cm="1">
        <f t="array" ref="AD1163">_xlfn.IFS(Table1[[#This Row],[Diff order-ship date]]&gt;10,"late time",Table1[[#This Row],[Diff order-ship date]]&gt;=0,"on time",Table1[[#This Row],[Diff order-ship date]]&lt;0,"not appropriate")</f>
        <v>on time</v>
      </c>
      <c r="AE1163" s="11" t="str">
        <f t="shared" si="92"/>
        <v>Positive</v>
      </c>
      <c r="AF1163" s="11" t="str">
        <f>_xlfn.CONCAT(Table1[[#This Row],[Month]],Table1[[#This Row],[year]])</f>
        <v>August2022</v>
      </c>
      <c r="AG1163" s="11">
        <f t="shared" si="93"/>
        <v>0.29959839357429702</v>
      </c>
    </row>
    <row r="1164" spans="1:33">
      <c r="A1164" s="4">
        <v>1163</v>
      </c>
      <c r="B1164" s="5" t="s">
        <v>2120</v>
      </c>
      <c r="C1164" s="5" t="s">
        <v>153</v>
      </c>
      <c r="D1164" s="5" t="s">
        <v>2121</v>
      </c>
      <c r="E1164" s="5" t="s">
        <v>2122</v>
      </c>
      <c r="F1164" s="5" t="s">
        <v>160</v>
      </c>
      <c r="G1164" s="5" t="s">
        <v>320</v>
      </c>
      <c r="H1164" s="5" t="s">
        <v>138</v>
      </c>
      <c r="I1164" s="5" t="s">
        <v>212</v>
      </c>
      <c r="J1164" s="5" t="s">
        <v>65</v>
      </c>
      <c r="K1164" s="5" t="s">
        <v>3435</v>
      </c>
      <c r="L1164" s="5" t="s">
        <v>42</v>
      </c>
      <c r="M1164" s="5" t="s">
        <v>26</v>
      </c>
      <c r="N1164" s="5" t="s">
        <v>3436</v>
      </c>
      <c r="O1164" s="5">
        <v>579.45000000000005</v>
      </c>
      <c r="P1164" s="5">
        <v>5</v>
      </c>
      <c r="Q1164" s="5">
        <v>225.9</v>
      </c>
      <c r="R1164" s="8">
        <f>Table1[[#This Row],[Profit]]/Table1[[#This Row],[Sales]]</f>
        <v>0.38985244628526999</v>
      </c>
      <c r="S1164" s="5">
        <v>32.9</v>
      </c>
      <c r="T1164" s="5" t="s">
        <v>170</v>
      </c>
      <c r="U1164" s="5">
        <v>160</v>
      </c>
      <c r="V1164" s="5" t="s">
        <v>174</v>
      </c>
      <c r="W1164" s="5" t="s">
        <v>115</v>
      </c>
      <c r="X1164" s="9" t="s">
        <v>21</v>
      </c>
      <c r="Y1164" s="12">
        <v>45229</v>
      </c>
      <c r="Z1164" s="12">
        <v>44996</v>
      </c>
      <c r="AA1164" s="11">
        <f t="shared" si="90"/>
        <v>2023</v>
      </c>
      <c r="AB1164" s="11" t="str">
        <f t="shared" si="91"/>
        <v>March</v>
      </c>
      <c r="AC1164" s="11">
        <f t="shared" si="94"/>
        <v>-233</v>
      </c>
      <c r="AD1164" s="13" t="str" cm="1">
        <f t="array" ref="AD1164">_xlfn.IFS(Table1[[#This Row],[Diff order-ship date]]&gt;10,"late time",Table1[[#This Row],[Diff order-ship date]]&gt;=0,"on time",Table1[[#This Row],[Diff order-ship date]]&lt;0,"not appropriate")</f>
        <v>not appropriate</v>
      </c>
      <c r="AE1164" s="11" t="str">
        <f t="shared" si="92"/>
        <v>Positive</v>
      </c>
      <c r="AF1164" s="11" t="str">
        <f>_xlfn.CONCAT(Table1[[#This Row],[Month]],Table1[[#This Row],[year]])</f>
        <v>March2023</v>
      </c>
      <c r="AG1164" s="11">
        <f t="shared" si="93"/>
        <v>0.38985244628526999</v>
      </c>
    </row>
    <row r="1165" spans="1:33">
      <c r="A1165" s="6">
        <v>1164</v>
      </c>
      <c r="B1165" s="7" t="s">
        <v>571</v>
      </c>
      <c r="C1165" s="7" t="s">
        <v>153</v>
      </c>
      <c r="D1165" s="7" t="s">
        <v>572</v>
      </c>
      <c r="E1165" s="7" t="s">
        <v>118</v>
      </c>
      <c r="F1165" s="7" t="s">
        <v>160</v>
      </c>
      <c r="G1165" s="7" t="s">
        <v>573</v>
      </c>
      <c r="H1165" s="7" t="s">
        <v>142</v>
      </c>
      <c r="I1165" s="7" t="s">
        <v>212</v>
      </c>
      <c r="J1165" s="7" t="s">
        <v>64</v>
      </c>
      <c r="K1165" s="7" t="s">
        <v>3437</v>
      </c>
      <c r="L1165" s="7" t="s">
        <v>42</v>
      </c>
      <c r="M1165" s="7" t="s">
        <v>26</v>
      </c>
      <c r="N1165" s="7" t="s">
        <v>3438</v>
      </c>
      <c r="O1165" s="7">
        <v>165.42</v>
      </c>
      <c r="P1165" s="7">
        <v>3</v>
      </c>
      <c r="Q1165" s="7">
        <v>19.8</v>
      </c>
      <c r="R1165" s="8">
        <f>Table1[[#This Row],[Profit]]/Table1[[#This Row],[Sales]]</f>
        <v>0.119695321001088</v>
      </c>
      <c r="S1165" s="7">
        <v>8.65</v>
      </c>
      <c r="T1165" s="7" t="s">
        <v>170</v>
      </c>
      <c r="U1165" s="7">
        <v>274</v>
      </c>
      <c r="V1165" s="7" t="s">
        <v>174</v>
      </c>
      <c r="W1165" s="7" t="s">
        <v>110</v>
      </c>
      <c r="X1165" s="10" t="s">
        <v>21</v>
      </c>
      <c r="Y1165" s="14">
        <v>44437</v>
      </c>
      <c r="Z1165" s="14">
        <v>44236</v>
      </c>
      <c r="AA1165" s="11">
        <f t="shared" si="90"/>
        <v>2021</v>
      </c>
      <c r="AB1165" s="11" t="str">
        <f t="shared" si="91"/>
        <v>February</v>
      </c>
      <c r="AC1165" s="11">
        <f t="shared" si="94"/>
        <v>-201</v>
      </c>
      <c r="AD1165" s="13" t="str" cm="1">
        <f t="array" ref="AD1165">_xlfn.IFS(Table1[[#This Row],[Diff order-ship date]]&gt;10,"late time",Table1[[#This Row],[Diff order-ship date]]&gt;=0,"on time",Table1[[#This Row],[Diff order-ship date]]&lt;0,"not appropriate")</f>
        <v>not appropriate</v>
      </c>
      <c r="AE1165" s="11" t="str">
        <f t="shared" si="92"/>
        <v>Positive</v>
      </c>
      <c r="AF1165" s="11" t="str">
        <f>_xlfn.CONCAT(Table1[[#This Row],[Month]],Table1[[#This Row],[year]])</f>
        <v>February2021</v>
      </c>
      <c r="AG1165" s="11">
        <f t="shared" si="93"/>
        <v>0.119695321001088</v>
      </c>
    </row>
    <row r="1166" spans="1:33">
      <c r="A1166" s="4">
        <v>1165</v>
      </c>
      <c r="B1166" s="5" t="s">
        <v>2127</v>
      </c>
      <c r="C1166" s="5" t="s">
        <v>153</v>
      </c>
      <c r="D1166" s="5" t="s">
        <v>2128</v>
      </c>
      <c r="E1166" s="5" t="s">
        <v>2129</v>
      </c>
      <c r="F1166" s="5" t="s">
        <v>160</v>
      </c>
      <c r="G1166" s="5" t="s">
        <v>932</v>
      </c>
      <c r="H1166" s="5" t="s">
        <v>138</v>
      </c>
      <c r="I1166" s="5" t="s">
        <v>212</v>
      </c>
      <c r="J1166" s="5" t="s">
        <v>65</v>
      </c>
      <c r="K1166" s="5" t="s">
        <v>3439</v>
      </c>
      <c r="L1166" s="5" t="s">
        <v>42</v>
      </c>
      <c r="M1166" s="5" t="s">
        <v>105</v>
      </c>
      <c r="N1166" s="5" t="s">
        <v>3440</v>
      </c>
      <c r="O1166" s="5">
        <v>2544.6</v>
      </c>
      <c r="P1166" s="5">
        <v>4</v>
      </c>
      <c r="Q1166" s="5">
        <v>865.08</v>
      </c>
      <c r="R1166" s="8">
        <f>Table1[[#This Row],[Profit]]/Table1[[#This Row],[Sales]]</f>
        <v>0.33996698891770799</v>
      </c>
      <c r="S1166" s="5">
        <v>226.81</v>
      </c>
      <c r="T1166" s="5" t="s">
        <v>170</v>
      </c>
      <c r="U1166" s="5">
        <v>276</v>
      </c>
      <c r="V1166" s="5" t="s">
        <v>174</v>
      </c>
      <c r="W1166" s="5" t="s">
        <v>126</v>
      </c>
      <c r="X1166" s="9" t="s">
        <v>28</v>
      </c>
      <c r="Y1166" s="12">
        <v>45306</v>
      </c>
      <c r="Z1166" s="12">
        <v>45310</v>
      </c>
      <c r="AA1166" s="11">
        <f t="shared" si="90"/>
        <v>2024</v>
      </c>
      <c r="AB1166" s="11" t="str">
        <f t="shared" si="91"/>
        <v>January</v>
      </c>
      <c r="AC1166" s="11">
        <f t="shared" si="94"/>
        <v>4</v>
      </c>
      <c r="AD1166" s="13" t="str" cm="1">
        <f t="array" ref="AD1166">_xlfn.IFS(Table1[[#This Row],[Diff order-ship date]]&gt;10,"late time",Table1[[#This Row],[Diff order-ship date]]&gt;=0,"on time",Table1[[#This Row],[Diff order-ship date]]&lt;0,"not appropriate")</f>
        <v>on time</v>
      </c>
      <c r="AE1166" s="11" t="str">
        <f t="shared" si="92"/>
        <v>Positive</v>
      </c>
      <c r="AF1166" s="11" t="str">
        <f>_xlfn.CONCAT(Table1[[#This Row],[Month]],Table1[[#This Row],[year]])</f>
        <v>January2024</v>
      </c>
      <c r="AG1166" s="11">
        <f t="shared" si="93"/>
        <v>0.33996698891770799</v>
      </c>
    </row>
    <row r="1167" spans="1:33">
      <c r="A1167" s="6">
        <v>1166</v>
      </c>
      <c r="B1167" s="7" t="s">
        <v>3441</v>
      </c>
      <c r="C1167" s="7" t="s">
        <v>153</v>
      </c>
      <c r="D1167" s="7" t="s">
        <v>1456</v>
      </c>
      <c r="E1167" s="7" t="s">
        <v>1457</v>
      </c>
      <c r="F1167" s="7" t="s">
        <v>160</v>
      </c>
      <c r="G1167" s="7" t="s">
        <v>830</v>
      </c>
      <c r="H1167" s="7" t="s">
        <v>104</v>
      </c>
      <c r="I1167" s="7" t="s">
        <v>212</v>
      </c>
      <c r="J1167" s="7" t="s">
        <v>67</v>
      </c>
      <c r="K1167" s="7" t="s">
        <v>3442</v>
      </c>
      <c r="L1167" s="7" t="s">
        <v>42</v>
      </c>
      <c r="M1167" s="7" t="s">
        <v>105</v>
      </c>
      <c r="N1167" s="7" t="s">
        <v>3443</v>
      </c>
      <c r="O1167" s="7">
        <v>297.60000000000002</v>
      </c>
      <c r="P1167" s="7">
        <v>4</v>
      </c>
      <c r="Q1167" s="7">
        <v>92.16</v>
      </c>
      <c r="R1167" s="8">
        <f>Table1[[#This Row],[Profit]]/Table1[[#This Row],[Sales]]</f>
        <v>0.309677419354839</v>
      </c>
      <c r="S1167" s="7">
        <v>19.62</v>
      </c>
      <c r="T1167" s="7" t="s">
        <v>170</v>
      </c>
      <c r="U1167" s="7">
        <v>365</v>
      </c>
      <c r="V1167" s="7" t="s">
        <v>174</v>
      </c>
      <c r="W1167" s="7" t="s">
        <v>122</v>
      </c>
      <c r="X1167" s="10" t="s">
        <v>28</v>
      </c>
      <c r="Y1167" s="14">
        <v>44445</v>
      </c>
      <c r="Z1167" s="14">
        <v>44361</v>
      </c>
      <c r="AA1167" s="11">
        <f t="shared" si="90"/>
        <v>2021</v>
      </c>
      <c r="AB1167" s="11" t="str">
        <f t="shared" si="91"/>
        <v>June</v>
      </c>
      <c r="AC1167" s="11">
        <f t="shared" si="94"/>
        <v>-84</v>
      </c>
      <c r="AD1167" s="13" t="str" cm="1">
        <f t="array" ref="AD1167">_xlfn.IFS(Table1[[#This Row],[Diff order-ship date]]&gt;10,"late time",Table1[[#This Row],[Diff order-ship date]]&gt;=0,"on time",Table1[[#This Row],[Diff order-ship date]]&lt;0,"not appropriate")</f>
        <v>not appropriate</v>
      </c>
      <c r="AE1167" s="11" t="str">
        <f t="shared" si="92"/>
        <v>Positive</v>
      </c>
      <c r="AF1167" s="11" t="str">
        <f>_xlfn.CONCAT(Table1[[#This Row],[Month]],Table1[[#This Row],[year]])</f>
        <v>June2021</v>
      </c>
      <c r="AG1167" s="11">
        <f t="shared" si="93"/>
        <v>0.309677419354839</v>
      </c>
    </row>
    <row r="1168" spans="1:33">
      <c r="A1168" s="4">
        <v>1167</v>
      </c>
      <c r="B1168" s="5" t="s">
        <v>3444</v>
      </c>
      <c r="C1168" s="5" t="s">
        <v>153</v>
      </c>
      <c r="D1168" s="5" t="s">
        <v>3445</v>
      </c>
      <c r="E1168" s="5" t="s">
        <v>3446</v>
      </c>
      <c r="F1168" s="5" t="s">
        <v>159</v>
      </c>
      <c r="G1168" s="5" t="s">
        <v>3405</v>
      </c>
      <c r="H1168" s="5" t="s">
        <v>40</v>
      </c>
      <c r="I1168" s="5" t="s">
        <v>212</v>
      </c>
      <c r="J1168" s="5" t="s">
        <v>64</v>
      </c>
      <c r="K1168" s="5" t="s">
        <v>1763</v>
      </c>
      <c r="L1168" s="5" t="s">
        <v>29</v>
      </c>
      <c r="M1168" s="5" t="s">
        <v>83</v>
      </c>
      <c r="N1168" s="5" t="s">
        <v>1764</v>
      </c>
      <c r="O1168" s="5">
        <v>126</v>
      </c>
      <c r="P1168" s="5">
        <v>5</v>
      </c>
      <c r="Q1168" s="5">
        <v>27.6</v>
      </c>
      <c r="R1168" s="8">
        <f>Table1[[#This Row],[Profit]]/Table1[[#This Row],[Sales]]</f>
        <v>0.21904761904761899</v>
      </c>
      <c r="S1168" s="5">
        <v>2.92</v>
      </c>
      <c r="T1168" s="5" t="s">
        <v>170</v>
      </c>
      <c r="U1168" s="5">
        <v>316</v>
      </c>
      <c r="V1168" s="5" t="s">
        <v>174</v>
      </c>
      <c r="W1168" s="5" t="s">
        <v>122</v>
      </c>
      <c r="X1168" s="9" t="s">
        <v>21</v>
      </c>
      <c r="Y1168" s="12">
        <v>44360</v>
      </c>
      <c r="Z1168" s="12">
        <v>44364</v>
      </c>
      <c r="AA1168" s="11">
        <f t="shared" si="90"/>
        <v>2021</v>
      </c>
      <c r="AB1168" s="11" t="str">
        <f t="shared" si="91"/>
        <v>June</v>
      </c>
      <c r="AC1168" s="11">
        <f t="shared" si="94"/>
        <v>4</v>
      </c>
      <c r="AD1168" s="13" t="str" cm="1">
        <f t="array" ref="AD1168">_xlfn.IFS(Table1[[#This Row],[Diff order-ship date]]&gt;10,"late time",Table1[[#This Row],[Diff order-ship date]]&gt;=0,"on time",Table1[[#This Row],[Diff order-ship date]]&lt;0,"not appropriate")</f>
        <v>on time</v>
      </c>
      <c r="AE1168" s="11" t="str">
        <f t="shared" si="92"/>
        <v>Positive</v>
      </c>
      <c r="AF1168" s="11" t="str">
        <f>_xlfn.CONCAT(Table1[[#This Row],[Month]],Table1[[#This Row],[year]])</f>
        <v>June2021</v>
      </c>
      <c r="AG1168" s="11">
        <f t="shared" si="93"/>
        <v>0.21904761904761899</v>
      </c>
    </row>
    <row r="1169" spans="1:33">
      <c r="A1169" s="6">
        <v>1168</v>
      </c>
      <c r="B1169" s="7" t="s">
        <v>1631</v>
      </c>
      <c r="C1169" s="7" t="s">
        <v>153</v>
      </c>
      <c r="D1169" s="7" t="s">
        <v>1632</v>
      </c>
      <c r="E1169" s="7" t="s">
        <v>1633</v>
      </c>
      <c r="F1169" s="7" t="s">
        <v>159</v>
      </c>
      <c r="G1169" s="7" t="s">
        <v>150</v>
      </c>
      <c r="H1169" s="7" t="s">
        <v>87</v>
      </c>
      <c r="I1169" s="7" t="s">
        <v>212</v>
      </c>
      <c r="J1169" s="7" t="s">
        <v>66</v>
      </c>
      <c r="K1169" s="7" t="s">
        <v>3383</v>
      </c>
      <c r="L1169" s="7" t="s">
        <v>29</v>
      </c>
      <c r="M1169" s="7" t="s">
        <v>83</v>
      </c>
      <c r="N1169" s="7" t="s">
        <v>3384</v>
      </c>
      <c r="O1169" s="7">
        <v>109.89</v>
      </c>
      <c r="P1169" s="7">
        <v>1</v>
      </c>
      <c r="Q1169" s="7">
        <v>29.67</v>
      </c>
      <c r="R1169" s="8">
        <f>Table1[[#This Row],[Profit]]/Table1[[#This Row],[Sales]]</f>
        <v>0.26999726999726997</v>
      </c>
      <c r="S1169" s="7">
        <v>7.74</v>
      </c>
      <c r="T1169" s="7" t="s">
        <v>170</v>
      </c>
      <c r="U1169" s="7">
        <v>691</v>
      </c>
      <c r="V1169" s="7" t="s">
        <v>174</v>
      </c>
      <c r="W1169" s="7" t="s">
        <v>115</v>
      </c>
      <c r="X1169" s="10" t="s">
        <v>28</v>
      </c>
      <c r="Y1169" s="14">
        <v>45595</v>
      </c>
      <c r="Z1169" s="14">
        <v>45362</v>
      </c>
      <c r="AA1169" s="11">
        <f t="shared" si="90"/>
        <v>2024</v>
      </c>
      <c r="AB1169" s="11" t="str">
        <f t="shared" si="91"/>
        <v>March</v>
      </c>
      <c r="AC1169" s="11">
        <f t="shared" si="94"/>
        <v>-233</v>
      </c>
      <c r="AD1169" s="13" t="str" cm="1">
        <f t="array" ref="AD1169">_xlfn.IFS(Table1[[#This Row],[Diff order-ship date]]&gt;10,"late time",Table1[[#This Row],[Diff order-ship date]]&gt;=0,"on time",Table1[[#This Row],[Diff order-ship date]]&lt;0,"not appropriate")</f>
        <v>not appropriate</v>
      </c>
      <c r="AE1169" s="11" t="str">
        <f t="shared" si="92"/>
        <v>Positive</v>
      </c>
      <c r="AF1169" s="11" t="str">
        <f>_xlfn.CONCAT(Table1[[#This Row],[Month]],Table1[[#This Row],[year]])</f>
        <v>March2024</v>
      </c>
      <c r="AG1169" s="11">
        <f t="shared" si="93"/>
        <v>0.26999726999726997</v>
      </c>
    </row>
    <row r="1170" spans="1:33">
      <c r="A1170" s="4">
        <v>1169</v>
      </c>
      <c r="B1170" s="5" t="s">
        <v>1630</v>
      </c>
      <c r="C1170" s="5" t="s">
        <v>153</v>
      </c>
      <c r="D1170" s="5" t="s">
        <v>1137</v>
      </c>
      <c r="E1170" s="5" t="s">
        <v>1138</v>
      </c>
      <c r="F1170" s="5" t="s">
        <v>159</v>
      </c>
      <c r="G1170" s="5" t="s">
        <v>751</v>
      </c>
      <c r="H1170" s="5" t="s">
        <v>138</v>
      </c>
      <c r="I1170" s="5" t="s">
        <v>212</v>
      </c>
      <c r="J1170" s="5" t="s">
        <v>65</v>
      </c>
      <c r="K1170" s="5" t="s">
        <v>1704</v>
      </c>
      <c r="L1170" s="5" t="s">
        <v>29</v>
      </c>
      <c r="M1170" s="5" t="s">
        <v>50</v>
      </c>
      <c r="N1170" s="5" t="s">
        <v>1705</v>
      </c>
      <c r="O1170" s="5">
        <v>3274.02</v>
      </c>
      <c r="P1170" s="5">
        <v>9</v>
      </c>
      <c r="Q1170" s="5">
        <v>261.89999999999998</v>
      </c>
      <c r="R1170" s="8">
        <f>Table1[[#This Row],[Profit]]/Table1[[#This Row],[Sales]]</f>
        <v>7.9993402605970598E-2</v>
      </c>
      <c r="S1170" s="5">
        <v>351.08</v>
      </c>
      <c r="T1170" s="5" t="s">
        <v>170</v>
      </c>
      <c r="U1170" s="5">
        <v>409</v>
      </c>
      <c r="V1170" s="5" t="s">
        <v>174</v>
      </c>
      <c r="W1170" s="5" t="s">
        <v>126</v>
      </c>
      <c r="X1170" s="9" t="s">
        <v>28</v>
      </c>
      <c r="Y1170" s="12">
        <v>44819</v>
      </c>
      <c r="Z1170" s="12">
        <v>44823</v>
      </c>
      <c r="AA1170" s="11">
        <f t="shared" si="90"/>
        <v>2022</v>
      </c>
      <c r="AB1170" s="11" t="str">
        <f t="shared" si="91"/>
        <v>September</v>
      </c>
      <c r="AC1170" s="11">
        <f t="shared" si="94"/>
        <v>4</v>
      </c>
      <c r="AD1170" s="13" t="str" cm="1">
        <f t="array" ref="AD1170">_xlfn.IFS(Table1[[#This Row],[Diff order-ship date]]&gt;10,"late time",Table1[[#This Row],[Diff order-ship date]]&gt;=0,"on time",Table1[[#This Row],[Diff order-ship date]]&lt;0,"not appropriate")</f>
        <v>on time</v>
      </c>
      <c r="AE1170" s="11" t="str">
        <f t="shared" si="92"/>
        <v>Positive</v>
      </c>
      <c r="AF1170" s="11" t="str">
        <f>_xlfn.CONCAT(Table1[[#This Row],[Month]],Table1[[#This Row],[year]])</f>
        <v>September2022</v>
      </c>
      <c r="AG1170" s="11">
        <f t="shared" si="93"/>
        <v>7.9993402605970598E-2</v>
      </c>
    </row>
    <row r="1171" spans="1:33">
      <c r="A1171" s="6">
        <v>1170</v>
      </c>
      <c r="B1171" s="7" t="s">
        <v>3005</v>
      </c>
      <c r="C1171" s="7" t="s">
        <v>153</v>
      </c>
      <c r="D1171" s="7" t="s">
        <v>3006</v>
      </c>
      <c r="E1171" s="7" t="s">
        <v>3007</v>
      </c>
      <c r="F1171" s="7" t="s">
        <v>159</v>
      </c>
      <c r="G1171" s="7" t="s">
        <v>516</v>
      </c>
      <c r="H1171" s="7" t="s">
        <v>132</v>
      </c>
      <c r="I1171" s="7" t="s">
        <v>212</v>
      </c>
      <c r="J1171" s="7" t="s">
        <v>66</v>
      </c>
      <c r="K1171" s="7" t="s">
        <v>2598</v>
      </c>
      <c r="L1171" s="7" t="s">
        <v>29</v>
      </c>
      <c r="M1171" s="7" t="s">
        <v>50</v>
      </c>
      <c r="N1171" s="7" t="s">
        <v>2599</v>
      </c>
      <c r="O1171" s="7">
        <v>2637</v>
      </c>
      <c r="P1171" s="7">
        <v>6</v>
      </c>
      <c r="Q1171" s="7">
        <v>184.5</v>
      </c>
      <c r="R1171" s="8">
        <f>Table1[[#This Row],[Profit]]/Table1[[#This Row],[Sales]]</f>
        <v>6.9965870307167194E-2</v>
      </c>
      <c r="S1171" s="7">
        <v>200.83</v>
      </c>
      <c r="T1171" s="7" t="s">
        <v>170</v>
      </c>
      <c r="U1171" s="7">
        <v>427</v>
      </c>
      <c r="V1171" s="7" t="s">
        <v>174</v>
      </c>
      <c r="W1171" s="7" t="s">
        <v>122</v>
      </c>
      <c r="X1171" s="10" t="s">
        <v>21</v>
      </c>
      <c r="Y1171" s="14">
        <v>45258</v>
      </c>
      <c r="Z1171" s="14">
        <v>44969</v>
      </c>
      <c r="AA1171" s="11">
        <f t="shared" si="90"/>
        <v>2023</v>
      </c>
      <c r="AB1171" s="11" t="str">
        <f t="shared" si="91"/>
        <v>February</v>
      </c>
      <c r="AC1171" s="11">
        <f t="shared" si="94"/>
        <v>-289</v>
      </c>
      <c r="AD1171" s="13" t="str" cm="1">
        <f t="array" ref="AD1171">_xlfn.IFS(Table1[[#This Row],[Diff order-ship date]]&gt;10,"late time",Table1[[#This Row],[Diff order-ship date]]&gt;=0,"on time",Table1[[#This Row],[Diff order-ship date]]&lt;0,"not appropriate")</f>
        <v>not appropriate</v>
      </c>
      <c r="AE1171" s="11" t="str">
        <f t="shared" si="92"/>
        <v>Positive</v>
      </c>
      <c r="AF1171" s="11" t="str">
        <f>_xlfn.CONCAT(Table1[[#This Row],[Month]],Table1[[#This Row],[year]])</f>
        <v>February2023</v>
      </c>
      <c r="AG1171" s="11">
        <f t="shared" si="93"/>
        <v>6.9965870307167194E-2</v>
      </c>
    </row>
    <row r="1172" spans="1:33">
      <c r="A1172" s="4">
        <v>1171</v>
      </c>
      <c r="B1172" s="5" t="s">
        <v>2962</v>
      </c>
      <c r="C1172" s="5" t="s">
        <v>153</v>
      </c>
      <c r="D1172" s="5" t="s">
        <v>2963</v>
      </c>
      <c r="E1172" s="5" t="s">
        <v>2964</v>
      </c>
      <c r="F1172" s="5" t="s">
        <v>159</v>
      </c>
      <c r="G1172" s="5" t="s">
        <v>120</v>
      </c>
      <c r="H1172" s="5" t="s">
        <v>120</v>
      </c>
      <c r="I1172" s="5" t="s">
        <v>212</v>
      </c>
      <c r="J1172" s="5" t="s">
        <v>66</v>
      </c>
      <c r="K1172" s="5" t="s">
        <v>1364</v>
      </c>
      <c r="L1172" s="5" t="s">
        <v>29</v>
      </c>
      <c r="M1172" s="5" t="s">
        <v>50</v>
      </c>
      <c r="N1172" s="5" t="s">
        <v>1365</v>
      </c>
      <c r="O1172" s="5">
        <v>1239.3</v>
      </c>
      <c r="P1172" s="5">
        <v>3</v>
      </c>
      <c r="Q1172" s="5">
        <v>24.75</v>
      </c>
      <c r="R1172" s="8">
        <f>Table1[[#This Row],[Profit]]/Table1[[#This Row],[Sales]]</f>
        <v>1.9970951343500399E-2</v>
      </c>
      <c r="S1172" s="5">
        <v>112.36</v>
      </c>
      <c r="T1172" s="5" t="s">
        <v>170</v>
      </c>
      <c r="U1172" s="5">
        <v>670</v>
      </c>
      <c r="V1172" s="5" t="s">
        <v>174</v>
      </c>
      <c r="W1172" s="5" t="s">
        <v>115</v>
      </c>
      <c r="X1172" s="9" t="s">
        <v>21</v>
      </c>
      <c r="Y1172" s="12">
        <v>45258</v>
      </c>
      <c r="Z1172" s="12">
        <v>44969</v>
      </c>
      <c r="AA1172" s="11">
        <f t="shared" si="90"/>
        <v>2023</v>
      </c>
      <c r="AB1172" s="11" t="str">
        <f t="shared" si="91"/>
        <v>February</v>
      </c>
      <c r="AC1172" s="11">
        <f t="shared" si="94"/>
        <v>-289</v>
      </c>
      <c r="AD1172" s="13" t="str" cm="1">
        <f t="array" ref="AD1172">_xlfn.IFS(Table1[[#This Row],[Diff order-ship date]]&gt;10,"late time",Table1[[#This Row],[Diff order-ship date]]&gt;=0,"on time",Table1[[#This Row],[Diff order-ship date]]&lt;0,"not appropriate")</f>
        <v>not appropriate</v>
      </c>
      <c r="AE1172" s="11" t="str">
        <f t="shared" si="92"/>
        <v>Positive</v>
      </c>
      <c r="AF1172" s="11" t="str">
        <f>_xlfn.CONCAT(Table1[[#This Row],[Month]],Table1[[#This Row],[year]])</f>
        <v>February2023</v>
      </c>
      <c r="AG1172" s="11">
        <f t="shared" si="93"/>
        <v>1.9970951343500399E-2</v>
      </c>
    </row>
    <row r="1173" spans="1:33">
      <c r="A1173" s="6">
        <v>1172</v>
      </c>
      <c r="B1173" s="7" t="s">
        <v>477</v>
      </c>
      <c r="C1173" s="7" t="s">
        <v>153</v>
      </c>
      <c r="D1173" s="7" t="s">
        <v>478</v>
      </c>
      <c r="E1173" s="7" t="s">
        <v>479</v>
      </c>
      <c r="F1173" s="7" t="s">
        <v>159</v>
      </c>
      <c r="G1173" s="7" t="s">
        <v>150</v>
      </c>
      <c r="H1173" s="7" t="s">
        <v>87</v>
      </c>
      <c r="I1173" s="7" t="s">
        <v>212</v>
      </c>
      <c r="J1173" s="7" t="s">
        <v>66</v>
      </c>
      <c r="K1173" s="7" t="s">
        <v>2686</v>
      </c>
      <c r="L1173" s="7" t="s">
        <v>29</v>
      </c>
      <c r="M1173" s="7" t="s">
        <v>50</v>
      </c>
      <c r="N1173" s="7" t="s">
        <v>2687</v>
      </c>
      <c r="O1173" s="7">
        <v>743.25</v>
      </c>
      <c r="P1173" s="7">
        <v>5</v>
      </c>
      <c r="Q1173" s="7">
        <v>133.65</v>
      </c>
      <c r="R1173" s="8">
        <f>Table1[[#This Row],[Profit]]/Table1[[#This Row],[Sales]]</f>
        <v>0.17981836528758799</v>
      </c>
      <c r="S1173" s="7">
        <v>49.5</v>
      </c>
      <c r="T1173" s="7" t="s">
        <v>170</v>
      </c>
      <c r="U1173" s="7">
        <v>111</v>
      </c>
      <c r="V1173" s="7" t="s">
        <v>174</v>
      </c>
      <c r="W1173" s="7" t="s">
        <v>115</v>
      </c>
      <c r="X1173" s="10" t="s">
        <v>28</v>
      </c>
      <c r="Y1173" s="14">
        <v>45373</v>
      </c>
      <c r="Z1173" s="14">
        <v>45377</v>
      </c>
      <c r="AA1173" s="11">
        <f t="shared" si="90"/>
        <v>2024</v>
      </c>
      <c r="AB1173" s="11" t="str">
        <f t="shared" si="91"/>
        <v>March</v>
      </c>
      <c r="AC1173" s="11">
        <f t="shared" si="94"/>
        <v>4</v>
      </c>
      <c r="AD1173" s="13" t="str" cm="1">
        <f t="array" ref="AD1173">_xlfn.IFS(Table1[[#This Row],[Diff order-ship date]]&gt;10,"late time",Table1[[#This Row],[Diff order-ship date]]&gt;=0,"on time",Table1[[#This Row],[Diff order-ship date]]&lt;0,"not appropriate")</f>
        <v>on time</v>
      </c>
      <c r="AE1173" s="11" t="str">
        <f t="shared" si="92"/>
        <v>Positive</v>
      </c>
      <c r="AF1173" s="11" t="str">
        <f>_xlfn.CONCAT(Table1[[#This Row],[Month]],Table1[[#This Row],[year]])</f>
        <v>March2024</v>
      </c>
      <c r="AG1173" s="11">
        <f t="shared" si="93"/>
        <v>0.17981836528758799</v>
      </c>
    </row>
    <row r="1174" spans="1:33">
      <c r="A1174" s="4">
        <v>1173</v>
      </c>
      <c r="B1174" s="5" t="s">
        <v>3447</v>
      </c>
      <c r="C1174" s="5" t="s">
        <v>153</v>
      </c>
      <c r="D1174" s="5" t="s">
        <v>3448</v>
      </c>
      <c r="E1174" s="5" t="s">
        <v>3449</v>
      </c>
      <c r="F1174" s="5" t="s">
        <v>159</v>
      </c>
      <c r="G1174" s="5" t="s">
        <v>2308</v>
      </c>
      <c r="H1174" s="5" t="s">
        <v>138</v>
      </c>
      <c r="I1174" s="5" t="s">
        <v>212</v>
      </c>
      <c r="J1174" s="5" t="s">
        <v>65</v>
      </c>
      <c r="K1174" s="5" t="s">
        <v>3450</v>
      </c>
      <c r="L1174" s="5" t="s">
        <v>29</v>
      </c>
      <c r="M1174" s="5" t="s">
        <v>50</v>
      </c>
      <c r="N1174" s="5" t="s">
        <v>3451</v>
      </c>
      <c r="O1174" s="5">
        <v>1386.63</v>
      </c>
      <c r="P1174" s="5">
        <v>7</v>
      </c>
      <c r="Q1174" s="5">
        <v>360.36</v>
      </c>
      <c r="R1174" s="8">
        <f>Table1[[#This Row],[Profit]]/Table1[[#This Row],[Sales]]</f>
        <v>0.25988187187641998</v>
      </c>
      <c r="S1174" s="5">
        <v>24.3</v>
      </c>
      <c r="T1174" s="5" t="s">
        <v>170</v>
      </c>
      <c r="U1174" s="5">
        <v>278</v>
      </c>
      <c r="V1174" s="5" t="s">
        <v>174</v>
      </c>
      <c r="W1174" s="5" t="s">
        <v>110</v>
      </c>
      <c r="X1174" s="9" t="s">
        <v>21</v>
      </c>
      <c r="Y1174" s="12">
        <v>45582</v>
      </c>
      <c r="Z1174" s="12">
        <v>45586</v>
      </c>
      <c r="AA1174" s="11">
        <f t="shared" si="90"/>
        <v>2024</v>
      </c>
      <c r="AB1174" s="11" t="str">
        <f t="shared" si="91"/>
        <v>October</v>
      </c>
      <c r="AC1174" s="11">
        <f t="shared" si="94"/>
        <v>4</v>
      </c>
      <c r="AD1174" s="13" t="str" cm="1">
        <f t="array" ref="AD1174">_xlfn.IFS(Table1[[#This Row],[Diff order-ship date]]&gt;10,"late time",Table1[[#This Row],[Diff order-ship date]]&gt;=0,"on time",Table1[[#This Row],[Diff order-ship date]]&lt;0,"not appropriate")</f>
        <v>on time</v>
      </c>
      <c r="AE1174" s="11" t="str">
        <f t="shared" si="92"/>
        <v>Positive</v>
      </c>
      <c r="AF1174" s="11" t="str">
        <f>_xlfn.CONCAT(Table1[[#This Row],[Month]],Table1[[#This Row],[year]])</f>
        <v>October2024</v>
      </c>
      <c r="AG1174" s="11">
        <f t="shared" si="93"/>
        <v>0.25988187187641998</v>
      </c>
    </row>
    <row r="1175" spans="1:33">
      <c r="A1175" s="6">
        <v>1174</v>
      </c>
      <c r="B1175" s="7" t="s">
        <v>488</v>
      </c>
      <c r="C1175" s="7" t="s">
        <v>153</v>
      </c>
      <c r="D1175" s="7" t="s">
        <v>489</v>
      </c>
      <c r="E1175" s="7" t="s">
        <v>490</v>
      </c>
      <c r="F1175" s="7" t="s">
        <v>159</v>
      </c>
      <c r="G1175" s="7" t="s">
        <v>148</v>
      </c>
      <c r="H1175" s="7" t="s">
        <v>138</v>
      </c>
      <c r="I1175" s="7" t="s">
        <v>212</v>
      </c>
      <c r="J1175" s="7" t="s">
        <v>65</v>
      </c>
      <c r="K1175" s="7" t="s">
        <v>3452</v>
      </c>
      <c r="L1175" s="7" t="s">
        <v>29</v>
      </c>
      <c r="M1175" s="7" t="s">
        <v>121</v>
      </c>
      <c r="N1175" s="7" t="s">
        <v>3453</v>
      </c>
      <c r="O1175" s="7">
        <v>1354.95</v>
      </c>
      <c r="P1175" s="7">
        <v>5</v>
      </c>
      <c r="Q1175" s="7">
        <v>108.3</v>
      </c>
      <c r="R1175" s="8">
        <f>Table1[[#This Row],[Profit]]/Table1[[#This Row],[Sales]]</f>
        <v>7.9929148677072903E-2</v>
      </c>
      <c r="S1175" s="7">
        <v>115.68</v>
      </c>
      <c r="T1175" s="7" t="s">
        <v>170</v>
      </c>
      <c r="U1175" s="7">
        <v>681</v>
      </c>
      <c r="V1175" s="7" t="s">
        <v>174</v>
      </c>
      <c r="W1175" s="7" t="s">
        <v>126</v>
      </c>
      <c r="X1175" s="10" t="s">
        <v>28</v>
      </c>
      <c r="Y1175" s="14">
        <v>45582</v>
      </c>
      <c r="Z1175" s="14">
        <v>45586</v>
      </c>
      <c r="AA1175" s="11">
        <f t="shared" si="90"/>
        <v>2024</v>
      </c>
      <c r="AB1175" s="11" t="str">
        <f t="shared" si="91"/>
        <v>October</v>
      </c>
      <c r="AC1175" s="11">
        <f t="shared" si="94"/>
        <v>4</v>
      </c>
      <c r="AD1175" s="13" t="str" cm="1">
        <f t="array" ref="AD1175">_xlfn.IFS(Table1[[#This Row],[Diff order-ship date]]&gt;10,"late time",Table1[[#This Row],[Diff order-ship date]]&gt;=0,"on time",Table1[[#This Row],[Diff order-ship date]]&lt;0,"not appropriate")</f>
        <v>on time</v>
      </c>
      <c r="AE1175" s="11" t="str">
        <f t="shared" si="92"/>
        <v>Positive</v>
      </c>
      <c r="AF1175" s="11" t="str">
        <f>_xlfn.CONCAT(Table1[[#This Row],[Month]],Table1[[#This Row],[year]])</f>
        <v>October2024</v>
      </c>
      <c r="AG1175" s="11">
        <f t="shared" si="93"/>
        <v>7.9929148677072903E-2</v>
      </c>
    </row>
    <row r="1176" spans="1:33">
      <c r="A1176" s="4">
        <v>1175</v>
      </c>
      <c r="B1176" s="5" t="s">
        <v>3454</v>
      </c>
      <c r="C1176" s="5" t="s">
        <v>153</v>
      </c>
      <c r="D1176" s="5" t="s">
        <v>3455</v>
      </c>
      <c r="E1176" s="5" t="s">
        <v>3456</v>
      </c>
      <c r="F1176" s="5" t="s">
        <v>159</v>
      </c>
      <c r="G1176" s="5" t="s">
        <v>538</v>
      </c>
      <c r="H1176" s="5" t="s">
        <v>71</v>
      </c>
      <c r="I1176" s="5" t="s">
        <v>212</v>
      </c>
      <c r="J1176" s="5" t="s">
        <v>65</v>
      </c>
      <c r="K1176" s="5" t="s">
        <v>3457</v>
      </c>
      <c r="L1176" s="5" t="s">
        <v>29</v>
      </c>
      <c r="M1176" s="5" t="s">
        <v>56</v>
      </c>
      <c r="N1176" s="5" t="s">
        <v>3458</v>
      </c>
      <c r="O1176" s="5">
        <v>880.95</v>
      </c>
      <c r="P1176" s="5">
        <v>5</v>
      </c>
      <c r="Q1176" s="5">
        <v>0</v>
      </c>
      <c r="R1176" s="8">
        <f>Table1[[#This Row],[Profit]]/Table1[[#This Row],[Sales]]</f>
        <v>0</v>
      </c>
      <c r="S1176" s="5">
        <v>60.32</v>
      </c>
      <c r="T1176" s="5" t="s">
        <v>170</v>
      </c>
      <c r="U1176" s="5">
        <v>454</v>
      </c>
      <c r="V1176" s="5" t="s">
        <v>174</v>
      </c>
      <c r="W1176" s="5" t="s">
        <v>122</v>
      </c>
      <c r="X1176" s="9" t="s">
        <v>21</v>
      </c>
      <c r="Y1176" s="12">
        <v>45607</v>
      </c>
      <c r="Z1176" s="12">
        <v>45611</v>
      </c>
      <c r="AA1176" s="11">
        <f t="shared" si="90"/>
        <v>2024</v>
      </c>
      <c r="AB1176" s="11" t="str">
        <f t="shared" si="91"/>
        <v>November</v>
      </c>
      <c r="AC1176" s="11">
        <f t="shared" si="94"/>
        <v>4</v>
      </c>
      <c r="AD1176" s="13" t="str" cm="1">
        <f t="array" ref="AD1176">_xlfn.IFS(Table1[[#This Row],[Diff order-ship date]]&gt;10,"late time",Table1[[#This Row],[Diff order-ship date]]&gt;=0,"on time",Table1[[#This Row],[Diff order-ship date]]&lt;0,"not appropriate")</f>
        <v>on time</v>
      </c>
      <c r="AE1176" s="11" t="str">
        <f t="shared" si="92"/>
        <v>Positive</v>
      </c>
      <c r="AF1176" s="11" t="str">
        <f>_xlfn.CONCAT(Table1[[#This Row],[Month]],Table1[[#This Row],[year]])</f>
        <v>November2024</v>
      </c>
      <c r="AG1176" s="11">
        <f t="shared" si="93"/>
        <v>0</v>
      </c>
    </row>
    <row r="1177" spans="1:33">
      <c r="A1177" s="6">
        <v>1176</v>
      </c>
      <c r="B1177" s="7" t="s">
        <v>3444</v>
      </c>
      <c r="C1177" s="7" t="s">
        <v>153</v>
      </c>
      <c r="D1177" s="7" t="s">
        <v>3445</v>
      </c>
      <c r="E1177" s="7" t="s">
        <v>3446</v>
      </c>
      <c r="F1177" s="7" t="s">
        <v>159</v>
      </c>
      <c r="G1177" s="7" t="s">
        <v>3405</v>
      </c>
      <c r="H1177" s="7" t="s">
        <v>40</v>
      </c>
      <c r="I1177" s="7" t="s">
        <v>212</v>
      </c>
      <c r="J1177" s="7" t="s">
        <v>64</v>
      </c>
      <c r="K1177" s="7" t="s">
        <v>1812</v>
      </c>
      <c r="L1177" s="7" t="s">
        <v>29</v>
      </c>
      <c r="M1177" s="7" t="s">
        <v>56</v>
      </c>
      <c r="N1177" s="7" t="s">
        <v>1813</v>
      </c>
      <c r="O1177" s="7">
        <v>64.11</v>
      </c>
      <c r="P1177" s="7">
        <v>1</v>
      </c>
      <c r="Q1177" s="7">
        <v>24.36</v>
      </c>
      <c r="R1177" s="8">
        <f>Table1[[#This Row],[Profit]]/Table1[[#This Row],[Sales]]</f>
        <v>0.37997192325690199</v>
      </c>
      <c r="S1177" s="7">
        <v>4.8499999999999996</v>
      </c>
      <c r="T1177" s="7" t="s">
        <v>170</v>
      </c>
      <c r="U1177" s="7">
        <v>378</v>
      </c>
      <c r="V1177" s="7" t="s">
        <v>174</v>
      </c>
      <c r="W1177" s="7" t="s">
        <v>110</v>
      </c>
      <c r="X1177" s="10" t="s">
        <v>28</v>
      </c>
      <c r="Y1177" s="14">
        <v>44693</v>
      </c>
      <c r="Z1177" s="14">
        <v>44846</v>
      </c>
      <c r="AA1177" s="11">
        <f t="shared" si="90"/>
        <v>2022</v>
      </c>
      <c r="AB1177" s="11" t="str">
        <f t="shared" si="91"/>
        <v>October</v>
      </c>
      <c r="AC1177" s="11">
        <f t="shared" si="94"/>
        <v>153</v>
      </c>
      <c r="AD1177" s="13" t="str" cm="1">
        <f t="array" ref="AD1177">_xlfn.IFS(Table1[[#This Row],[Diff order-ship date]]&gt;10,"late time",Table1[[#This Row],[Diff order-ship date]]&gt;=0,"on time",Table1[[#This Row],[Diff order-ship date]]&lt;0,"not appropriate")</f>
        <v>late time</v>
      </c>
      <c r="AE1177" s="11" t="str">
        <f t="shared" si="92"/>
        <v>Positive</v>
      </c>
      <c r="AF1177" s="11" t="str">
        <f>_xlfn.CONCAT(Table1[[#This Row],[Month]],Table1[[#This Row],[year]])</f>
        <v>October2022</v>
      </c>
      <c r="AG1177" s="11">
        <f t="shared" si="93"/>
        <v>0.37997192325690199</v>
      </c>
    </row>
    <row r="1178" spans="1:33">
      <c r="A1178" s="4">
        <v>1177</v>
      </c>
      <c r="B1178" s="5" t="s">
        <v>2969</v>
      </c>
      <c r="C1178" s="5" t="s">
        <v>153</v>
      </c>
      <c r="D1178" s="5" t="s">
        <v>2970</v>
      </c>
      <c r="E1178" s="5" t="s">
        <v>2971</v>
      </c>
      <c r="F1178" s="5" t="s">
        <v>159</v>
      </c>
      <c r="G1178" s="5" t="s">
        <v>374</v>
      </c>
      <c r="H1178" s="5" t="s">
        <v>125</v>
      </c>
      <c r="I1178" s="5" t="s">
        <v>212</v>
      </c>
      <c r="J1178" s="5" t="s">
        <v>65</v>
      </c>
      <c r="K1178" s="5" t="s">
        <v>1818</v>
      </c>
      <c r="L1178" s="5" t="s">
        <v>42</v>
      </c>
      <c r="M1178" s="5" t="s">
        <v>26</v>
      </c>
      <c r="N1178" s="5" t="s">
        <v>1819</v>
      </c>
      <c r="O1178" s="5">
        <v>185.4</v>
      </c>
      <c r="P1178" s="5">
        <v>6</v>
      </c>
      <c r="Q1178" s="5">
        <v>44.46</v>
      </c>
      <c r="R1178" s="8">
        <f>Table1[[#This Row],[Profit]]/Table1[[#This Row],[Sales]]</f>
        <v>0.23980582524271801</v>
      </c>
      <c r="S1178" s="5">
        <v>13.48</v>
      </c>
      <c r="T1178" s="5" t="s">
        <v>170</v>
      </c>
      <c r="U1178" s="5">
        <v>783</v>
      </c>
      <c r="V1178" s="5" t="s">
        <v>174</v>
      </c>
      <c r="W1178" s="5" t="s">
        <v>126</v>
      </c>
      <c r="X1178" s="9" t="s">
        <v>28</v>
      </c>
      <c r="Y1178" s="12">
        <v>44914</v>
      </c>
      <c r="Z1178" s="12">
        <v>44918</v>
      </c>
      <c r="AA1178" s="11">
        <f t="shared" si="90"/>
        <v>2022</v>
      </c>
      <c r="AB1178" s="11" t="str">
        <f t="shared" si="91"/>
        <v>December</v>
      </c>
      <c r="AC1178" s="11">
        <f t="shared" si="94"/>
        <v>4</v>
      </c>
      <c r="AD1178" s="13" t="str" cm="1">
        <f t="array" ref="AD1178">_xlfn.IFS(Table1[[#This Row],[Diff order-ship date]]&gt;10,"late time",Table1[[#This Row],[Diff order-ship date]]&gt;=0,"on time",Table1[[#This Row],[Diff order-ship date]]&lt;0,"not appropriate")</f>
        <v>on time</v>
      </c>
      <c r="AE1178" s="11" t="str">
        <f t="shared" si="92"/>
        <v>Positive</v>
      </c>
      <c r="AF1178" s="11" t="str">
        <f>_xlfn.CONCAT(Table1[[#This Row],[Month]],Table1[[#This Row],[year]])</f>
        <v>December2022</v>
      </c>
      <c r="AG1178" s="11">
        <f t="shared" si="93"/>
        <v>0.23980582524271801</v>
      </c>
    </row>
    <row r="1179" spans="1:33">
      <c r="A1179" s="6">
        <v>1178</v>
      </c>
      <c r="B1179" s="7" t="s">
        <v>3444</v>
      </c>
      <c r="C1179" s="7" t="s">
        <v>153</v>
      </c>
      <c r="D1179" s="7" t="s">
        <v>3445</v>
      </c>
      <c r="E1179" s="7" t="s">
        <v>3446</v>
      </c>
      <c r="F1179" s="7" t="s">
        <v>159</v>
      </c>
      <c r="G1179" s="7" t="s">
        <v>3405</v>
      </c>
      <c r="H1179" s="7" t="s">
        <v>40</v>
      </c>
      <c r="I1179" s="7" t="s">
        <v>212</v>
      </c>
      <c r="J1179" s="7" t="s">
        <v>64</v>
      </c>
      <c r="K1179" s="7" t="s">
        <v>2461</v>
      </c>
      <c r="L1179" s="7" t="s">
        <v>42</v>
      </c>
      <c r="M1179" s="7" t="s">
        <v>62</v>
      </c>
      <c r="N1179" s="7" t="s">
        <v>1141</v>
      </c>
      <c r="O1179" s="7">
        <v>1590.66</v>
      </c>
      <c r="P1179" s="7">
        <v>6</v>
      </c>
      <c r="Q1179" s="7">
        <v>47.7</v>
      </c>
      <c r="R1179" s="8">
        <f>Table1[[#This Row],[Profit]]/Table1[[#This Row],[Sales]]</f>
        <v>2.9987552336765901E-2</v>
      </c>
      <c r="S1179" s="7">
        <v>132.38999999999999</v>
      </c>
      <c r="T1179" s="7" t="s">
        <v>170</v>
      </c>
      <c r="U1179" s="7">
        <v>499</v>
      </c>
      <c r="V1179" s="7" t="s">
        <v>174</v>
      </c>
      <c r="W1179" s="7" t="s">
        <v>110</v>
      </c>
      <c r="X1179" s="10" t="s">
        <v>28</v>
      </c>
      <c r="Y1179" s="14">
        <v>45578</v>
      </c>
      <c r="Z1179" s="14">
        <v>45583</v>
      </c>
      <c r="AA1179" s="11">
        <f t="shared" si="90"/>
        <v>2024</v>
      </c>
      <c r="AB1179" s="11" t="str">
        <f t="shared" si="91"/>
        <v>October</v>
      </c>
      <c r="AC1179" s="11">
        <f t="shared" si="94"/>
        <v>5</v>
      </c>
      <c r="AD1179" s="13" t="str" cm="1">
        <f t="array" ref="AD1179">_xlfn.IFS(Table1[[#This Row],[Diff order-ship date]]&gt;10,"late time",Table1[[#This Row],[Diff order-ship date]]&gt;=0,"on time",Table1[[#This Row],[Diff order-ship date]]&lt;0,"not appropriate")</f>
        <v>on time</v>
      </c>
      <c r="AE1179" s="11" t="str">
        <f t="shared" si="92"/>
        <v>Positive</v>
      </c>
      <c r="AF1179" s="11" t="str">
        <f>_xlfn.CONCAT(Table1[[#This Row],[Month]],Table1[[#This Row],[year]])</f>
        <v>October2024</v>
      </c>
      <c r="AG1179" s="11">
        <f t="shared" si="93"/>
        <v>2.9987552336765901E-2</v>
      </c>
    </row>
    <row r="1180" spans="1:33">
      <c r="A1180" s="4">
        <v>1179</v>
      </c>
      <c r="B1180" s="5" t="s">
        <v>3454</v>
      </c>
      <c r="C1180" s="5" t="s">
        <v>153</v>
      </c>
      <c r="D1180" s="5" t="s">
        <v>3455</v>
      </c>
      <c r="E1180" s="5" t="s">
        <v>3456</v>
      </c>
      <c r="F1180" s="5" t="s">
        <v>159</v>
      </c>
      <c r="G1180" s="5" t="s">
        <v>538</v>
      </c>
      <c r="H1180" s="5" t="s">
        <v>71</v>
      </c>
      <c r="I1180" s="5" t="s">
        <v>212</v>
      </c>
      <c r="J1180" s="5" t="s">
        <v>65</v>
      </c>
      <c r="K1180" s="5" t="s">
        <v>3459</v>
      </c>
      <c r="L1180" s="5" t="s">
        <v>42</v>
      </c>
      <c r="M1180" s="5" t="s">
        <v>62</v>
      </c>
      <c r="N1180" s="5" t="s">
        <v>3460</v>
      </c>
      <c r="O1180" s="5">
        <v>1199.76</v>
      </c>
      <c r="P1180" s="5">
        <v>4</v>
      </c>
      <c r="Q1180" s="5">
        <v>395.88</v>
      </c>
      <c r="R1180" s="8">
        <f>Table1[[#This Row],[Profit]]/Table1[[#This Row],[Sales]]</f>
        <v>0.32996599319864001</v>
      </c>
      <c r="S1180" s="5">
        <v>88.68</v>
      </c>
      <c r="T1180" s="5" t="s">
        <v>170</v>
      </c>
      <c r="U1180" s="5">
        <v>327</v>
      </c>
      <c r="V1180" s="5" t="s">
        <v>174</v>
      </c>
      <c r="W1180" s="5" t="s">
        <v>126</v>
      </c>
      <c r="X1180" s="9" t="s">
        <v>28</v>
      </c>
      <c r="Y1180" s="12">
        <v>45589</v>
      </c>
      <c r="Z1180" s="12">
        <v>45593</v>
      </c>
      <c r="AA1180" s="11">
        <f t="shared" si="90"/>
        <v>2024</v>
      </c>
      <c r="AB1180" s="11" t="str">
        <f t="shared" si="91"/>
        <v>October</v>
      </c>
      <c r="AC1180" s="11">
        <f t="shared" si="94"/>
        <v>4</v>
      </c>
      <c r="AD1180" s="13" t="str" cm="1">
        <f t="array" ref="AD1180">_xlfn.IFS(Table1[[#This Row],[Diff order-ship date]]&gt;10,"late time",Table1[[#This Row],[Diff order-ship date]]&gt;=0,"on time",Table1[[#This Row],[Diff order-ship date]]&lt;0,"not appropriate")</f>
        <v>on time</v>
      </c>
      <c r="AE1180" s="11" t="str">
        <f t="shared" si="92"/>
        <v>Positive</v>
      </c>
      <c r="AF1180" s="11" t="str">
        <f>_xlfn.CONCAT(Table1[[#This Row],[Month]],Table1[[#This Row],[year]])</f>
        <v>October2024</v>
      </c>
      <c r="AG1180" s="11">
        <f t="shared" si="93"/>
        <v>0.32996599319864001</v>
      </c>
    </row>
    <row r="1181" spans="1:33">
      <c r="A1181" s="6">
        <v>1180</v>
      </c>
      <c r="B1181" s="7" t="s">
        <v>2975</v>
      </c>
      <c r="C1181" s="7" t="s">
        <v>153</v>
      </c>
      <c r="D1181" s="7" t="s">
        <v>883</v>
      </c>
      <c r="E1181" s="7" t="s">
        <v>884</v>
      </c>
      <c r="F1181" s="7" t="s">
        <v>159</v>
      </c>
      <c r="G1181" s="7" t="s">
        <v>1703</v>
      </c>
      <c r="H1181" s="7" t="s">
        <v>132</v>
      </c>
      <c r="I1181" s="7" t="s">
        <v>212</v>
      </c>
      <c r="J1181" s="7" t="s">
        <v>66</v>
      </c>
      <c r="K1181" s="7" t="s">
        <v>3461</v>
      </c>
      <c r="L1181" s="7" t="s">
        <v>42</v>
      </c>
      <c r="M1181" s="7" t="s">
        <v>62</v>
      </c>
      <c r="N1181" s="7" t="s">
        <v>3462</v>
      </c>
      <c r="O1181" s="7">
        <v>729.99</v>
      </c>
      <c r="P1181" s="7">
        <v>3</v>
      </c>
      <c r="Q1181" s="7">
        <v>7.29</v>
      </c>
      <c r="R1181" s="8">
        <f>Table1[[#This Row],[Profit]]/Table1[[#This Row],[Sales]]</f>
        <v>9.9864381703858897E-3</v>
      </c>
      <c r="S1181" s="7">
        <v>36.1</v>
      </c>
      <c r="T1181" s="7" t="s">
        <v>170</v>
      </c>
      <c r="U1181" s="7">
        <v>717</v>
      </c>
      <c r="V1181" s="7" t="s">
        <v>174</v>
      </c>
      <c r="W1181" s="7" t="s">
        <v>122</v>
      </c>
      <c r="X1181" s="10" t="s">
        <v>28</v>
      </c>
      <c r="Y1181" s="14">
        <v>44970</v>
      </c>
      <c r="Z1181" s="14">
        <v>44974</v>
      </c>
      <c r="AA1181" s="11">
        <f t="shared" si="90"/>
        <v>2023</v>
      </c>
      <c r="AB1181" s="11" t="str">
        <f t="shared" si="91"/>
        <v>February</v>
      </c>
      <c r="AC1181" s="11">
        <f t="shared" si="94"/>
        <v>4</v>
      </c>
      <c r="AD1181" s="13" t="str" cm="1">
        <f t="array" ref="AD1181">_xlfn.IFS(Table1[[#This Row],[Diff order-ship date]]&gt;10,"late time",Table1[[#This Row],[Diff order-ship date]]&gt;=0,"on time",Table1[[#This Row],[Diff order-ship date]]&lt;0,"not appropriate")</f>
        <v>on time</v>
      </c>
      <c r="AE1181" s="11" t="str">
        <f t="shared" si="92"/>
        <v>Positive</v>
      </c>
      <c r="AF1181" s="11" t="str">
        <f>_xlfn.CONCAT(Table1[[#This Row],[Month]],Table1[[#This Row],[year]])</f>
        <v>February2023</v>
      </c>
      <c r="AG1181" s="11">
        <f t="shared" si="93"/>
        <v>9.9864381703858897E-3</v>
      </c>
    </row>
    <row r="1182" spans="1:33">
      <c r="A1182" s="4">
        <v>1181</v>
      </c>
      <c r="B1182" s="5" t="s">
        <v>449</v>
      </c>
      <c r="C1182" s="5" t="s">
        <v>153</v>
      </c>
      <c r="D1182" s="5" t="s">
        <v>450</v>
      </c>
      <c r="E1182" s="5" t="s">
        <v>451</v>
      </c>
      <c r="F1182" s="5" t="s">
        <v>159</v>
      </c>
      <c r="G1182" s="5" t="s">
        <v>55</v>
      </c>
      <c r="H1182" s="5" t="s">
        <v>55</v>
      </c>
      <c r="I1182" s="5" t="s">
        <v>212</v>
      </c>
      <c r="J1182" s="5" t="s">
        <v>65</v>
      </c>
      <c r="K1182" s="5" t="s">
        <v>1576</v>
      </c>
      <c r="L1182" s="5" t="s">
        <v>42</v>
      </c>
      <c r="M1182" s="5" t="s">
        <v>62</v>
      </c>
      <c r="N1182" s="5" t="s">
        <v>1577</v>
      </c>
      <c r="O1182" s="5">
        <v>1134.9000000000001</v>
      </c>
      <c r="P1182" s="5">
        <v>3</v>
      </c>
      <c r="Q1182" s="5">
        <v>45.36</v>
      </c>
      <c r="R1182" s="8">
        <f>Table1[[#This Row],[Profit]]/Table1[[#This Row],[Sales]]</f>
        <v>3.99682791435369E-2</v>
      </c>
      <c r="S1182" s="5">
        <v>33.18</v>
      </c>
      <c r="T1182" s="5" t="s">
        <v>170</v>
      </c>
      <c r="U1182" s="5">
        <v>158</v>
      </c>
      <c r="V1182" s="5" t="s">
        <v>174</v>
      </c>
      <c r="W1182" s="5" t="s">
        <v>115</v>
      </c>
      <c r="X1182" s="9" t="s">
        <v>21</v>
      </c>
      <c r="Y1182" s="12">
        <v>45382</v>
      </c>
      <c r="Z1182" s="12">
        <v>45386</v>
      </c>
      <c r="AA1182" s="11">
        <f t="shared" si="90"/>
        <v>2024</v>
      </c>
      <c r="AB1182" s="11" t="str">
        <f t="shared" si="91"/>
        <v>April</v>
      </c>
      <c r="AC1182" s="11">
        <f t="shared" si="94"/>
        <v>4</v>
      </c>
      <c r="AD1182" s="13" t="str" cm="1">
        <f t="array" ref="AD1182">_xlfn.IFS(Table1[[#This Row],[Diff order-ship date]]&gt;10,"late time",Table1[[#This Row],[Diff order-ship date]]&gt;=0,"on time",Table1[[#This Row],[Diff order-ship date]]&lt;0,"not appropriate")</f>
        <v>on time</v>
      </c>
      <c r="AE1182" s="11" t="str">
        <f t="shared" si="92"/>
        <v>Positive</v>
      </c>
      <c r="AF1182" s="11" t="str">
        <f>_xlfn.CONCAT(Table1[[#This Row],[Month]],Table1[[#This Row],[year]])</f>
        <v>April2024</v>
      </c>
      <c r="AG1182" s="11">
        <f t="shared" si="93"/>
        <v>3.99682791435369E-2</v>
      </c>
    </row>
    <row r="1183" spans="1:33">
      <c r="A1183" s="6">
        <v>1182</v>
      </c>
      <c r="B1183" s="7" t="s">
        <v>1620</v>
      </c>
      <c r="C1183" s="7" t="s">
        <v>153</v>
      </c>
      <c r="D1183" s="7" t="s">
        <v>1621</v>
      </c>
      <c r="E1183" s="7" t="s">
        <v>1622</v>
      </c>
      <c r="F1183" s="7" t="s">
        <v>159</v>
      </c>
      <c r="G1183" s="7" t="s">
        <v>313</v>
      </c>
      <c r="H1183" s="7" t="s">
        <v>61</v>
      </c>
      <c r="I1183" s="7" t="s">
        <v>212</v>
      </c>
      <c r="J1183" s="7" t="s">
        <v>67</v>
      </c>
      <c r="K1183" s="7" t="s">
        <v>3463</v>
      </c>
      <c r="L1183" s="7" t="s">
        <v>42</v>
      </c>
      <c r="M1183" s="7" t="s">
        <v>62</v>
      </c>
      <c r="N1183" s="7" t="s">
        <v>3464</v>
      </c>
      <c r="O1183" s="7">
        <v>574.02</v>
      </c>
      <c r="P1183" s="7">
        <v>3</v>
      </c>
      <c r="Q1183" s="7">
        <v>86.04</v>
      </c>
      <c r="R1183" s="8">
        <f>Table1[[#This Row],[Profit]]/Table1[[#This Row],[Sales]]</f>
        <v>0.14989024772656001</v>
      </c>
      <c r="S1183" s="7">
        <v>23.9</v>
      </c>
      <c r="T1183" s="7" t="s">
        <v>170</v>
      </c>
      <c r="U1183" s="7">
        <v>698</v>
      </c>
      <c r="V1183" s="7" t="s">
        <v>174</v>
      </c>
      <c r="W1183" s="7" t="s">
        <v>110</v>
      </c>
      <c r="X1183" s="10" t="s">
        <v>28</v>
      </c>
      <c r="Y1183" s="14">
        <v>45637</v>
      </c>
      <c r="Z1183" s="14">
        <v>45612</v>
      </c>
      <c r="AA1183" s="11">
        <f t="shared" si="90"/>
        <v>2024</v>
      </c>
      <c r="AB1183" s="11" t="str">
        <f t="shared" si="91"/>
        <v>November</v>
      </c>
      <c r="AC1183" s="11">
        <f t="shared" si="94"/>
        <v>-25</v>
      </c>
      <c r="AD1183" s="13" t="str" cm="1">
        <f t="array" ref="AD1183">_xlfn.IFS(Table1[[#This Row],[Diff order-ship date]]&gt;10,"late time",Table1[[#This Row],[Diff order-ship date]]&gt;=0,"on time",Table1[[#This Row],[Diff order-ship date]]&lt;0,"not appropriate")</f>
        <v>not appropriate</v>
      </c>
      <c r="AE1183" s="11" t="str">
        <f t="shared" si="92"/>
        <v>Positive</v>
      </c>
      <c r="AF1183" s="11" t="str">
        <f>_xlfn.CONCAT(Table1[[#This Row],[Month]],Table1[[#This Row],[year]])</f>
        <v>November2024</v>
      </c>
      <c r="AG1183" s="11">
        <f t="shared" si="93"/>
        <v>0.14989024772656001</v>
      </c>
    </row>
    <row r="1184" spans="1:33">
      <c r="A1184" s="4">
        <v>1183</v>
      </c>
      <c r="B1184" s="5" t="s">
        <v>3465</v>
      </c>
      <c r="C1184" s="5" t="s">
        <v>153</v>
      </c>
      <c r="D1184" s="5" t="s">
        <v>3466</v>
      </c>
      <c r="E1184" s="5" t="s">
        <v>3467</v>
      </c>
      <c r="F1184" s="5" t="s">
        <v>159</v>
      </c>
      <c r="G1184" s="5" t="s">
        <v>1237</v>
      </c>
      <c r="H1184" s="5" t="s">
        <v>129</v>
      </c>
      <c r="I1184" s="5" t="s">
        <v>212</v>
      </c>
      <c r="J1184" s="5" t="s">
        <v>67</v>
      </c>
      <c r="K1184" s="5" t="s">
        <v>3468</v>
      </c>
      <c r="L1184" s="5" t="s">
        <v>42</v>
      </c>
      <c r="M1184" s="5" t="s">
        <v>95</v>
      </c>
      <c r="N1184" s="5" t="s">
        <v>3469</v>
      </c>
      <c r="O1184" s="5">
        <v>1334.55</v>
      </c>
      <c r="P1184" s="5">
        <v>5</v>
      </c>
      <c r="Q1184" s="5">
        <v>360.3</v>
      </c>
      <c r="R1184" s="8">
        <f>Table1[[#This Row],[Profit]]/Table1[[#This Row],[Sales]]</f>
        <v>0.26997864448690601</v>
      </c>
      <c r="S1184" s="5">
        <v>78.28</v>
      </c>
      <c r="T1184" s="5" t="s">
        <v>170</v>
      </c>
      <c r="U1184" s="5">
        <v>146</v>
      </c>
      <c r="V1184" s="5" t="s">
        <v>174</v>
      </c>
      <c r="W1184" s="5" t="s">
        <v>126</v>
      </c>
      <c r="X1184" s="9" t="s">
        <v>21</v>
      </c>
      <c r="Y1184" s="12">
        <v>45578</v>
      </c>
      <c r="Z1184" s="12">
        <v>45583</v>
      </c>
      <c r="AA1184" s="11">
        <f t="shared" si="90"/>
        <v>2024</v>
      </c>
      <c r="AB1184" s="11" t="str">
        <f t="shared" si="91"/>
        <v>October</v>
      </c>
      <c r="AC1184" s="11">
        <f t="shared" si="94"/>
        <v>5</v>
      </c>
      <c r="AD1184" s="13" t="str" cm="1">
        <f t="array" ref="AD1184">_xlfn.IFS(Table1[[#This Row],[Diff order-ship date]]&gt;10,"late time",Table1[[#This Row],[Diff order-ship date]]&gt;=0,"on time",Table1[[#This Row],[Diff order-ship date]]&lt;0,"not appropriate")</f>
        <v>on time</v>
      </c>
      <c r="AE1184" s="11" t="str">
        <f t="shared" si="92"/>
        <v>Positive</v>
      </c>
      <c r="AF1184" s="11" t="str">
        <f>_xlfn.CONCAT(Table1[[#This Row],[Month]],Table1[[#This Row],[year]])</f>
        <v>October2024</v>
      </c>
      <c r="AG1184" s="11">
        <f t="shared" si="93"/>
        <v>0.26997864448690601</v>
      </c>
    </row>
    <row r="1185" spans="1:33">
      <c r="A1185" s="6">
        <v>1184</v>
      </c>
      <c r="B1185" s="7" t="s">
        <v>3470</v>
      </c>
      <c r="C1185" s="7" t="s">
        <v>153</v>
      </c>
      <c r="D1185" s="7" t="s">
        <v>839</v>
      </c>
      <c r="E1185" s="7" t="s">
        <v>840</v>
      </c>
      <c r="F1185" s="7" t="s">
        <v>159</v>
      </c>
      <c r="G1185" s="7" t="s">
        <v>751</v>
      </c>
      <c r="H1185" s="7" t="s">
        <v>138</v>
      </c>
      <c r="I1185" s="7" t="s">
        <v>212</v>
      </c>
      <c r="J1185" s="7" t="s">
        <v>65</v>
      </c>
      <c r="K1185" s="7" t="s">
        <v>3471</v>
      </c>
      <c r="L1185" s="7" t="s">
        <v>42</v>
      </c>
      <c r="M1185" s="7" t="s">
        <v>95</v>
      </c>
      <c r="N1185" s="7" t="s">
        <v>3472</v>
      </c>
      <c r="O1185" s="7">
        <v>861.21</v>
      </c>
      <c r="P1185" s="7">
        <v>7</v>
      </c>
      <c r="Q1185" s="7">
        <v>60.27</v>
      </c>
      <c r="R1185" s="8">
        <f>Table1[[#This Row],[Profit]]/Table1[[#This Row],[Sales]]</f>
        <v>6.9982930992440906E-2</v>
      </c>
      <c r="S1185" s="7">
        <v>76</v>
      </c>
      <c r="T1185" s="7" t="s">
        <v>170</v>
      </c>
      <c r="U1185" s="7">
        <v>416</v>
      </c>
      <c r="V1185" s="7" t="s">
        <v>174</v>
      </c>
      <c r="W1185" s="7" t="s">
        <v>122</v>
      </c>
      <c r="X1185" s="10" t="s">
        <v>21</v>
      </c>
      <c r="Y1185" s="14">
        <v>45615</v>
      </c>
      <c r="Z1185" s="14">
        <v>45619</v>
      </c>
      <c r="AA1185" s="11">
        <f t="shared" si="90"/>
        <v>2024</v>
      </c>
      <c r="AB1185" s="11" t="str">
        <f t="shared" si="91"/>
        <v>November</v>
      </c>
      <c r="AC1185" s="11">
        <f t="shared" si="94"/>
        <v>4</v>
      </c>
      <c r="AD1185" s="13" t="str" cm="1">
        <f t="array" ref="AD1185">_xlfn.IFS(Table1[[#This Row],[Diff order-ship date]]&gt;10,"late time",Table1[[#This Row],[Diff order-ship date]]&gt;=0,"on time",Table1[[#This Row],[Diff order-ship date]]&lt;0,"not appropriate")</f>
        <v>on time</v>
      </c>
      <c r="AE1185" s="11" t="str">
        <f t="shared" si="92"/>
        <v>Positive</v>
      </c>
      <c r="AF1185" s="11" t="str">
        <f>_xlfn.CONCAT(Table1[[#This Row],[Month]],Table1[[#This Row],[year]])</f>
        <v>November2024</v>
      </c>
      <c r="AG1185" s="11">
        <f t="shared" si="93"/>
        <v>6.9982930992440906E-2</v>
      </c>
    </row>
    <row r="1186" spans="1:33">
      <c r="A1186" s="4">
        <v>1185</v>
      </c>
      <c r="B1186" s="5" t="s">
        <v>493</v>
      </c>
      <c r="C1186" s="5" t="s">
        <v>153</v>
      </c>
      <c r="D1186" s="5" t="s">
        <v>494</v>
      </c>
      <c r="E1186" s="5" t="s">
        <v>495</v>
      </c>
      <c r="F1186" s="5" t="s">
        <v>159</v>
      </c>
      <c r="G1186" s="5" t="s">
        <v>474</v>
      </c>
      <c r="H1186" s="5" t="s">
        <v>25</v>
      </c>
      <c r="I1186" s="5" t="s">
        <v>212</v>
      </c>
      <c r="J1186" s="5" t="s">
        <v>66</v>
      </c>
      <c r="K1186" s="5" t="s">
        <v>3473</v>
      </c>
      <c r="L1186" s="5" t="s">
        <v>42</v>
      </c>
      <c r="M1186" s="5" t="s">
        <v>95</v>
      </c>
      <c r="N1186" s="5" t="s">
        <v>3474</v>
      </c>
      <c r="O1186" s="5">
        <v>1050.48</v>
      </c>
      <c r="P1186" s="5">
        <v>4</v>
      </c>
      <c r="Q1186" s="5">
        <v>94.44</v>
      </c>
      <c r="R1186" s="8">
        <f>Table1[[#This Row],[Profit]]/Table1[[#This Row],[Sales]]</f>
        <v>8.9901759195796196E-2</v>
      </c>
      <c r="S1186" s="5">
        <v>60.78</v>
      </c>
      <c r="T1186" s="5" t="s">
        <v>170</v>
      </c>
      <c r="U1186" s="5">
        <v>307</v>
      </c>
      <c r="V1186" s="5" t="s">
        <v>174</v>
      </c>
      <c r="W1186" s="5" t="s">
        <v>115</v>
      </c>
      <c r="X1186" s="9" t="s">
        <v>21</v>
      </c>
      <c r="Y1186" s="12">
        <v>45268</v>
      </c>
      <c r="Z1186" s="12">
        <v>45154</v>
      </c>
      <c r="AA1186" s="11">
        <f t="shared" si="90"/>
        <v>2023</v>
      </c>
      <c r="AB1186" s="11" t="str">
        <f t="shared" si="91"/>
        <v>August</v>
      </c>
      <c r="AC1186" s="11">
        <f t="shared" si="94"/>
        <v>-114</v>
      </c>
      <c r="AD1186" s="13" t="str" cm="1">
        <f t="array" ref="AD1186">_xlfn.IFS(Table1[[#This Row],[Diff order-ship date]]&gt;10,"late time",Table1[[#This Row],[Diff order-ship date]]&gt;=0,"on time",Table1[[#This Row],[Diff order-ship date]]&lt;0,"not appropriate")</f>
        <v>not appropriate</v>
      </c>
      <c r="AE1186" s="11" t="str">
        <f t="shared" si="92"/>
        <v>Positive</v>
      </c>
      <c r="AF1186" s="11" t="str">
        <f>_xlfn.CONCAT(Table1[[#This Row],[Month]],Table1[[#This Row],[year]])</f>
        <v>August2023</v>
      </c>
      <c r="AG1186" s="11">
        <f t="shared" si="93"/>
        <v>8.9901759195796196E-2</v>
      </c>
    </row>
    <row r="1187" spans="1:33">
      <c r="A1187" s="6">
        <v>1186</v>
      </c>
      <c r="B1187" s="7" t="s">
        <v>2992</v>
      </c>
      <c r="C1187" s="7" t="s">
        <v>153</v>
      </c>
      <c r="D1187" s="7" t="s">
        <v>2993</v>
      </c>
      <c r="E1187" s="7" t="s">
        <v>2994</v>
      </c>
      <c r="F1187" s="7" t="s">
        <v>159</v>
      </c>
      <c r="G1187" s="7" t="s">
        <v>967</v>
      </c>
      <c r="H1187" s="7" t="s">
        <v>61</v>
      </c>
      <c r="I1187" s="7" t="s">
        <v>212</v>
      </c>
      <c r="J1187" s="7" t="s">
        <v>67</v>
      </c>
      <c r="K1187" s="7" t="s">
        <v>1262</v>
      </c>
      <c r="L1187" s="7" t="s">
        <v>42</v>
      </c>
      <c r="M1187" s="7" t="s">
        <v>105</v>
      </c>
      <c r="N1187" s="7" t="s">
        <v>1263</v>
      </c>
      <c r="O1187" s="7">
        <v>1928.34</v>
      </c>
      <c r="P1187" s="7">
        <v>3</v>
      </c>
      <c r="Q1187" s="7">
        <v>77.13</v>
      </c>
      <c r="R1187" s="8">
        <f>Table1[[#This Row],[Profit]]/Table1[[#This Row],[Sales]]</f>
        <v>3.99981331093065E-2</v>
      </c>
      <c r="S1187" s="7">
        <v>131.22</v>
      </c>
      <c r="T1187" s="7" t="s">
        <v>170</v>
      </c>
      <c r="U1187" s="7">
        <v>402</v>
      </c>
      <c r="V1187" s="7" t="s">
        <v>174</v>
      </c>
      <c r="W1187" s="7" t="s">
        <v>126</v>
      </c>
      <c r="X1187" s="10" t="s">
        <v>21</v>
      </c>
      <c r="Y1187" s="14">
        <v>45578</v>
      </c>
      <c r="Z1187" s="14">
        <v>45582</v>
      </c>
      <c r="AA1187" s="11">
        <f t="shared" si="90"/>
        <v>2024</v>
      </c>
      <c r="AB1187" s="11" t="str">
        <f t="shared" si="91"/>
        <v>October</v>
      </c>
      <c r="AC1187" s="11">
        <f t="shared" si="94"/>
        <v>4</v>
      </c>
      <c r="AD1187" s="13" t="str" cm="1">
        <f t="array" ref="AD1187">_xlfn.IFS(Table1[[#This Row],[Diff order-ship date]]&gt;10,"late time",Table1[[#This Row],[Diff order-ship date]]&gt;=0,"on time",Table1[[#This Row],[Diff order-ship date]]&lt;0,"not appropriate")</f>
        <v>on time</v>
      </c>
      <c r="AE1187" s="11" t="str">
        <f t="shared" si="92"/>
        <v>Positive</v>
      </c>
      <c r="AF1187" s="11" t="str">
        <f>_xlfn.CONCAT(Table1[[#This Row],[Month]],Table1[[#This Row],[year]])</f>
        <v>October2024</v>
      </c>
      <c r="AG1187" s="11">
        <f t="shared" si="93"/>
        <v>3.99981331093065E-2</v>
      </c>
    </row>
    <row r="1188" spans="1:33">
      <c r="A1188" s="4">
        <v>1187</v>
      </c>
      <c r="B1188" s="5" t="s">
        <v>2972</v>
      </c>
      <c r="C1188" s="5" t="s">
        <v>153</v>
      </c>
      <c r="D1188" s="5" t="s">
        <v>2068</v>
      </c>
      <c r="E1188" s="5" t="s">
        <v>2069</v>
      </c>
      <c r="F1188" s="5" t="s">
        <v>159</v>
      </c>
      <c r="G1188" s="5" t="s">
        <v>2781</v>
      </c>
      <c r="H1188" s="5" t="s">
        <v>61</v>
      </c>
      <c r="I1188" s="5" t="s">
        <v>212</v>
      </c>
      <c r="J1188" s="5" t="s">
        <v>67</v>
      </c>
      <c r="K1188" s="5" t="s">
        <v>3475</v>
      </c>
      <c r="L1188" s="5" t="s">
        <v>42</v>
      </c>
      <c r="M1188" s="5" t="s">
        <v>105</v>
      </c>
      <c r="N1188" s="5" t="s">
        <v>3476</v>
      </c>
      <c r="O1188" s="5">
        <v>707.52</v>
      </c>
      <c r="P1188" s="5">
        <v>8</v>
      </c>
      <c r="Q1188" s="5">
        <v>297.12</v>
      </c>
      <c r="R1188" s="8">
        <f>Table1[[#This Row],[Profit]]/Table1[[#This Row],[Sales]]</f>
        <v>0.41994572591587498</v>
      </c>
      <c r="S1188" s="5">
        <v>58.83</v>
      </c>
      <c r="T1188" s="5" t="s">
        <v>170</v>
      </c>
      <c r="U1188" s="5">
        <v>428</v>
      </c>
      <c r="V1188" s="5" t="s">
        <v>174</v>
      </c>
      <c r="W1188" s="5" t="s">
        <v>122</v>
      </c>
      <c r="X1188" s="9" t="s">
        <v>21</v>
      </c>
      <c r="Y1188" s="12">
        <v>44804</v>
      </c>
      <c r="Z1188" s="12">
        <v>44660</v>
      </c>
      <c r="AA1188" s="11">
        <f t="shared" si="90"/>
        <v>2022</v>
      </c>
      <c r="AB1188" s="11" t="str">
        <f t="shared" si="91"/>
        <v>April</v>
      </c>
      <c r="AC1188" s="11">
        <f t="shared" si="94"/>
        <v>-144</v>
      </c>
      <c r="AD1188" s="13" t="str" cm="1">
        <f t="array" ref="AD1188">_xlfn.IFS(Table1[[#This Row],[Diff order-ship date]]&gt;10,"late time",Table1[[#This Row],[Diff order-ship date]]&gt;=0,"on time",Table1[[#This Row],[Diff order-ship date]]&lt;0,"not appropriate")</f>
        <v>not appropriate</v>
      </c>
      <c r="AE1188" s="11" t="str">
        <f t="shared" si="92"/>
        <v>Positive</v>
      </c>
      <c r="AF1188" s="11" t="str">
        <f>_xlfn.CONCAT(Table1[[#This Row],[Month]],Table1[[#This Row],[year]])</f>
        <v>April2022</v>
      </c>
      <c r="AG1188" s="11">
        <f t="shared" si="93"/>
        <v>0.41994572591587498</v>
      </c>
    </row>
    <row r="1189" spans="1:33">
      <c r="A1189" s="6">
        <v>1188</v>
      </c>
      <c r="B1189" s="7" t="s">
        <v>3477</v>
      </c>
      <c r="C1189" s="7" t="s">
        <v>153</v>
      </c>
      <c r="D1189" s="7" t="s">
        <v>3478</v>
      </c>
      <c r="E1189" s="7" t="s">
        <v>3479</v>
      </c>
      <c r="F1189" s="7" t="s">
        <v>159</v>
      </c>
      <c r="G1189" s="7" t="s">
        <v>2308</v>
      </c>
      <c r="H1189" s="7" t="s">
        <v>100</v>
      </c>
      <c r="I1189" s="7" t="s">
        <v>212</v>
      </c>
      <c r="J1189" s="7" t="s">
        <v>67</v>
      </c>
      <c r="K1189" s="7" t="s">
        <v>2529</v>
      </c>
      <c r="L1189" s="7" t="s">
        <v>42</v>
      </c>
      <c r="M1189" s="7" t="s">
        <v>105</v>
      </c>
      <c r="N1189" s="7" t="s">
        <v>2530</v>
      </c>
      <c r="O1189" s="7">
        <v>551.16</v>
      </c>
      <c r="P1189" s="7">
        <v>4</v>
      </c>
      <c r="Q1189" s="7">
        <v>154.32</v>
      </c>
      <c r="R1189" s="8">
        <f>Table1[[#This Row],[Profit]]/Table1[[#This Row],[Sales]]</f>
        <v>0.27999129109514498</v>
      </c>
      <c r="S1189" s="7">
        <v>46.16</v>
      </c>
      <c r="T1189" s="7" t="s">
        <v>170</v>
      </c>
      <c r="U1189" s="7">
        <v>350</v>
      </c>
      <c r="V1189" s="7" t="s">
        <v>174</v>
      </c>
      <c r="W1189" s="7" t="s">
        <v>115</v>
      </c>
      <c r="X1189" s="10" t="s">
        <v>28</v>
      </c>
      <c r="Y1189" s="14">
        <v>45560</v>
      </c>
      <c r="Z1189" s="14">
        <v>45565</v>
      </c>
      <c r="AA1189" s="11">
        <f t="shared" si="90"/>
        <v>2024</v>
      </c>
      <c r="AB1189" s="11" t="str">
        <f t="shared" si="91"/>
        <v>September</v>
      </c>
      <c r="AC1189" s="11">
        <f t="shared" si="94"/>
        <v>5</v>
      </c>
      <c r="AD1189" s="13" t="str" cm="1">
        <f t="array" ref="AD1189">_xlfn.IFS(Table1[[#This Row],[Diff order-ship date]]&gt;10,"late time",Table1[[#This Row],[Diff order-ship date]]&gt;=0,"on time",Table1[[#This Row],[Diff order-ship date]]&lt;0,"not appropriate")</f>
        <v>on time</v>
      </c>
      <c r="AE1189" s="11" t="str">
        <f t="shared" si="92"/>
        <v>Positive</v>
      </c>
      <c r="AF1189" s="11" t="str">
        <f>_xlfn.CONCAT(Table1[[#This Row],[Month]],Table1[[#This Row],[year]])</f>
        <v>September2024</v>
      </c>
      <c r="AG1189" s="11">
        <f t="shared" si="93"/>
        <v>0.27999129109514498</v>
      </c>
    </row>
    <row r="1190" spans="1:33">
      <c r="A1190" s="4">
        <v>1189</v>
      </c>
      <c r="B1190" s="5" t="s">
        <v>3480</v>
      </c>
      <c r="C1190" s="5" t="s">
        <v>153</v>
      </c>
      <c r="D1190" s="5" t="s">
        <v>2610</v>
      </c>
      <c r="E1190" s="5" t="s">
        <v>2611</v>
      </c>
      <c r="F1190" s="5" t="s">
        <v>159</v>
      </c>
      <c r="G1190" s="5" t="s">
        <v>725</v>
      </c>
      <c r="H1190" s="5" t="s">
        <v>132</v>
      </c>
      <c r="I1190" s="5" t="s">
        <v>212</v>
      </c>
      <c r="J1190" s="5" t="s">
        <v>66</v>
      </c>
      <c r="K1190" s="5" t="s">
        <v>3481</v>
      </c>
      <c r="L1190" s="5" t="s">
        <v>42</v>
      </c>
      <c r="M1190" s="5" t="s">
        <v>62</v>
      </c>
      <c r="N1190" s="5" t="s">
        <v>3482</v>
      </c>
      <c r="O1190" s="5">
        <v>291.42</v>
      </c>
      <c r="P1190" s="5">
        <v>2</v>
      </c>
      <c r="Q1190" s="5">
        <v>131.1</v>
      </c>
      <c r="R1190" s="8">
        <f>Table1[[#This Row],[Profit]]/Table1[[#This Row],[Sales]]</f>
        <v>0.44986617253448602</v>
      </c>
      <c r="S1190" s="5">
        <v>15.33</v>
      </c>
      <c r="T1190" s="5" t="s">
        <v>170</v>
      </c>
      <c r="U1190" s="5">
        <v>120</v>
      </c>
      <c r="V1190" s="5" t="s">
        <v>174</v>
      </c>
      <c r="W1190" s="5" t="s">
        <v>122</v>
      </c>
      <c r="X1190" s="9" t="s">
        <v>28</v>
      </c>
      <c r="Y1190" s="12">
        <v>44661</v>
      </c>
      <c r="Z1190" s="12">
        <v>44814</v>
      </c>
      <c r="AA1190" s="11">
        <f t="shared" si="90"/>
        <v>2022</v>
      </c>
      <c r="AB1190" s="11" t="str">
        <f t="shared" si="91"/>
        <v>September</v>
      </c>
      <c r="AC1190" s="11">
        <f t="shared" si="94"/>
        <v>153</v>
      </c>
      <c r="AD1190" s="13" t="str" cm="1">
        <f t="array" ref="AD1190">_xlfn.IFS(Table1[[#This Row],[Diff order-ship date]]&gt;10,"late time",Table1[[#This Row],[Diff order-ship date]]&gt;=0,"on time",Table1[[#This Row],[Diff order-ship date]]&lt;0,"not appropriate")</f>
        <v>late time</v>
      </c>
      <c r="AE1190" s="11" t="str">
        <f t="shared" si="92"/>
        <v>Positive</v>
      </c>
      <c r="AF1190" s="11" t="str">
        <f>_xlfn.CONCAT(Table1[[#This Row],[Month]],Table1[[#This Row],[year]])</f>
        <v>September2022</v>
      </c>
      <c r="AG1190" s="11">
        <f t="shared" si="93"/>
        <v>0.44986617253448602</v>
      </c>
    </row>
    <row r="1191" spans="1:33">
      <c r="A1191" s="6">
        <v>1190</v>
      </c>
      <c r="B1191" s="7" t="s">
        <v>3483</v>
      </c>
      <c r="C1191" s="7" t="s">
        <v>153</v>
      </c>
      <c r="D1191" s="7" t="s">
        <v>3484</v>
      </c>
      <c r="E1191" s="7" t="s">
        <v>3485</v>
      </c>
      <c r="F1191" s="7" t="s">
        <v>159</v>
      </c>
      <c r="G1191" s="7" t="s">
        <v>1011</v>
      </c>
      <c r="H1191" s="7" t="s">
        <v>134</v>
      </c>
      <c r="I1191" s="7" t="s">
        <v>212</v>
      </c>
      <c r="J1191" s="7" t="s">
        <v>66</v>
      </c>
      <c r="K1191" s="7" t="s">
        <v>3486</v>
      </c>
      <c r="L1191" s="7" t="s">
        <v>42</v>
      </c>
      <c r="M1191" s="7" t="s">
        <v>26</v>
      </c>
      <c r="N1191" s="7" t="s">
        <v>3487</v>
      </c>
      <c r="O1191" s="7">
        <v>106.32</v>
      </c>
      <c r="P1191" s="7">
        <v>2</v>
      </c>
      <c r="Q1191" s="7">
        <v>30.78</v>
      </c>
      <c r="R1191" s="8">
        <f>Table1[[#This Row],[Profit]]/Table1[[#This Row],[Sales]]</f>
        <v>0.28950338600451497</v>
      </c>
      <c r="S1191" s="7">
        <v>5.39</v>
      </c>
      <c r="T1191" s="7" t="s">
        <v>170</v>
      </c>
      <c r="U1191" s="7">
        <v>510</v>
      </c>
      <c r="V1191" s="7" t="s">
        <v>174</v>
      </c>
      <c r="W1191" s="7" t="s">
        <v>115</v>
      </c>
      <c r="X1191" s="10" t="s">
        <v>28</v>
      </c>
      <c r="Y1191" s="14">
        <v>44661</v>
      </c>
      <c r="Z1191" s="14">
        <v>44814</v>
      </c>
      <c r="AA1191" s="11">
        <f t="shared" si="90"/>
        <v>2022</v>
      </c>
      <c r="AB1191" s="11" t="str">
        <f t="shared" si="91"/>
        <v>September</v>
      </c>
      <c r="AC1191" s="11">
        <f t="shared" si="94"/>
        <v>153</v>
      </c>
      <c r="AD1191" s="13" t="str" cm="1">
        <f t="array" ref="AD1191">_xlfn.IFS(Table1[[#This Row],[Diff order-ship date]]&gt;10,"late time",Table1[[#This Row],[Diff order-ship date]]&gt;=0,"on time",Table1[[#This Row],[Diff order-ship date]]&lt;0,"not appropriate")</f>
        <v>late time</v>
      </c>
      <c r="AE1191" s="11" t="str">
        <f t="shared" si="92"/>
        <v>Positive</v>
      </c>
      <c r="AF1191" s="11" t="str">
        <f>_xlfn.CONCAT(Table1[[#This Row],[Month]],Table1[[#This Row],[year]])</f>
        <v>September2022</v>
      </c>
      <c r="AG1191" s="11">
        <f t="shared" si="93"/>
        <v>0.28950338600451497</v>
      </c>
    </row>
    <row r="1192" spans="1:33">
      <c r="A1192" s="4">
        <v>1191</v>
      </c>
      <c r="B1192" s="5" t="s">
        <v>541</v>
      </c>
      <c r="C1192" s="5" t="s">
        <v>153</v>
      </c>
      <c r="D1192" s="5" t="s">
        <v>542</v>
      </c>
      <c r="E1192" s="5" t="s">
        <v>543</v>
      </c>
      <c r="F1192" s="5" t="s">
        <v>159</v>
      </c>
      <c r="G1192" s="5" t="s">
        <v>544</v>
      </c>
      <c r="H1192" s="5" t="s">
        <v>142</v>
      </c>
      <c r="I1192" s="5" t="s">
        <v>212</v>
      </c>
      <c r="J1192" s="5" t="s">
        <v>64</v>
      </c>
      <c r="K1192" s="5" t="s">
        <v>1194</v>
      </c>
      <c r="L1192" s="5" t="s">
        <v>42</v>
      </c>
      <c r="M1192" s="5" t="s">
        <v>26</v>
      </c>
      <c r="N1192" s="5" t="s">
        <v>1195</v>
      </c>
      <c r="O1192" s="5">
        <v>86.04</v>
      </c>
      <c r="P1192" s="5">
        <v>2</v>
      </c>
      <c r="Q1192" s="5">
        <v>3.42</v>
      </c>
      <c r="R1192" s="8">
        <f>Table1[[#This Row],[Profit]]/Table1[[#This Row],[Sales]]</f>
        <v>3.9748953974895397E-2</v>
      </c>
      <c r="S1192" s="5">
        <v>5.1100000000000003</v>
      </c>
      <c r="T1192" s="5" t="s">
        <v>170</v>
      </c>
      <c r="U1192" s="5">
        <v>489</v>
      </c>
      <c r="V1192" s="5" t="s">
        <v>174</v>
      </c>
      <c r="W1192" s="5" t="s">
        <v>110</v>
      </c>
      <c r="X1192" s="9" t="s">
        <v>28</v>
      </c>
      <c r="Y1192" s="12">
        <v>45268</v>
      </c>
      <c r="Z1192" s="12">
        <v>45154</v>
      </c>
      <c r="AA1192" s="11">
        <f t="shared" si="90"/>
        <v>2023</v>
      </c>
      <c r="AB1192" s="11" t="str">
        <f t="shared" si="91"/>
        <v>August</v>
      </c>
      <c r="AC1192" s="11">
        <f t="shared" si="94"/>
        <v>-114</v>
      </c>
      <c r="AD1192" s="13" t="str" cm="1">
        <f t="array" ref="AD1192">_xlfn.IFS(Table1[[#This Row],[Diff order-ship date]]&gt;10,"late time",Table1[[#This Row],[Diff order-ship date]]&gt;=0,"on time",Table1[[#This Row],[Diff order-ship date]]&lt;0,"not appropriate")</f>
        <v>not appropriate</v>
      </c>
      <c r="AE1192" s="11" t="str">
        <f t="shared" si="92"/>
        <v>Positive</v>
      </c>
      <c r="AF1192" s="11" t="str">
        <f>_xlfn.CONCAT(Table1[[#This Row],[Month]],Table1[[#This Row],[year]])</f>
        <v>August2023</v>
      </c>
      <c r="AG1192" s="11">
        <f t="shared" si="93"/>
        <v>3.9748953974895397E-2</v>
      </c>
    </row>
    <row r="1193" spans="1:33">
      <c r="A1193" s="6">
        <v>1192</v>
      </c>
      <c r="B1193" s="7" t="s">
        <v>3005</v>
      </c>
      <c r="C1193" s="7" t="s">
        <v>153</v>
      </c>
      <c r="D1193" s="7" t="s">
        <v>3006</v>
      </c>
      <c r="E1193" s="7" t="s">
        <v>3007</v>
      </c>
      <c r="F1193" s="7" t="s">
        <v>159</v>
      </c>
      <c r="G1193" s="7" t="s">
        <v>516</v>
      </c>
      <c r="H1193" s="7" t="s">
        <v>132</v>
      </c>
      <c r="I1193" s="7" t="s">
        <v>212</v>
      </c>
      <c r="J1193" s="7" t="s">
        <v>66</v>
      </c>
      <c r="K1193" s="7" t="s">
        <v>1262</v>
      </c>
      <c r="L1193" s="7" t="s">
        <v>42</v>
      </c>
      <c r="M1193" s="7" t="s">
        <v>105</v>
      </c>
      <c r="N1193" s="7" t="s">
        <v>1263</v>
      </c>
      <c r="O1193" s="7">
        <v>1285.56</v>
      </c>
      <c r="P1193" s="7">
        <v>2</v>
      </c>
      <c r="Q1193" s="7">
        <v>51.42</v>
      </c>
      <c r="R1193" s="8">
        <f>Table1[[#This Row],[Profit]]/Table1[[#This Row],[Sales]]</f>
        <v>3.99981331093065E-2</v>
      </c>
      <c r="S1193" s="7">
        <v>91.09</v>
      </c>
      <c r="T1193" s="7" t="s">
        <v>170</v>
      </c>
      <c r="U1193" s="7">
        <v>201</v>
      </c>
      <c r="V1193" s="7" t="s">
        <v>174</v>
      </c>
      <c r="W1193" s="7" t="s">
        <v>126</v>
      </c>
      <c r="X1193" s="10" t="s">
        <v>28</v>
      </c>
      <c r="Y1193" s="14">
        <v>45560</v>
      </c>
      <c r="Z1193" s="14">
        <v>45565</v>
      </c>
      <c r="AA1193" s="11">
        <f t="shared" si="90"/>
        <v>2024</v>
      </c>
      <c r="AB1193" s="11" t="str">
        <f t="shared" si="91"/>
        <v>September</v>
      </c>
      <c r="AC1193" s="11">
        <f t="shared" si="94"/>
        <v>5</v>
      </c>
      <c r="AD1193" s="13" t="str" cm="1">
        <f t="array" ref="AD1193">_xlfn.IFS(Table1[[#This Row],[Diff order-ship date]]&gt;10,"late time",Table1[[#This Row],[Diff order-ship date]]&gt;=0,"on time",Table1[[#This Row],[Diff order-ship date]]&lt;0,"not appropriate")</f>
        <v>on time</v>
      </c>
      <c r="AE1193" s="11" t="str">
        <f t="shared" si="92"/>
        <v>Positive</v>
      </c>
      <c r="AF1193" s="11" t="str">
        <f>_xlfn.CONCAT(Table1[[#This Row],[Month]],Table1[[#This Row],[year]])</f>
        <v>September2024</v>
      </c>
      <c r="AG1193" s="11">
        <f t="shared" si="93"/>
        <v>3.99981331093065E-2</v>
      </c>
    </row>
    <row r="1194" spans="1:33">
      <c r="A1194" s="4">
        <v>1193</v>
      </c>
      <c r="B1194" s="5" t="s">
        <v>2962</v>
      </c>
      <c r="C1194" s="5" t="s">
        <v>153</v>
      </c>
      <c r="D1194" s="5" t="s">
        <v>2963</v>
      </c>
      <c r="E1194" s="5" t="s">
        <v>2964</v>
      </c>
      <c r="F1194" s="5" t="s">
        <v>159</v>
      </c>
      <c r="G1194" s="5" t="s">
        <v>120</v>
      </c>
      <c r="H1194" s="5" t="s">
        <v>120</v>
      </c>
      <c r="I1194" s="5" t="s">
        <v>212</v>
      </c>
      <c r="J1194" s="5" t="s">
        <v>66</v>
      </c>
      <c r="K1194" s="5" t="s">
        <v>3488</v>
      </c>
      <c r="L1194" s="5" t="s">
        <v>42</v>
      </c>
      <c r="M1194" s="5" t="s">
        <v>105</v>
      </c>
      <c r="N1194" s="5" t="s">
        <v>3489</v>
      </c>
      <c r="O1194" s="5">
        <v>159.66</v>
      </c>
      <c r="P1194" s="5">
        <v>2</v>
      </c>
      <c r="Q1194" s="5">
        <v>20.7</v>
      </c>
      <c r="R1194" s="8">
        <f>Table1[[#This Row],[Profit]]/Table1[[#This Row],[Sales]]</f>
        <v>0.12965050732807201</v>
      </c>
      <c r="S1194" s="5">
        <v>5.41</v>
      </c>
      <c r="T1194" s="5" t="s">
        <v>170</v>
      </c>
      <c r="U1194" s="5">
        <v>479</v>
      </c>
      <c r="V1194" s="5" t="s">
        <v>174</v>
      </c>
      <c r="W1194" s="5" t="s">
        <v>115</v>
      </c>
      <c r="X1194" s="9" t="s">
        <v>28</v>
      </c>
      <c r="Y1194" s="12">
        <v>45637</v>
      </c>
      <c r="Z1194" s="12">
        <v>45612</v>
      </c>
      <c r="AA1194" s="11">
        <f t="shared" si="90"/>
        <v>2024</v>
      </c>
      <c r="AB1194" s="11" t="str">
        <f t="shared" si="91"/>
        <v>November</v>
      </c>
      <c r="AC1194" s="11">
        <f t="shared" si="94"/>
        <v>-25</v>
      </c>
      <c r="AD1194" s="13" t="str" cm="1">
        <f t="array" ref="AD1194">_xlfn.IFS(Table1[[#This Row],[Diff order-ship date]]&gt;10,"late time",Table1[[#This Row],[Diff order-ship date]]&gt;=0,"on time",Table1[[#This Row],[Diff order-ship date]]&lt;0,"not appropriate")</f>
        <v>not appropriate</v>
      </c>
      <c r="AE1194" s="11" t="str">
        <f t="shared" si="92"/>
        <v>Positive</v>
      </c>
      <c r="AF1194" s="11" t="str">
        <f>_xlfn.CONCAT(Table1[[#This Row],[Month]],Table1[[#This Row],[year]])</f>
        <v>November2024</v>
      </c>
      <c r="AG1194" s="11">
        <f t="shared" si="93"/>
        <v>0.12965050732807201</v>
      </c>
    </row>
    <row r="1195" spans="1:33">
      <c r="A1195" s="6">
        <v>1194</v>
      </c>
      <c r="B1195" s="7" t="s">
        <v>3490</v>
      </c>
      <c r="C1195" s="7" t="s">
        <v>153</v>
      </c>
      <c r="D1195" s="7" t="s">
        <v>3491</v>
      </c>
      <c r="E1195" s="7" t="s">
        <v>3492</v>
      </c>
      <c r="F1195" s="7" t="s">
        <v>158</v>
      </c>
      <c r="G1195" s="7" t="s">
        <v>3493</v>
      </c>
      <c r="H1195" s="7" t="s">
        <v>129</v>
      </c>
      <c r="I1195" s="7" t="s">
        <v>212</v>
      </c>
      <c r="J1195" s="7" t="s">
        <v>67</v>
      </c>
      <c r="K1195" s="7" t="s">
        <v>3494</v>
      </c>
      <c r="L1195" s="7" t="s">
        <v>29</v>
      </c>
      <c r="M1195" s="7" t="s">
        <v>121</v>
      </c>
      <c r="N1195" s="7" t="s">
        <v>3495</v>
      </c>
      <c r="O1195" s="7">
        <v>2572.7399999999998</v>
      </c>
      <c r="P1195" s="7">
        <v>3</v>
      </c>
      <c r="Q1195" s="7">
        <v>1080.54</v>
      </c>
      <c r="R1195" s="8">
        <f>Table1[[#This Row],[Profit]]/Table1[[#This Row],[Sales]]</f>
        <v>0.41999580214090798</v>
      </c>
      <c r="S1195" s="7">
        <v>216.06</v>
      </c>
      <c r="T1195" s="7" t="s">
        <v>170</v>
      </c>
      <c r="U1195" s="7">
        <v>374</v>
      </c>
      <c r="V1195" s="7" t="s">
        <v>174</v>
      </c>
      <c r="W1195" s="7" t="s">
        <v>122</v>
      </c>
      <c r="X1195" s="10" t="s">
        <v>21</v>
      </c>
      <c r="Y1195" s="14">
        <v>45637</v>
      </c>
      <c r="Z1195" s="14">
        <v>45612</v>
      </c>
      <c r="AA1195" s="11">
        <f t="shared" si="90"/>
        <v>2024</v>
      </c>
      <c r="AB1195" s="11" t="str">
        <f t="shared" si="91"/>
        <v>November</v>
      </c>
      <c r="AC1195" s="11">
        <f t="shared" si="94"/>
        <v>-25</v>
      </c>
      <c r="AD1195" s="13" t="str" cm="1">
        <f t="array" ref="AD1195">_xlfn.IFS(Table1[[#This Row],[Diff order-ship date]]&gt;10,"late time",Table1[[#This Row],[Diff order-ship date]]&gt;=0,"on time",Table1[[#This Row],[Diff order-ship date]]&lt;0,"not appropriate")</f>
        <v>not appropriate</v>
      </c>
      <c r="AE1195" s="11" t="str">
        <f t="shared" si="92"/>
        <v>Positive</v>
      </c>
      <c r="AF1195" s="11" t="str">
        <f>_xlfn.CONCAT(Table1[[#This Row],[Month]],Table1[[#This Row],[year]])</f>
        <v>November2024</v>
      </c>
      <c r="AG1195" s="11">
        <f t="shared" si="93"/>
        <v>0.41999580214090798</v>
      </c>
    </row>
    <row r="1196" spans="1:33">
      <c r="A1196" s="4">
        <v>1195</v>
      </c>
      <c r="B1196" s="5" t="s">
        <v>305</v>
      </c>
      <c r="C1196" s="5" t="s">
        <v>153</v>
      </c>
      <c r="D1196" s="5" t="s">
        <v>306</v>
      </c>
      <c r="E1196" s="5" t="s">
        <v>307</v>
      </c>
      <c r="F1196" s="5" t="s">
        <v>158</v>
      </c>
      <c r="G1196" s="5" t="s">
        <v>308</v>
      </c>
      <c r="H1196" s="5" t="s">
        <v>87</v>
      </c>
      <c r="I1196" s="5" t="s">
        <v>212</v>
      </c>
      <c r="J1196" s="5" t="s">
        <v>66</v>
      </c>
      <c r="K1196" s="5" t="s">
        <v>3496</v>
      </c>
      <c r="L1196" s="5" t="s">
        <v>29</v>
      </c>
      <c r="M1196" s="5" t="s">
        <v>121</v>
      </c>
      <c r="N1196" s="5" t="s">
        <v>3497</v>
      </c>
      <c r="O1196" s="5">
        <v>998.1</v>
      </c>
      <c r="P1196" s="5">
        <v>3</v>
      </c>
      <c r="Q1196" s="5">
        <v>419.13</v>
      </c>
      <c r="R1196" s="8">
        <f>Table1[[#This Row],[Profit]]/Table1[[#This Row],[Sales]]</f>
        <v>0.41992786293958501</v>
      </c>
      <c r="S1196" s="5">
        <v>61.25</v>
      </c>
      <c r="T1196" s="5" t="s">
        <v>170</v>
      </c>
      <c r="U1196" s="5">
        <v>565</v>
      </c>
      <c r="V1196" s="5" t="s">
        <v>174</v>
      </c>
      <c r="W1196" s="5" t="s">
        <v>115</v>
      </c>
      <c r="X1196" s="9" t="s">
        <v>28</v>
      </c>
      <c r="Y1196" s="12">
        <v>44593</v>
      </c>
      <c r="Z1196" s="12">
        <v>44713</v>
      </c>
      <c r="AA1196" s="11">
        <f t="shared" si="90"/>
        <v>2022</v>
      </c>
      <c r="AB1196" s="11" t="str">
        <f t="shared" si="91"/>
        <v>June</v>
      </c>
      <c r="AC1196" s="11">
        <f t="shared" si="94"/>
        <v>120</v>
      </c>
      <c r="AD1196" s="13" t="str" cm="1">
        <f t="array" ref="AD1196">_xlfn.IFS(Table1[[#This Row],[Diff order-ship date]]&gt;10,"late time",Table1[[#This Row],[Diff order-ship date]]&gt;=0,"on time",Table1[[#This Row],[Diff order-ship date]]&lt;0,"not appropriate")</f>
        <v>late time</v>
      </c>
      <c r="AE1196" s="11" t="str">
        <f t="shared" si="92"/>
        <v>Positive</v>
      </c>
      <c r="AF1196" s="11" t="str">
        <f>_xlfn.CONCAT(Table1[[#This Row],[Month]],Table1[[#This Row],[year]])</f>
        <v>June2022</v>
      </c>
      <c r="AG1196" s="11">
        <f t="shared" si="93"/>
        <v>0.41992786293958501</v>
      </c>
    </row>
    <row r="1197" spans="1:33">
      <c r="A1197" s="6">
        <v>1196</v>
      </c>
      <c r="B1197" s="7" t="s">
        <v>3498</v>
      </c>
      <c r="C1197" s="7" t="s">
        <v>153</v>
      </c>
      <c r="D1197" s="7" t="s">
        <v>3499</v>
      </c>
      <c r="E1197" s="7" t="s">
        <v>3500</v>
      </c>
      <c r="F1197" s="7" t="s">
        <v>158</v>
      </c>
      <c r="G1197" s="7" t="s">
        <v>723</v>
      </c>
      <c r="H1197" s="7" t="s">
        <v>129</v>
      </c>
      <c r="I1197" s="7" t="s">
        <v>212</v>
      </c>
      <c r="J1197" s="7" t="s">
        <v>67</v>
      </c>
      <c r="K1197" s="7" t="s">
        <v>3501</v>
      </c>
      <c r="L1197" s="7" t="s">
        <v>29</v>
      </c>
      <c r="M1197" s="7" t="s">
        <v>56</v>
      </c>
      <c r="N1197" s="7" t="s">
        <v>3502</v>
      </c>
      <c r="O1197" s="7">
        <v>300.42</v>
      </c>
      <c r="P1197" s="7">
        <v>3</v>
      </c>
      <c r="Q1197" s="7">
        <v>18</v>
      </c>
      <c r="R1197" s="8">
        <f>Table1[[#This Row],[Profit]]/Table1[[#This Row],[Sales]]</f>
        <v>5.9916117435590201E-2</v>
      </c>
      <c r="S1197" s="7">
        <v>12.23</v>
      </c>
      <c r="T1197" s="7" t="s">
        <v>170</v>
      </c>
      <c r="U1197" s="7">
        <v>534</v>
      </c>
      <c r="V1197" s="7" t="s">
        <v>174</v>
      </c>
      <c r="W1197" s="7" t="s">
        <v>126</v>
      </c>
      <c r="X1197" s="10" t="s">
        <v>28</v>
      </c>
      <c r="Y1197" s="14">
        <v>45125</v>
      </c>
      <c r="Z1197" s="14">
        <v>45129</v>
      </c>
      <c r="AA1197" s="11">
        <f t="shared" si="90"/>
        <v>2023</v>
      </c>
      <c r="AB1197" s="11" t="str">
        <f t="shared" si="91"/>
        <v>July</v>
      </c>
      <c r="AC1197" s="11">
        <f t="shared" si="94"/>
        <v>4</v>
      </c>
      <c r="AD1197" s="13" t="str" cm="1">
        <f t="array" ref="AD1197">_xlfn.IFS(Table1[[#This Row],[Diff order-ship date]]&gt;10,"late time",Table1[[#This Row],[Diff order-ship date]]&gt;=0,"on time",Table1[[#This Row],[Diff order-ship date]]&lt;0,"not appropriate")</f>
        <v>on time</v>
      </c>
      <c r="AE1197" s="11" t="str">
        <f t="shared" si="92"/>
        <v>Positive</v>
      </c>
      <c r="AF1197" s="11" t="str">
        <f>_xlfn.CONCAT(Table1[[#This Row],[Month]],Table1[[#This Row],[year]])</f>
        <v>July2023</v>
      </c>
      <c r="AG1197" s="11">
        <f t="shared" si="93"/>
        <v>5.9916117435590201E-2</v>
      </c>
    </row>
    <row r="1198" spans="1:33">
      <c r="A1198" s="4">
        <v>1197</v>
      </c>
      <c r="B1198" s="5" t="s">
        <v>1692</v>
      </c>
      <c r="C1198" s="5" t="s">
        <v>153</v>
      </c>
      <c r="D1198" s="5" t="s">
        <v>1693</v>
      </c>
      <c r="E1198" s="5" t="s">
        <v>1694</v>
      </c>
      <c r="F1198" s="5" t="s">
        <v>158</v>
      </c>
      <c r="G1198" s="5" t="s">
        <v>1695</v>
      </c>
      <c r="H1198" s="5" t="s">
        <v>40</v>
      </c>
      <c r="I1198" s="5" t="s">
        <v>212</v>
      </c>
      <c r="J1198" s="5" t="s">
        <v>64</v>
      </c>
      <c r="K1198" s="5" t="s">
        <v>3503</v>
      </c>
      <c r="L1198" s="5" t="s">
        <v>29</v>
      </c>
      <c r="M1198" s="5" t="s">
        <v>83</v>
      </c>
      <c r="N1198" s="5" t="s">
        <v>3504</v>
      </c>
      <c r="O1198" s="5">
        <v>159.12</v>
      </c>
      <c r="P1198" s="5">
        <v>3</v>
      </c>
      <c r="Q1198" s="5">
        <v>60.39</v>
      </c>
      <c r="R1198" s="8">
        <f>Table1[[#This Row],[Profit]]/Table1[[#This Row],[Sales]]</f>
        <v>0.37952488687782798</v>
      </c>
      <c r="S1198" s="5">
        <v>15.54</v>
      </c>
      <c r="T1198" s="5" t="s">
        <v>170</v>
      </c>
      <c r="U1198" s="5">
        <v>60</v>
      </c>
      <c r="V1198" s="5" t="s">
        <v>174</v>
      </c>
      <c r="W1198" s="5" t="s">
        <v>122</v>
      </c>
      <c r="X1198" s="9" t="s">
        <v>21</v>
      </c>
      <c r="Y1198" s="12">
        <v>44438</v>
      </c>
      <c r="Z1198" s="12">
        <v>44264</v>
      </c>
      <c r="AA1198" s="11">
        <f t="shared" si="90"/>
        <v>2021</v>
      </c>
      <c r="AB1198" s="11" t="str">
        <f t="shared" si="91"/>
        <v>March</v>
      </c>
      <c r="AC1198" s="11">
        <f t="shared" si="94"/>
        <v>-174</v>
      </c>
      <c r="AD1198" s="13" t="str" cm="1">
        <f t="array" ref="AD1198">_xlfn.IFS(Table1[[#This Row],[Diff order-ship date]]&gt;10,"late time",Table1[[#This Row],[Diff order-ship date]]&gt;=0,"on time",Table1[[#This Row],[Diff order-ship date]]&lt;0,"not appropriate")</f>
        <v>not appropriate</v>
      </c>
      <c r="AE1198" s="11" t="str">
        <f t="shared" si="92"/>
        <v>Positive</v>
      </c>
      <c r="AF1198" s="11" t="str">
        <f>_xlfn.CONCAT(Table1[[#This Row],[Month]],Table1[[#This Row],[year]])</f>
        <v>March2021</v>
      </c>
      <c r="AG1198" s="11">
        <f t="shared" si="93"/>
        <v>0.37952488687782798</v>
      </c>
    </row>
    <row r="1199" spans="1:33">
      <c r="A1199" s="6">
        <v>1198</v>
      </c>
      <c r="B1199" s="7" t="s">
        <v>385</v>
      </c>
      <c r="C1199" s="7" t="s">
        <v>153</v>
      </c>
      <c r="D1199" s="7" t="s">
        <v>386</v>
      </c>
      <c r="E1199" s="7" t="s">
        <v>387</v>
      </c>
      <c r="F1199" s="7" t="s">
        <v>158</v>
      </c>
      <c r="G1199" s="7" t="s">
        <v>276</v>
      </c>
      <c r="H1199" s="7" t="s">
        <v>140</v>
      </c>
      <c r="I1199" s="7" t="s">
        <v>212</v>
      </c>
      <c r="J1199" s="7" t="s">
        <v>65</v>
      </c>
      <c r="K1199" s="7" t="s">
        <v>2784</v>
      </c>
      <c r="L1199" s="7" t="s">
        <v>29</v>
      </c>
      <c r="M1199" s="7" t="s">
        <v>83</v>
      </c>
      <c r="N1199" s="7" t="s">
        <v>139</v>
      </c>
      <c r="O1199" s="7">
        <v>155.25</v>
      </c>
      <c r="P1199" s="7">
        <v>3</v>
      </c>
      <c r="Q1199" s="7">
        <v>24.84</v>
      </c>
      <c r="R1199" s="8">
        <f>Table1[[#This Row],[Profit]]/Table1[[#This Row],[Sales]]</f>
        <v>0.16</v>
      </c>
      <c r="S1199" s="7">
        <v>9.5500000000000007</v>
      </c>
      <c r="T1199" s="7" t="s">
        <v>170</v>
      </c>
      <c r="U1199" s="7">
        <v>796</v>
      </c>
      <c r="V1199" s="7" t="s">
        <v>174</v>
      </c>
      <c r="W1199" s="7" t="s">
        <v>110</v>
      </c>
      <c r="X1199" s="10" t="s">
        <v>28</v>
      </c>
      <c r="Y1199" s="14">
        <v>45444</v>
      </c>
      <c r="Z1199" s="14">
        <v>45566</v>
      </c>
      <c r="AA1199" s="11">
        <f t="shared" si="90"/>
        <v>2024</v>
      </c>
      <c r="AB1199" s="11" t="str">
        <f t="shared" si="91"/>
        <v>October</v>
      </c>
      <c r="AC1199" s="11">
        <f t="shared" si="94"/>
        <v>122</v>
      </c>
      <c r="AD1199" s="13" t="str" cm="1">
        <f t="array" ref="AD1199">_xlfn.IFS(Table1[[#This Row],[Diff order-ship date]]&gt;10,"late time",Table1[[#This Row],[Diff order-ship date]]&gt;=0,"on time",Table1[[#This Row],[Diff order-ship date]]&lt;0,"not appropriate")</f>
        <v>late time</v>
      </c>
      <c r="AE1199" s="11" t="str">
        <f t="shared" si="92"/>
        <v>Positive</v>
      </c>
      <c r="AF1199" s="11" t="str">
        <f>_xlfn.CONCAT(Table1[[#This Row],[Month]],Table1[[#This Row],[year]])</f>
        <v>October2024</v>
      </c>
      <c r="AG1199" s="11">
        <f t="shared" si="93"/>
        <v>0.16</v>
      </c>
    </row>
    <row r="1200" spans="1:33">
      <c r="A1200" s="4">
        <v>1199</v>
      </c>
      <c r="B1200" s="5" t="s">
        <v>2954</v>
      </c>
      <c r="C1200" s="5" t="s">
        <v>153</v>
      </c>
      <c r="D1200" s="5" t="s">
        <v>2955</v>
      </c>
      <c r="E1200" s="5" t="s">
        <v>2956</v>
      </c>
      <c r="F1200" s="5" t="s">
        <v>158</v>
      </c>
      <c r="G1200" s="5" t="s">
        <v>230</v>
      </c>
      <c r="H1200" s="5" t="s">
        <v>87</v>
      </c>
      <c r="I1200" s="5" t="s">
        <v>212</v>
      </c>
      <c r="J1200" s="5" t="s">
        <v>66</v>
      </c>
      <c r="K1200" s="5" t="s">
        <v>3505</v>
      </c>
      <c r="L1200" s="5" t="s">
        <v>29</v>
      </c>
      <c r="M1200" s="5" t="s">
        <v>83</v>
      </c>
      <c r="N1200" s="5" t="s">
        <v>3506</v>
      </c>
      <c r="O1200" s="5">
        <v>85.59</v>
      </c>
      <c r="P1200" s="5">
        <v>3</v>
      </c>
      <c r="Q1200" s="5">
        <v>23.04</v>
      </c>
      <c r="R1200" s="8">
        <f>Table1[[#This Row],[Profit]]/Table1[[#This Row],[Sales]]</f>
        <v>0.26919032597266002</v>
      </c>
      <c r="S1200" s="5">
        <v>3.41</v>
      </c>
      <c r="T1200" s="5" t="s">
        <v>170</v>
      </c>
      <c r="U1200" s="5">
        <v>254</v>
      </c>
      <c r="V1200" s="5" t="s">
        <v>174</v>
      </c>
      <c r="W1200" s="5" t="s">
        <v>126</v>
      </c>
      <c r="X1200" s="9" t="s">
        <v>21</v>
      </c>
      <c r="Y1200" s="12">
        <v>45066</v>
      </c>
      <c r="Z1200" s="12">
        <v>45070</v>
      </c>
      <c r="AA1200" s="11">
        <f t="shared" si="90"/>
        <v>2023</v>
      </c>
      <c r="AB1200" s="11" t="str">
        <f t="shared" si="91"/>
        <v>May</v>
      </c>
      <c r="AC1200" s="11">
        <f t="shared" si="94"/>
        <v>4</v>
      </c>
      <c r="AD1200" s="13" t="str" cm="1">
        <f t="array" ref="AD1200">_xlfn.IFS(Table1[[#This Row],[Diff order-ship date]]&gt;10,"late time",Table1[[#This Row],[Diff order-ship date]]&gt;=0,"on time",Table1[[#This Row],[Diff order-ship date]]&lt;0,"not appropriate")</f>
        <v>on time</v>
      </c>
      <c r="AE1200" s="11" t="str">
        <f t="shared" si="92"/>
        <v>Positive</v>
      </c>
      <c r="AF1200" s="11" t="str">
        <f>_xlfn.CONCAT(Table1[[#This Row],[Month]],Table1[[#This Row],[year]])</f>
        <v>May2023</v>
      </c>
      <c r="AG1200" s="11">
        <f t="shared" si="93"/>
        <v>0.26919032597266002</v>
      </c>
    </row>
    <row r="1201" spans="1:33">
      <c r="A1201" s="6">
        <v>1200</v>
      </c>
      <c r="B1201" s="7" t="s">
        <v>3507</v>
      </c>
      <c r="C1201" s="7" t="s">
        <v>153</v>
      </c>
      <c r="D1201" s="7" t="s">
        <v>699</v>
      </c>
      <c r="E1201" s="7" t="s">
        <v>700</v>
      </c>
      <c r="F1201" s="7" t="s">
        <v>158</v>
      </c>
      <c r="G1201" s="7" t="s">
        <v>3508</v>
      </c>
      <c r="H1201" s="7" t="s">
        <v>71</v>
      </c>
      <c r="I1201" s="7" t="s">
        <v>212</v>
      </c>
      <c r="J1201" s="7" t="s">
        <v>65</v>
      </c>
      <c r="K1201" s="7" t="s">
        <v>3509</v>
      </c>
      <c r="L1201" s="7" t="s">
        <v>42</v>
      </c>
      <c r="M1201" s="7" t="s">
        <v>105</v>
      </c>
      <c r="N1201" s="7" t="s">
        <v>3510</v>
      </c>
      <c r="O1201" s="7">
        <v>369.72</v>
      </c>
      <c r="P1201" s="7">
        <v>3</v>
      </c>
      <c r="Q1201" s="7">
        <v>166.32</v>
      </c>
      <c r="R1201" s="8">
        <f>Table1[[#This Row],[Profit]]/Table1[[#This Row],[Sales]]</f>
        <v>0.44985394352482999</v>
      </c>
      <c r="S1201" s="7">
        <v>41.32</v>
      </c>
      <c r="T1201" s="7" t="s">
        <v>170</v>
      </c>
      <c r="U1201" s="7">
        <v>687</v>
      </c>
      <c r="V1201" s="7" t="s">
        <v>174</v>
      </c>
      <c r="W1201" s="7" t="s">
        <v>122</v>
      </c>
      <c r="X1201" s="10" t="s">
        <v>21</v>
      </c>
      <c r="Y1201" s="14">
        <v>44746</v>
      </c>
      <c r="Z1201" s="14">
        <v>44899</v>
      </c>
      <c r="AA1201" s="11">
        <f t="shared" si="90"/>
        <v>2022</v>
      </c>
      <c r="AB1201" s="11" t="str">
        <f t="shared" si="91"/>
        <v>December</v>
      </c>
      <c r="AC1201" s="11">
        <f t="shared" si="94"/>
        <v>153</v>
      </c>
      <c r="AD1201" s="13" t="str" cm="1">
        <f t="array" ref="AD1201">_xlfn.IFS(Table1[[#This Row],[Diff order-ship date]]&gt;10,"late time",Table1[[#This Row],[Diff order-ship date]]&gt;=0,"on time",Table1[[#This Row],[Diff order-ship date]]&lt;0,"not appropriate")</f>
        <v>late time</v>
      </c>
      <c r="AE1201" s="11" t="str">
        <f t="shared" si="92"/>
        <v>Positive</v>
      </c>
      <c r="AF1201" s="11" t="str">
        <f>_xlfn.CONCAT(Table1[[#This Row],[Month]],Table1[[#This Row],[year]])</f>
        <v>December2022</v>
      </c>
      <c r="AG1201" s="11">
        <f t="shared" si="93"/>
        <v>0.44985394352482999</v>
      </c>
    </row>
    <row r="1202" spans="1:33">
      <c r="A1202" s="4">
        <v>1201</v>
      </c>
      <c r="B1202" s="5" t="s">
        <v>310</v>
      </c>
      <c r="C1202" s="5" t="s">
        <v>153</v>
      </c>
      <c r="D1202" s="5" t="s">
        <v>311</v>
      </c>
      <c r="E1202" s="5" t="s">
        <v>312</v>
      </c>
      <c r="F1202" s="5" t="s">
        <v>158</v>
      </c>
      <c r="G1202" s="5" t="s">
        <v>313</v>
      </c>
      <c r="H1202" s="5" t="s">
        <v>61</v>
      </c>
      <c r="I1202" s="5" t="s">
        <v>212</v>
      </c>
      <c r="J1202" s="5" t="s">
        <v>67</v>
      </c>
      <c r="K1202" s="5" t="s">
        <v>3511</v>
      </c>
      <c r="L1202" s="5" t="s">
        <v>42</v>
      </c>
      <c r="M1202" s="5" t="s">
        <v>62</v>
      </c>
      <c r="N1202" s="5" t="s">
        <v>3512</v>
      </c>
      <c r="O1202" s="5">
        <v>785.79</v>
      </c>
      <c r="P1202" s="5">
        <v>3</v>
      </c>
      <c r="Q1202" s="5">
        <v>369.27</v>
      </c>
      <c r="R1202" s="8">
        <f>Table1[[#This Row],[Profit]]/Table1[[#This Row],[Sales]]</f>
        <v>0.46993471538197201</v>
      </c>
      <c r="S1202" s="5">
        <v>43.02</v>
      </c>
      <c r="T1202" s="5" t="s">
        <v>170</v>
      </c>
      <c r="U1202" s="5">
        <v>132</v>
      </c>
      <c r="V1202" s="5" t="s">
        <v>174</v>
      </c>
      <c r="W1202" s="5" t="s">
        <v>110</v>
      </c>
      <c r="X1202" s="9" t="s">
        <v>21</v>
      </c>
      <c r="Y1202" s="12">
        <v>44959</v>
      </c>
      <c r="Z1202" s="12">
        <v>45079</v>
      </c>
      <c r="AA1202" s="11">
        <f t="shared" si="90"/>
        <v>2023</v>
      </c>
      <c r="AB1202" s="11" t="str">
        <f t="shared" si="91"/>
        <v>June</v>
      </c>
      <c r="AC1202" s="11">
        <f t="shared" si="94"/>
        <v>120</v>
      </c>
      <c r="AD1202" s="13" t="str" cm="1">
        <f t="array" ref="AD1202">_xlfn.IFS(Table1[[#This Row],[Diff order-ship date]]&gt;10,"late time",Table1[[#This Row],[Diff order-ship date]]&gt;=0,"on time",Table1[[#This Row],[Diff order-ship date]]&lt;0,"not appropriate")</f>
        <v>late time</v>
      </c>
      <c r="AE1202" s="11" t="str">
        <f t="shared" si="92"/>
        <v>Positive</v>
      </c>
      <c r="AF1202" s="11" t="str">
        <f>_xlfn.CONCAT(Table1[[#This Row],[Month]],Table1[[#This Row],[year]])</f>
        <v>June2023</v>
      </c>
      <c r="AG1202" s="11">
        <f t="shared" si="93"/>
        <v>0.46993471538197201</v>
      </c>
    </row>
    <row r="1203" spans="1:33">
      <c r="A1203" s="6">
        <v>1202</v>
      </c>
      <c r="B1203" s="7" t="s">
        <v>1729</v>
      </c>
      <c r="C1203" s="7" t="s">
        <v>153</v>
      </c>
      <c r="D1203" s="7" t="s">
        <v>1730</v>
      </c>
      <c r="E1203" s="7" t="s">
        <v>1731</v>
      </c>
      <c r="F1203" s="7" t="s">
        <v>158</v>
      </c>
      <c r="G1203" s="7" t="s">
        <v>830</v>
      </c>
      <c r="H1203" s="7" t="s">
        <v>104</v>
      </c>
      <c r="I1203" s="7" t="s">
        <v>212</v>
      </c>
      <c r="J1203" s="7" t="s">
        <v>67</v>
      </c>
      <c r="K1203" s="7" t="s">
        <v>1823</v>
      </c>
      <c r="L1203" s="7" t="s">
        <v>42</v>
      </c>
      <c r="M1203" s="7" t="s">
        <v>62</v>
      </c>
      <c r="N1203" s="7" t="s">
        <v>1824</v>
      </c>
      <c r="O1203" s="7">
        <v>510.12</v>
      </c>
      <c r="P1203" s="7">
        <v>3</v>
      </c>
      <c r="Q1203" s="7">
        <v>50.94</v>
      </c>
      <c r="R1203" s="8">
        <f>Table1[[#This Row],[Profit]]/Table1[[#This Row],[Sales]]</f>
        <v>9.9858856739590704E-2</v>
      </c>
      <c r="S1203" s="7">
        <v>24.01</v>
      </c>
      <c r="T1203" s="7" t="s">
        <v>170</v>
      </c>
      <c r="U1203" s="7">
        <v>307</v>
      </c>
      <c r="V1203" s="7" t="s">
        <v>174</v>
      </c>
      <c r="W1203" s="7" t="s">
        <v>126</v>
      </c>
      <c r="X1203" s="10" t="s">
        <v>28</v>
      </c>
      <c r="Y1203" s="14">
        <v>45530</v>
      </c>
      <c r="Z1203" s="14">
        <v>45534</v>
      </c>
      <c r="AA1203" s="11">
        <f t="shared" si="90"/>
        <v>2024</v>
      </c>
      <c r="AB1203" s="11" t="str">
        <f t="shared" si="91"/>
        <v>August</v>
      </c>
      <c r="AC1203" s="11">
        <f t="shared" si="94"/>
        <v>4</v>
      </c>
      <c r="AD1203" s="13" t="str" cm="1">
        <f t="array" ref="AD1203">_xlfn.IFS(Table1[[#This Row],[Diff order-ship date]]&gt;10,"late time",Table1[[#This Row],[Diff order-ship date]]&gt;=0,"on time",Table1[[#This Row],[Diff order-ship date]]&lt;0,"not appropriate")</f>
        <v>on time</v>
      </c>
      <c r="AE1203" s="11" t="str">
        <f t="shared" si="92"/>
        <v>Positive</v>
      </c>
      <c r="AF1203" s="11" t="str">
        <f>_xlfn.CONCAT(Table1[[#This Row],[Month]],Table1[[#This Row],[year]])</f>
        <v>August2024</v>
      </c>
      <c r="AG1203" s="11">
        <f t="shared" si="93"/>
        <v>9.9858856739590704E-2</v>
      </c>
    </row>
    <row r="1204" spans="1:33">
      <c r="A1204" s="4">
        <v>1203</v>
      </c>
      <c r="B1204" s="5" t="s">
        <v>3513</v>
      </c>
      <c r="C1204" s="5" t="s">
        <v>153</v>
      </c>
      <c r="D1204" s="5" t="s">
        <v>349</v>
      </c>
      <c r="E1204" s="5" t="s">
        <v>350</v>
      </c>
      <c r="F1204" s="5" t="s">
        <v>158</v>
      </c>
      <c r="G1204" s="5" t="s">
        <v>374</v>
      </c>
      <c r="H1204" s="5" t="s">
        <v>125</v>
      </c>
      <c r="I1204" s="5" t="s">
        <v>212</v>
      </c>
      <c r="J1204" s="5" t="s">
        <v>65</v>
      </c>
      <c r="K1204" s="5" t="s">
        <v>3514</v>
      </c>
      <c r="L1204" s="5" t="s">
        <v>42</v>
      </c>
      <c r="M1204" s="5" t="s">
        <v>95</v>
      </c>
      <c r="N1204" s="5" t="s">
        <v>3515</v>
      </c>
      <c r="O1204" s="5">
        <v>798.75</v>
      </c>
      <c r="P1204" s="5">
        <v>3</v>
      </c>
      <c r="Q1204" s="5">
        <v>311.49</v>
      </c>
      <c r="R1204" s="8">
        <f>Table1[[#This Row],[Profit]]/Table1[[#This Row],[Sales]]</f>
        <v>0.38997183098591498</v>
      </c>
      <c r="S1204" s="5">
        <v>67.430000000000007</v>
      </c>
      <c r="T1204" s="5" t="s">
        <v>170</v>
      </c>
      <c r="U1204" s="5">
        <v>83</v>
      </c>
      <c r="V1204" s="5" t="s">
        <v>174</v>
      </c>
      <c r="W1204" s="5" t="s">
        <v>122</v>
      </c>
      <c r="X1204" s="9" t="s">
        <v>28</v>
      </c>
      <c r="Y1204" s="12">
        <v>44914</v>
      </c>
      <c r="Z1204" s="12">
        <v>44918</v>
      </c>
      <c r="AA1204" s="11">
        <f t="shared" si="90"/>
        <v>2022</v>
      </c>
      <c r="AB1204" s="11" t="str">
        <f t="shared" si="91"/>
        <v>December</v>
      </c>
      <c r="AC1204" s="11">
        <f t="shared" si="94"/>
        <v>4</v>
      </c>
      <c r="AD1204" s="13" t="str" cm="1">
        <f t="array" ref="AD1204">_xlfn.IFS(Table1[[#This Row],[Diff order-ship date]]&gt;10,"late time",Table1[[#This Row],[Diff order-ship date]]&gt;=0,"on time",Table1[[#This Row],[Diff order-ship date]]&lt;0,"not appropriate")</f>
        <v>on time</v>
      </c>
      <c r="AE1204" s="11" t="str">
        <f t="shared" si="92"/>
        <v>Positive</v>
      </c>
      <c r="AF1204" s="11" t="str">
        <f>_xlfn.CONCAT(Table1[[#This Row],[Month]],Table1[[#This Row],[year]])</f>
        <v>December2022</v>
      </c>
      <c r="AG1204" s="11">
        <f t="shared" si="93"/>
        <v>0.38997183098591498</v>
      </c>
    </row>
    <row r="1205" spans="1:33">
      <c r="A1205" s="6">
        <v>1204</v>
      </c>
      <c r="B1205" s="7" t="s">
        <v>3507</v>
      </c>
      <c r="C1205" s="7" t="s">
        <v>153</v>
      </c>
      <c r="D1205" s="7" t="s">
        <v>699</v>
      </c>
      <c r="E1205" s="7" t="s">
        <v>700</v>
      </c>
      <c r="F1205" s="7" t="s">
        <v>158</v>
      </c>
      <c r="G1205" s="7" t="s">
        <v>3508</v>
      </c>
      <c r="H1205" s="7" t="s">
        <v>71</v>
      </c>
      <c r="I1205" s="7" t="s">
        <v>212</v>
      </c>
      <c r="J1205" s="7" t="s">
        <v>65</v>
      </c>
      <c r="K1205" s="7" t="s">
        <v>3516</v>
      </c>
      <c r="L1205" s="7" t="s">
        <v>42</v>
      </c>
      <c r="M1205" s="7" t="s">
        <v>95</v>
      </c>
      <c r="N1205" s="7" t="s">
        <v>3517</v>
      </c>
      <c r="O1205" s="7">
        <v>346.32</v>
      </c>
      <c r="P1205" s="7">
        <v>3</v>
      </c>
      <c r="Q1205" s="7">
        <v>13.77</v>
      </c>
      <c r="R1205" s="8">
        <f>Table1[[#This Row],[Profit]]/Table1[[#This Row],[Sales]]</f>
        <v>3.9760914760914798E-2</v>
      </c>
      <c r="S1205" s="7">
        <v>25.73</v>
      </c>
      <c r="T1205" s="7" t="s">
        <v>170</v>
      </c>
      <c r="U1205" s="7">
        <v>384</v>
      </c>
      <c r="V1205" s="7" t="s">
        <v>174</v>
      </c>
      <c r="W1205" s="7" t="s">
        <v>115</v>
      </c>
      <c r="X1205" s="10" t="s">
        <v>28</v>
      </c>
      <c r="Y1205" s="14">
        <v>45540</v>
      </c>
      <c r="Z1205" s="14">
        <v>45427</v>
      </c>
      <c r="AA1205" s="11">
        <f t="shared" si="90"/>
        <v>2024</v>
      </c>
      <c r="AB1205" s="11" t="str">
        <f t="shared" si="91"/>
        <v>May</v>
      </c>
      <c r="AC1205" s="11">
        <f t="shared" si="94"/>
        <v>-113</v>
      </c>
      <c r="AD1205" s="13" t="str" cm="1">
        <f t="array" ref="AD1205">_xlfn.IFS(Table1[[#This Row],[Diff order-ship date]]&gt;10,"late time",Table1[[#This Row],[Diff order-ship date]]&gt;=0,"on time",Table1[[#This Row],[Diff order-ship date]]&lt;0,"not appropriate")</f>
        <v>not appropriate</v>
      </c>
      <c r="AE1205" s="11" t="str">
        <f t="shared" si="92"/>
        <v>Positive</v>
      </c>
      <c r="AF1205" s="11" t="str">
        <f>_xlfn.CONCAT(Table1[[#This Row],[Month]],Table1[[#This Row],[year]])</f>
        <v>May2024</v>
      </c>
      <c r="AG1205" s="11">
        <f t="shared" si="93"/>
        <v>3.9760914760914798E-2</v>
      </c>
    </row>
    <row r="1206" spans="1:33">
      <c r="A1206" s="4">
        <v>1205</v>
      </c>
      <c r="B1206" s="5" t="s">
        <v>3518</v>
      </c>
      <c r="C1206" s="5" t="s">
        <v>153</v>
      </c>
      <c r="D1206" s="5" t="s">
        <v>294</v>
      </c>
      <c r="E1206" s="5" t="s">
        <v>295</v>
      </c>
      <c r="F1206" s="5" t="s">
        <v>158</v>
      </c>
      <c r="G1206" s="5" t="s">
        <v>276</v>
      </c>
      <c r="H1206" s="5" t="s">
        <v>140</v>
      </c>
      <c r="I1206" s="5" t="s">
        <v>212</v>
      </c>
      <c r="J1206" s="5" t="s">
        <v>65</v>
      </c>
      <c r="K1206" s="5" t="s">
        <v>3519</v>
      </c>
      <c r="L1206" s="5" t="s">
        <v>42</v>
      </c>
      <c r="M1206" s="5" t="s">
        <v>26</v>
      </c>
      <c r="N1206" s="5" t="s">
        <v>3520</v>
      </c>
      <c r="O1206" s="5">
        <v>130.32</v>
      </c>
      <c r="P1206" s="5">
        <v>3</v>
      </c>
      <c r="Q1206" s="5">
        <v>22.14</v>
      </c>
      <c r="R1206" s="8">
        <f>Table1[[#This Row],[Profit]]/Table1[[#This Row],[Sales]]</f>
        <v>0.16988950276243101</v>
      </c>
      <c r="S1206" s="5">
        <v>7.35</v>
      </c>
      <c r="T1206" s="5" t="s">
        <v>170</v>
      </c>
      <c r="U1206" s="5">
        <v>598</v>
      </c>
      <c r="V1206" s="5" t="s">
        <v>174</v>
      </c>
      <c r="W1206" s="5" t="s">
        <v>126</v>
      </c>
      <c r="X1206" s="9" t="s">
        <v>28</v>
      </c>
      <c r="Y1206" s="12">
        <v>45405</v>
      </c>
      <c r="Z1206" s="12">
        <v>45412</v>
      </c>
      <c r="AA1206" s="11">
        <f t="shared" si="90"/>
        <v>2024</v>
      </c>
      <c r="AB1206" s="11" t="str">
        <f t="shared" si="91"/>
        <v>April</v>
      </c>
      <c r="AC1206" s="11">
        <f t="shared" si="94"/>
        <v>7</v>
      </c>
      <c r="AD1206" s="13" t="str" cm="1">
        <f t="array" ref="AD1206">_xlfn.IFS(Table1[[#This Row],[Diff order-ship date]]&gt;10,"late time",Table1[[#This Row],[Diff order-ship date]]&gt;=0,"on time",Table1[[#This Row],[Diff order-ship date]]&lt;0,"not appropriate")</f>
        <v>on time</v>
      </c>
      <c r="AE1206" s="11" t="str">
        <f t="shared" si="92"/>
        <v>Positive</v>
      </c>
      <c r="AF1206" s="11" t="str">
        <f>_xlfn.CONCAT(Table1[[#This Row],[Month]],Table1[[#This Row],[year]])</f>
        <v>April2024</v>
      </c>
      <c r="AG1206" s="11">
        <f t="shared" si="93"/>
        <v>0.16988950276243101</v>
      </c>
    </row>
    <row r="1207" spans="1:33">
      <c r="A1207" s="6">
        <v>1206</v>
      </c>
      <c r="B1207" s="7" t="s">
        <v>3521</v>
      </c>
      <c r="C1207" s="7" t="s">
        <v>153</v>
      </c>
      <c r="D1207" s="7" t="s">
        <v>971</v>
      </c>
      <c r="E1207" s="7" t="s">
        <v>972</v>
      </c>
      <c r="F1207" s="7" t="s">
        <v>158</v>
      </c>
      <c r="G1207" s="7" t="s">
        <v>644</v>
      </c>
      <c r="H1207" s="7" t="s">
        <v>104</v>
      </c>
      <c r="I1207" s="7" t="s">
        <v>212</v>
      </c>
      <c r="J1207" s="7" t="s">
        <v>67</v>
      </c>
      <c r="K1207" s="7" t="s">
        <v>3522</v>
      </c>
      <c r="L1207" s="7" t="s">
        <v>29</v>
      </c>
      <c r="M1207" s="7" t="s">
        <v>56</v>
      </c>
      <c r="N1207" s="7" t="s">
        <v>3523</v>
      </c>
      <c r="O1207" s="7">
        <v>273.91500000000002</v>
      </c>
      <c r="P1207" s="7">
        <v>3</v>
      </c>
      <c r="Q1207" s="7">
        <v>-241.065</v>
      </c>
      <c r="R1207" s="8">
        <f>Table1[[#This Row],[Profit]]/Table1[[#This Row],[Sales]]</f>
        <v>-0.88007228519796299</v>
      </c>
      <c r="S1207" s="7">
        <v>18.420000000000002</v>
      </c>
      <c r="T1207" s="7" t="s">
        <v>170</v>
      </c>
      <c r="U1207" s="7">
        <v>608</v>
      </c>
      <c r="V1207" s="7" t="s">
        <v>174</v>
      </c>
      <c r="W1207" s="7" t="s">
        <v>122</v>
      </c>
      <c r="X1207" s="10" t="s">
        <v>28</v>
      </c>
      <c r="Y1207" s="14">
        <v>45580</v>
      </c>
      <c r="Z1207" s="14">
        <v>45587</v>
      </c>
      <c r="AA1207" s="11">
        <f t="shared" si="90"/>
        <v>2024</v>
      </c>
      <c r="AB1207" s="11" t="str">
        <f t="shared" si="91"/>
        <v>October</v>
      </c>
      <c r="AC1207" s="11">
        <f t="shared" si="94"/>
        <v>7</v>
      </c>
      <c r="AD1207" s="13" t="str" cm="1">
        <f t="array" ref="AD1207">_xlfn.IFS(Table1[[#This Row],[Diff order-ship date]]&gt;10,"late time",Table1[[#This Row],[Diff order-ship date]]&gt;=0,"on time",Table1[[#This Row],[Diff order-ship date]]&lt;0,"not appropriate")</f>
        <v>on time</v>
      </c>
      <c r="AE1207" s="11" t="str">
        <f t="shared" si="92"/>
        <v>Negative</v>
      </c>
      <c r="AF1207" s="11" t="str">
        <f>_xlfn.CONCAT(Table1[[#This Row],[Month]],Table1[[#This Row],[year]])</f>
        <v>October2024</v>
      </c>
      <c r="AG1207" s="11">
        <f t="shared" si="93"/>
        <v>-0.88007228519796299</v>
      </c>
    </row>
    <row r="1208" spans="1:33">
      <c r="A1208" s="4">
        <v>1207</v>
      </c>
      <c r="B1208" s="5" t="s">
        <v>2954</v>
      </c>
      <c r="C1208" s="5" t="s">
        <v>153</v>
      </c>
      <c r="D1208" s="5" t="s">
        <v>2955</v>
      </c>
      <c r="E1208" s="5" t="s">
        <v>2956</v>
      </c>
      <c r="F1208" s="5" t="s">
        <v>158</v>
      </c>
      <c r="G1208" s="5" t="s">
        <v>230</v>
      </c>
      <c r="H1208" s="5" t="s">
        <v>87</v>
      </c>
      <c r="I1208" s="5" t="s">
        <v>212</v>
      </c>
      <c r="J1208" s="5" t="s">
        <v>66</v>
      </c>
      <c r="K1208" s="5" t="s">
        <v>2769</v>
      </c>
      <c r="L1208" s="5" t="s">
        <v>29</v>
      </c>
      <c r="M1208" s="5" t="s">
        <v>83</v>
      </c>
      <c r="N1208" s="5" t="s">
        <v>2770</v>
      </c>
      <c r="O1208" s="5">
        <v>195.72</v>
      </c>
      <c r="P1208" s="5">
        <v>4</v>
      </c>
      <c r="Q1208" s="5">
        <v>97.8</v>
      </c>
      <c r="R1208" s="8">
        <f>Table1[[#This Row],[Profit]]/Table1[[#This Row],[Sales]]</f>
        <v>0.49969343960760298</v>
      </c>
      <c r="S1208" s="5">
        <v>15.21</v>
      </c>
      <c r="T1208" s="5" t="s">
        <v>170</v>
      </c>
      <c r="U1208" s="5">
        <v>207</v>
      </c>
      <c r="V1208" s="5" t="s">
        <v>174</v>
      </c>
      <c r="W1208" s="5" t="s">
        <v>115</v>
      </c>
      <c r="X1208" s="9" t="s">
        <v>28</v>
      </c>
      <c r="Y1208" s="12">
        <v>44508</v>
      </c>
      <c r="Z1208" s="12">
        <v>44426</v>
      </c>
      <c r="AA1208" s="11">
        <f t="shared" si="90"/>
        <v>2021</v>
      </c>
      <c r="AB1208" s="11" t="str">
        <f t="shared" si="91"/>
        <v>August</v>
      </c>
      <c r="AC1208" s="11">
        <f t="shared" si="94"/>
        <v>-82</v>
      </c>
      <c r="AD1208" s="13" t="str" cm="1">
        <f t="array" ref="AD1208">_xlfn.IFS(Table1[[#This Row],[Diff order-ship date]]&gt;10,"late time",Table1[[#This Row],[Diff order-ship date]]&gt;=0,"on time",Table1[[#This Row],[Diff order-ship date]]&lt;0,"not appropriate")</f>
        <v>not appropriate</v>
      </c>
      <c r="AE1208" s="11" t="str">
        <f t="shared" si="92"/>
        <v>Positive</v>
      </c>
      <c r="AF1208" s="11" t="str">
        <f>_xlfn.CONCAT(Table1[[#This Row],[Month]],Table1[[#This Row],[year]])</f>
        <v>August2021</v>
      </c>
      <c r="AG1208" s="11">
        <f t="shared" si="93"/>
        <v>0.49969343960760298</v>
      </c>
    </row>
    <row r="1209" spans="1:33">
      <c r="A1209" s="6">
        <v>1208</v>
      </c>
      <c r="B1209" s="7" t="s">
        <v>2931</v>
      </c>
      <c r="C1209" s="7" t="s">
        <v>153</v>
      </c>
      <c r="D1209" s="7" t="s">
        <v>2932</v>
      </c>
      <c r="E1209" s="7" t="s">
        <v>2933</v>
      </c>
      <c r="F1209" s="7" t="s">
        <v>158</v>
      </c>
      <c r="G1209" s="7" t="s">
        <v>621</v>
      </c>
      <c r="H1209" s="7" t="s">
        <v>125</v>
      </c>
      <c r="I1209" s="7" t="s">
        <v>212</v>
      </c>
      <c r="J1209" s="7" t="s">
        <v>65</v>
      </c>
      <c r="K1209" s="7" t="s">
        <v>3524</v>
      </c>
      <c r="L1209" s="7" t="s">
        <v>42</v>
      </c>
      <c r="M1209" s="7" t="s">
        <v>62</v>
      </c>
      <c r="N1209" s="7" t="s">
        <v>3525</v>
      </c>
      <c r="O1209" s="7">
        <v>1285.44</v>
      </c>
      <c r="P1209" s="7">
        <v>4</v>
      </c>
      <c r="Q1209" s="7">
        <v>89.88</v>
      </c>
      <c r="R1209" s="8">
        <f>Table1[[#This Row],[Profit]]/Table1[[#This Row],[Sales]]</f>
        <v>6.9921583271097806E-2</v>
      </c>
      <c r="S1209" s="7">
        <v>68.290000000000006</v>
      </c>
      <c r="T1209" s="7" t="s">
        <v>170</v>
      </c>
      <c r="U1209" s="7">
        <v>20</v>
      </c>
      <c r="V1209" s="7" t="s">
        <v>174</v>
      </c>
      <c r="W1209" s="7" t="s">
        <v>110</v>
      </c>
      <c r="X1209" s="10" t="s">
        <v>21</v>
      </c>
      <c r="Y1209" s="14">
        <v>44222</v>
      </c>
      <c r="Z1209" s="14">
        <v>44198</v>
      </c>
      <c r="AA1209" s="11">
        <f t="shared" si="90"/>
        <v>2021</v>
      </c>
      <c r="AB1209" s="11" t="str">
        <f t="shared" si="91"/>
        <v>January</v>
      </c>
      <c r="AC1209" s="11">
        <f t="shared" si="94"/>
        <v>-24</v>
      </c>
      <c r="AD1209" s="13" t="str" cm="1">
        <f t="array" ref="AD1209">_xlfn.IFS(Table1[[#This Row],[Diff order-ship date]]&gt;10,"late time",Table1[[#This Row],[Diff order-ship date]]&gt;=0,"on time",Table1[[#This Row],[Diff order-ship date]]&lt;0,"not appropriate")</f>
        <v>not appropriate</v>
      </c>
      <c r="AE1209" s="11" t="str">
        <f t="shared" si="92"/>
        <v>Positive</v>
      </c>
      <c r="AF1209" s="11" t="str">
        <f>_xlfn.CONCAT(Table1[[#This Row],[Month]],Table1[[#This Row],[year]])</f>
        <v>January2021</v>
      </c>
      <c r="AG1209" s="11">
        <f t="shared" si="93"/>
        <v>6.9921583271097806E-2</v>
      </c>
    </row>
    <row r="1210" spans="1:33">
      <c r="A1210" s="4">
        <v>1209</v>
      </c>
      <c r="B1210" s="5" t="s">
        <v>287</v>
      </c>
      <c r="C1210" s="5" t="s">
        <v>153</v>
      </c>
      <c r="D1210" s="5" t="s">
        <v>288</v>
      </c>
      <c r="E1210" s="5" t="s">
        <v>289</v>
      </c>
      <c r="F1210" s="5" t="s">
        <v>158</v>
      </c>
      <c r="G1210" s="5" t="s">
        <v>290</v>
      </c>
      <c r="H1210" s="5" t="s">
        <v>132</v>
      </c>
      <c r="I1210" s="5" t="s">
        <v>212</v>
      </c>
      <c r="J1210" s="5" t="s">
        <v>66</v>
      </c>
      <c r="K1210" s="5" t="s">
        <v>3526</v>
      </c>
      <c r="L1210" s="5" t="s">
        <v>42</v>
      </c>
      <c r="M1210" s="5" t="s">
        <v>95</v>
      </c>
      <c r="N1210" s="5" t="s">
        <v>3527</v>
      </c>
      <c r="O1210" s="5">
        <v>1236.96</v>
      </c>
      <c r="P1210" s="5">
        <v>4</v>
      </c>
      <c r="Q1210" s="5">
        <v>24.72</v>
      </c>
      <c r="R1210" s="8">
        <f>Table1[[#This Row],[Profit]]/Table1[[#This Row],[Sales]]</f>
        <v>1.9984478075281299E-2</v>
      </c>
      <c r="S1210" s="5">
        <v>120.39</v>
      </c>
      <c r="T1210" s="5" t="s">
        <v>170</v>
      </c>
      <c r="U1210" s="5">
        <v>130</v>
      </c>
      <c r="V1210" s="5" t="s">
        <v>174</v>
      </c>
      <c r="W1210" s="5" t="s">
        <v>126</v>
      </c>
      <c r="X1210" s="9" t="s">
        <v>21</v>
      </c>
      <c r="Y1210" s="12">
        <v>45315</v>
      </c>
      <c r="Z1210" s="12">
        <v>45322</v>
      </c>
      <c r="AA1210" s="11">
        <f t="shared" si="90"/>
        <v>2024</v>
      </c>
      <c r="AB1210" s="11" t="str">
        <f t="shared" si="91"/>
        <v>January</v>
      </c>
      <c r="AC1210" s="11">
        <f t="shared" si="94"/>
        <v>7</v>
      </c>
      <c r="AD1210" s="13" t="str" cm="1">
        <f t="array" ref="AD1210">_xlfn.IFS(Table1[[#This Row],[Diff order-ship date]]&gt;10,"late time",Table1[[#This Row],[Diff order-ship date]]&gt;=0,"on time",Table1[[#This Row],[Diff order-ship date]]&lt;0,"not appropriate")</f>
        <v>on time</v>
      </c>
      <c r="AE1210" s="11" t="str">
        <f t="shared" si="92"/>
        <v>Positive</v>
      </c>
      <c r="AF1210" s="11" t="str">
        <f>_xlfn.CONCAT(Table1[[#This Row],[Month]],Table1[[#This Row],[year]])</f>
        <v>January2024</v>
      </c>
      <c r="AG1210" s="11">
        <f t="shared" si="93"/>
        <v>1.9984478075281299E-2</v>
      </c>
    </row>
    <row r="1211" spans="1:33">
      <c r="A1211" s="6">
        <v>1210</v>
      </c>
      <c r="B1211" s="7" t="s">
        <v>1918</v>
      </c>
      <c r="C1211" s="7" t="s">
        <v>153</v>
      </c>
      <c r="D1211" s="7" t="s">
        <v>246</v>
      </c>
      <c r="E1211" s="7" t="s">
        <v>247</v>
      </c>
      <c r="F1211" s="7" t="s">
        <v>158</v>
      </c>
      <c r="G1211" s="7" t="s">
        <v>830</v>
      </c>
      <c r="H1211" s="7" t="s">
        <v>104</v>
      </c>
      <c r="I1211" s="7" t="s">
        <v>212</v>
      </c>
      <c r="J1211" s="7" t="s">
        <v>67</v>
      </c>
      <c r="K1211" s="7" t="s">
        <v>3528</v>
      </c>
      <c r="L1211" s="7" t="s">
        <v>42</v>
      </c>
      <c r="M1211" s="7" t="s">
        <v>95</v>
      </c>
      <c r="N1211" s="7" t="s">
        <v>3529</v>
      </c>
      <c r="O1211" s="7">
        <v>468.6</v>
      </c>
      <c r="P1211" s="7">
        <v>4</v>
      </c>
      <c r="Q1211" s="7">
        <v>182.64</v>
      </c>
      <c r="R1211" s="8">
        <f>Table1[[#This Row],[Profit]]/Table1[[#This Row],[Sales]]</f>
        <v>0.38975672215108798</v>
      </c>
      <c r="S1211" s="7">
        <v>34.08</v>
      </c>
      <c r="T1211" s="7" t="s">
        <v>170</v>
      </c>
      <c r="U1211" s="7">
        <v>142</v>
      </c>
      <c r="V1211" s="7" t="s">
        <v>174</v>
      </c>
      <c r="W1211" s="7" t="s">
        <v>122</v>
      </c>
      <c r="X1211" s="10" t="s">
        <v>28</v>
      </c>
      <c r="Y1211" s="14">
        <v>44796</v>
      </c>
      <c r="Z1211" s="14">
        <v>44802</v>
      </c>
      <c r="AA1211" s="11">
        <f t="shared" si="90"/>
        <v>2022</v>
      </c>
      <c r="AB1211" s="11" t="str">
        <f t="shared" si="91"/>
        <v>August</v>
      </c>
      <c r="AC1211" s="11">
        <f t="shared" si="94"/>
        <v>6</v>
      </c>
      <c r="AD1211" s="13" t="str" cm="1">
        <f t="array" ref="AD1211">_xlfn.IFS(Table1[[#This Row],[Diff order-ship date]]&gt;10,"late time",Table1[[#This Row],[Diff order-ship date]]&gt;=0,"on time",Table1[[#This Row],[Diff order-ship date]]&lt;0,"not appropriate")</f>
        <v>on time</v>
      </c>
      <c r="AE1211" s="11" t="str">
        <f t="shared" si="92"/>
        <v>Positive</v>
      </c>
      <c r="AF1211" s="11" t="str">
        <f>_xlfn.CONCAT(Table1[[#This Row],[Month]],Table1[[#This Row],[year]])</f>
        <v>August2022</v>
      </c>
      <c r="AG1211" s="11">
        <f t="shared" si="93"/>
        <v>0.38975672215108798</v>
      </c>
    </row>
    <row r="1212" spans="1:33">
      <c r="A1212" s="4">
        <v>1211</v>
      </c>
      <c r="B1212" s="5" t="s">
        <v>2880</v>
      </c>
      <c r="C1212" s="5" t="s">
        <v>153</v>
      </c>
      <c r="D1212" s="5" t="s">
        <v>995</v>
      </c>
      <c r="E1212" s="5" t="s">
        <v>77</v>
      </c>
      <c r="F1212" s="5" t="s">
        <v>158</v>
      </c>
      <c r="G1212" s="5" t="s">
        <v>326</v>
      </c>
      <c r="H1212" s="5" t="s">
        <v>132</v>
      </c>
      <c r="I1212" s="5" t="s">
        <v>212</v>
      </c>
      <c r="J1212" s="5" t="s">
        <v>66</v>
      </c>
      <c r="K1212" s="5" t="s">
        <v>3530</v>
      </c>
      <c r="L1212" s="5" t="s">
        <v>29</v>
      </c>
      <c r="M1212" s="5" t="s">
        <v>121</v>
      </c>
      <c r="N1212" s="5" t="s">
        <v>3531</v>
      </c>
      <c r="O1212" s="5">
        <v>2664</v>
      </c>
      <c r="P1212" s="5">
        <v>5</v>
      </c>
      <c r="Q1212" s="5">
        <v>905.7</v>
      </c>
      <c r="R1212" s="8">
        <f>Table1[[#This Row],[Profit]]/Table1[[#This Row],[Sales]]</f>
        <v>0.33997747747747697</v>
      </c>
      <c r="S1212" s="5">
        <v>325.54000000000002</v>
      </c>
      <c r="T1212" s="5" t="s">
        <v>170</v>
      </c>
      <c r="U1212" s="5">
        <v>509</v>
      </c>
      <c r="V1212" s="5" t="s">
        <v>174</v>
      </c>
      <c r="W1212" s="5" t="s">
        <v>115</v>
      </c>
      <c r="X1212" s="9" t="s">
        <v>28</v>
      </c>
      <c r="Y1212" s="12">
        <v>45560</v>
      </c>
      <c r="Z1212" s="12">
        <v>45332</v>
      </c>
      <c r="AA1212" s="11">
        <f t="shared" si="90"/>
        <v>2024</v>
      </c>
      <c r="AB1212" s="11" t="str">
        <f t="shared" si="91"/>
        <v>February</v>
      </c>
      <c r="AC1212" s="11">
        <f t="shared" si="94"/>
        <v>-228</v>
      </c>
      <c r="AD1212" s="13" t="str" cm="1">
        <f t="array" ref="AD1212">_xlfn.IFS(Table1[[#This Row],[Diff order-ship date]]&gt;10,"late time",Table1[[#This Row],[Diff order-ship date]]&gt;=0,"on time",Table1[[#This Row],[Diff order-ship date]]&lt;0,"not appropriate")</f>
        <v>not appropriate</v>
      </c>
      <c r="AE1212" s="11" t="str">
        <f t="shared" si="92"/>
        <v>Positive</v>
      </c>
      <c r="AF1212" s="11" t="str">
        <f>_xlfn.CONCAT(Table1[[#This Row],[Month]],Table1[[#This Row],[year]])</f>
        <v>February2024</v>
      </c>
      <c r="AG1212" s="11">
        <f t="shared" si="93"/>
        <v>0.33997747747747697</v>
      </c>
    </row>
    <row r="1213" spans="1:33">
      <c r="A1213" s="6">
        <v>1212</v>
      </c>
      <c r="B1213" s="7" t="s">
        <v>337</v>
      </c>
      <c r="C1213" s="7" t="s">
        <v>153</v>
      </c>
      <c r="D1213" s="7" t="s">
        <v>338</v>
      </c>
      <c r="E1213" s="7" t="s">
        <v>339</v>
      </c>
      <c r="F1213" s="7" t="s">
        <v>158</v>
      </c>
      <c r="G1213" s="7" t="s">
        <v>326</v>
      </c>
      <c r="H1213" s="7" t="s">
        <v>132</v>
      </c>
      <c r="I1213" s="7" t="s">
        <v>212</v>
      </c>
      <c r="J1213" s="7" t="s">
        <v>66</v>
      </c>
      <c r="K1213" s="7" t="s">
        <v>2572</v>
      </c>
      <c r="L1213" s="7" t="s">
        <v>29</v>
      </c>
      <c r="M1213" s="7" t="s">
        <v>56</v>
      </c>
      <c r="N1213" s="7" t="s">
        <v>2573</v>
      </c>
      <c r="O1213" s="7">
        <v>674.55</v>
      </c>
      <c r="P1213" s="7">
        <v>5</v>
      </c>
      <c r="Q1213" s="7">
        <v>195.6</v>
      </c>
      <c r="R1213" s="8">
        <f>Table1[[#This Row],[Profit]]/Table1[[#This Row],[Sales]]</f>
        <v>0.28997109183900399</v>
      </c>
      <c r="S1213" s="7">
        <v>37.85</v>
      </c>
      <c r="T1213" s="7" t="s">
        <v>170</v>
      </c>
      <c r="U1213" s="7">
        <v>323</v>
      </c>
      <c r="V1213" s="7" t="s">
        <v>174</v>
      </c>
      <c r="W1213" s="7" t="s">
        <v>110</v>
      </c>
      <c r="X1213" s="10" t="s">
        <v>21</v>
      </c>
      <c r="Y1213" s="14">
        <v>44968</v>
      </c>
      <c r="Z1213" s="14">
        <v>45027</v>
      </c>
      <c r="AA1213" s="11">
        <f t="shared" si="90"/>
        <v>2023</v>
      </c>
      <c r="AB1213" s="11" t="str">
        <f t="shared" si="91"/>
        <v>April</v>
      </c>
      <c r="AC1213" s="11">
        <f t="shared" si="94"/>
        <v>59</v>
      </c>
      <c r="AD1213" s="13" t="str" cm="1">
        <f t="array" ref="AD1213">_xlfn.IFS(Table1[[#This Row],[Diff order-ship date]]&gt;10,"late time",Table1[[#This Row],[Diff order-ship date]]&gt;=0,"on time",Table1[[#This Row],[Diff order-ship date]]&lt;0,"not appropriate")</f>
        <v>late time</v>
      </c>
      <c r="AE1213" s="11" t="str">
        <f t="shared" si="92"/>
        <v>Positive</v>
      </c>
      <c r="AF1213" s="11" t="str">
        <f>_xlfn.CONCAT(Table1[[#This Row],[Month]],Table1[[#This Row],[year]])</f>
        <v>April2023</v>
      </c>
      <c r="AG1213" s="11">
        <f t="shared" si="93"/>
        <v>0.28997109183900399</v>
      </c>
    </row>
    <row r="1214" spans="1:33">
      <c r="A1214" s="4">
        <v>1213</v>
      </c>
      <c r="B1214" s="5" t="s">
        <v>256</v>
      </c>
      <c r="C1214" s="5" t="s">
        <v>153</v>
      </c>
      <c r="D1214" s="5" t="s">
        <v>257</v>
      </c>
      <c r="E1214" s="5" t="s">
        <v>258</v>
      </c>
      <c r="F1214" s="5" t="s">
        <v>158</v>
      </c>
      <c r="G1214" s="5" t="s">
        <v>259</v>
      </c>
      <c r="H1214" s="5" t="s">
        <v>138</v>
      </c>
      <c r="I1214" s="5" t="s">
        <v>212</v>
      </c>
      <c r="J1214" s="5" t="s">
        <v>65</v>
      </c>
      <c r="K1214" s="5" t="s">
        <v>3532</v>
      </c>
      <c r="L1214" s="5" t="s">
        <v>29</v>
      </c>
      <c r="M1214" s="5" t="s">
        <v>83</v>
      </c>
      <c r="N1214" s="5" t="s">
        <v>3533</v>
      </c>
      <c r="O1214" s="5">
        <v>581.25</v>
      </c>
      <c r="P1214" s="5">
        <v>5</v>
      </c>
      <c r="Q1214" s="5">
        <v>46.5</v>
      </c>
      <c r="R1214" s="8">
        <f>Table1[[#This Row],[Profit]]/Table1[[#This Row],[Sales]]</f>
        <v>0.08</v>
      </c>
      <c r="S1214" s="5">
        <v>38.799999999999997</v>
      </c>
      <c r="T1214" s="5" t="s">
        <v>170</v>
      </c>
      <c r="U1214" s="5">
        <v>526</v>
      </c>
      <c r="V1214" s="5" t="s">
        <v>174</v>
      </c>
      <c r="W1214" s="5" t="s">
        <v>126</v>
      </c>
      <c r="X1214" s="9" t="s">
        <v>28</v>
      </c>
      <c r="Y1214" s="12">
        <v>45113</v>
      </c>
      <c r="Z1214" s="12">
        <v>45175</v>
      </c>
      <c r="AA1214" s="11">
        <f t="shared" si="90"/>
        <v>2023</v>
      </c>
      <c r="AB1214" s="11" t="str">
        <f t="shared" si="91"/>
        <v>September</v>
      </c>
      <c r="AC1214" s="11">
        <f t="shared" si="94"/>
        <v>62</v>
      </c>
      <c r="AD1214" s="13" t="str" cm="1">
        <f t="array" ref="AD1214">_xlfn.IFS(Table1[[#This Row],[Diff order-ship date]]&gt;10,"late time",Table1[[#This Row],[Diff order-ship date]]&gt;=0,"on time",Table1[[#This Row],[Diff order-ship date]]&lt;0,"not appropriate")</f>
        <v>late time</v>
      </c>
      <c r="AE1214" s="11" t="str">
        <f t="shared" si="92"/>
        <v>Positive</v>
      </c>
      <c r="AF1214" s="11" t="str">
        <f>_xlfn.CONCAT(Table1[[#This Row],[Month]],Table1[[#This Row],[year]])</f>
        <v>September2023</v>
      </c>
      <c r="AG1214" s="11">
        <f t="shared" si="93"/>
        <v>0.08</v>
      </c>
    </row>
    <row r="1215" spans="1:33">
      <c r="A1215" s="6">
        <v>1214</v>
      </c>
      <c r="B1215" s="7" t="s">
        <v>356</v>
      </c>
      <c r="C1215" s="7" t="s">
        <v>153</v>
      </c>
      <c r="D1215" s="7" t="s">
        <v>357</v>
      </c>
      <c r="E1215" s="7" t="s">
        <v>358</v>
      </c>
      <c r="F1215" s="7" t="s">
        <v>158</v>
      </c>
      <c r="G1215" s="7" t="s">
        <v>259</v>
      </c>
      <c r="H1215" s="7" t="s">
        <v>138</v>
      </c>
      <c r="I1215" s="7" t="s">
        <v>212</v>
      </c>
      <c r="J1215" s="7" t="s">
        <v>65</v>
      </c>
      <c r="K1215" s="7" t="s">
        <v>3534</v>
      </c>
      <c r="L1215" s="7" t="s">
        <v>29</v>
      </c>
      <c r="M1215" s="7" t="s">
        <v>83</v>
      </c>
      <c r="N1215" s="7" t="s">
        <v>3535</v>
      </c>
      <c r="O1215" s="7">
        <v>94.2</v>
      </c>
      <c r="P1215" s="7">
        <v>5</v>
      </c>
      <c r="Q1215" s="7">
        <v>41.4</v>
      </c>
      <c r="R1215" s="8">
        <f>Table1[[#This Row],[Profit]]/Table1[[#This Row],[Sales]]</f>
        <v>0.43949044585987301</v>
      </c>
      <c r="S1215" s="7">
        <v>6.09</v>
      </c>
      <c r="T1215" s="7" t="s">
        <v>170</v>
      </c>
      <c r="U1215" s="7">
        <v>782</v>
      </c>
      <c r="V1215" s="7" t="s">
        <v>174</v>
      </c>
      <c r="W1215" s="7" t="s">
        <v>122</v>
      </c>
      <c r="X1215" s="10" t="s">
        <v>28</v>
      </c>
      <c r="Y1215" s="14">
        <v>45625</v>
      </c>
      <c r="Z1215" s="14">
        <v>45334</v>
      </c>
      <c r="AA1215" s="11">
        <f t="shared" si="90"/>
        <v>2024</v>
      </c>
      <c r="AB1215" s="11" t="str">
        <f t="shared" si="91"/>
        <v>February</v>
      </c>
      <c r="AC1215" s="11">
        <f t="shared" si="94"/>
        <v>-291</v>
      </c>
      <c r="AD1215" s="13" t="str" cm="1">
        <f t="array" ref="AD1215">_xlfn.IFS(Table1[[#This Row],[Diff order-ship date]]&gt;10,"late time",Table1[[#This Row],[Diff order-ship date]]&gt;=0,"on time",Table1[[#This Row],[Diff order-ship date]]&lt;0,"not appropriate")</f>
        <v>not appropriate</v>
      </c>
      <c r="AE1215" s="11" t="str">
        <f t="shared" si="92"/>
        <v>Positive</v>
      </c>
      <c r="AF1215" s="11" t="str">
        <f>_xlfn.CONCAT(Table1[[#This Row],[Month]],Table1[[#This Row],[year]])</f>
        <v>February2024</v>
      </c>
      <c r="AG1215" s="11">
        <f t="shared" si="93"/>
        <v>0.43949044585987301</v>
      </c>
    </row>
    <row r="1216" spans="1:33">
      <c r="A1216" s="4">
        <v>1215</v>
      </c>
      <c r="B1216" s="5" t="s">
        <v>1772</v>
      </c>
      <c r="C1216" s="5" t="s">
        <v>153</v>
      </c>
      <c r="D1216" s="5" t="s">
        <v>1773</v>
      </c>
      <c r="E1216" s="5" t="s">
        <v>1774</v>
      </c>
      <c r="F1216" s="5" t="s">
        <v>158</v>
      </c>
      <c r="G1216" s="5" t="s">
        <v>148</v>
      </c>
      <c r="H1216" s="5" t="s">
        <v>71</v>
      </c>
      <c r="I1216" s="5" t="s">
        <v>212</v>
      </c>
      <c r="J1216" s="5" t="s">
        <v>65</v>
      </c>
      <c r="K1216" s="5" t="s">
        <v>3536</v>
      </c>
      <c r="L1216" s="5" t="s">
        <v>42</v>
      </c>
      <c r="M1216" s="5" t="s">
        <v>95</v>
      </c>
      <c r="N1216" s="5" t="s">
        <v>3537</v>
      </c>
      <c r="O1216" s="5">
        <v>185.55</v>
      </c>
      <c r="P1216" s="5">
        <v>5</v>
      </c>
      <c r="Q1216" s="5">
        <v>79.650000000000006</v>
      </c>
      <c r="R1216" s="8">
        <f>Table1[[#This Row],[Profit]]/Table1[[#This Row],[Sales]]</f>
        <v>0.42926434923201301</v>
      </c>
      <c r="S1216" s="5">
        <v>11.66</v>
      </c>
      <c r="T1216" s="5" t="s">
        <v>170</v>
      </c>
      <c r="U1216" s="5">
        <v>611</v>
      </c>
      <c r="V1216" s="5" t="s">
        <v>174</v>
      </c>
      <c r="W1216" s="5" t="s">
        <v>115</v>
      </c>
      <c r="X1216" s="9" t="s">
        <v>28</v>
      </c>
      <c r="Y1216" s="12">
        <v>45328</v>
      </c>
      <c r="Z1216" s="12">
        <v>45388</v>
      </c>
      <c r="AA1216" s="11">
        <f t="shared" si="90"/>
        <v>2024</v>
      </c>
      <c r="AB1216" s="11" t="str">
        <f t="shared" si="91"/>
        <v>April</v>
      </c>
      <c r="AC1216" s="11">
        <f t="shared" si="94"/>
        <v>60</v>
      </c>
      <c r="AD1216" s="13" t="str" cm="1">
        <f t="array" ref="AD1216">_xlfn.IFS(Table1[[#This Row],[Diff order-ship date]]&gt;10,"late time",Table1[[#This Row],[Diff order-ship date]]&gt;=0,"on time",Table1[[#This Row],[Diff order-ship date]]&lt;0,"not appropriate")</f>
        <v>late time</v>
      </c>
      <c r="AE1216" s="11" t="str">
        <f t="shared" si="92"/>
        <v>Positive</v>
      </c>
      <c r="AF1216" s="11" t="str">
        <f>_xlfn.CONCAT(Table1[[#This Row],[Month]],Table1[[#This Row],[year]])</f>
        <v>April2024</v>
      </c>
      <c r="AG1216" s="11">
        <f t="shared" si="93"/>
        <v>0.42926434923201301</v>
      </c>
    </row>
    <row r="1217" spans="1:33">
      <c r="A1217" s="6">
        <v>1216</v>
      </c>
      <c r="B1217" s="7" t="s">
        <v>1822</v>
      </c>
      <c r="C1217" s="7" t="s">
        <v>153</v>
      </c>
      <c r="D1217" s="7" t="s">
        <v>234</v>
      </c>
      <c r="E1217" s="7" t="s">
        <v>235</v>
      </c>
      <c r="F1217" s="7" t="s">
        <v>158</v>
      </c>
      <c r="G1217" s="7" t="s">
        <v>725</v>
      </c>
      <c r="H1217" s="7" t="s">
        <v>132</v>
      </c>
      <c r="I1217" s="7" t="s">
        <v>212</v>
      </c>
      <c r="J1217" s="7" t="s">
        <v>66</v>
      </c>
      <c r="K1217" s="7" t="s">
        <v>3538</v>
      </c>
      <c r="L1217" s="7" t="s">
        <v>42</v>
      </c>
      <c r="M1217" s="7" t="s">
        <v>26</v>
      </c>
      <c r="N1217" s="7" t="s">
        <v>3539</v>
      </c>
      <c r="O1217" s="7">
        <v>1291.6500000000001</v>
      </c>
      <c r="P1217" s="7">
        <v>5</v>
      </c>
      <c r="Q1217" s="7">
        <v>413.25</v>
      </c>
      <c r="R1217" s="8">
        <f>Table1[[#This Row],[Profit]]/Table1[[#This Row],[Sales]]</f>
        <v>0.319939612124027</v>
      </c>
      <c r="S1217" s="7">
        <v>89.9</v>
      </c>
      <c r="T1217" s="7" t="s">
        <v>170</v>
      </c>
      <c r="U1217" s="7">
        <v>215</v>
      </c>
      <c r="V1217" s="7" t="s">
        <v>174</v>
      </c>
      <c r="W1217" s="7" t="s">
        <v>110</v>
      </c>
      <c r="X1217" s="10" t="s">
        <v>28</v>
      </c>
      <c r="Y1217" s="14">
        <v>45146</v>
      </c>
      <c r="Z1217" s="14">
        <v>45238</v>
      </c>
      <c r="AA1217" s="11">
        <f t="shared" si="90"/>
        <v>2023</v>
      </c>
      <c r="AB1217" s="11" t="str">
        <f t="shared" si="91"/>
        <v>November</v>
      </c>
      <c r="AC1217" s="11">
        <f t="shared" si="94"/>
        <v>92</v>
      </c>
      <c r="AD1217" s="13" t="str" cm="1">
        <f t="array" ref="AD1217">_xlfn.IFS(Table1[[#This Row],[Diff order-ship date]]&gt;10,"late time",Table1[[#This Row],[Diff order-ship date]]&gt;=0,"on time",Table1[[#This Row],[Diff order-ship date]]&lt;0,"not appropriate")</f>
        <v>late time</v>
      </c>
      <c r="AE1217" s="11" t="str">
        <f t="shared" si="92"/>
        <v>Positive</v>
      </c>
      <c r="AF1217" s="11" t="str">
        <f>_xlfn.CONCAT(Table1[[#This Row],[Month]],Table1[[#This Row],[year]])</f>
        <v>November2023</v>
      </c>
      <c r="AG1217" s="11">
        <f t="shared" si="93"/>
        <v>0.319939612124027</v>
      </c>
    </row>
    <row r="1218" spans="1:33">
      <c r="A1218" s="4">
        <v>1217</v>
      </c>
      <c r="B1218" s="5" t="s">
        <v>310</v>
      </c>
      <c r="C1218" s="5" t="s">
        <v>153</v>
      </c>
      <c r="D1218" s="5" t="s">
        <v>311</v>
      </c>
      <c r="E1218" s="5" t="s">
        <v>312</v>
      </c>
      <c r="F1218" s="5" t="s">
        <v>158</v>
      </c>
      <c r="G1218" s="5" t="s">
        <v>313</v>
      </c>
      <c r="H1218" s="5" t="s">
        <v>61</v>
      </c>
      <c r="I1218" s="5" t="s">
        <v>212</v>
      </c>
      <c r="J1218" s="5" t="s">
        <v>67</v>
      </c>
      <c r="K1218" s="5" t="s">
        <v>3540</v>
      </c>
      <c r="L1218" s="5" t="s">
        <v>29</v>
      </c>
      <c r="M1218" s="5" t="s">
        <v>50</v>
      </c>
      <c r="N1218" s="5" t="s">
        <v>3541</v>
      </c>
      <c r="O1218" s="5">
        <v>2485.62</v>
      </c>
      <c r="P1218" s="5">
        <v>6</v>
      </c>
      <c r="Q1218" s="5">
        <v>795.24</v>
      </c>
      <c r="R1218" s="8">
        <f>Table1[[#This Row],[Profit]]/Table1[[#This Row],[Sales]]</f>
        <v>0.31993627344485498</v>
      </c>
      <c r="S1218" s="5">
        <v>248.41</v>
      </c>
      <c r="T1218" s="5" t="s">
        <v>170</v>
      </c>
      <c r="U1218" s="5">
        <v>578</v>
      </c>
      <c r="V1218" s="5" t="s">
        <v>174</v>
      </c>
      <c r="W1218" s="5" t="s">
        <v>122</v>
      </c>
      <c r="X1218" s="9" t="s">
        <v>21</v>
      </c>
      <c r="Y1218" s="12">
        <v>44696</v>
      </c>
      <c r="Z1218" s="12">
        <v>44699</v>
      </c>
      <c r="AA1218" s="11">
        <f t="shared" ref="AA1218:AA1281" si="95">YEAR(Z1218)</f>
        <v>2022</v>
      </c>
      <c r="AB1218" s="11" t="str">
        <f t="shared" ref="AB1218:AB1281" si="96">TEXT(Z1218,"mmmm")</f>
        <v>May</v>
      </c>
      <c r="AC1218" s="11">
        <f t="shared" si="94"/>
        <v>3</v>
      </c>
      <c r="AD1218" s="13" t="str" cm="1">
        <f t="array" ref="AD1218">_xlfn.IFS(Table1[[#This Row],[Diff order-ship date]]&gt;10,"late time",Table1[[#This Row],[Diff order-ship date]]&gt;=0,"on time",Table1[[#This Row],[Diff order-ship date]]&lt;0,"not appropriate")</f>
        <v>on time</v>
      </c>
      <c r="AE1218" s="11" t="str">
        <f t="shared" ref="AE1218:AE1281" si="97">IF(Q1218&lt;0,"Negative","Positive")</f>
        <v>Positive</v>
      </c>
      <c r="AF1218" s="11" t="str">
        <f>_xlfn.CONCAT(Table1[[#This Row],[Month]],Table1[[#This Row],[year]])</f>
        <v>May2022</v>
      </c>
      <c r="AG1218" s="11">
        <f t="shared" ref="AG1218:AG1281" si="98">Q1218/O1218</f>
        <v>0.31993627344485498</v>
      </c>
    </row>
    <row r="1219" spans="1:33">
      <c r="A1219" s="6">
        <v>1218</v>
      </c>
      <c r="B1219" s="7" t="s">
        <v>1898</v>
      </c>
      <c r="C1219" s="7" t="s">
        <v>153</v>
      </c>
      <c r="D1219" s="7" t="s">
        <v>1899</v>
      </c>
      <c r="E1219" s="7" t="s">
        <v>1900</v>
      </c>
      <c r="F1219" s="7" t="s">
        <v>158</v>
      </c>
      <c r="G1219" s="7" t="s">
        <v>1177</v>
      </c>
      <c r="H1219" s="7" t="s">
        <v>87</v>
      </c>
      <c r="I1219" s="7" t="s">
        <v>212</v>
      </c>
      <c r="J1219" s="7" t="s">
        <v>66</v>
      </c>
      <c r="K1219" s="7" t="s">
        <v>3542</v>
      </c>
      <c r="L1219" s="7" t="s">
        <v>29</v>
      </c>
      <c r="M1219" s="7" t="s">
        <v>50</v>
      </c>
      <c r="N1219" s="7" t="s">
        <v>3543</v>
      </c>
      <c r="O1219" s="7">
        <v>1175.58</v>
      </c>
      <c r="P1219" s="7">
        <v>6</v>
      </c>
      <c r="Q1219" s="7">
        <v>117.54</v>
      </c>
      <c r="R1219" s="8">
        <f>Table1[[#This Row],[Profit]]/Table1[[#This Row],[Sales]]</f>
        <v>9.9984688409125694E-2</v>
      </c>
      <c r="S1219" s="7">
        <v>72.14</v>
      </c>
      <c r="T1219" s="7" t="s">
        <v>170</v>
      </c>
      <c r="U1219" s="7">
        <v>304</v>
      </c>
      <c r="V1219" s="7" t="s">
        <v>174</v>
      </c>
      <c r="W1219" s="7" t="s">
        <v>115</v>
      </c>
      <c r="X1219" s="10" t="s">
        <v>21</v>
      </c>
      <c r="Y1219" s="14">
        <v>44433</v>
      </c>
      <c r="Z1219" s="14">
        <v>44435</v>
      </c>
      <c r="AA1219" s="11">
        <f t="shared" si="95"/>
        <v>2021</v>
      </c>
      <c r="AB1219" s="11" t="str">
        <f t="shared" si="96"/>
        <v>August</v>
      </c>
      <c r="AC1219" s="11">
        <f t="shared" si="94"/>
        <v>2</v>
      </c>
      <c r="AD1219" s="13" t="str" cm="1">
        <f t="array" ref="AD1219">_xlfn.IFS(Table1[[#This Row],[Diff order-ship date]]&gt;10,"late time",Table1[[#This Row],[Diff order-ship date]]&gt;=0,"on time",Table1[[#This Row],[Diff order-ship date]]&lt;0,"not appropriate")</f>
        <v>on time</v>
      </c>
      <c r="AE1219" s="11" t="str">
        <f t="shared" si="97"/>
        <v>Positive</v>
      </c>
      <c r="AF1219" s="11" t="str">
        <f>_xlfn.CONCAT(Table1[[#This Row],[Month]],Table1[[#This Row],[year]])</f>
        <v>August2021</v>
      </c>
      <c r="AG1219" s="11">
        <f t="shared" si="98"/>
        <v>9.9984688409125694E-2</v>
      </c>
    </row>
    <row r="1220" spans="1:33">
      <c r="A1220" s="4">
        <v>1219</v>
      </c>
      <c r="B1220" s="5" t="s">
        <v>2802</v>
      </c>
      <c r="C1220" s="5" t="s">
        <v>153</v>
      </c>
      <c r="D1220" s="5" t="s">
        <v>955</v>
      </c>
      <c r="E1220" s="5" t="s">
        <v>956</v>
      </c>
      <c r="F1220" s="5" t="s">
        <v>158</v>
      </c>
      <c r="G1220" s="5" t="s">
        <v>665</v>
      </c>
      <c r="H1220" s="5" t="s">
        <v>125</v>
      </c>
      <c r="I1220" s="5" t="s">
        <v>212</v>
      </c>
      <c r="J1220" s="5" t="s">
        <v>65</v>
      </c>
      <c r="K1220" s="5" t="s">
        <v>3544</v>
      </c>
      <c r="L1220" s="5" t="s">
        <v>29</v>
      </c>
      <c r="M1220" s="5" t="s">
        <v>121</v>
      </c>
      <c r="N1220" s="5" t="s">
        <v>3545</v>
      </c>
      <c r="O1220" s="5">
        <v>2120.79</v>
      </c>
      <c r="P1220" s="5">
        <v>7</v>
      </c>
      <c r="Q1220" s="5">
        <v>169.47</v>
      </c>
      <c r="R1220" s="8">
        <f>Table1[[#This Row],[Profit]]/Table1[[#This Row],[Sales]]</f>
        <v>7.9908901871472399E-2</v>
      </c>
      <c r="S1220" s="5">
        <v>78.290000000000006</v>
      </c>
      <c r="T1220" s="5" t="s">
        <v>170</v>
      </c>
      <c r="U1220" s="5">
        <v>154</v>
      </c>
      <c r="V1220" s="5" t="s">
        <v>174</v>
      </c>
      <c r="W1220" s="5" t="s">
        <v>126</v>
      </c>
      <c r="X1220" s="9" t="s">
        <v>21</v>
      </c>
      <c r="Y1220" s="12">
        <v>44843</v>
      </c>
      <c r="Z1220" s="12">
        <v>44904</v>
      </c>
      <c r="AA1220" s="11">
        <f t="shared" si="95"/>
        <v>2022</v>
      </c>
      <c r="AB1220" s="11" t="str">
        <f t="shared" si="96"/>
        <v>December</v>
      </c>
      <c r="AC1220" s="11">
        <f t="shared" ref="AC1220:AC1283" si="99">DATEDIF(Y1220,Z1220,"d")</f>
        <v>61</v>
      </c>
      <c r="AD1220" s="13" t="str" cm="1">
        <f t="array" ref="AD1220">_xlfn.IFS(Table1[[#This Row],[Diff order-ship date]]&gt;10,"late time",Table1[[#This Row],[Diff order-ship date]]&gt;=0,"on time",Table1[[#This Row],[Diff order-ship date]]&lt;0,"not appropriate")</f>
        <v>late time</v>
      </c>
      <c r="AE1220" s="11" t="str">
        <f t="shared" si="97"/>
        <v>Positive</v>
      </c>
      <c r="AF1220" s="11" t="str">
        <f>_xlfn.CONCAT(Table1[[#This Row],[Month]],Table1[[#This Row],[year]])</f>
        <v>December2022</v>
      </c>
      <c r="AG1220" s="11">
        <f t="shared" si="98"/>
        <v>7.9908901871472399E-2</v>
      </c>
    </row>
    <row r="1221" spans="1:33">
      <c r="A1221" s="6">
        <v>1220</v>
      </c>
      <c r="B1221" s="7" t="s">
        <v>273</v>
      </c>
      <c r="C1221" s="7" t="s">
        <v>153</v>
      </c>
      <c r="D1221" s="7" t="s">
        <v>274</v>
      </c>
      <c r="E1221" s="7" t="s">
        <v>275</v>
      </c>
      <c r="F1221" s="7" t="s">
        <v>158</v>
      </c>
      <c r="G1221" s="7" t="s">
        <v>276</v>
      </c>
      <c r="H1221" s="7" t="s">
        <v>129</v>
      </c>
      <c r="I1221" s="7" t="s">
        <v>212</v>
      </c>
      <c r="J1221" s="7" t="s">
        <v>67</v>
      </c>
      <c r="K1221" s="7" t="s">
        <v>1800</v>
      </c>
      <c r="L1221" s="7" t="s">
        <v>29</v>
      </c>
      <c r="M1221" s="7" t="s">
        <v>83</v>
      </c>
      <c r="N1221" s="7" t="s">
        <v>1801</v>
      </c>
      <c r="O1221" s="7">
        <v>361.2</v>
      </c>
      <c r="P1221" s="7">
        <v>7</v>
      </c>
      <c r="Q1221" s="7">
        <v>155.19</v>
      </c>
      <c r="R1221" s="8">
        <f>Table1[[#This Row],[Profit]]/Table1[[#This Row],[Sales]]</f>
        <v>0.42965116279069798</v>
      </c>
      <c r="S1221" s="7">
        <v>34.729999999999997</v>
      </c>
      <c r="T1221" s="7" t="s">
        <v>170</v>
      </c>
      <c r="U1221" s="7">
        <v>145</v>
      </c>
      <c r="V1221" s="7" t="s">
        <v>174</v>
      </c>
      <c r="W1221" s="7" t="s">
        <v>122</v>
      </c>
      <c r="X1221" s="10" t="s">
        <v>28</v>
      </c>
      <c r="Y1221" s="14">
        <v>45592</v>
      </c>
      <c r="Z1221" s="14">
        <v>45595</v>
      </c>
      <c r="AA1221" s="11">
        <f t="shared" si="95"/>
        <v>2024</v>
      </c>
      <c r="AB1221" s="11" t="str">
        <f t="shared" si="96"/>
        <v>October</v>
      </c>
      <c r="AC1221" s="11">
        <f t="shared" si="99"/>
        <v>3</v>
      </c>
      <c r="AD1221" s="13" t="str" cm="1">
        <f t="array" ref="AD1221">_xlfn.IFS(Table1[[#This Row],[Diff order-ship date]]&gt;10,"late time",Table1[[#This Row],[Diff order-ship date]]&gt;=0,"on time",Table1[[#This Row],[Diff order-ship date]]&lt;0,"not appropriate")</f>
        <v>on time</v>
      </c>
      <c r="AE1221" s="11" t="str">
        <f t="shared" si="97"/>
        <v>Positive</v>
      </c>
      <c r="AF1221" s="11" t="str">
        <f>_xlfn.CONCAT(Table1[[#This Row],[Month]],Table1[[#This Row],[year]])</f>
        <v>October2024</v>
      </c>
      <c r="AG1221" s="11">
        <f t="shared" si="98"/>
        <v>0.42965116279069798</v>
      </c>
    </row>
    <row r="1222" spans="1:33">
      <c r="A1222" s="4">
        <v>1221</v>
      </c>
      <c r="B1222" s="5" t="s">
        <v>2927</v>
      </c>
      <c r="C1222" s="5" t="s">
        <v>153</v>
      </c>
      <c r="D1222" s="5" t="s">
        <v>1398</v>
      </c>
      <c r="E1222" s="5" t="s">
        <v>1399</v>
      </c>
      <c r="F1222" s="5" t="s">
        <v>158</v>
      </c>
      <c r="G1222" s="5" t="s">
        <v>1237</v>
      </c>
      <c r="H1222" s="5" t="s">
        <v>129</v>
      </c>
      <c r="I1222" s="5" t="s">
        <v>212</v>
      </c>
      <c r="J1222" s="5" t="s">
        <v>67</v>
      </c>
      <c r="K1222" s="5" t="s">
        <v>3546</v>
      </c>
      <c r="L1222" s="5" t="s">
        <v>42</v>
      </c>
      <c r="M1222" s="5" t="s">
        <v>105</v>
      </c>
      <c r="N1222" s="5" t="s">
        <v>3547</v>
      </c>
      <c r="O1222" s="5">
        <v>1283.52</v>
      </c>
      <c r="P1222" s="5">
        <v>7</v>
      </c>
      <c r="Q1222" s="5">
        <v>205.17</v>
      </c>
      <c r="R1222" s="8">
        <f>Table1[[#This Row],[Profit]]/Table1[[#This Row],[Sales]]</f>
        <v>0.159849476439791</v>
      </c>
      <c r="S1222" s="5">
        <v>51.35</v>
      </c>
      <c r="T1222" s="5" t="s">
        <v>170</v>
      </c>
      <c r="U1222" s="5">
        <v>381</v>
      </c>
      <c r="V1222" s="5" t="s">
        <v>174</v>
      </c>
      <c r="W1222" s="5" t="s">
        <v>110</v>
      </c>
      <c r="X1222" s="9" t="s">
        <v>21</v>
      </c>
      <c r="Y1222" s="12">
        <v>44222</v>
      </c>
      <c r="Z1222" s="12">
        <v>44224</v>
      </c>
      <c r="AA1222" s="11">
        <f t="shared" si="95"/>
        <v>2021</v>
      </c>
      <c r="AB1222" s="11" t="str">
        <f t="shared" si="96"/>
        <v>January</v>
      </c>
      <c r="AC1222" s="11">
        <f t="shared" si="99"/>
        <v>2</v>
      </c>
      <c r="AD1222" s="13" t="str" cm="1">
        <f t="array" ref="AD1222">_xlfn.IFS(Table1[[#This Row],[Diff order-ship date]]&gt;10,"late time",Table1[[#This Row],[Diff order-ship date]]&gt;=0,"on time",Table1[[#This Row],[Diff order-ship date]]&lt;0,"not appropriate")</f>
        <v>on time</v>
      </c>
      <c r="AE1222" s="11" t="str">
        <f t="shared" si="97"/>
        <v>Positive</v>
      </c>
      <c r="AF1222" s="11" t="str">
        <f>_xlfn.CONCAT(Table1[[#This Row],[Month]],Table1[[#This Row],[year]])</f>
        <v>January2021</v>
      </c>
      <c r="AG1222" s="11">
        <f t="shared" si="98"/>
        <v>0.159849476439791</v>
      </c>
    </row>
    <row r="1223" spans="1:33">
      <c r="A1223" s="6">
        <v>1222</v>
      </c>
      <c r="B1223" s="7" t="s">
        <v>1797</v>
      </c>
      <c r="C1223" s="7" t="s">
        <v>153</v>
      </c>
      <c r="D1223" s="7" t="s">
        <v>1798</v>
      </c>
      <c r="E1223" s="7" t="s">
        <v>1799</v>
      </c>
      <c r="F1223" s="7" t="s">
        <v>158</v>
      </c>
      <c r="G1223" s="7" t="s">
        <v>148</v>
      </c>
      <c r="H1223" s="7" t="s">
        <v>71</v>
      </c>
      <c r="I1223" s="7" t="s">
        <v>212</v>
      </c>
      <c r="J1223" s="7" t="s">
        <v>65</v>
      </c>
      <c r="K1223" s="7" t="s">
        <v>2467</v>
      </c>
      <c r="L1223" s="7" t="s">
        <v>42</v>
      </c>
      <c r="M1223" s="7" t="s">
        <v>62</v>
      </c>
      <c r="N1223" s="7" t="s">
        <v>2468</v>
      </c>
      <c r="O1223" s="7">
        <v>1220.31</v>
      </c>
      <c r="P1223" s="7">
        <v>7</v>
      </c>
      <c r="Q1223" s="7">
        <v>512.4</v>
      </c>
      <c r="R1223" s="8">
        <f>Table1[[#This Row],[Profit]]/Table1[[#This Row],[Sales]]</f>
        <v>0.41989330579934597</v>
      </c>
      <c r="S1223" s="7">
        <v>105.66</v>
      </c>
      <c r="T1223" s="7" t="s">
        <v>170</v>
      </c>
      <c r="U1223" s="7">
        <v>707</v>
      </c>
      <c r="V1223" s="7" t="s">
        <v>174</v>
      </c>
      <c r="W1223" s="7" t="s">
        <v>126</v>
      </c>
      <c r="X1223" s="10" t="s">
        <v>28</v>
      </c>
      <c r="Y1223" s="14">
        <v>45243</v>
      </c>
      <c r="Z1223" s="14">
        <v>45245</v>
      </c>
      <c r="AA1223" s="11">
        <f t="shared" si="95"/>
        <v>2023</v>
      </c>
      <c r="AB1223" s="11" t="str">
        <f t="shared" si="96"/>
        <v>November</v>
      </c>
      <c r="AC1223" s="11">
        <f t="shared" si="99"/>
        <v>2</v>
      </c>
      <c r="AD1223" s="13" t="str" cm="1">
        <f t="array" ref="AD1223">_xlfn.IFS(Table1[[#This Row],[Diff order-ship date]]&gt;10,"late time",Table1[[#This Row],[Diff order-ship date]]&gt;=0,"on time",Table1[[#This Row],[Diff order-ship date]]&lt;0,"not appropriate")</f>
        <v>on time</v>
      </c>
      <c r="AE1223" s="11" t="str">
        <f t="shared" si="97"/>
        <v>Positive</v>
      </c>
      <c r="AF1223" s="11" t="str">
        <f>_xlfn.CONCAT(Table1[[#This Row],[Month]],Table1[[#This Row],[year]])</f>
        <v>November2023</v>
      </c>
      <c r="AG1223" s="11">
        <f t="shared" si="98"/>
        <v>0.41989330579934597</v>
      </c>
    </row>
    <row r="1224" spans="1:33">
      <c r="A1224" s="4">
        <v>1223</v>
      </c>
      <c r="B1224" s="5" t="s">
        <v>418</v>
      </c>
      <c r="C1224" s="5" t="s">
        <v>153</v>
      </c>
      <c r="D1224" s="5" t="s">
        <v>405</v>
      </c>
      <c r="E1224" s="5" t="s">
        <v>90</v>
      </c>
      <c r="F1224" s="5" t="s">
        <v>158</v>
      </c>
      <c r="G1224" s="5" t="s">
        <v>55</v>
      </c>
      <c r="H1224" s="5" t="s">
        <v>55</v>
      </c>
      <c r="I1224" s="5" t="s">
        <v>212</v>
      </c>
      <c r="J1224" s="5" t="s">
        <v>65</v>
      </c>
      <c r="K1224" s="5" t="s">
        <v>3548</v>
      </c>
      <c r="L1224" s="5" t="s">
        <v>29</v>
      </c>
      <c r="M1224" s="5" t="s">
        <v>121</v>
      </c>
      <c r="N1224" s="5" t="s">
        <v>3549</v>
      </c>
      <c r="O1224" s="5">
        <v>3547.44</v>
      </c>
      <c r="P1224" s="5">
        <v>8</v>
      </c>
      <c r="Q1224" s="5">
        <v>780.24</v>
      </c>
      <c r="R1224" s="8">
        <f>Table1[[#This Row],[Profit]]/Table1[[#This Row],[Sales]]</f>
        <v>0.21994452337460299</v>
      </c>
      <c r="S1224" s="5">
        <v>205.63</v>
      </c>
      <c r="T1224" s="5" t="s">
        <v>170</v>
      </c>
      <c r="U1224" s="5">
        <v>405</v>
      </c>
      <c r="V1224" s="5" t="s">
        <v>174</v>
      </c>
      <c r="W1224" s="5" t="s">
        <v>122</v>
      </c>
      <c r="X1224" s="9" t="s">
        <v>28</v>
      </c>
      <c r="Y1224" s="12">
        <v>44773</v>
      </c>
      <c r="Z1224" s="12">
        <v>44659</v>
      </c>
      <c r="AA1224" s="11">
        <f t="shared" si="95"/>
        <v>2022</v>
      </c>
      <c r="AB1224" s="11" t="str">
        <f t="shared" si="96"/>
        <v>April</v>
      </c>
      <c r="AC1224" s="11">
        <f t="shared" si="99"/>
        <v>-114</v>
      </c>
      <c r="AD1224" s="13" t="str" cm="1">
        <f t="array" ref="AD1224">_xlfn.IFS(Table1[[#This Row],[Diff order-ship date]]&gt;10,"late time",Table1[[#This Row],[Diff order-ship date]]&gt;=0,"on time",Table1[[#This Row],[Diff order-ship date]]&lt;0,"not appropriate")</f>
        <v>not appropriate</v>
      </c>
      <c r="AE1224" s="11" t="str">
        <f t="shared" si="97"/>
        <v>Positive</v>
      </c>
      <c r="AF1224" s="11" t="str">
        <f>_xlfn.CONCAT(Table1[[#This Row],[Month]],Table1[[#This Row],[year]])</f>
        <v>April2022</v>
      </c>
      <c r="AG1224" s="11">
        <f t="shared" si="98"/>
        <v>0.21994452337460299</v>
      </c>
    </row>
    <row r="1225" spans="1:33">
      <c r="A1225" s="6">
        <v>1224</v>
      </c>
      <c r="B1225" s="7" t="s">
        <v>2913</v>
      </c>
      <c r="C1225" s="7" t="s">
        <v>153</v>
      </c>
      <c r="D1225" s="7" t="s">
        <v>1227</v>
      </c>
      <c r="E1225" s="7" t="s">
        <v>1228</v>
      </c>
      <c r="F1225" s="7" t="s">
        <v>158</v>
      </c>
      <c r="G1225" s="7" t="s">
        <v>751</v>
      </c>
      <c r="H1225" s="7" t="s">
        <v>138</v>
      </c>
      <c r="I1225" s="7" t="s">
        <v>212</v>
      </c>
      <c r="J1225" s="7" t="s">
        <v>65</v>
      </c>
      <c r="K1225" s="7" t="s">
        <v>3550</v>
      </c>
      <c r="L1225" s="7" t="s">
        <v>42</v>
      </c>
      <c r="M1225" s="7" t="s">
        <v>105</v>
      </c>
      <c r="N1225" s="7" t="s">
        <v>3551</v>
      </c>
      <c r="O1225" s="7">
        <v>532.55999999999995</v>
      </c>
      <c r="P1225" s="7">
        <v>8</v>
      </c>
      <c r="Q1225" s="7">
        <v>85.2</v>
      </c>
      <c r="R1225" s="8">
        <f>Table1[[#This Row],[Profit]]/Table1[[#This Row],[Sales]]</f>
        <v>0.1599819738621</v>
      </c>
      <c r="S1225" s="7">
        <v>54.94</v>
      </c>
      <c r="T1225" s="7" t="s">
        <v>170</v>
      </c>
      <c r="U1225" s="7">
        <v>422</v>
      </c>
      <c r="V1225" s="7" t="s">
        <v>174</v>
      </c>
      <c r="W1225" s="7" t="s">
        <v>115</v>
      </c>
      <c r="X1225" s="10" t="s">
        <v>28</v>
      </c>
      <c r="Y1225" s="14">
        <v>45241</v>
      </c>
      <c r="Z1225" s="14">
        <v>45241</v>
      </c>
      <c r="AA1225" s="11">
        <f t="shared" si="95"/>
        <v>2023</v>
      </c>
      <c r="AB1225" s="11" t="str">
        <f t="shared" si="96"/>
        <v>November</v>
      </c>
      <c r="AC1225" s="11">
        <f t="shared" si="99"/>
        <v>0</v>
      </c>
      <c r="AD1225" s="13" t="str" cm="1">
        <f t="array" ref="AD1225">_xlfn.IFS(Table1[[#This Row],[Diff order-ship date]]&gt;10,"late time",Table1[[#This Row],[Diff order-ship date]]&gt;=0,"on time",Table1[[#This Row],[Diff order-ship date]]&lt;0,"not appropriate")</f>
        <v>on time</v>
      </c>
      <c r="AE1225" s="11" t="str">
        <f t="shared" si="97"/>
        <v>Positive</v>
      </c>
      <c r="AF1225" s="11" t="str">
        <f>_xlfn.CONCAT(Table1[[#This Row],[Month]],Table1[[#This Row],[year]])</f>
        <v>November2023</v>
      </c>
      <c r="AG1225" s="11">
        <f t="shared" si="98"/>
        <v>0.1599819738621</v>
      </c>
    </row>
    <row r="1226" spans="1:33">
      <c r="A1226" s="4">
        <v>1225</v>
      </c>
      <c r="B1226" s="5" t="s">
        <v>371</v>
      </c>
      <c r="C1226" s="5" t="s">
        <v>153</v>
      </c>
      <c r="D1226" s="5" t="s">
        <v>372</v>
      </c>
      <c r="E1226" s="5" t="s">
        <v>373</v>
      </c>
      <c r="F1226" s="5" t="s">
        <v>158</v>
      </c>
      <c r="G1226" s="5" t="s">
        <v>374</v>
      </c>
      <c r="H1226" s="5" t="s">
        <v>125</v>
      </c>
      <c r="I1226" s="5" t="s">
        <v>212</v>
      </c>
      <c r="J1226" s="5" t="s">
        <v>65</v>
      </c>
      <c r="K1226" s="5" t="s">
        <v>1743</v>
      </c>
      <c r="L1226" s="5" t="s">
        <v>42</v>
      </c>
      <c r="M1226" s="5" t="s">
        <v>26</v>
      </c>
      <c r="N1226" s="5" t="s">
        <v>1744</v>
      </c>
      <c r="O1226" s="5">
        <v>2217.7800000000002</v>
      </c>
      <c r="P1226" s="5">
        <v>9</v>
      </c>
      <c r="Q1226" s="5">
        <v>775.98</v>
      </c>
      <c r="R1226" s="8">
        <f>Table1[[#This Row],[Profit]]/Table1[[#This Row],[Sales]]</f>
        <v>0.34989043097151201</v>
      </c>
      <c r="S1226" s="5">
        <v>166.98</v>
      </c>
      <c r="T1226" s="5" t="s">
        <v>170</v>
      </c>
      <c r="U1226" s="5">
        <v>406</v>
      </c>
      <c r="V1226" s="5" t="s">
        <v>174</v>
      </c>
      <c r="W1226" s="5" t="s">
        <v>110</v>
      </c>
      <c r="X1226" s="9" t="s">
        <v>21</v>
      </c>
      <c r="Y1226" s="12">
        <v>44354</v>
      </c>
      <c r="Z1226" s="12">
        <v>44384</v>
      </c>
      <c r="AA1226" s="11">
        <f t="shared" si="95"/>
        <v>2021</v>
      </c>
      <c r="AB1226" s="11" t="str">
        <f t="shared" si="96"/>
        <v>July</v>
      </c>
      <c r="AC1226" s="11">
        <f t="shared" si="99"/>
        <v>30</v>
      </c>
      <c r="AD1226" s="13" t="str" cm="1">
        <f t="array" ref="AD1226">_xlfn.IFS(Table1[[#This Row],[Diff order-ship date]]&gt;10,"late time",Table1[[#This Row],[Diff order-ship date]]&gt;=0,"on time",Table1[[#This Row],[Diff order-ship date]]&lt;0,"not appropriate")</f>
        <v>late time</v>
      </c>
      <c r="AE1226" s="11" t="str">
        <f t="shared" si="97"/>
        <v>Positive</v>
      </c>
      <c r="AF1226" s="11" t="str">
        <f>_xlfn.CONCAT(Table1[[#This Row],[Month]],Table1[[#This Row],[year]])</f>
        <v>July2021</v>
      </c>
      <c r="AG1226" s="11">
        <f t="shared" si="98"/>
        <v>0.34989043097151201</v>
      </c>
    </row>
    <row r="1227" spans="1:33">
      <c r="A1227" s="6">
        <v>1226</v>
      </c>
      <c r="B1227" s="7" t="s">
        <v>256</v>
      </c>
      <c r="C1227" s="7" t="s">
        <v>153</v>
      </c>
      <c r="D1227" s="7" t="s">
        <v>257</v>
      </c>
      <c r="E1227" s="7" t="s">
        <v>258</v>
      </c>
      <c r="F1227" s="7" t="s">
        <v>158</v>
      </c>
      <c r="G1227" s="7" t="s">
        <v>259</v>
      </c>
      <c r="H1227" s="7" t="s">
        <v>138</v>
      </c>
      <c r="I1227" s="7" t="s">
        <v>212</v>
      </c>
      <c r="J1227" s="7" t="s">
        <v>65</v>
      </c>
      <c r="K1227" s="7" t="s">
        <v>3387</v>
      </c>
      <c r="L1227" s="7" t="s">
        <v>29</v>
      </c>
      <c r="M1227" s="7" t="s">
        <v>50</v>
      </c>
      <c r="N1227" s="7" t="s">
        <v>3388</v>
      </c>
      <c r="O1227" s="7">
        <v>168.03</v>
      </c>
      <c r="P1227" s="7">
        <v>1</v>
      </c>
      <c r="Q1227" s="7">
        <v>20.16</v>
      </c>
      <c r="R1227" s="8">
        <f>Table1[[#This Row],[Profit]]/Table1[[#This Row],[Sales]]</f>
        <v>0.119978575254419</v>
      </c>
      <c r="S1227" s="7">
        <v>6.01</v>
      </c>
      <c r="T1227" s="7" t="s">
        <v>170</v>
      </c>
      <c r="U1227" s="7">
        <v>524</v>
      </c>
      <c r="V1227" s="7" t="s">
        <v>174</v>
      </c>
      <c r="W1227" s="7" t="s">
        <v>126</v>
      </c>
      <c r="X1227" s="10" t="s">
        <v>28</v>
      </c>
      <c r="Y1227" s="14">
        <v>45582</v>
      </c>
      <c r="Z1227" s="14">
        <v>45583</v>
      </c>
      <c r="AA1227" s="11">
        <f t="shared" si="95"/>
        <v>2024</v>
      </c>
      <c r="AB1227" s="11" t="str">
        <f t="shared" si="96"/>
        <v>October</v>
      </c>
      <c r="AC1227" s="11">
        <f t="shared" si="99"/>
        <v>1</v>
      </c>
      <c r="AD1227" s="13" t="str" cm="1">
        <f t="array" ref="AD1227">_xlfn.IFS(Table1[[#This Row],[Diff order-ship date]]&gt;10,"late time",Table1[[#This Row],[Diff order-ship date]]&gt;=0,"on time",Table1[[#This Row],[Diff order-ship date]]&lt;0,"not appropriate")</f>
        <v>on time</v>
      </c>
      <c r="AE1227" s="11" t="str">
        <f t="shared" si="97"/>
        <v>Positive</v>
      </c>
      <c r="AF1227" s="11" t="str">
        <f>_xlfn.CONCAT(Table1[[#This Row],[Month]],Table1[[#This Row],[year]])</f>
        <v>October2024</v>
      </c>
      <c r="AG1227" s="11">
        <f t="shared" si="98"/>
        <v>0.119978575254419</v>
      </c>
    </row>
    <row r="1228" spans="1:33">
      <c r="A1228" s="4">
        <v>1227</v>
      </c>
      <c r="B1228" s="5" t="s">
        <v>3552</v>
      </c>
      <c r="C1228" s="5" t="s">
        <v>153</v>
      </c>
      <c r="D1228" s="5" t="s">
        <v>1151</v>
      </c>
      <c r="E1228" s="5" t="s">
        <v>1152</v>
      </c>
      <c r="F1228" s="5" t="s">
        <v>158</v>
      </c>
      <c r="G1228" s="5" t="s">
        <v>148</v>
      </c>
      <c r="H1228" s="5" t="s">
        <v>71</v>
      </c>
      <c r="I1228" s="5" t="s">
        <v>212</v>
      </c>
      <c r="J1228" s="5" t="s">
        <v>65</v>
      </c>
      <c r="K1228" s="5" t="s">
        <v>2821</v>
      </c>
      <c r="L1228" s="5" t="s">
        <v>29</v>
      </c>
      <c r="M1228" s="5" t="s">
        <v>56</v>
      </c>
      <c r="N1228" s="5" t="s">
        <v>2822</v>
      </c>
      <c r="O1228" s="5">
        <v>56.34</v>
      </c>
      <c r="P1228" s="5">
        <v>1</v>
      </c>
      <c r="Q1228" s="5">
        <v>15.75</v>
      </c>
      <c r="R1228" s="8">
        <f>Table1[[#This Row],[Profit]]/Table1[[#This Row],[Sales]]</f>
        <v>0.27955271565495199</v>
      </c>
      <c r="S1228" s="5">
        <v>4.7300000000000004</v>
      </c>
      <c r="T1228" s="5" t="s">
        <v>170</v>
      </c>
      <c r="U1228" s="5">
        <v>286</v>
      </c>
      <c r="V1228" s="5" t="s">
        <v>174</v>
      </c>
      <c r="W1228" s="5" t="s">
        <v>122</v>
      </c>
      <c r="X1228" s="9" t="s">
        <v>21</v>
      </c>
      <c r="Y1228" s="12">
        <v>45473</v>
      </c>
      <c r="Z1228" s="12">
        <v>45329</v>
      </c>
      <c r="AA1228" s="11">
        <f t="shared" si="95"/>
        <v>2024</v>
      </c>
      <c r="AB1228" s="11" t="str">
        <f t="shared" si="96"/>
        <v>February</v>
      </c>
      <c r="AC1228" s="11">
        <f t="shared" si="99"/>
        <v>-144</v>
      </c>
      <c r="AD1228" s="13" t="str" cm="1">
        <f t="array" ref="AD1228">_xlfn.IFS(Table1[[#This Row],[Diff order-ship date]]&gt;10,"late time",Table1[[#This Row],[Diff order-ship date]]&gt;=0,"on time",Table1[[#This Row],[Diff order-ship date]]&lt;0,"not appropriate")</f>
        <v>not appropriate</v>
      </c>
      <c r="AE1228" s="11" t="str">
        <f t="shared" si="97"/>
        <v>Positive</v>
      </c>
      <c r="AF1228" s="11" t="str">
        <f>_xlfn.CONCAT(Table1[[#This Row],[Month]],Table1[[#This Row],[year]])</f>
        <v>February2024</v>
      </c>
      <c r="AG1228" s="11">
        <f t="shared" si="98"/>
        <v>0.27955271565495199</v>
      </c>
    </row>
    <row r="1229" spans="1:33">
      <c r="A1229" s="6">
        <v>1228</v>
      </c>
      <c r="B1229" s="7" t="s">
        <v>1777</v>
      </c>
      <c r="C1229" s="7" t="s">
        <v>153</v>
      </c>
      <c r="D1229" s="7" t="s">
        <v>1755</v>
      </c>
      <c r="E1229" s="7" t="s">
        <v>1756</v>
      </c>
      <c r="F1229" s="7" t="s">
        <v>158</v>
      </c>
      <c r="G1229" s="7" t="s">
        <v>1778</v>
      </c>
      <c r="H1229" s="7" t="s">
        <v>51</v>
      </c>
      <c r="I1229" s="7" t="s">
        <v>212</v>
      </c>
      <c r="J1229" s="7" t="s">
        <v>64</v>
      </c>
      <c r="K1229" s="7" t="s">
        <v>1812</v>
      </c>
      <c r="L1229" s="7" t="s">
        <v>29</v>
      </c>
      <c r="M1229" s="7" t="s">
        <v>56</v>
      </c>
      <c r="N1229" s="7" t="s">
        <v>1813</v>
      </c>
      <c r="O1229" s="7">
        <v>64.11</v>
      </c>
      <c r="P1229" s="7">
        <v>1</v>
      </c>
      <c r="Q1229" s="7">
        <v>24.36</v>
      </c>
      <c r="R1229" s="8">
        <f>Table1[[#This Row],[Profit]]/Table1[[#This Row],[Sales]]</f>
        <v>0.37997192325690199</v>
      </c>
      <c r="S1229" s="7">
        <v>2.46</v>
      </c>
      <c r="T1229" s="7" t="s">
        <v>170</v>
      </c>
      <c r="U1229" s="7">
        <v>393</v>
      </c>
      <c r="V1229" s="7" t="s">
        <v>174</v>
      </c>
      <c r="W1229" s="7" t="s">
        <v>115</v>
      </c>
      <c r="X1229" s="10" t="s">
        <v>21</v>
      </c>
      <c r="Y1229" s="14">
        <v>44927</v>
      </c>
      <c r="Z1229" s="14">
        <v>44986</v>
      </c>
      <c r="AA1229" s="11">
        <f t="shared" si="95"/>
        <v>2023</v>
      </c>
      <c r="AB1229" s="11" t="str">
        <f t="shared" si="96"/>
        <v>March</v>
      </c>
      <c r="AC1229" s="11">
        <f t="shared" si="99"/>
        <v>59</v>
      </c>
      <c r="AD1229" s="13" t="str" cm="1">
        <f t="array" ref="AD1229">_xlfn.IFS(Table1[[#This Row],[Diff order-ship date]]&gt;10,"late time",Table1[[#This Row],[Diff order-ship date]]&gt;=0,"on time",Table1[[#This Row],[Diff order-ship date]]&lt;0,"not appropriate")</f>
        <v>late time</v>
      </c>
      <c r="AE1229" s="11" t="str">
        <f t="shared" si="97"/>
        <v>Positive</v>
      </c>
      <c r="AF1229" s="11" t="str">
        <f>_xlfn.CONCAT(Table1[[#This Row],[Month]],Table1[[#This Row],[year]])</f>
        <v>March2023</v>
      </c>
      <c r="AG1229" s="11">
        <f t="shared" si="98"/>
        <v>0.37997192325690199</v>
      </c>
    </row>
    <row r="1230" spans="1:33">
      <c r="A1230" s="4">
        <v>1229</v>
      </c>
      <c r="B1230" s="5" t="s">
        <v>2802</v>
      </c>
      <c r="C1230" s="5" t="s">
        <v>153</v>
      </c>
      <c r="D1230" s="5" t="s">
        <v>955</v>
      </c>
      <c r="E1230" s="5" t="s">
        <v>956</v>
      </c>
      <c r="F1230" s="5" t="s">
        <v>158</v>
      </c>
      <c r="G1230" s="5" t="s">
        <v>665</v>
      </c>
      <c r="H1230" s="5" t="s">
        <v>125</v>
      </c>
      <c r="I1230" s="5" t="s">
        <v>212</v>
      </c>
      <c r="J1230" s="5" t="s">
        <v>65</v>
      </c>
      <c r="K1230" s="5" t="s">
        <v>3553</v>
      </c>
      <c r="L1230" s="5" t="s">
        <v>29</v>
      </c>
      <c r="M1230" s="5" t="s">
        <v>83</v>
      </c>
      <c r="N1230" s="5" t="s">
        <v>3554</v>
      </c>
      <c r="O1230" s="5">
        <v>56.52</v>
      </c>
      <c r="P1230" s="5">
        <v>1</v>
      </c>
      <c r="Q1230" s="5">
        <v>19.2</v>
      </c>
      <c r="R1230" s="8">
        <f>Table1[[#This Row],[Profit]]/Table1[[#This Row],[Sales]]</f>
        <v>0.339702760084926</v>
      </c>
      <c r="S1230" s="5">
        <v>1.96</v>
      </c>
      <c r="T1230" s="5" t="s">
        <v>170</v>
      </c>
      <c r="U1230" s="5">
        <v>70</v>
      </c>
      <c r="V1230" s="5" t="s">
        <v>174</v>
      </c>
      <c r="W1230" s="5" t="s">
        <v>110</v>
      </c>
      <c r="X1230" s="9" t="s">
        <v>28</v>
      </c>
      <c r="Y1230" s="12">
        <v>45394</v>
      </c>
      <c r="Z1230" s="12">
        <v>45455</v>
      </c>
      <c r="AA1230" s="11">
        <f t="shared" si="95"/>
        <v>2024</v>
      </c>
      <c r="AB1230" s="11" t="str">
        <f t="shared" si="96"/>
        <v>June</v>
      </c>
      <c r="AC1230" s="11">
        <f t="shared" si="99"/>
        <v>61</v>
      </c>
      <c r="AD1230" s="13" t="str" cm="1">
        <f t="array" ref="AD1230">_xlfn.IFS(Table1[[#This Row],[Diff order-ship date]]&gt;10,"late time",Table1[[#This Row],[Diff order-ship date]]&gt;=0,"on time",Table1[[#This Row],[Diff order-ship date]]&lt;0,"not appropriate")</f>
        <v>late time</v>
      </c>
      <c r="AE1230" s="11" t="str">
        <f t="shared" si="97"/>
        <v>Positive</v>
      </c>
      <c r="AF1230" s="11" t="str">
        <f>_xlfn.CONCAT(Table1[[#This Row],[Month]],Table1[[#This Row],[year]])</f>
        <v>June2024</v>
      </c>
      <c r="AG1230" s="11">
        <f t="shared" si="98"/>
        <v>0.339702760084926</v>
      </c>
    </row>
    <row r="1231" spans="1:33">
      <c r="A1231" s="6">
        <v>1230</v>
      </c>
      <c r="B1231" s="7" t="s">
        <v>404</v>
      </c>
      <c r="C1231" s="7" t="s">
        <v>153</v>
      </c>
      <c r="D1231" s="7" t="s">
        <v>405</v>
      </c>
      <c r="E1231" s="7" t="s">
        <v>90</v>
      </c>
      <c r="F1231" s="7" t="s">
        <v>158</v>
      </c>
      <c r="G1231" s="7" t="s">
        <v>406</v>
      </c>
      <c r="H1231" s="7" t="s">
        <v>100</v>
      </c>
      <c r="I1231" s="7" t="s">
        <v>212</v>
      </c>
      <c r="J1231" s="7" t="s">
        <v>67</v>
      </c>
      <c r="K1231" s="7" t="s">
        <v>1463</v>
      </c>
      <c r="L1231" s="7" t="s">
        <v>29</v>
      </c>
      <c r="M1231" s="7" t="s">
        <v>83</v>
      </c>
      <c r="N1231" s="7" t="s">
        <v>1464</v>
      </c>
      <c r="O1231" s="7">
        <v>22.23</v>
      </c>
      <c r="P1231" s="7">
        <v>1</v>
      </c>
      <c r="Q1231" s="7">
        <v>9.99</v>
      </c>
      <c r="R1231" s="8">
        <f>Table1[[#This Row],[Profit]]/Table1[[#This Row],[Sales]]</f>
        <v>0.44939271255060698</v>
      </c>
      <c r="S1231" s="7">
        <v>0.85</v>
      </c>
      <c r="T1231" s="7" t="s">
        <v>170</v>
      </c>
      <c r="U1231" s="7">
        <v>291</v>
      </c>
      <c r="V1231" s="7" t="s">
        <v>174</v>
      </c>
      <c r="W1231" s="7" t="s">
        <v>126</v>
      </c>
      <c r="X1231" s="10" t="s">
        <v>21</v>
      </c>
      <c r="Y1231" s="14">
        <v>45417</v>
      </c>
      <c r="Z1231" s="14">
        <v>45478</v>
      </c>
      <c r="AA1231" s="11">
        <f t="shared" si="95"/>
        <v>2024</v>
      </c>
      <c r="AB1231" s="11" t="str">
        <f t="shared" si="96"/>
        <v>July</v>
      </c>
      <c r="AC1231" s="11">
        <f t="shared" si="99"/>
        <v>61</v>
      </c>
      <c r="AD1231" s="13" t="str" cm="1">
        <f t="array" ref="AD1231">_xlfn.IFS(Table1[[#This Row],[Diff order-ship date]]&gt;10,"late time",Table1[[#This Row],[Diff order-ship date]]&gt;=0,"on time",Table1[[#This Row],[Diff order-ship date]]&lt;0,"not appropriate")</f>
        <v>late time</v>
      </c>
      <c r="AE1231" s="11" t="str">
        <f t="shared" si="97"/>
        <v>Positive</v>
      </c>
      <c r="AF1231" s="11" t="str">
        <f>_xlfn.CONCAT(Table1[[#This Row],[Month]],Table1[[#This Row],[year]])</f>
        <v>July2024</v>
      </c>
      <c r="AG1231" s="11">
        <f t="shared" si="98"/>
        <v>0.44939271255060698</v>
      </c>
    </row>
    <row r="1232" spans="1:33">
      <c r="A1232" s="4">
        <v>1231</v>
      </c>
      <c r="B1232" s="5" t="s">
        <v>3555</v>
      </c>
      <c r="C1232" s="5" t="s">
        <v>153</v>
      </c>
      <c r="D1232" s="5" t="s">
        <v>3556</v>
      </c>
      <c r="E1232" s="5" t="s">
        <v>3557</v>
      </c>
      <c r="F1232" s="5" t="s">
        <v>158</v>
      </c>
      <c r="G1232" s="5" t="s">
        <v>723</v>
      </c>
      <c r="H1232" s="5" t="s">
        <v>129</v>
      </c>
      <c r="I1232" s="5" t="s">
        <v>212</v>
      </c>
      <c r="J1232" s="5" t="s">
        <v>67</v>
      </c>
      <c r="K1232" s="5" t="s">
        <v>2519</v>
      </c>
      <c r="L1232" s="5" t="s">
        <v>42</v>
      </c>
      <c r="M1232" s="5" t="s">
        <v>105</v>
      </c>
      <c r="N1232" s="5" t="s">
        <v>2520</v>
      </c>
      <c r="O1232" s="5">
        <v>136.5</v>
      </c>
      <c r="P1232" s="5">
        <v>1</v>
      </c>
      <c r="Q1232" s="5">
        <v>15</v>
      </c>
      <c r="R1232" s="8">
        <f>Table1[[#This Row],[Profit]]/Table1[[#This Row],[Sales]]</f>
        <v>0.10989010989011</v>
      </c>
      <c r="S1232" s="5">
        <v>9.9600000000000009</v>
      </c>
      <c r="T1232" s="5" t="s">
        <v>170</v>
      </c>
      <c r="U1232" s="5">
        <v>369</v>
      </c>
      <c r="V1232" s="5" t="s">
        <v>174</v>
      </c>
      <c r="W1232" s="5" t="s">
        <v>122</v>
      </c>
      <c r="X1232" s="9" t="s">
        <v>21</v>
      </c>
      <c r="Y1232" s="12">
        <v>45394</v>
      </c>
      <c r="Z1232" s="12">
        <v>45455</v>
      </c>
      <c r="AA1232" s="11">
        <f t="shared" si="95"/>
        <v>2024</v>
      </c>
      <c r="AB1232" s="11" t="str">
        <f t="shared" si="96"/>
        <v>June</v>
      </c>
      <c r="AC1232" s="11">
        <f t="shared" si="99"/>
        <v>61</v>
      </c>
      <c r="AD1232" s="13" t="str" cm="1">
        <f t="array" ref="AD1232">_xlfn.IFS(Table1[[#This Row],[Diff order-ship date]]&gt;10,"late time",Table1[[#This Row],[Diff order-ship date]]&gt;=0,"on time",Table1[[#This Row],[Diff order-ship date]]&lt;0,"not appropriate")</f>
        <v>late time</v>
      </c>
      <c r="AE1232" s="11" t="str">
        <f t="shared" si="97"/>
        <v>Positive</v>
      </c>
      <c r="AF1232" s="11" t="str">
        <f>_xlfn.CONCAT(Table1[[#This Row],[Month]],Table1[[#This Row],[year]])</f>
        <v>June2024</v>
      </c>
      <c r="AG1232" s="11">
        <f t="shared" si="98"/>
        <v>0.10989010989011</v>
      </c>
    </row>
    <row r="1233" spans="1:33">
      <c r="A1233" s="6">
        <v>1232</v>
      </c>
      <c r="B1233" s="7" t="s">
        <v>1792</v>
      </c>
      <c r="C1233" s="7" t="s">
        <v>153</v>
      </c>
      <c r="D1233" s="7" t="s">
        <v>1773</v>
      </c>
      <c r="E1233" s="7" t="s">
        <v>1774</v>
      </c>
      <c r="F1233" s="7" t="s">
        <v>158</v>
      </c>
      <c r="G1233" s="7" t="s">
        <v>681</v>
      </c>
      <c r="H1233" s="7" t="s">
        <v>132</v>
      </c>
      <c r="I1233" s="7" t="s">
        <v>212</v>
      </c>
      <c r="J1233" s="7" t="s">
        <v>66</v>
      </c>
      <c r="K1233" s="7" t="s">
        <v>3558</v>
      </c>
      <c r="L1233" s="7" t="s">
        <v>29</v>
      </c>
      <c r="M1233" s="7" t="s">
        <v>121</v>
      </c>
      <c r="N1233" s="7" t="s">
        <v>3559</v>
      </c>
      <c r="O1233" s="7">
        <v>669.78</v>
      </c>
      <c r="P1233" s="7">
        <v>2</v>
      </c>
      <c r="Q1233" s="7">
        <v>214.32</v>
      </c>
      <c r="R1233" s="8">
        <f>Table1[[#This Row],[Profit]]/Table1[[#This Row],[Sales]]</f>
        <v>0.31998566693541203</v>
      </c>
      <c r="S1233" s="7">
        <v>63.15</v>
      </c>
      <c r="T1233" s="7" t="s">
        <v>170</v>
      </c>
      <c r="U1233" s="7">
        <v>399</v>
      </c>
      <c r="V1233" s="7" t="s">
        <v>174</v>
      </c>
      <c r="W1233" s="7" t="s">
        <v>115</v>
      </c>
      <c r="X1233" s="10" t="s">
        <v>21</v>
      </c>
      <c r="Y1233" s="14">
        <v>45614</v>
      </c>
      <c r="Z1233" s="14">
        <v>45616</v>
      </c>
      <c r="AA1233" s="11">
        <f t="shared" si="95"/>
        <v>2024</v>
      </c>
      <c r="AB1233" s="11" t="str">
        <f t="shared" si="96"/>
        <v>November</v>
      </c>
      <c r="AC1233" s="11">
        <f t="shared" si="99"/>
        <v>2</v>
      </c>
      <c r="AD1233" s="13" t="str" cm="1">
        <f t="array" ref="AD1233">_xlfn.IFS(Table1[[#This Row],[Diff order-ship date]]&gt;10,"late time",Table1[[#This Row],[Diff order-ship date]]&gt;=0,"on time",Table1[[#This Row],[Diff order-ship date]]&lt;0,"not appropriate")</f>
        <v>on time</v>
      </c>
      <c r="AE1233" s="11" t="str">
        <f t="shared" si="97"/>
        <v>Positive</v>
      </c>
      <c r="AF1233" s="11" t="str">
        <f>_xlfn.CONCAT(Table1[[#This Row],[Month]],Table1[[#This Row],[year]])</f>
        <v>November2024</v>
      </c>
      <c r="AG1233" s="11">
        <f t="shared" si="98"/>
        <v>0.31998566693541203</v>
      </c>
    </row>
    <row r="1234" spans="1:33">
      <c r="A1234" s="4">
        <v>1233</v>
      </c>
      <c r="B1234" s="5" t="s">
        <v>3560</v>
      </c>
      <c r="C1234" s="5" t="s">
        <v>153</v>
      </c>
      <c r="D1234" s="5" t="s">
        <v>1768</v>
      </c>
      <c r="E1234" s="5" t="s">
        <v>1769</v>
      </c>
      <c r="F1234" s="5" t="s">
        <v>158</v>
      </c>
      <c r="G1234" s="5" t="s">
        <v>351</v>
      </c>
      <c r="H1234" s="5" t="s">
        <v>104</v>
      </c>
      <c r="I1234" s="5" t="s">
        <v>212</v>
      </c>
      <c r="J1234" s="5" t="s">
        <v>67</v>
      </c>
      <c r="K1234" s="5" t="s">
        <v>1605</v>
      </c>
      <c r="L1234" s="5" t="s">
        <v>29</v>
      </c>
      <c r="M1234" s="5" t="s">
        <v>50</v>
      </c>
      <c r="N1234" s="5" t="s">
        <v>1606</v>
      </c>
      <c r="O1234" s="5">
        <v>874.68</v>
      </c>
      <c r="P1234" s="5">
        <v>2</v>
      </c>
      <c r="Q1234" s="5">
        <v>192.42</v>
      </c>
      <c r="R1234" s="8">
        <f>Table1[[#This Row],[Profit]]/Table1[[#This Row],[Sales]]</f>
        <v>0.21998902455755201</v>
      </c>
      <c r="S1234" s="5">
        <v>57.11</v>
      </c>
      <c r="T1234" s="5" t="s">
        <v>170</v>
      </c>
      <c r="U1234" s="5">
        <v>30</v>
      </c>
      <c r="V1234" s="5" t="s">
        <v>174</v>
      </c>
      <c r="W1234" s="5" t="s">
        <v>110</v>
      </c>
      <c r="X1234" s="9" t="s">
        <v>21</v>
      </c>
      <c r="Y1234" s="12">
        <v>44595</v>
      </c>
      <c r="Z1234" s="12">
        <v>44654</v>
      </c>
      <c r="AA1234" s="11">
        <f t="shared" si="95"/>
        <v>2022</v>
      </c>
      <c r="AB1234" s="11" t="str">
        <f t="shared" si="96"/>
        <v>April</v>
      </c>
      <c r="AC1234" s="11">
        <f t="shared" si="99"/>
        <v>59</v>
      </c>
      <c r="AD1234" s="13" t="str" cm="1">
        <f t="array" ref="AD1234">_xlfn.IFS(Table1[[#This Row],[Diff order-ship date]]&gt;10,"late time",Table1[[#This Row],[Diff order-ship date]]&gt;=0,"on time",Table1[[#This Row],[Diff order-ship date]]&lt;0,"not appropriate")</f>
        <v>late time</v>
      </c>
      <c r="AE1234" s="11" t="str">
        <f t="shared" si="97"/>
        <v>Positive</v>
      </c>
      <c r="AF1234" s="11" t="str">
        <f>_xlfn.CONCAT(Table1[[#This Row],[Month]],Table1[[#This Row],[year]])</f>
        <v>April2022</v>
      </c>
      <c r="AG1234" s="11">
        <f t="shared" si="98"/>
        <v>0.21998902455755201</v>
      </c>
    </row>
    <row r="1235" spans="1:33">
      <c r="A1235" s="6">
        <v>1234</v>
      </c>
      <c r="B1235" s="7" t="s">
        <v>1950</v>
      </c>
      <c r="C1235" s="7" t="s">
        <v>153</v>
      </c>
      <c r="D1235" s="7" t="s">
        <v>1951</v>
      </c>
      <c r="E1235" s="7" t="s">
        <v>1952</v>
      </c>
      <c r="F1235" s="7" t="s">
        <v>158</v>
      </c>
      <c r="G1235" s="7" t="s">
        <v>248</v>
      </c>
      <c r="H1235" s="7" t="s">
        <v>104</v>
      </c>
      <c r="I1235" s="7" t="s">
        <v>212</v>
      </c>
      <c r="J1235" s="7" t="s">
        <v>67</v>
      </c>
      <c r="K1235" s="7" t="s">
        <v>3503</v>
      </c>
      <c r="L1235" s="7" t="s">
        <v>29</v>
      </c>
      <c r="M1235" s="7" t="s">
        <v>83</v>
      </c>
      <c r="N1235" s="7" t="s">
        <v>3504</v>
      </c>
      <c r="O1235" s="7">
        <v>106.08</v>
      </c>
      <c r="P1235" s="7">
        <v>2</v>
      </c>
      <c r="Q1235" s="7">
        <v>40.26</v>
      </c>
      <c r="R1235" s="8">
        <f>Table1[[#This Row],[Profit]]/Table1[[#This Row],[Sales]]</f>
        <v>0.37952488687782798</v>
      </c>
      <c r="S1235" s="7">
        <v>7.66</v>
      </c>
      <c r="T1235" s="7" t="s">
        <v>170</v>
      </c>
      <c r="U1235" s="7">
        <v>343</v>
      </c>
      <c r="V1235" s="7" t="s">
        <v>174</v>
      </c>
      <c r="W1235" s="7" t="s">
        <v>126</v>
      </c>
      <c r="X1235" s="10" t="s">
        <v>28</v>
      </c>
      <c r="Y1235" s="14">
        <v>45473</v>
      </c>
      <c r="Z1235" s="14">
        <v>45329</v>
      </c>
      <c r="AA1235" s="11">
        <f t="shared" si="95"/>
        <v>2024</v>
      </c>
      <c r="AB1235" s="11" t="str">
        <f t="shared" si="96"/>
        <v>February</v>
      </c>
      <c r="AC1235" s="11">
        <f t="shared" si="99"/>
        <v>-144</v>
      </c>
      <c r="AD1235" s="13" t="str" cm="1">
        <f t="array" ref="AD1235">_xlfn.IFS(Table1[[#This Row],[Diff order-ship date]]&gt;10,"late time",Table1[[#This Row],[Diff order-ship date]]&gt;=0,"on time",Table1[[#This Row],[Diff order-ship date]]&lt;0,"not appropriate")</f>
        <v>not appropriate</v>
      </c>
      <c r="AE1235" s="11" t="str">
        <f t="shared" si="97"/>
        <v>Positive</v>
      </c>
      <c r="AF1235" s="11" t="str">
        <f>_xlfn.CONCAT(Table1[[#This Row],[Month]],Table1[[#This Row],[year]])</f>
        <v>February2024</v>
      </c>
      <c r="AG1235" s="11">
        <f t="shared" si="98"/>
        <v>0.37952488687782798</v>
      </c>
    </row>
    <row r="1236" spans="1:33">
      <c r="A1236" s="4">
        <v>1235</v>
      </c>
      <c r="B1236" s="5" t="s">
        <v>1726</v>
      </c>
      <c r="C1236" s="5" t="s">
        <v>153</v>
      </c>
      <c r="D1236" s="5" t="s">
        <v>1727</v>
      </c>
      <c r="E1236" s="5" t="s">
        <v>1728</v>
      </c>
      <c r="F1236" s="5" t="s">
        <v>158</v>
      </c>
      <c r="G1236" s="5" t="s">
        <v>615</v>
      </c>
      <c r="H1236" s="5" t="s">
        <v>104</v>
      </c>
      <c r="I1236" s="5" t="s">
        <v>212</v>
      </c>
      <c r="J1236" s="5" t="s">
        <v>67</v>
      </c>
      <c r="K1236" s="5" t="s">
        <v>1402</v>
      </c>
      <c r="L1236" s="5" t="s">
        <v>29</v>
      </c>
      <c r="M1236" s="5" t="s">
        <v>83</v>
      </c>
      <c r="N1236" s="5" t="s">
        <v>1403</v>
      </c>
      <c r="O1236" s="5">
        <v>94.68</v>
      </c>
      <c r="P1236" s="5">
        <v>2</v>
      </c>
      <c r="Q1236" s="5">
        <v>1.86</v>
      </c>
      <c r="R1236" s="8">
        <f>Table1[[#This Row],[Profit]]/Table1[[#This Row],[Sales]]</f>
        <v>1.9645120405576699E-2</v>
      </c>
      <c r="S1236" s="5">
        <v>2.61</v>
      </c>
      <c r="T1236" s="5" t="s">
        <v>170</v>
      </c>
      <c r="U1236" s="5">
        <v>581</v>
      </c>
      <c r="V1236" s="5" t="s">
        <v>174</v>
      </c>
      <c r="W1236" s="5" t="s">
        <v>122</v>
      </c>
      <c r="X1236" s="9" t="s">
        <v>21</v>
      </c>
      <c r="Y1236" s="12">
        <v>45182</v>
      </c>
      <c r="Z1236" s="12">
        <v>45182</v>
      </c>
      <c r="AA1236" s="11">
        <f t="shared" si="95"/>
        <v>2023</v>
      </c>
      <c r="AB1236" s="11" t="str">
        <f t="shared" si="96"/>
        <v>September</v>
      </c>
      <c r="AC1236" s="11">
        <f t="shared" si="99"/>
        <v>0</v>
      </c>
      <c r="AD1236" s="13" t="str" cm="1">
        <f t="array" ref="AD1236">_xlfn.IFS(Table1[[#This Row],[Diff order-ship date]]&gt;10,"late time",Table1[[#This Row],[Diff order-ship date]]&gt;=0,"on time",Table1[[#This Row],[Diff order-ship date]]&lt;0,"not appropriate")</f>
        <v>on time</v>
      </c>
      <c r="AE1236" s="11" t="str">
        <f t="shared" si="97"/>
        <v>Positive</v>
      </c>
      <c r="AF1236" s="11" t="str">
        <f>_xlfn.CONCAT(Table1[[#This Row],[Month]],Table1[[#This Row],[year]])</f>
        <v>September2023</v>
      </c>
      <c r="AG1236" s="11">
        <f t="shared" si="98"/>
        <v>1.9645120405576699E-2</v>
      </c>
    </row>
    <row r="1237" spans="1:33">
      <c r="A1237" s="6">
        <v>1236</v>
      </c>
      <c r="B1237" s="7" t="s">
        <v>3561</v>
      </c>
      <c r="C1237" s="7" t="s">
        <v>153</v>
      </c>
      <c r="D1237" s="7" t="s">
        <v>3562</v>
      </c>
      <c r="E1237" s="7" t="s">
        <v>3563</v>
      </c>
      <c r="F1237" s="7" t="s">
        <v>158</v>
      </c>
      <c r="G1237" s="7" t="s">
        <v>156</v>
      </c>
      <c r="H1237" s="7" t="s">
        <v>104</v>
      </c>
      <c r="I1237" s="7" t="s">
        <v>212</v>
      </c>
      <c r="J1237" s="7" t="s">
        <v>67</v>
      </c>
      <c r="K1237" s="7" t="s">
        <v>1334</v>
      </c>
      <c r="L1237" s="7" t="s">
        <v>29</v>
      </c>
      <c r="M1237" s="7" t="s">
        <v>56</v>
      </c>
      <c r="N1237" s="7" t="s">
        <v>1335</v>
      </c>
      <c r="O1237" s="7">
        <v>266.22000000000003</v>
      </c>
      <c r="P1237" s="7">
        <v>2</v>
      </c>
      <c r="Q1237" s="7">
        <v>69.180000000000007</v>
      </c>
      <c r="R1237" s="8">
        <f>Table1[[#This Row],[Profit]]/Table1[[#This Row],[Sales]]</f>
        <v>0.25986026594545902</v>
      </c>
      <c r="S1237" s="7">
        <v>21.8</v>
      </c>
      <c r="T1237" s="7" t="s">
        <v>170</v>
      </c>
      <c r="U1237" s="7">
        <v>455</v>
      </c>
      <c r="V1237" s="7" t="s">
        <v>174</v>
      </c>
      <c r="W1237" s="7" t="s">
        <v>115</v>
      </c>
      <c r="X1237" s="10" t="s">
        <v>21</v>
      </c>
      <c r="Y1237" s="14">
        <v>44839</v>
      </c>
      <c r="Z1237" s="14">
        <v>44900</v>
      </c>
      <c r="AA1237" s="11">
        <f t="shared" si="95"/>
        <v>2022</v>
      </c>
      <c r="AB1237" s="11" t="str">
        <f t="shared" si="96"/>
        <v>December</v>
      </c>
      <c r="AC1237" s="11">
        <f t="shared" si="99"/>
        <v>61</v>
      </c>
      <c r="AD1237" s="13" t="str" cm="1">
        <f t="array" ref="AD1237">_xlfn.IFS(Table1[[#This Row],[Diff order-ship date]]&gt;10,"late time",Table1[[#This Row],[Diff order-ship date]]&gt;=0,"on time",Table1[[#This Row],[Diff order-ship date]]&lt;0,"not appropriate")</f>
        <v>late time</v>
      </c>
      <c r="AE1237" s="11" t="str">
        <f t="shared" si="97"/>
        <v>Positive</v>
      </c>
      <c r="AF1237" s="11" t="str">
        <f>_xlfn.CONCAT(Table1[[#This Row],[Month]],Table1[[#This Row],[year]])</f>
        <v>December2022</v>
      </c>
      <c r="AG1237" s="11">
        <f t="shared" si="98"/>
        <v>0.25986026594545902</v>
      </c>
    </row>
    <row r="1238" spans="1:33">
      <c r="A1238" s="4">
        <v>1237</v>
      </c>
      <c r="B1238" s="5" t="s">
        <v>1717</v>
      </c>
      <c r="C1238" s="5" t="s">
        <v>153</v>
      </c>
      <c r="D1238" s="5" t="s">
        <v>1388</v>
      </c>
      <c r="E1238" s="5" t="s">
        <v>1389</v>
      </c>
      <c r="F1238" s="5" t="s">
        <v>158</v>
      </c>
      <c r="G1238" s="5" t="s">
        <v>1718</v>
      </c>
      <c r="H1238" s="5" t="s">
        <v>134</v>
      </c>
      <c r="I1238" s="5" t="s">
        <v>212</v>
      </c>
      <c r="J1238" s="5" t="s">
        <v>66</v>
      </c>
      <c r="K1238" s="5" t="s">
        <v>3564</v>
      </c>
      <c r="L1238" s="5" t="s">
        <v>29</v>
      </c>
      <c r="M1238" s="5" t="s">
        <v>56</v>
      </c>
      <c r="N1238" s="5" t="s">
        <v>3565</v>
      </c>
      <c r="O1238" s="5">
        <v>106.02</v>
      </c>
      <c r="P1238" s="5">
        <v>2</v>
      </c>
      <c r="Q1238" s="5">
        <v>9.5399999999999991</v>
      </c>
      <c r="R1238" s="8">
        <f>Table1[[#This Row],[Profit]]/Table1[[#This Row],[Sales]]</f>
        <v>8.9983022071307303E-2</v>
      </c>
      <c r="S1238" s="5">
        <v>6.48</v>
      </c>
      <c r="T1238" s="5" t="s">
        <v>170</v>
      </c>
      <c r="U1238" s="5">
        <v>274</v>
      </c>
      <c r="V1238" s="5" t="s">
        <v>174</v>
      </c>
      <c r="W1238" s="5" t="s">
        <v>110</v>
      </c>
      <c r="X1238" s="9" t="s">
        <v>28</v>
      </c>
      <c r="Y1238" s="12">
        <v>45154</v>
      </c>
      <c r="Z1238" s="12">
        <v>45156</v>
      </c>
      <c r="AA1238" s="11">
        <f t="shared" si="95"/>
        <v>2023</v>
      </c>
      <c r="AB1238" s="11" t="str">
        <f t="shared" si="96"/>
        <v>August</v>
      </c>
      <c r="AC1238" s="11">
        <f t="shared" si="99"/>
        <v>2</v>
      </c>
      <c r="AD1238" s="13" t="str" cm="1">
        <f t="array" ref="AD1238">_xlfn.IFS(Table1[[#This Row],[Diff order-ship date]]&gt;10,"late time",Table1[[#This Row],[Diff order-ship date]]&gt;=0,"on time",Table1[[#This Row],[Diff order-ship date]]&lt;0,"not appropriate")</f>
        <v>on time</v>
      </c>
      <c r="AE1238" s="11" t="str">
        <f t="shared" si="97"/>
        <v>Positive</v>
      </c>
      <c r="AF1238" s="11" t="str">
        <f>_xlfn.CONCAT(Table1[[#This Row],[Month]],Table1[[#This Row],[year]])</f>
        <v>August2023</v>
      </c>
      <c r="AG1238" s="11">
        <f t="shared" si="98"/>
        <v>8.9983022071307303E-2</v>
      </c>
    </row>
    <row r="1239" spans="1:33">
      <c r="A1239" s="6">
        <v>1238</v>
      </c>
      <c r="B1239" s="7" t="s">
        <v>409</v>
      </c>
      <c r="C1239" s="7" t="s">
        <v>153</v>
      </c>
      <c r="D1239" s="7" t="s">
        <v>410</v>
      </c>
      <c r="E1239" s="7" t="s">
        <v>411</v>
      </c>
      <c r="F1239" s="7" t="s">
        <v>158</v>
      </c>
      <c r="G1239" s="7" t="s">
        <v>150</v>
      </c>
      <c r="H1239" s="7" t="s">
        <v>87</v>
      </c>
      <c r="I1239" s="7" t="s">
        <v>212</v>
      </c>
      <c r="J1239" s="7" t="s">
        <v>66</v>
      </c>
      <c r="K1239" s="7" t="s">
        <v>2509</v>
      </c>
      <c r="L1239" s="7" t="s">
        <v>42</v>
      </c>
      <c r="M1239" s="7" t="s">
        <v>26</v>
      </c>
      <c r="N1239" s="7" t="s">
        <v>2510</v>
      </c>
      <c r="O1239" s="7">
        <v>224.82</v>
      </c>
      <c r="P1239" s="7">
        <v>2</v>
      </c>
      <c r="Q1239" s="7">
        <v>6.72</v>
      </c>
      <c r="R1239" s="8">
        <f>Table1[[#This Row],[Profit]]/Table1[[#This Row],[Sales]]</f>
        <v>2.9890579129970601E-2</v>
      </c>
      <c r="S1239" s="7">
        <v>14.51</v>
      </c>
      <c r="T1239" s="7" t="s">
        <v>170</v>
      </c>
      <c r="U1239" s="7">
        <v>31</v>
      </c>
      <c r="V1239" s="7" t="s">
        <v>174</v>
      </c>
      <c r="W1239" s="7" t="s">
        <v>126</v>
      </c>
      <c r="X1239" s="10" t="s">
        <v>21</v>
      </c>
      <c r="Y1239" s="14">
        <v>44931</v>
      </c>
      <c r="Z1239" s="14">
        <v>45021</v>
      </c>
      <c r="AA1239" s="11">
        <f t="shared" si="95"/>
        <v>2023</v>
      </c>
      <c r="AB1239" s="11" t="str">
        <f t="shared" si="96"/>
        <v>April</v>
      </c>
      <c r="AC1239" s="11">
        <f t="shared" si="99"/>
        <v>90</v>
      </c>
      <c r="AD1239" s="13" t="str" cm="1">
        <f t="array" ref="AD1239">_xlfn.IFS(Table1[[#This Row],[Diff order-ship date]]&gt;10,"late time",Table1[[#This Row],[Diff order-ship date]]&gt;=0,"on time",Table1[[#This Row],[Diff order-ship date]]&lt;0,"not appropriate")</f>
        <v>late time</v>
      </c>
      <c r="AE1239" s="11" t="str">
        <f t="shared" si="97"/>
        <v>Positive</v>
      </c>
      <c r="AF1239" s="11" t="str">
        <f>_xlfn.CONCAT(Table1[[#This Row],[Month]],Table1[[#This Row],[year]])</f>
        <v>April2023</v>
      </c>
      <c r="AG1239" s="11">
        <f t="shared" si="98"/>
        <v>2.9890579129970601E-2</v>
      </c>
    </row>
    <row r="1240" spans="1:33">
      <c r="A1240" s="4">
        <v>1239</v>
      </c>
      <c r="B1240" s="5" t="s">
        <v>310</v>
      </c>
      <c r="C1240" s="5" t="s">
        <v>153</v>
      </c>
      <c r="D1240" s="5" t="s">
        <v>311</v>
      </c>
      <c r="E1240" s="5" t="s">
        <v>312</v>
      </c>
      <c r="F1240" s="5" t="s">
        <v>158</v>
      </c>
      <c r="G1240" s="5" t="s">
        <v>313</v>
      </c>
      <c r="H1240" s="5" t="s">
        <v>61</v>
      </c>
      <c r="I1240" s="5" t="s">
        <v>212</v>
      </c>
      <c r="J1240" s="5" t="s">
        <v>67</v>
      </c>
      <c r="K1240" s="5" t="s">
        <v>3566</v>
      </c>
      <c r="L1240" s="5" t="s">
        <v>42</v>
      </c>
      <c r="M1240" s="5" t="s">
        <v>26</v>
      </c>
      <c r="N1240" s="5" t="s">
        <v>3567</v>
      </c>
      <c r="O1240" s="5">
        <v>76.62</v>
      </c>
      <c r="P1240" s="5">
        <v>2</v>
      </c>
      <c r="Q1240" s="5">
        <v>0.72</v>
      </c>
      <c r="R1240" s="8">
        <f>Table1[[#This Row],[Profit]]/Table1[[#This Row],[Sales]]</f>
        <v>9.3970242756460393E-3</v>
      </c>
      <c r="S1240" s="5">
        <v>8.5299999999999994</v>
      </c>
      <c r="T1240" s="5" t="s">
        <v>170</v>
      </c>
      <c r="U1240" s="5">
        <v>327</v>
      </c>
      <c r="V1240" s="5" t="s">
        <v>174</v>
      </c>
      <c r="W1240" s="5" t="s">
        <v>122</v>
      </c>
      <c r="X1240" s="9" t="s">
        <v>21</v>
      </c>
      <c r="Y1240" s="12">
        <v>45496</v>
      </c>
      <c r="Z1240" s="12">
        <v>45498</v>
      </c>
      <c r="AA1240" s="11">
        <f t="shared" si="95"/>
        <v>2024</v>
      </c>
      <c r="AB1240" s="11" t="str">
        <f t="shared" si="96"/>
        <v>July</v>
      </c>
      <c r="AC1240" s="11">
        <f t="shared" si="99"/>
        <v>2</v>
      </c>
      <c r="AD1240" s="13" t="str" cm="1">
        <f t="array" ref="AD1240">_xlfn.IFS(Table1[[#This Row],[Diff order-ship date]]&gt;10,"late time",Table1[[#This Row],[Diff order-ship date]]&gt;=0,"on time",Table1[[#This Row],[Diff order-ship date]]&lt;0,"not appropriate")</f>
        <v>on time</v>
      </c>
      <c r="AE1240" s="11" t="str">
        <f t="shared" si="97"/>
        <v>Positive</v>
      </c>
      <c r="AF1240" s="11" t="str">
        <f>_xlfn.CONCAT(Table1[[#This Row],[Month]],Table1[[#This Row],[year]])</f>
        <v>July2024</v>
      </c>
      <c r="AG1240" s="11">
        <f t="shared" si="98"/>
        <v>9.3970242756460393E-3</v>
      </c>
    </row>
    <row r="1241" spans="1:33">
      <c r="A1241" s="6">
        <v>1240</v>
      </c>
      <c r="B1241" s="7" t="s">
        <v>233</v>
      </c>
      <c r="C1241" s="7" t="s">
        <v>153</v>
      </c>
      <c r="D1241" s="7" t="s">
        <v>234</v>
      </c>
      <c r="E1241" s="7" t="s">
        <v>235</v>
      </c>
      <c r="F1241" s="7" t="s">
        <v>158</v>
      </c>
      <c r="G1241" s="7" t="s">
        <v>236</v>
      </c>
      <c r="H1241" s="7" t="s">
        <v>94</v>
      </c>
      <c r="I1241" s="7" t="s">
        <v>212</v>
      </c>
      <c r="J1241" s="7" t="s">
        <v>66</v>
      </c>
      <c r="K1241" s="7" t="s">
        <v>1698</v>
      </c>
      <c r="L1241" s="7" t="s">
        <v>42</v>
      </c>
      <c r="M1241" s="7" t="s">
        <v>26</v>
      </c>
      <c r="N1241" s="7" t="s">
        <v>1699</v>
      </c>
      <c r="O1241" s="7">
        <v>114.66</v>
      </c>
      <c r="P1241" s="7">
        <v>2</v>
      </c>
      <c r="Q1241" s="7">
        <v>4.5599999999999996</v>
      </c>
      <c r="R1241" s="8">
        <f>Table1[[#This Row],[Profit]]/Table1[[#This Row],[Sales]]</f>
        <v>3.9769754055468301E-2</v>
      </c>
      <c r="S1241" s="7">
        <v>2.33</v>
      </c>
      <c r="T1241" s="7" t="s">
        <v>170</v>
      </c>
      <c r="U1241" s="7">
        <v>292</v>
      </c>
      <c r="V1241" s="7" t="s">
        <v>174</v>
      </c>
      <c r="W1241" s="7" t="s">
        <v>115</v>
      </c>
      <c r="X1241" s="10" t="s">
        <v>21</v>
      </c>
      <c r="Y1241" s="14">
        <v>45326</v>
      </c>
      <c r="Z1241" s="14">
        <v>45386</v>
      </c>
      <c r="AA1241" s="11">
        <f t="shared" si="95"/>
        <v>2024</v>
      </c>
      <c r="AB1241" s="11" t="str">
        <f t="shared" si="96"/>
        <v>April</v>
      </c>
      <c r="AC1241" s="11">
        <f t="shared" si="99"/>
        <v>60</v>
      </c>
      <c r="AD1241" s="13" t="str" cm="1">
        <f t="array" ref="AD1241">_xlfn.IFS(Table1[[#This Row],[Diff order-ship date]]&gt;10,"late time",Table1[[#This Row],[Diff order-ship date]]&gt;=0,"on time",Table1[[#This Row],[Diff order-ship date]]&lt;0,"not appropriate")</f>
        <v>late time</v>
      </c>
      <c r="AE1241" s="11" t="str">
        <f t="shared" si="97"/>
        <v>Positive</v>
      </c>
      <c r="AF1241" s="11" t="str">
        <f>_xlfn.CONCAT(Table1[[#This Row],[Month]],Table1[[#This Row],[year]])</f>
        <v>April2024</v>
      </c>
      <c r="AG1241" s="11">
        <f t="shared" si="98"/>
        <v>3.9769754055468301E-2</v>
      </c>
    </row>
    <row r="1242" spans="1:33">
      <c r="A1242" s="4">
        <v>1241</v>
      </c>
      <c r="B1242" s="5" t="s">
        <v>3568</v>
      </c>
      <c r="C1242" s="5" t="s">
        <v>153</v>
      </c>
      <c r="D1242" s="5" t="s">
        <v>3569</v>
      </c>
      <c r="E1242" s="5" t="s">
        <v>3570</v>
      </c>
      <c r="F1242" s="5" t="s">
        <v>158</v>
      </c>
      <c r="G1242" s="5" t="s">
        <v>150</v>
      </c>
      <c r="H1242" s="5" t="s">
        <v>87</v>
      </c>
      <c r="I1242" s="5" t="s">
        <v>212</v>
      </c>
      <c r="J1242" s="5" t="s">
        <v>66</v>
      </c>
      <c r="K1242" s="5" t="s">
        <v>3571</v>
      </c>
      <c r="L1242" s="5" t="s">
        <v>42</v>
      </c>
      <c r="M1242" s="5" t="s">
        <v>105</v>
      </c>
      <c r="N1242" s="5" t="s">
        <v>3572</v>
      </c>
      <c r="O1242" s="5">
        <v>339.48</v>
      </c>
      <c r="P1242" s="5">
        <v>2</v>
      </c>
      <c r="Q1242" s="5">
        <v>27.12</v>
      </c>
      <c r="R1242" s="8">
        <f>Table1[[#This Row],[Profit]]/Table1[[#This Row],[Sales]]</f>
        <v>7.9886885825380005E-2</v>
      </c>
      <c r="S1242" s="5">
        <v>17.34</v>
      </c>
      <c r="T1242" s="5" t="s">
        <v>170</v>
      </c>
      <c r="U1242" s="5">
        <v>199</v>
      </c>
      <c r="V1242" s="5" t="s">
        <v>174</v>
      </c>
      <c r="W1242" s="5" t="s">
        <v>110</v>
      </c>
      <c r="X1242" s="9" t="s">
        <v>21</v>
      </c>
      <c r="Y1242" s="12">
        <v>45069</v>
      </c>
      <c r="Z1242" s="12">
        <v>45072</v>
      </c>
      <c r="AA1242" s="11">
        <f t="shared" si="95"/>
        <v>2023</v>
      </c>
      <c r="AB1242" s="11" t="str">
        <f t="shared" si="96"/>
        <v>May</v>
      </c>
      <c r="AC1242" s="11">
        <f t="shared" si="99"/>
        <v>3</v>
      </c>
      <c r="AD1242" s="13" t="str" cm="1">
        <f t="array" ref="AD1242">_xlfn.IFS(Table1[[#This Row],[Diff order-ship date]]&gt;10,"late time",Table1[[#This Row],[Diff order-ship date]]&gt;=0,"on time",Table1[[#This Row],[Diff order-ship date]]&lt;0,"not appropriate")</f>
        <v>on time</v>
      </c>
      <c r="AE1242" s="11" t="str">
        <f t="shared" si="97"/>
        <v>Positive</v>
      </c>
      <c r="AF1242" s="11" t="str">
        <f>_xlfn.CONCAT(Table1[[#This Row],[Month]],Table1[[#This Row],[year]])</f>
        <v>May2023</v>
      </c>
      <c r="AG1242" s="11">
        <f t="shared" si="98"/>
        <v>7.9886885825380005E-2</v>
      </c>
    </row>
    <row r="1243" spans="1:33">
      <c r="A1243" s="6">
        <v>1242</v>
      </c>
      <c r="B1243" s="7" t="s">
        <v>1882</v>
      </c>
      <c r="C1243" s="7" t="s">
        <v>153</v>
      </c>
      <c r="D1243" s="7" t="s">
        <v>1502</v>
      </c>
      <c r="E1243" s="7" t="s">
        <v>1503</v>
      </c>
      <c r="F1243" s="7" t="s">
        <v>158</v>
      </c>
      <c r="G1243" s="7" t="s">
        <v>723</v>
      </c>
      <c r="H1243" s="7" t="s">
        <v>129</v>
      </c>
      <c r="I1243" s="7" t="s">
        <v>212</v>
      </c>
      <c r="J1243" s="7" t="s">
        <v>67</v>
      </c>
      <c r="K1243" s="7" t="s">
        <v>3514</v>
      </c>
      <c r="L1243" s="7" t="s">
        <v>42</v>
      </c>
      <c r="M1243" s="7" t="s">
        <v>95</v>
      </c>
      <c r="N1243" s="7" t="s">
        <v>3515</v>
      </c>
      <c r="O1243" s="7">
        <v>532.5</v>
      </c>
      <c r="P1243" s="7">
        <v>2</v>
      </c>
      <c r="Q1243" s="7">
        <v>207.66</v>
      </c>
      <c r="R1243" s="8">
        <f>Table1[[#This Row],[Profit]]/Table1[[#This Row],[Sales]]</f>
        <v>0.38997183098591498</v>
      </c>
      <c r="S1243" s="7">
        <v>43.64</v>
      </c>
      <c r="T1243" s="7" t="s">
        <v>170</v>
      </c>
      <c r="U1243" s="7">
        <v>651</v>
      </c>
      <c r="V1243" s="7" t="s">
        <v>174</v>
      </c>
      <c r="W1243" s="7" t="s">
        <v>126</v>
      </c>
      <c r="X1243" s="10" t="s">
        <v>21</v>
      </c>
      <c r="Y1243" s="14">
        <v>45496</v>
      </c>
      <c r="Z1243" s="14">
        <v>45498</v>
      </c>
      <c r="AA1243" s="11">
        <f t="shared" si="95"/>
        <v>2024</v>
      </c>
      <c r="AB1243" s="11" t="str">
        <f t="shared" si="96"/>
        <v>July</v>
      </c>
      <c r="AC1243" s="11">
        <f t="shared" si="99"/>
        <v>2</v>
      </c>
      <c r="AD1243" s="13" t="str" cm="1">
        <f t="array" ref="AD1243">_xlfn.IFS(Table1[[#This Row],[Diff order-ship date]]&gt;10,"late time",Table1[[#This Row],[Diff order-ship date]]&gt;=0,"on time",Table1[[#This Row],[Diff order-ship date]]&lt;0,"not appropriate")</f>
        <v>on time</v>
      </c>
      <c r="AE1243" s="11" t="str">
        <f t="shared" si="97"/>
        <v>Positive</v>
      </c>
      <c r="AF1243" s="11" t="str">
        <f>_xlfn.CONCAT(Table1[[#This Row],[Month]],Table1[[#This Row],[year]])</f>
        <v>July2024</v>
      </c>
      <c r="AG1243" s="11">
        <f t="shared" si="98"/>
        <v>0.38997183098591498</v>
      </c>
    </row>
    <row r="1244" spans="1:33">
      <c r="A1244" s="4">
        <v>1243</v>
      </c>
      <c r="B1244" s="5" t="s">
        <v>3573</v>
      </c>
      <c r="C1244" s="5" t="s">
        <v>153</v>
      </c>
      <c r="D1244" s="5" t="s">
        <v>2590</v>
      </c>
      <c r="E1244" s="5" t="s">
        <v>2591</v>
      </c>
      <c r="F1244" s="5" t="s">
        <v>158</v>
      </c>
      <c r="G1244" s="5" t="s">
        <v>120</v>
      </c>
      <c r="H1244" s="5" t="s">
        <v>120</v>
      </c>
      <c r="I1244" s="5" t="s">
        <v>212</v>
      </c>
      <c r="J1244" s="5" t="s">
        <v>66</v>
      </c>
      <c r="K1244" s="5" t="s">
        <v>1145</v>
      </c>
      <c r="L1244" s="5" t="s">
        <v>42</v>
      </c>
      <c r="M1244" s="5" t="s">
        <v>62</v>
      </c>
      <c r="N1244" s="5" t="s">
        <v>1146</v>
      </c>
      <c r="O1244" s="5">
        <v>636.36</v>
      </c>
      <c r="P1244" s="5">
        <v>2</v>
      </c>
      <c r="Q1244" s="5">
        <v>267.24</v>
      </c>
      <c r="R1244" s="8">
        <f>Table1[[#This Row],[Profit]]/Table1[[#This Row],[Sales]]</f>
        <v>0.41995097114840702</v>
      </c>
      <c r="S1244" s="5">
        <v>42.12</v>
      </c>
      <c r="T1244" s="5" t="s">
        <v>170</v>
      </c>
      <c r="U1244" s="5">
        <v>11</v>
      </c>
      <c r="V1244" s="5" t="s">
        <v>174</v>
      </c>
      <c r="W1244" s="5" t="s">
        <v>115</v>
      </c>
      <c r="X1244" s="9" t="s">
        <v>28</v>
      </c>
      <c r="Y1244" s="12">
        <v>45058</v>
      </c>
      <c r="Z1244" s="12">
        <v>45119</v>
      </c>
      <c r="AA1244" s="11">
        <f t="shared" si="95"/>
        <v>2023</v>
      </c>
      <c r="AB1244" s="11" t="str">
        <f t="shared" si="96"/>
        <v>July</v>
      </c>
      <c r="AC1244" s="11">
        <f t="shared" si="99"/>
        <v>61</v>
      </c>
      <c r="AD1244" s="13" t="str" cm="1">
        <f t="array" ref="AD1244">_xlfn.IFS(Table1[[#This Row],[Diff order-ship date]]&gt;10,"late time",Table1[[#This Row],[Diff order-ship date]]&gt;=0,"on time",Table1[[#This Row],[Diff order-ship date]]&lt;0,"not appropriate")</f>
        <v>late time</v>
      </c>
      <c r="AE1244" s="11" t="str">
        <f t="shared" si="97"/>
        <v>Positive</v>
      </c>
      <c r="AF1244" s="11" t="str">
        <f>_xlfn.CONCAT(Table1[[#This Row],[Month]],Table1[[#This Row],[year]])</f>
        <v>July2023</v>
      </c>
      <c r="AG1244" s="11">
        <f t="shared" si="98"/>
        <v>0.41995097114840702</v>
      </c>
    </row>
    <row r="1245" spans="1:33">
      <c r="A1245" s="6">
        <v>1244</v>
      </c>
      <c r="B1245" s="7" t="s">
        <v>3574</v>
      </c>
      <c r="C1245" s="7" t="s">
        <v>153</v>
      </c>
      <c r="D1245" s="7" t="s">
        <v>1085</v>
      </c>
      <c r="E1245" s="7" t="s">
        <v>86</v>
      </c>
      <c r="F1245" s="7" t="s">
        <v>158</v>
      </c>
      <c r="G1245" s="7" t="s">
        <v>644</v>
      </c>
      <c r="H1245" s="7" t="s">
        <v>104</v>
      </c>
      <c r="I1245" s="7" t="s">
        <v>212</v>
      </c>
      <c r="J1245" s="7" t="s">
        <v>67</v>
      </c>
      <c r="K1245" s="7" t="s">
        <v>3575</v>
      </c>
      <c r="L1245" s="7" t="s">
        <v>36</v>
      </c>
      <c r="M1245" s="7" t="s">
        <v>41</v>
      </c>
      <c r="N1245" s="7" t="s">
        <v>3576</v>
      </c>
      <c r="O1245" s="7">
        <v>51.36</v>
      </c>
      <c r="P1245" s="7">
        <v>2</v>
      </c>
      <c r="Q1245" s="7">
        <v>-48.3</v>
      </c>
      <c r="R1245" s="8">
        <f>Table1[[#This Row],[Profit]]/Table1[[#This Row],[Sales]]</f>
        <v>-0.940420560747664</v>
      </c>
      <c r="S1245" s="7">
        <v>3.76</v>
      </c>
      <c r="T1245" s="7" t="s">
        <v>170</v>
      </c>
      <c r="U1245" s="7">
        <v>620</v>
      </c>
      <c r="V1245" s="7" t="s">
        <v>172</v>
      </c>
      <c r="W1245" s="7" t="s">
        <v>27</v>
      </c>
      <c r="X1245" s="10" t="s">
        <v>28</v>
      </c>
      <c r="Y1245" s="14">
        <v>45326</v>
      </c>
      <c r="Z1245" s="14">
        <v>45386</v>
      </c>
      <c r="AA1245" s="11">
        <f t="shared" si="95"/>
        <v>2024</v>
      </c>
      <c r="AB1245" s="11" t="str">
        <f t="shared" si="96"/>
        <v>April</v>
      </c>
      <c r="AC1245" s="11">
        <f t="shared" si="99"/>
        <v>60</v>
      </c>
      <c r="AD1245" s="13" t="str" cm="1">
        <f t="array" ref="AD1245">_xlfn.IFS(Table1[[#This Row],[Diff order-ship date]]&gt;10,"late time",Table1[[#This Row],[Diff order-ship date]]&gt;=0,"on time",Table1[[#This Row],[Diff order-ship date]]&lt;0,"not appropriate")</f>
        <v>late time</v>
      </c>
      <c r="AE1245" s="11" t="str">
        <f t="shared" si="97"/>
        <v>Negative</v>
      </c>
      <c r="AF1245" s="11" t="str">
        <f>_xlfn.CONCAT(Table1[[#This Row],[Month]],Table1[[#This Row],[year]])</f>
        <v>April2024</v>
      </c>
      <c r="AG1245" s="11">
        <f t="shared" si="98"/>
        <v>-0.940420560747664</v>
      </c>
    </row>
    <row r="1246" spans="1:33">
      <c r="A1246" s="4">
        <v>1245</v>
      </c>
      <c r="B1246" s="5" t="s">
        <v>3577</v>
      </c>
      <c r="C1246" s="5" t="s">
        <v>153</v>
      </c>
      <c r="D1246" s="5" t="s">
        <v>3578</v>
      </c>
      <c r="E1246" s="5" t="s">
        <v>3579</v>
      </c>
      <c r="F1246" s="5" t="s">
        <v>158</v>
      </c>
      <c r="G1246" s="5" t="s">
        <v>326</v>
      </c>
      <c r="H1246" s="5" t="s">
        <v>132</v>
      </c>
      <c r="I1246" s="5" t="s">
        <v>212</v>
      </c>
      <c r="J1246" s="5" t="s">
        <v>66</v>
      </c>
      <c r="K1246" s="5" t="s">
        <v>3580</v>
      </c>
      <c r="L1246" s="5" t="s">
        <v>36</v>
      </c>
      <c r="M1246" s="5" t="s">
        <v>99</v>
      </c>
      <c r="N1246" s="5" t="s">
        <v>3581</v>
      </c>
      <c r="O1246" s="5">
        <v>40.74</v>
      </c>
      <c r="P1246" s="5">
        <v>2</v>
      </c>
      <c r="Q1246" s="5">
        <v>5.7</v>
      </c>
      <c r="R1246" s="8">
        <f>Table1[[#This Row],[Profit]]/Table1[[#This Row],[Sales]]</f>
        <v>0.139911634756996</v>
      </c>
      <c r="S1246" s="5">
        <v>2.79</v>
      </c>
      <c r="T1246" s="5" t="s">
        <v>170</v>
      </c>
      <c r="U1246" s="5">
        <v>403</v>
      </c>
      <c r="V1246" s="5" t="s">
        <v>172</v>
      </c>
      <c r="W1246" s="5" t="s">
        <v>27</v>
      </c>
      <c r="X1246" s="9" t="s">
        <v>28</v>
      </c>
      <c r="Y1246" s="12">
        <v>45500</v>
      </c>
      <c r="Z1246" s="12">
        <v>45502</v>
      </c>
      <c r="AA1246" s="11">
        <f t="shared" si="95"/>
        <v>2024</v>
      </c>
      <c r="AB1246" s="11" t="str">
        <f t="shared" si="96"/>
        <v>July</v>
      </c>
      <c r="AC1246" s="11">
        <f t="shared" si="99"/>
        <v>2</v>
      </c>
      <c r="AD1246" s="13" t="str" cm="1">
        <f t="array" ref="AD1246">_xlfn.IFS(Table1[[#This Row],[Diff order-ship date]]&gt;10,"late time",Table1[[#This Row],[Diff order-ship date]]&gt;=0,"on time",Table1[[#This Row],[Diff order-ship date]]&lt;0,"not appropriate")</f>
        <v>on time</v>
      </c>
      <c r="AE1246" s="11" t="str">
        <f t="shared" si="97"/>
        <v>Positive</v>
      </c>
      <c r="AF1246" s="11" t="str">
        <f>_xlfn.CONCAT(Table1[[#This Row],[Month]],Table1[[#This Row],[year]])</f>
        <v>July2024</v>
      </c>
      <c r="AG1246" s="11">
        <f t="shared" si="98"/>
        <v>0.139911634756996</v>
      </c>
    </row>
    <row r="1247" spans="1:33">
      <c r="A1247" s="6">
        <v>1246</v>
      </c>
      <c r="B1247" s="7" t="s">
        <v>3582</v>
      </c>
      <c r="C1247" s="7" t="s">
        <v>153</v>
      </c>
      <c r="D1247" s="7" t="s">
        <v>3583</v>
      </c>
      <c r="E1247" s="7" t="s">
        <v>3584</v>
      </c>
      <c r="F1247" s="7" t="s">
        <v>158</v>
      </c>
      <c r="G1247" s="7" t="s">
        <v>155</v>
      </c>
      <c r="H1247" s="7" t="s">
        <v>134</v>
      </c>
      <c r="I1247" s="7" t="s">
        <v>212</v>
      </c>
      <c r="J1247" s="7" t="s">
        <v>66</v>
      </c>
      <c r="K1247" s="7" t="s">
        <v>2335</v>
      </c>
      <c r="L1247" s="7" t="s">
        <v>36</v>
      </c>
      <c r="M1247" s="7" t="s">
        <v>38</v>
      </c>
      <c r="N1247" s="7" t="s">
        <v>2336</v>
      </c>
      <c r="O1247" s="7">
        <v>17.04</v>
      </c>
      <c r="P1247" s="7">
        <v>1</v>
      </c>
      <c r="Q1247" s="7">
        <v>7.32</v>
      </c>
      <c r="R1247" s="8">
        <f>Table1[[#This Row],[Profit]]/Table1[[#This Row],[Sales]]</f>
        <v>0.42957746478873199</v>
      </c>
      <c r="S1247" s="7">
        <v>2.04</v>
      </c>
      <c r="T1247" s="7" t="s">
        <v>170</v>
      </c>
      <c r="U1247" s="7">
        <v>26</v>
      </c>
      <c r="V1247" s="7" t="s">
        <v>172</v>
      </c>
      <c r="W1247" s="7" t="s">
        <v>63</v>
      </c>
      <c r="X1247" s="10" t="s">
        <v>21</v>
      </c>
      <c r="Y1247" s="14">
        <v>44285</v>
      </c>
      <c r="Z1247" s="14">
        <v>44231</v>
      </c>
      <c r="AA1247" s="11">
        <f t="shared" si="95"/>
        <v>2021</v>
      </c>
      <c r="AB1247" s="11" t="str">
        <f t="shared" si="96"/>
        <v>February</v>
      </c>
      <c r="AC1247" s="11">
        <f t="shared" si="99"/>
        <v>-54</v>
      </c>
      <c r="AD1247" s="13" t="str" cm="1">
        <f t="array" ref="AD1247">_xlfn.IFS(Table1[[#This Row],[Diff order-ship date]]&gt;10,"late time",Table1[[#This Row],[Diff order-ship date]]&gt;=0,"on time",Table1[[#This Row],[Diff order-ship date]]&lt;0,"not appropriate")</f>
        <v>not appropriate</v>
      </c>
      <c r="AE1247" s="11" t="str">
        <f t="shared" si="97"/>
        <v>Positive</v>
      </c>
      <c r="AF1247" s="11" t="str">
        <f>_xlfn.CONCAT(Table1[[#This Row],[Month]],Table1[[#This Row],[year]])</f>
        <v>February2021</v>
      </c>
      <c r="AG1247" s="11">
        <f t="shared" si="98"/>
        <v>0.42957746478873199</v>
      </c>
    </row>
    <row r="1248" spans="1:33">
      <c r="A1248" s="4">
        <v>1247</v>
      </c>
      <c r="B1248" s="5" t="s">
        <v>3585</v>
      </c>
      <c r="C1248" s="5" t="s">
        <v>153</v>
      </c>
      <c r="D1248" s="5" t="s">
        <v>3586</v>
      </c>
      <c r="E1248" s="5" t="s">
        <v>3587</v>
      </c>
      <c r="F1248" s="5" t="s">
        <v>158</v>
      </c>
      <c r="G1248" s="5" t="s">
        <v>2301</v>
      </c>
      <c r="H1248" s="5" t="s">
        <v>82</v>
      </c>
      <c r="I1248" s="5" t="s">
        <v>212</v>
      </c>
      <c r="J1248" s="5" t="s">
        <v>64</v>
      </c>
      <c r="K1248" s="5" t="s">
        <v>807</v>
      </c>
      <c r="L1248" s="5" t="s">
        <v>36</v>
      </c>
      <c r="M1248" s="5" t="s">
        <v>99</v>
      </c>
      <c r="N1248" s="5" t="s">
        <v>808</v>
      </c>
      <c r="O1248" s="5">
        <v>13.47</v>
      </c>
      <c r="P1248" s="5">
        <v>1</v>
      </c>
      <c r="Q1248" s="5">
        <v>0.93</v>
      </c>
      <c r="R1248" s="8">
        <f>Table1[[#This Row],[Profit]]/Table1[[#This Row],[Sales]]</f>
        <v>6.9042316258351902E-2</v>
      </c>
      <c r="S1248" s="5">
        <v>0.86</v>
      </c>
      <c r="T1248" s="5" t="s">
        <v>170</v>
      </c>
      <c r="U1248" s="5">
        <v>110</v>
      </c>
      <c r="V1248" s="5" t="s">
        <v>172</v>
      </c>
      <c r="W1248" s="5" t="s">
        <v>72</v>
      </c>
      <c r="X1248" s="9" t="s">
        <v>21</v>
      </c>
      <c r="Y1248" s="12">
        <v>44250</v>
      </c>
      <c r="Z1248" s="12">
        <v>44253</v>
      </c>
      <c r="AA1248" s="11">
        <f t="shared" si="95"/>
        <v>2021</v>
      </c>
      <c r="AB1248" s="11" t="str">
        <f t="shared" si="96"/>
        <v>February</v>
      </c>
      <c r="AC1248" s="11">
        <f t="shared" si="99"/>
        <v>3</v>
      </c>
      <c r="AD1248" s="13" t="str" cm="1">
        <f t="array" ref="AD1248">_xlfn.IFS(Table1[[#This Row],[Diff order-ship date]]&gt;10,"late time",Table1[[#This Row],[Diff order-ship date]]&gt;=0,"on time",Table1[[#This Row],[Diff order-ship date]]&lt;0,"not appropriate")</f>
        <v>on time</v>
      </c>
      <c r="AE1248" s="11" t="str">
        <f t="shared" si="97"/>
        <v>Positive</v>
      </c>
      <c r="AF1248" s="11" t="str">
        <f>_xlfn.CONCAT(Table1[[#This Row],[Month]],Table1[[#This Row],[year]])</f>
        <v>February2021</v>
      </c>
      <c r="AG1248" s="11">
        <f t="shared" si="98"/>
        <v>6.9042316258351902E-2</v>
      </c>
    </row>
    <row r="1249" spans="1:33">
      <c r="A1249" s="6">
        <v>1248</v>
      </c>
      <c r="B1249" s="7" t="s">
        <v>3588</v>
      </c>
      <c r="C1249" s="7" t="s">
        <v>153</v>
      </c>
      <c r="D1249" s="7" t="s">
        <v>1861</v>
      </c>
      <c r="E1249" s="7" t="s">
        <v>1862</v>
      </c>
      <c r="F1249" s="7" t="s">
        <v>158</v>
      </c>
      <c r="G1249" s="7" t="s">
        <v>276</v>
      </c>
      <c r="H1249" s="7" t="s">
        <v>51</v>
      </c>
      <c r="I1249" s="7" t="s">
        <v>212</v>
      </c>
      <c r="J1249" s="7" t="s">
        <v>64</v>
      </c>
      <c r="K1249" s="7" t="s">
        <v>3589</v>
      </c>
      <c r="L1249" s="7" t="s">
        <v>36</v>
      </c>
      <c r="M1249" s="7" t="s">
        <v>34</v>
      </c>
      <c r="N1249" s="7" t="s">
        <v>3590</v>
      </c>
      <c r="O1249" s="7">
        <v>539.04</v>
      </c>
      <c r="P1249" s="7">
        <v>1</v>
      </c>
      <c r="Q1249" s="7">
        <v>183.27</v>
      </c>
      <c r="R1249" s="8">
        <f>Table1[[#This Row],[Profit]]/Table1[[#This Row],[Sales]]</f>
        <v>0.33999332146037398</v>
      </c>
      <c r="S1249" s="7">
        <v>22.77</v>
      </c>
      <c r="T1249" s="7" t="s">
        <v>170</v>
      </c>
      <c r="U1249" s="7">
        <v>464</v>
      </c>
      <c r="V1249" s="7" t="s">
        <v>172</v>
      </c>
      <c r="W1249" s="7" t="s">
        <v>27</v>
      </c>
      <c r="X1249" s="10" t="s">
        <v>21</v>
      </c>
      <c r="Y1249" s="14">
        <v>44863</v>
      </c>
      <c r="Z1249" s="14">
        <v>44603</v>
      </c>
      <c r="AA1249" s="11">
        <f t="shared" si="95"/>
        <v>2022</v>
      </c>
      <c r="AB1249" s="11" t="str">
        <f t="shared" si="96"/>
        <v>February</v>
      </c>
      <c r="AC1249" s="11">
        <f t="shared" si="99"/>
        <v>-260</v>
      </c>
      <c r="AD1249" s="13" t="str" cm="1">
        <f t="array" ref="AD1249">_xlfn.IFS(Table1[[#This Row],[Diff order-ship date]]&gt;10,"late time",Table1[[#This Row],[Diff order-ship date]]&gt;=0,"on time",Table1[[#This Row],[Diff order-ship date]]&lt;0,"not appropriate")</f>
        <v>not appropriate</v>
      </c>
      <c r="AE1249" s="11" t="str">
        <f t="shared" si="97"/>
        <v>Positive</v>
      </c>
      <c r="AF1249" s="11" t="str">
        <f>_xlfn.CONCAT(Table1[[#This Row],[Month]],Table1[[#This Row],[year]])</f>
        <v>February2022</v>
      </c>
      <c r="AG1249" s="11">
        <f t="shared" si="98"/>
        <v>0.33999332146037398</v>
      </c>
    </row>
    <row r="1250" spans="1:33">
      <c r="A1250" s="4">
        <v>1249</v>
      </c>
      <c r="B1250" s="5" t="s">
        <v>3591</v>
      </c>
      <c r="C1250" s="5" t="s">
        <v>153</v>
      </c>
      <c r="D1250" s="5" t="s">
        <v>3592</v>
      </c>
      <c r="E1250" s="5" t="s">
        <v>3593</v>
      </c>
      <c r="F1250" s="5" t="s">
        <v>158</v>
      </c>
      <c r="G1250" s="5" t="s">
        <v>296</v>
      </c>
      <c r="H1250" s="5" t="s">
        <v>129</v>
      </c>
      <c r="I1250" s="5" t="s">
        <v>212</v>
      </c>
      <c r="J1250" s="5" t="s">
        <v>67</v>
      </c>
      <c r="K1250" s="5" t="s">
        <v>327</v>
      </c>
      <c r="L1250" s="5" t="s">
        <v>36</v>
      </c>
      <c r="M1250" s="5" t="s">
        <v>47</v>
      </c>
      <c r="N1250" s="5" t="s">
        <v>328</v>
      </c>
      <c r="O1250" s="5">
        <v>45.99</v>
      </c>
      <c r="P1250" s="5">
        <v>3</v>
      </c>
      <c r="Q1250" s="5">
        <v>13.32</v>
      </c>
      <c r="R1250" s="8">
        <f>Table1[[#This Row],[Profit]]/Table1[[#This Row],[Sales]]</f>
        <v>0.28962818003913898</v>
      </c>
      <c r="S1250" s="5">
        <v>2.56</v>
      </c>
      <c r="T1250" s="5" t="s">
        <v>170</v>
      </c>
      <c r="U1250" s="5">
        <v>439</v>
      </c>
      <c r="V1250" s="5" t="s">
        <v>172</v>
      </c>
      <c r="W1250" s="5" t="s">
        <v>72</v>
      </c>
      <c r="X1250" s="9" t="s">
        <v>28</v>
      </c>
      <c r="Y1250" s="12">
        <v>45328</v>
      </c>
      <c r="Z1250" s="12">
        <v>45388</v>
      </c>
      <c r="AA1250" s="11">
        <f t="shared" si="95"/>
        <v>2024</v>
      </c>
      <c r="AB1250" s="11" t="str">
        <f t="shared" si="96"/>
        <v>April</v>
      </c>
      <c r="AC1250" s="11">
        <f t="shared" si="99"/>
        <v>60</v>
      </c>
      <c r="AD1250" s="13" t="str" cm="1">
        <f t="array" ref="AD1250">_xlfn.IFS(Table1[[#This Row],[Diff order-ship date]]&gt;10,"late time",Table1[[#This Row],[Diff order-ship date]]&gt;=0,"on time",Table1[[#This Row],[Diff order-ship date]]&lt;0,"not appropriate")</f>
        <v>late time</v>
      </c>
      <c r="AE1250" s="11" t="str">
        <f t="shared" si="97"/>
        <v>Positive</v>
      </c>
      <c r="AF1250" s="11" t="str">
        <f>_xlfn.CONCAT(Table1[[#This Row],[Month]],Table1[[#This Row],[year]])</f>
        <v>April2024</v>
      </c>
      <c r="AG1250" s="11">
        <f t="shared" si="98"/>
        <v>0.28962818003913898</v>
      </c>
    </row>
    <row r="1251" spans="1:33">
      <c r="A1251" s="6">
        <v>1250</v>
      </c>
      <c r="B1251" s="7" t="s">
        <v>3594</v>
      </c>
      <c r="C1251" s="7" t="s">
        <v>153</v>
      </c>
      <c r="D1251" s="7" t="s">
        <v>3595</v>
      </c>
      <c r="E1251" s="7" t="s">
        <v>3596</v>
      </c>
      <c r="F1251" s="7" t="s">
        <v>158</v>
      </c>
      <c r="G1251" s="7" t="s">
        <v>320</v>
      </c>
      <c r="H1251" s="7" t="s">
        <v>138</v>
      </c>
      <c r="I1251" s="7" t="s">
        <v>212</v>
      </c>
      <c r="J1251" s="7" t="s">
        <v>65</v>
      </c>
      <c r="K1251" s="7" t="s">
        <v>3089</v>
      </c>
      <c r="L1251" s="7" t="s">
        <v>36</v>
      </c>
      <c r="M1251" s="7" t="s">
        <v>114</v>
      </c>
      <c r="N1251" s="7" t="s">
        <v>3090</v>
      </c>
      <c r="O1251" s="7">
        <v>129.15</v>
      </c>
      <c r="P1251" s="7">
        <v>3</v>
      </c>
      <c r="Q1251" s="7">
        <v>23.22</v>
      </c>
      <c r="R1251" s="8">
        <f>Table1[[#This Row],[Profit]]/Table1[[#This Row],[Sales]]</f>
        <v>0.17979094076655</v>
      </c>
      <c r="S1251" s="7">
        <v>12.47</v>
      </c>
      <c r="T1251" s="7" t="s">
        <v>170</v>
      </c>
      <c r="U1251" s="7">
        <v>84</v>
      </c>
      <c r="V1251" s="7" t="s">
        <v>172</v>
      </c>
      <c r="W1251" s="7" t="s">
        <v>63</v>
      </c>
      <c r="X1251" s="10" t="s">
        <v>21</v>
      </c>
      <c r="Y1251" s="14">
        <v>44263</v>
      </c>
      <c r="Z1251" s="14">
        <v>44355</v>
      </c>
      <c r="AA1251" s="11">
        <f t="shared" si="95"/>
        <v>2021</v>
      </c>
      <c r="AB1251" s="11" t="str">
        <f t="shared" si="96"/>
        <v>June</v>
      </c>
      <c r="AC1251" s="11">
        <f t="shared" si="99"/>
        <v>92</v>
      </c>
      <c r="AD1251" s="13" t="str" cm="1">
        <f t="array" ref="AD1251">_xlfn.IFS(Table1[[#This Row],[Diff order-ship date]]&gt;10,"late time",Table1[[#This Row],[Diff order-ship date]]&gt;=0,"on time",Table1[[#This Row],[Diff order-ship date]]&lt;0,"not appropriate")</f>
        <v>late time</v>
      </c>
      <c r="AE1251" s="11" t="str">
        <f t="shared" si="97"/>
        <v>Positive</v>
      </c>
      <c r="AF1251" s="11" t="str">
        <f>_xlfn.CONCAT(Table1[[#This Row],[Month]],Table1[[#This Row],[year]])</f>
        <v>June2021</v>
      </c>
      <c r="AG1251" s="11">
        <f t="shared" si="98"/>
        <v>0.17979094076655</v>
      </c>
    </row>
    <row r="1252" spans="1:33">
      <c r="A1252" s="4">
        <v>1251</v>
      </c>
      <c r="B1252" s="5" t="s">
        <v>3597</v>
      </c>
      <c r="C1252" s="5" t="s">
        <v>153</v>
      </c>
      <c r="D1252" s="5" t="s">
        <v>1107</v>
      </c>
      <c r="E1252" s="5" t="s">
        <v>1108</v>
      </c>
      <c r="F1252" s="5" t="s">
        <v>158</v>
      </c>
      <c r="G1252" s="5" t="s">
        <v>638</v>
      </c>
      <c r="H1252" s="5" t="s">
        <v>40</v>
      </c>
      <c r="I1252" s="5" t="s">
        <v>212</v>
      </c>
      <c r="J1252" s="5" t="s">
        <v>64</v>
      </c>
      <c r="K1252" s="5" t="s">
        <v>496</v>
      </c>
      <c r="L1252" s="5" t="s">
        <v>36</v>
      </c>
      <c r="M1252" s="5" t="s">
        <v>99</v>
      </c>
      <c r="N1252" s="5" t="s">
        <v>497</v>
      </c>
      <c r="O1252" s="5">
        <v>54.36</v>
      </c>
      <c r="P1252" s="5">
        <v>3</v>
      </c>
      <c r="Q1252" s="5">
        <v>20.07</v>
      </c>
      <c r="R1252" s="8">
        <f>Table1[[#This Row],[Profit]]/Table1[[#This Row],[Sales]]</f>
        <v>0.36920529801324498</v>
      </c>
      <c r="S1252" s="5">
        <v>4.72</v>
      </c>
      <c r="T1252" s="5" t="s">
        <v>170</v>
      </c>
      <c r="U1252" s="5">
        <v>485</v>
      </c>
      <c r="V1252" s="5" t="s">
        <v>172</v>
      </c>
      <c r="W1252" s="5" t="s">
        <v>27</v>
      </c>
      <c r="X1252" s="9" t="s">
        <v>28</v>
      </c>
      <c r="Y1252" s="12">
        <v>44263</v>
      </c>
      <c r="Z1252" s="12">
        <v>44355</v>
      </c>
      <c r="AA1252" s="11">
        <f t="shared" si="95"/>
        <v>2021</v>
      </c>
      <c r="AB1252" s="11" t="str">
        <f t="shared" si="96"/>
        <v>June</v>
      </c>
      <c r="AC1252" s="11">
        <f t="shared" si="99"/>
        <v>92</v>
      </c>
      <c r="AD1252" s="13" t="str" cm="1">
        <f t="array" ref="AD1252">_xlfn.IFS(Table1[[#This Row],[Diff order-ship date]]&gt;10,"late time",Table1[[#This Row],[Diff order-ship date]]&gt;=0,"on time",Table1[[#This Row],[Diff order-ship date]]&lt;0,"not appropriate")</f>
        <v>late time</v>
      </c>
      <c r="AE1252" s="11" t="str">
        <f t="shared" si="97"/>
        <v>Positive</v>
      </c>
      <c r="AF1252" s="11" t="str">
        <f>_xlfn.CONCAT(Table1[[#This Row],[Month]],Table1[[#This Row],[year]])</f>
        <v>June2021</v>
      </c>
      <c r="AG1252" s="11">
        <f t="shared" si="98"/>
        <v>0.36920529801324498</v>
      </c>
    </row>
    <row r="1253" spans="1:33">
      <c r="A1253" s="6">
        <v>1252</v>
      </c>
      <c r="B1253" s="7" t="s">
        <v>3598</v>
      </c>
      <c r="C1253" s="7" t="s">
        <v>153</v>
      </c>
      <c r="D1253" s="7" t="s">
        <v>2502</v>
      </c>
      <c r="E1253" s="7" t="s">
        <v>2503</v>
      </c>
      <c r="F1253" s="7" t="s">
        <v>158</v>
      </c>
      <c r="G1253" s="7" t="s">
        <v>801</v>
      </c>
      <c r="H1253" s="7" t="s">
        <v>104</v>
      </c>
      <c r="I1253" s="7" t="s">
        <v>212</v>
      </c>
      <c r="J1253" s="7" t="s">
        <v>67</v>
      </c>
      <c r="K1253" s="7" t="s">
        <v>3599</v>
      </c>
      <c r="L1253" s="7" t="s">
        <v>36</v>
      </c>
      <c r="M1253" s="7" t="s">
        <v>109</v>
      </c>
      <c r="N1253" s="7" t="s">
        <v>3600</v>
      </c>
      <c r="O1253" s="7">
        <v>240</v>
      </c>
      <c r="P1253" s="7">
        <v>5</v>
      </c>
      <c r="Q1253" s="7">
        <v>2.4</v>
      </c>
      <c r="R1253" s="8">
        <f>Table1[[#This Row],[Profit]]/Table1[[#This Row],[Sales]]</f>
        <v>0.01</v>
      </c>
      <c r="S1253" s="7">
        <v>1.36</v>
      </c>
      <c r="T1253" s="7" t="s">
        <v>170</v>
      </c>
      <c r="U1253" s="7">
        <v>342</v>
      </c>
      <c r="V1253" s="7" t="s">
        <v>172</v>
      </c>
      <c r="W1253" s="7" t="s">
        <v>76</v>
      </c>
      <c r="X1253" s="10" t="s">
        <v>21</v>
      </c>
      <c r="Y1253" s="14">
        <v>44871</v>
      </c>
      <c r="Z1253" s="14">
        <v>44727</v>
      </c>
      <c r="AA1253" s="11">
        <f t="shared" si="95"/>
        <v>2022</v>
      </c>
      <c r="AB1253" s="11" t="str">
        <f t="shared" si="96"/>
        <v>June</v>
      </c>
      <c r="AC1253" s="11">
        <f t="shared" si="99"/>
        <v>-144</v>
      </c>
      <c r="AD1253" s="13" t="str" cm="1">
        <f t="array" ref="AD1253">_xlfn.IFS(Table1[[#This Row],[Diff order-ship date]]&gt;10,"late time",Table1[[#This Row],[Diff order-ship date]]&gt;=0,"on time",Table1[[#This Row],[Diff order-ship date]]&lt;0,"not appropriate")</f>
        <v>not appropriate</v>
      </c>
      <c r="AE1253" s="11" t="str">
        <f t="shared" si="97"/>
        <v>Positive</v>
      </c>
      <c r="AF1253" s="11" t="str">
        <f>_xlfn.CONCAT(Table1[[#This Row],[Month]],Table1[[#This Row],[year]])</f>
        <v>June2022</v>
      </c>
      <c r="AG1253" s="11">
        <f t="shared" si="98"/>
        <v>0.01</v>
      </c>
    </row>
    <row r="1254" spans="1:33">
      <c r="A1254" s="4">
        <v>1253</v>
      </c>
      <c r="B1254" s="5" t="s">
        <v>3601</v>
      </c>
      <c r="C1254" s="5" t="s">
        <v>153</v>
      </c>
      <c r="D1254" s="5" t="s">
        <v>3602</v>
      </c>
      <c r="E1254" s="5" t="s">
        <v>3603</v>
      </c>
      <c r="F1254" s="5" t="s">
        <v>158</v>
      </c>
      <c r="G1254" s="5" t="s">
        <v>1049</v>
      </c>
      <c r="H1254" s="5" t="s">
        <v>100</v>
      </c>
      <c r="I1254" s="5" t="s">
        <v>212</v>
      </c>
      <c r="J1254" s="5" t="s">
        <v>67</v>
      </c>
      <c r="K1254" s="5" t="s">
        <v>309</v>
      </c>
      <c r="L1254" s="5" t="s">
        <v>36</v>
      </c>
      <c r="M1254" s="5" t="s">
        <v>38</v>
      </c>
      <c r="N1254" s="5" t="s">
        <v>123</v>
      </c>
      <c r="O1254" s="5">
        <v>68.400000000000006</v>
      </c>
      <c r="P1254" s="5">
        <v>6</v>
      </c>
      <c r="Q1254" s="5">
        <v>1.26</v>
      </c>
      <c r="R1254" s="8">
        <f>Table1[[#This Row],[Profit]]/Table1[[#This Row],[Sales]]</f>
        <v>1.8421052631578901E-2</v>
      </c>
      <c r="S1254" s="5">
        <v>6.12</v>
      </c>
      <c r="T1254" s="5" t="s">
        <v>170</v>
      </c>
      <c r="U1254" s="5">
        <v>664</v>
      </c>
      <c r="V1254" s="5" t="s">
        <v>172</v>
      </c>
      <c r="W1254" s="5" t="s">
        <v>63</v>
      </c>
      <c r="X1254" s="9" t="s">
        <v>21</v>
      </c>
      <c r="Y1254" s="12">
        <v>45305</v>
      </c>
      <c r="Z1254" s="12">
        <v>45307</v>
      </c>
      <c r="AA1254" s="11">
        <f t="shared" si="95"/>
        <v>2024</v>
      </c>
      <c r="AB1254" s="11" t="str">
        <f t="shared" si="96"/>
        <v>January</v>
      </c>
      <c r="AC1254" s="11">
        <f t="shared" si="99"/>
        <v>2</v>
      </c>
      <c r="AD1254" s="13" t="str" cm="1">
        <f t="array" ref="AD1254">_xlfn.IFS(Table1[[#This Row],[Diff order-ship date]]&gt;10,"late time",Table1[[#This Row],[Diff order-ship date]]&gt;=0,"on time",Table1[[#This Row],[Diff order-ship date]]&lt;0,"not appropriate")</f>
        <v>on time</v>
      </c>
      <c r="AE1254" s="11" t="str">
        <f t="shared" si="97"/>
        <v>Positive</v>
      </c>
      <c r="AF1254" s="11" t="str">
        <f>_xlfn.CONCAT(Table1[[#This Row],[Month]],Table1[[#This Row],[year]])</f>
        <v>January2024</v>
      </c>
      <c r="AG1254" s="11">
        <f t="shared" si="98"/>
        <v>1.8421052631578901E-2</v>
      </c>
    </row>
    <row r="1255" spans="1:33">
      <c r="A1255" s="6">
        <v>1254</v>
      </c>
      <c r="B1255" s="7" t="s">
        <v>3604</v>
      </c>
      <c r="C1255" s="7" t="s">
        <v>153</v>
      </c>
      <c r="D1255" s="7" t="s">
        <v>2921</v>
      </c>
      <c r="E1255" s="7" t="s">
        <v>2922</v>
      </c>
      <c r="F1255" s="7" t="s">
        <v>158</v>
      </c>
      <c r="G1255" s="7" t="s">
        <v>1333</v>
      </c>
      <c r="H1255" s="7" t="s">
        <v>138</v>
      </c>
      <c r="I1255" s="7" t="s">
        <v>212</v>
      </c>
      <c r="J1255" s="7" t="s">
        <v>65</v>
      </c>
      <c r="K1255" s="7" t="s">
        <v>3605</v>
      </c>
      <c r="L1255" s="7" t="s">
        <v>36</v>
      </c>
      <c r="M1255" s="7" t="s">
        <v>114</v>
      </c>
      <c r="N1255" s="7" t="s">
        <v>3606</v>
      </c>
      <c r="O1255" s="7">
        <v>286.47000000000003</v>
      </c>
      <c r="P1255" s="7">
        <v>9</v>
      </c>
      <c r="Q1255" s="7">
        <v>117.45</v>
      </c>
      <c r="R1255" s="8">
        <f>Table1[[#This Row],[Profit]]/Table1[[#This Row],[Sales]]</f>
        <v>0.40999057492931201</v>
      </c>
      <c r="S1255" s="7">
        <v>16.84</v>
      </c>
      <c r="T1255" s="7" t="s">
        <v>170</v>
      </c>
      <c r="U1255" s="7">
        <v>726</v>
      </c>
      <c r="V1255" s="7" t="s">
        <v>172</v>
      </c>
      <c r="W1255" s="7" t="s">
        <v>72</v>
      </c>
      <c r="X1255" s="10" t="s">
        <v>28</v>
      </c>
      <c r="Y1255" s="14">
        <v>44954</v>
      </c>
      <c r="Z1255" s="14">
        <v>44959</v>
      </c>
      <c r="AA1255" s="11">
        <f t="shared" si="95"/>
        <v>2023</v>
      </c>
      <c r="AB1255" s="11" t="str">
        <f t="shared" si="96"/>
        <v>February</v>
      </c>
      <c r="AC1255" s="11">
        <f t="shared" si="99"/>
        <v>5</v>
      </c>
      <c r="AD1255" s="13" t="str" cm="1">
        <f t="array" ref="AD1255">_xlfn.IFS(Table1[[#This Row],[Diff order-ship date]]&gt;10,"late time",Table1[[#This Row],[Diff order-ship date]]&gt;=0,"on time",Table1[[#This Row],[Diff order-ship date]]&lt;0,"not appropriate")</f>
        <v>on time</v>
      </c>
      <c r="AE1255" s="11" t="str">
        <f t="shared" si="97"/>
        <v>Positive</v>
      </c>
      <c r="AF1255" s="11" t="str">
        <f>_xlfn.CONCAT(Table1[[#This Row],[Month]],Table1[[#This Row],[year]])</f>
        <v>February2023</v>
      </c>
      <c r="AG1255" s="11">
        <f t="shared" si="98"/>
        <v>0.40999057492931201</v>
      </c>
    </row>
    <row r="1256" spans="1:33">
      <c r="A1256" s="4">
        <v>1255</v>
      </c>
      <c r="B1256" s="5" t="s">
        <v>3607</v>
      </c>
      <c r="C1256" s="5" t="s">
        <v>153</v>
      </c>
      <c r="D1256" s="5" t="s">
        <v>805</v>
      </c>
      <c r="E1256" s="5" t="s">
        <v>806</v>
      </c>
      <c r="F1256" s="5" t="s">
        <v>159</v>
      </c>
      <c r="G1256" s="5" t="s">
        <v>3608</v>
      </c>
      <c r="H1256" s="5" t="s">
        <v>40</v>
      </c>
      <c r="I1256" s="5" t="s">
        <v>212</v>
      </c>
      <c r="J1256" s="5" t="s">
        <v>64</v>
      </c>
      <c r="K1256" s="5" t="s">
        <v>980</v>
      </c>
      <c r="L1256" s="5" t="s">
        <v>36</v>
      </c>
      <c r="M1256" s="5" t="s">
        <v>109</v>
      </c>
      <c r="N1256" s="5" t="s">
        <v>145</v>
      </c>
      <c r="O1256" s="5">
        <v>642</v>
      </c>
      <c r="P1256" s="5">
        <v>5</v>
      </c>
      <c r="Q1256" s="5">
        <v>179.7</v>
      </c>
      <c r="R1256" s="8">
        <f>Table1[[#This Row],[Profit]]/Table1[[#This Row],[Sales]]</f>
        <v>0.27990654205607501</v>
      </c>
      <c r="S1256" s="5">
        <v>59.41</v>
      </c>
      <c r="T1256" s="5" t="s">
        <v>170</v>
      </c>
      <c r="U1256" s="5">
        <v>266</v>
      </c>
      <c r="V1256" s="5" t="s">
        <v>172</v>
      </c>
      <c r="W1256" s="5" t="s">
        <v>27</v>
      </c>
      <c r="X1256" s="9" t="s">
        <v>28</v>
      </c>
      <c r="Y1256" s="12">
        <v>45434</v>
      </c>
      <c r="Z1256" s="12">
        <v>45437</v>
      </c>
      <c r="AA1256" s="11">
        <f t="shared" si="95"/>
        <v>2024</v>
      </c>
      <c r="AB1256" s="11" t="str">
        <f t="shared" si="96"/>
        <v>May</v>
      </c>
      <c r="AC1256" s="11">
        <f t="shared" si="99"/>
        <v>3</v>
      </c>
      <c r="AD1256" s="13" t="str" cm="1">
        <f t="array" ref="AD1256">_xlfn.IFS(Table1[[#This Row],[Diff order-ship date]]&gt;10,"late time",Table1[[#This Row],[Diff order-ship date]]&gt;=0,"on time",Table1[[#This Row],[Diff order-ship date]]&lt;0,"not appropriate")</f>
        <v>on time</v>
      </c>
      <c r="AE1256" s="11" t="str">
        <f t="shared" si="97"/>
        <v>Positive</v>
      </c>
      <c r="AF1256" s="11" t="str">
        <f>_xlfn.CONCAT(Table1[[#This Row],[Month]],Table1[[#This Row],[year]])</f>
        <v>May2024</v>
      </c>
      <c r="AG1256" s="11">
        <f t="shared" si="98"/>
        <v>0.27990654205607501</v>
      </c>
    </row>
    <row r="1257" spans="1:33">
      <c r="A1257" s="6">
        <v>1256</v>
      </c>
      <c r="B1257" s="7" t="s">
        <v>3609</v>
      </c>
      <c r="C1257" s="7" t="s">
        <v>153</v>
      </c>
      <c r="D1257" s="7" t="s">
        <v>3006</v>
      </c>
      <c r="E1257" s="7" t="s">
        <v>3007</v>
      </c>
      <c r="F1257" s="7" t="s">
        <v>159</v>
      </c>
      <c r="G1257" s="7" t="s">
        <v>967</v>
      </c>
      <c r="H1257" s="7" t="s">
        <v>61</v>
      </c>
      <c r="I1257" s="7" t="s">
        <v>212</v>
      </c>
      <c r="J1257" s="7" t="s">
        <v>67</v>
      </c>
      <c r="K1257" s="7" t="s">
        <v>3610</v>
      </c>
      <c r="L1257" s="7" t="s">
        <v>36</v>
      </c>
      <c r="M1257" s="7" t="s">
        <v>47</v>
      </c>
      <c r="N1257" s="7" t="s">
        <v>3611</v>
      </c>
      <c r="O1257" s="7">
        <v>257.25</v>
      </c>
      <c r="P1257" s="7">
        <v>5</v>
      </c>
      <c r="Q1257" s="7">
        <v>69.45</v>
      </c>
      <c r="R1257" s="8">
        <f>Table1[[#This Row],[Profit]]/Table1[[#This Row],[Sales]]</f>
        <v>0.26997084548104999</v>
      </c>
      <c r="S1257" s="7">
        <v>16.66</v>
      </c>
      <c r="T1257" s="7" t="s">
        <v>170</v>
      </c>
      <c r="U1257" s="7">
        <v>267</v>
      </c>
      <c r="V1257" s="7" t="s">
        <v>172</v>
      </c>
      <c r="W1257" s="7" t="s">
        <v>76</v>
      </c>
      <c r="X1257" s="10" t="s">
        <v>21</v>
      </c>
      <c r="Y1257" s="14">
        <v>44706</v>
      </c>
      <c r="Z1257" s="14">
        <v>44709</v>
      </c>
      <c r="AA1257" s="11">
        <f t="shared" si="95"/>
        <v>2022</v>
      </c>
      <c r="AB1257" s="11" t="str">
        <f t="shared" si="96"/>
        <v>May</v>
      </c>
      <c r="AC1257" s="11">
        <f t="shared" si="99"/>
        <v>3</v>
      </c>
      <c r="AD1257" s="13" t="str" cm="1">
        <f t="array" ref="AD1257">_xlfn.IFS(Table1[[#This Row],[Diff order-ship date]]&gt;10,"late time",Table1[[#This Row],[Diff order-ship date]]&gt;=0,"on time",Table1[[#This Row],[Diff order-ship date]]&lt;0,"not appropriate")</f>
        <v>on time</v>
      </c>
      <c r="AE1257" s="11" t="str">
        <f t="shared" si="97"/>
        <v>Positive</v>
      </c>
      <c r="AF1257" s="11" t="str">
        <f>_xlfn.CONCAT(Table1[[#This Row],[Month]],Table1[[#This Row],[year]])</f>
        <v>May2022</v>
      </c>
      <c r="AG1257" s="11">
        <f t="shared" si="98"/>
        <v>0.26997084548104999</v>
      </c>
    </row>
    <row r="1258" spans="1:33">
      <c r="A1258" s="4">
        <v>1257</v>
      </c>
      <c r="B1258" s="5" t="s">
        <v>3612</v>
      </c>
      <c r="C1258" s="5" t="s">
        <v>153</v>
      </c>
      <c r="D1258" s="5" t="s">
        <v>810</v>
      </c>
      <c r="E1258" s="5" t="s">
        <v>811</v>
      </c>
      <c r="F1258" s="5" t="s">
        <v>159</v>
      </c>
      <c r="G1258" s="5" t="s">
        <v>55</v>
      </c>
      <c r="H1258" s="5" t="s">
        <v>55</v>
      </c>
      <c r="I1258" s="5" t="s">
        <v>212</v>
      </c>
      <c r="J1258" s="5" t="s">
        <v>65</v>
      </c>
      <c r="K1258" s="5" t="s">
        <v>2431</v>
      </c>
      <c r="L1258" s="5" t="s">
        <v>36</v>
      </c>
      <c r="M1258" s="5" t="s">
        <v>75</v>
      </c>
      <c r="N1258" s="5" t="s">
        <v>470</v>
      </c>
      <c r="O1258" s="5">
        <v>55.92</v>
      </c>
      <c r="P1258" s="5">
        <v>4</v>
      </c>
      <c r="Q1258" s="5">
        <v>27.96</v>
      </c>
      <c r="R1258" s="8">
        <f>Table1[[#This Row],[Profit]]/Table1[[#This Row],[Sales]]</f>
        <v>0.5</v>
      </c>
      <c r="S1258" s="5">
        <v>1.31</v>
      </c>
      <c r="T1258" s="5" t="s">
        <v>170</v>
      </c>
      <c r="U1258" s="5">
        <v>118</v>
      </c>
      <c r="V1258" s="5" t="s">
        <v>172</v>
      </c>
      <c r="W1258" s="5" t="s">
        <v>72</v>
      </c>
      <c r="X1258" s="9" t="s">
        <v>28</v>
      </c>
      <c r="Y1258" s="12">
        <v>44706</v>
      </c>
      <c r="Z1258" s="12">
        <v>44709</v>
      </c>
      <c r="AA1258" s="11">
        <f t="shared" si="95"/>
        <v>2022</v>
      </c>
      <c r="AB1258" s="11" t="str">
        <f t="shared" si="96"/>
        <v>May</v>
      </c>
      <c r="AC1258" s="11">
        <f t="shared" si="99"/>
        <v>3</v>
      </c>
      <c r="AD1258" s="13" t="str" cm="1">
        <f t="array" ref="AD1258">_xlfn.IFS(Table1[[#This Row],[Diff order-ship date]]&gt;10,"late time",Table1[[#This Row],[Diff order-ship date]]&gt;=0,"on time",Table1[[#This Row],[Diff order-ship date]]&lt;0,"not appropriate")</f>
        <v>on time</v>
      </c>
      <c r="AE1258" s="11" t="str">
        <f t="shared" si="97"/>
        <v>Positive</v>
      </c>
      <c r="AF1258" s="11" t="str">
        <f>_xlfn.CONCAT(Table1[[#This Row],[Month]],Table1[[#This Row],[year]])</f>
        <v>May2022</v>
      </c>
      <c r="AG1258" s="11">
        <f t="shared" si="98"/>
        <v>0.5</v>
      </c>
    </row>
    <row r="1259" spans="1:33">
      <c r="A1259" s="6">
        <v>1258</v>
      </c>
      <c r="B1259" s="7" t="s">
        <v>3613</v>
      </c>
      <c r="C1259" s="7" t="s">
        <v>153</v>
      </c>
      <c r="D1259" s="7" t="s">
        <v>1681</v>
      </c>
      <c r="E1259" s="7" t="s">
        <v>1682</v>
      </c>
      <c r="F1259" s="7" t="s">
        <v>159</v>
      </c>
      <c r="G1259" s="7" t="s">
        <v>1778</v>
      </c>
      <c r="H1259" s="7" t="s">
        <v>51</v>
      </c>
      <c r="I1259" s="7" t="s">
        <v>212</v>
      </c>
      <c r="J1259" s="7" t="s">
        <v>64</v>
      </c>
      <c r="K1259" s="7" t="s">
        <v>3008</v>
      </c>
      <c r="L1259" s="7" t="s">
        <v>36</v>
      </c>
      <c r="M1259" s="7" t="s">
        <v>114</v>
      </c>
      <c r="N1259" s="7" t="s">
        <v>3009</v>
      </c>
      <c r="O1259" s="7">
        <v>54.99</v>
      </c>
      <c r="P1259" s="7">
        <v>3</v>
      </c>
      <c r="Q1259" s="7">
        <v>4.32</v>
      </c>
      <c r="R1259" s="8">
        <f>Table1[[#This Row],[Profit]]/Table1[[#This Row],[Sales]]</f>
        <v>7.8559738134206206E-2</v>
      </c>
      <c r="S1259" s="7">
        <v>2.88</v>
      </c>
      <c r="T1259" s="7" t="s">
        <v>170</v>
      </c>
      <c r="U1259" s="7">
        <v>410</v>
      </c>
      <c r="V1259" s="7" t="s">
        <v>172</v>
      </c>
      <c r="W1259" s="7" t="s">
        <v>72</v>
      </c>
      <c r="X1259" s="10" t="s">
        <v>21</v>
      </c>
      <c r="Y1259" s="14">
        <v>45372</v>
      </c>
      <c r="Z1259" s="14">
        <v>45375</v>
      </c>
      <c r="AA1259" s="11">
        <f t="shared" si="95"/>
        <v>2024</v>
      </c>
      <c r="AB1259" s="11" t="str">
        <f t="shared" si="96"/>
        <v>March</v>
      </c>
      <c r="AC1259" s="11">
        <f t="shared" si="99"/>
        <v>3</v>
      </c>
      <c r="AD1259" s="13" t="str" cm="1">
        <f t="array" ref="AD1259">_xlfn.IFS(Table1[[#This Row],[Diff order-ship date]]&gt;10,"late time",Table1[[#This Row],[Diff order-ship date]]&gt;=0,"on time",Table1[[#This Row],[Diff order-ship date]]&lt;0,"not appropriate")</f>
        <v>on time</v>
      </c>
      <c r="AE1259" s="11" t="str">
        <f t="shared" si="97"/>
        <v>Positive</v>
      </c>
      <c r="AF1259" s="11" t="str">
        <f>_xlfn.CONCAT(Table1[[#This Row],[Month]],Table1[[#This Row],[year]])</f>
        <v>March2024</v>
      </c>
      <c r="AG1259" s="11">
        <f t="shared" si="98"/>
        <v>7.8559738134206206E-2</v>
      </c>
    </row>
    <row r="1260" spans="1:33">
      <c r="A1260" s="4">
        <v>1259</v>
      </c>
      <c r="B1260" s="5" t="s">
        <v>3607</v>
      </c>
      <c r="C1260" s="5" t="s">
        <v>153</v>
      </c>
      <c r="D1260" s="5" t="s">
        <v>805</v>
      </c>
      <c r="E1260" s="5" t="s">
        <v>806</v>
      </c>
      <c r="F1260" s="5" t="s">
        <v>159</v>
      </c>
      <c r="G1260" s="5" t="s">
        <v>3608</v>
      </c>
      <c r="H1260" s="5" t="s">
        <v>40</v>
      </c>
      <c r="I1260" s="5" t="s">
        <v>212</v>
      </c>
      <c r="J1260" s="5" t="s">
        <v>64</v>
      </c>
      <c r="K1260" s="5" t="s">
        <v>713</v>
      </c>
      <c r="L1260" s="5" t="s">
        <v>36</v>
      </c>
      <c r="M1260" s="5" t="s">
        <v>47</v>
      </c>
      <c r="N1260" s="5" t="s">
        <v>714</v>
      </c>
      <c r="O1260" s="5">
        <v>23.85</v>
      </c>
      <c r="P1260" s="5">
        <v>3</v>
      </c>
      <c r="Q1260" s="5">
        <v>4.2300000000000004</v>
      </c>
      <c r="R1260" s="8">
        <f>Table1[[#This Row],[Profit]]/Table1[[#This Row],[Sales]]</f>
        <v>0.177358490566038</v>
      </c>
      <c r="S1260" s="5">
        <v>1.31</v>
      </c>
      <c r="T1260" s="5" t="s">
        <v>170</v>
      </c>
      <c r="U1260" s="5">
        <v>426</v>
      </c>
      <c r="V1260" s="5" t="s">
        <v>172</v>
      </c>
      <c r="W1260" s="5" t="s">
        <v>72</v>
      </c>
      <c r="X1260" s="9" t="s">
        <v>28</v>
      </c>
      <c r="Y1260" s="12">
        <v>44544</v>
      </c>
      <c r="Z1260" s="12">
        <v>44547</v>
      </c>
      <c r="AA1260" s="11">
        <f t="shared" si="95"/>
        <v>2021</v>
      </c>
      <c r="AB1260" s="11" t="str">
        <f t="shared" si="96"/>
        <v>December</v>
      </c>
      <c r="AC1260" s="11">
        <f t="shared" si="99"/>
        <v>3</v>
      </c>
      <c r="AD1260" s="13" t="str" cm="1">
        <f t="array" ref="AD1260">_xlfn.IFS(Table1[[#This Row],[Diff order-ship date]]&gt;10,"late time",Table1[[#This Row],[Diff order-ship date]]&gt;=0,"on time",Table1[[#This Row],[Diff order-ship date]]&lt;0,"not appropriate")</f>
        <v>on time</v>
      </c>
      <c r="AE1260" s="11" t="str">
        <f t="shared" si="97"/>
        <v>Positive</v>
      </c>
      <c r="AF1260" s="11" t="str">
        <f>_xlfn.CONCAT(Table1[[#This Row],[Month]],Table1[[#This Row],[year]])</f>
        <v>December2021</v>
      </c>
      <c r="AG1260" s="11">
        <f t="shared" si="98"/>
        <v>0.177358490566038</v>
      </c>
    </row>
    <row r="1261" spans="1:33">
      <c r="A1261" s="6">
        <v>1260</v>
      </c>
      <c r="B1261" s="7" t="s">
        <v>3614</v>
      </c>
      <c r="C1261" s="7" t="s">
        <v>153</v>
      </c>
      <c r="D1261" s="7" t="s">
        <v>3615</v>
      </c>
      <c r="E1261" s="7" t="s">
        <v>3616</v>
      </c>
      <c r="F1261" s="7" t="s">
        <v>159</v>
      </c>
      <c r="G1261" s="7" t="s">
        <v>155</v>
      </c>
      <c r="H1261" s="7" t="s">
        <v>134</v>
      </c>
      <c r="I1261" s="7" t="s">
        <v>212</v>
      </c>
      <c r="J1261" s="7" t="s">
        <v>66</v>
      </c>
      <c r="K1261" s="7" t="s">
        <v>3617</v>
      </c>
      <c r="L1261" s="7" t="s">
        <v>36</v>
      </c>
      <c r="M1261" s="7" t="s">
        <v>88</v>
      </c>
      <c r="N1261" s="7" t="s">
        <v>3618</v>
      </c>
      <c r="O1261" s="7">
        <v>13.05</v>
      </c>
      <c r="P1261" s="7">
        <v>1</v>
      </c>
      <c r="Q1261" s="7">
        <v>0.63</v>
      </c>
      <c r="R1261" s="8">
        <f>Table1[[#This Row],[Profit]]/Table1[[#This Row],[Sales]]</f>
        <v>4.8275862068965503E-2</v>
      </c>
      <c r="S1261" s="7">
        <v>1.05</v>
      </c>
      <c r="T1261" s="7" t="s">
        <v>170</v>
      </c>
      <c r="U1261" s="7">
        <v>626</v>
      </c>
      <c r="V1261" s="7" t="s">
        <v>172</v>
      </c>
      <c r="W1261" s="7" t="s">
        <v>63</v>
      </c>
      <c r="X1261" s="10" t="s">
        <v>28</v>
      </c>
      <c r="Y1261" s="14">
        <v>44639</v>
      </c>
      <c r="Z1261" s="14">
        <v>44641</v>
      </c>
      <c r="AA1261" s="11">
        <f t="shared" si="95"/>
        <v>2022</v>
      </c>
      <c r="AB1261" s="11" t="str">
        <f t="shared" si="96"/>
        <v>March</v>
      </c>
      <c r="AC1261" s="11">
        <f t="shared" si="99"/>
        <v>2</v>
      </c>
      <c r="AD1261" s="13" t="str" cm="1">
        <f t="array" ref="AD1261">_xlfn.IFS(Table1[[#This Row],[Diff order-ship date]]&gt;10,"late time",Table1[[#This Row],[Diff order-ship date]]&gt;=0,"on time",Table1[[#This Row],[Diff order-ship date]]&lt;0,"not appropriate")</f>
        <v>on time</v>
      </c>
      <c r="AE1261" s="11" t="str">
        <f t="shared" si="97"/>
        <v>Positive</v>
      </c>
      <c r="AF1261" s="11" t="str">
        <f>_xlfn.CONCAT(Table1[[#This Row],[Month]],Table1[[#This Row],[year]])</f>
        <v>March2022</v>
      </c>
      <c r="AG1261" s="11">
        <f t="shared" si="98"/>
        <v>4.8275862068965503E-2</v>
      </c>
    </row>
    <row r="1262" spans="1:33">
      <c r="A1262" s="4">
        <v>1261</v>
      </c>
      <c r="B1262" s="5" t="s">
        <v>3619</v>
      </c>
      <c r="C1262" s="5" t="s">
        <v>153</v>
      </c>
      <c r="D1262" s="5" t="s">
        <v>3620</v>
      </c>
      <c r="E1262" s="5" t="s">
        <v>3621</v>
      </c>
      <c r="F1262" s="5" t="s">
        <v>159</v>
      </c>
      <c r="G1262" s="5" t="s">
        <v>326</v>
      </c>
      <c r="H1262" s="5" t="s">
        <v>132</v>
      </c>
      <c r="I1262" s="5" t="s">
        <v>212</v>
      </c>
      <c r="J1262" s="5" t="s">
        <v>66</v>
      </c>
      <c r="K1262" s="5" t="s">
        <v>975</v>
      </c>
      <c r="L1262" s="5" t="s">
        <v>36</v>
      </c>
      <c r="M1262" s="5" t="s">
        <v>99</v>
      </c>
      <c r="N1262" s="5" t="s">
        <v>976</v>
      </c>
      <c r="O1262" s="5">
        <v>98.22</v>
      </c>
      <c r="P1262" s="5">
        <v>2</v>
      </c>
      <c r="Q1262" s="5">
        <v>34.32</v>
      </c>
      <c r="R1262" s="8">
        <f>Table1[[#This Row],[Profit]]/Table1[[#This Row],[Sales]]</f>
        <v>0.34941967012828301</v>
      </c>
      <c r="S1262" s="5">
        <v>10.23</v>
      </c>
      <c r="T1262" s="5" t="s">
        <v>170</v>
      </c>
      <c r="U1262" s="5">
        <v>312</v>
      </c>
      <c r="V1262" s="5" t="s">
        <v>172</v>
      </c>
      <c r="W1262" s="5" t="s">
        <v>72</v>
      </c>
      <c r="X1262" s="9" t="s">
        <v>21</v>
      </c>
      <c r="Y1262" s="12">
        <v>45075</v>
      </c>
      <c r="Z1262" s="12">
        <v>44932</v>
      </c>
      <c r="AA1262" s="11">
        <f t="shared" si="95"/>
        <v>2023</v>
      </c>
      <c r="AB1262" s="11" t="str">
        <f t="shared" si="96"/>
        <v>January</v>
      </c>
      <c r="AC1262" s="11">
        <f t="shared" si="99"/>
        <v>-143</v>
      </c>
      <c r="AD1262" s="13" t="str" cm="1">
        <f t="array" ref="AD1262">_xlfn.IFS(Table1[[#This Row],[Diff order-ship date]]&gt;10,"late time",Table1[[#This Row],[Diff order-ship date]]&gt;=0,"on time",Table1[[#This Row],[Diff order-ship date]]&lt;0,"not appropriate")</f>
        <v>not appropriate</v>
      </c>
      <c r="AE1262" s="11" t="str">
        <f t="shared" si="97"/>
        <v>Positive</v>
      </c>
      <c r="AF1262" s="11" t="str">
        <f>_xlfn.CONCAT(Table1[[#This Row],[Month]],Table1[[#This Row],[year]])</f>
        <v>January2023</v>
      </c>
      <c r="AG1262" s="11">
        <f t="shared" si="98"/>
        <v>0.34941967012828301</v>
      </c>
    </row>
    <row r="1263" spans="1:33">
      <c r="A1263" s="6">
        <v>1262</v>
      </c>
      <c r="B1263" s="7" t="s">
        <v>3622</v>
      </c>
      <c r="C1263" s="7" t="s">
        <v>153</v>
      </c>
      <c r="D1263" s="7" t="s">
        <v>3623</v>
      </c>
      <c r="E1263" s="7" t="s">
        <v>3624</v>
      </c>
      <c r="F1263" s="7" t="s">
        <v>159</v>
      </c>
      <c r="G1263" s="7" t="s">
        <v>1237</v>
      </c>
      <c r="H1263" s="7" t="s">
        <v>129</v>
      </c>
      <c r="I1263" s="7" t="s">
        <v>212</v>
      </c>
      <c r="J1263" s="7" t="s">
        <v>67</v>
      </c>
      <c r="K1263" s="7" t="s">
        <v>3625</v>
      </c>
      <c r="L1263" s="7" t="s">
        <v>36</v>
      </c>
      <c r="M1263" s="7" t="s">
        <v>38</v>
      </c>
      <c r="N1263" s="7" t="s">
        <v>3626</v>
      </c>
      <c r="O1263" s="7">
        <v>59.1</v>
      </c>
      <c r="P1263" s="7">
        <v>2</v>
      </c>
      <c r="Q1263" s="7">
        <v>28.92</v>
      </c>
      <c r="R1263" s="8">
        <f>Table1[[#This Row],[Profit]]/Table1[[#This Row],[Sales]]</f>
        <v>0.48934010152284302</v>
      </c>
      <c r="S1263" s="7">
        <v>2.73</v>
      </c>
      <c r="T1263" s="7" t="s">
        <v>170</v>
      </c>
      <c r="U1263" s="7">
        <v>466</v>
      </c>
      <c r="V1263" s="7" t="s">
        <v>172</v>
      </c>
      <c r="W1263" s="7" t="s">
        <v>63</v>
      </c>
      <c r="X1263" s="10" t="s">
        <v>28</v>
      </c>
      <c r="Y1263" s="14">
        <v>44871</v>
      </c>
      <c r="Z1263" s="14">
        <v>44727</v>
      </c>
      <c r="AA1263" s="11">
        <f t="shared" si="95"/>
        <v>2022</v>
      </c>
      <c r="AB1263" s="11" t="str">
        <f t="shared" si="96"/>
        <v>June</v>
      </c>
      <c r="AC1263" s="11">
        <f t="shared" si="99"/>
        <v>-144</v>
      </c>
      <c r="AD1263" s="13" t="str" cm="1">
        <f t="array" ref="AD1263">_xlfn.IFS(Table1[[#This Row],[Diff order-ship date]]&gt;10,"late time",Table1[[#This Row],[Diff order-ship date]]&gt;=0,"on time",Table1[[#This Row],[Diff order-ship date]]&lt;0,"not appropriate")</f>
        <v>not appropriate</v>
      </c>
      <c r="AE1263" s="11" t="str">
        <f t="shared" si="97"/>
        <v>Positive</v>
      </c>
      <c r="AF1263" s="11" t="str">
        <f>_xlfn.CONCAT(Table1[[#This Row],[Month]],Table1[[#This Row],[year]])</f>
        <v>June2022</v>
      </c>
      <c r="AG1263" s="11">
        <f t="shared" si="98"/>
        <v>0.48934010152284302</v>
      </c>
    </row>
    <row r="1264" spans="1:33">
      <c r="A1264" s="4">
        <v>1263</v>
      </c>
      <c r="B1264" s="5" t="s">
        <v>3627</v>
      </c>
      <c r="C1264" s="5" t="s">
        <v>153</v>
      </c>
      <c r="D1264" s="5" t="s">
        <v>3360</v>
      </c>
      <c r="E1264" s="5" t="s">
        <v>3361</v>
      </c>
      <c r="F1264" s="5" t="s">
        <v>160</v>
      </c>
      <c r="G1264" s="5" t="s">
        <v>2389</v>
      </c>
      <c r="H1264" s="5" t="s">
        <v>132</v>
      </c>
      <c r="I1264" s="5" t="s">
        <v>212</v>
      </c>
      <c r="J1264" s="5" t="s">
        <v>66</v>
      </c>
      <c r="K1264" s="5" t="s">
        <v>3628</v>
      </c>
      <c r="L1264" s="5" t="s">
        <v>36</v>
      </c>
      <c r="M1264" s="5" t="s">
        <v>109</v>
      </c>
      <c r="N1264" s="5" t="s">
        <v>3629</v>
      </c>
      <c r="O1264" s="5">
        <v>97.86</v>
      </c>
      <c r="P1264" s="5">
        <v>2</v>
      </c>
      <c r="Q1264" s="5">
        <v>43.02</v>
      </c>
      <c r="R1264" s="8">
        <f>Table1[[#This Row],[Profit]]/Table1[[#This Row],[Sales]]</f>
        <v>0.43960760269773103</v>
      </c>
      <c r="S1264" s="5">
        <v>9.1</v>
      </c>
      <c r="T1264" s="5" t="s">
        <v>170</v>
      </c>
      <c r="U1264" s="5">
        <v>67</v>
      </c>
      <c r="V1264" s="5" t="s">
        <v>172</v>
      </c>
      <c r="W1264" s="5" t="s">
        <v>76</v>
      </c>
      <c r="X1264" s="9" t="s">
        <v>21</v>
      </c>
      <c r="Y1264" s="12">
        <v>44734</v>
      </c>
      <c r="Z1264" s="12">
        <v>44739</v>
      </c>
      <c r="AA1264" s="11">
        <f t="shared" si="95"/>
        <v>2022</v>
      </c>
      <c r="AB1264" s="11" t="str">
        <f t="shared" si="96"/>
        <v>June</v>
      </c>
      <c r="AC1264" s="11">
        <f t="shared" si="99"/>
        <v>5</v>
      </c>
      <c r="AD1264" s="13" t="str" cm="1">
        <f t="array" ref="AD1264">_xlfn.IFS(Table1[[#This Row],[Diff order-ship date]]&gt;10,"late time",Table1[[#This Row],[Diff order-ship date]]&gt;=0,"on time",Table1[[#This Row],[Diff order-ship date]]&lt;0,"not appropriate")</f>
        <v>on time</v>
      </c>
      <c r="AE1264" s="11" t="str">
        <f t="shared" si="97"/>
        <v>Positive</v>
      </c>
      <c r="AF1264" s="11" t="str">
        <f>_xlfn.CONCAT(Table1[[#This Row],[Month]],Table1[[#This Row],[year]])</f>
        <v>June2022</v>
      </c>
      <c r="AG1264" s="11">
        <f t="shared" si="98"/>
        <v>0.43960760269773103</v>
      </c>
    </row>
    <row r="1265" spans="1:33">
      <c r="A1265" s="6">
        <v>1264</v>
      </c>
      <c r="B1265" s="7" t="s">
        <v>3630</v>
      </c>
      <c r="C1265" s="7" t="s">
        <v>153</v>
      </c>
      <c r="D1265" s="7" t="s">
        <v>589</v>
      </c>
      <c r="E1265" s="7" t="s">
        <v>590</v>
      </c>
      <c r="F1265" s="7" t="s">
        <v>160</v>
      </c>
      <c r="G1265" s="7" t="s">
        <v>830</v>
      </c>
      <c r="H1265" s="7" t="s">
        <v>104</v>
      </c>
      <c r="I1265" s="7" t="s">
        <v>212</v>
      </c>
      <c r="J1265" s="7" t="s">
        <v>67</v>
      </c>
      <c r="K1265" s="7" t="s">
        <v>2271</v>
      </c>
      <c r="L1265" s="7" t="s">
        <v>36</v>
      </c>
      <c r="M1265" s="7" t="s">
        <v>47</v>
      </c>
      <c r="N1265" s="7" t="s">
        <v>2272</v>
      </c>
      <c r="O1265" s="7">
        <v>12.57</v>
      </c>
      <c r="P1265" s="7">
        <v>1</v>
      </c>
      <c r="Q1265" s="7">
        <v>0.24</v>
      </c>
      <c r="R1265" s="8">
        <f>Table1[[#This Row],[Profit]]/Table1[[#This Row],[Sales]]</f>
        <v>1.9093078758949899E-2</v>
      </c>
      <c r="S1265" s="7">
        <v>1.1000000000000001</v>
      </c>
      <c r="T1265" s="7" t="s">
        <v>170</v>
      </c>
      <c r="U1265" s="7">
        <v>241</v>
      </c>
      <c r="V1265" s="7" t="s">
        <v>172</v>
      </c>
      <c r="W1265" s="7" t="s">
        <v>76</v>
      </c>
      <c r="X1265" s="10" t="s">
        <v>28</v>
      </c>
      <c r="Y1265" s="14">
        <v>45657</v>
      </c>
      <c r="Z1265" s="14">
        <v>45778</v>
      </c>
      <c r="AA1265" s="11">
        <f t="shared" si="95"/>
        <v>2025</v>
      </c>
      <c r="AB1265" s="11" t="str">
        <f t="shared" si="96"/>
        <v>May</v>
      </c>
      <c r="AC1265" s="11">
        <f t="shared" si="99"/>
        <v>121</v>
      </c>
      <c r="AD1265" s="13" t="str" cm="1">
        <f t="array" ref="AD1265">_xlfn.IFS(Table1[[#This Row],[Diff order-ship date]]&gt;10,"late time",Table1[[#This Row],[Diff order-ship date]]&gt;=0,"on time",Table1[[#This Row],[Diff order-ship date]]&lt;0,"not appropriate")</f>
        <v>late time</v>
      </c>
      <c r="AE1265" s="11" t="str">
        <f t="shared" si="97"/>
        <v>Positive</v>
      </c>
      <c r="AF1265" s="11" t="str">
        <f>_xlfn.CONCAT(Table1[[#This Row],[Month]],Table1[[#This Row],[year]])</f>
        <v>May2025</v>
      </c>
      <c r="AG1265" s="11">
        <f t="shared" si="98"/>
        <v>1.9093078758949899E-2</v>
      </c>
    </row>
    <row r="1266" spans="1:33">
      <c r="A1266" s="4">
        <v>1265</v>
      </c>
      <c r="B1266" s="5" t="s">
        <v>3631</v>
      </c>
      <c r="C1266" s="5" t="s">
        <v>153</v>
      </c>
      <c r="D1266" s="5" t="s">
        <v>3632</v>
      </c>
      <c r="E1266" s="5" t="s">
        <v>3633</v>
      </c>
      <c r="F1266" s="5" t="s">
        <v>160</v>
      </c>
      <c r="G1266" s="5" t="s">
        <v>155</v>
      </c>
      <c r="H1266" s="5" t="s">
        <v>134</v>
      </c>
      <c r="I1266" s="5" t="s">
        <v>212</v>
      </c>
      <c r="J1266" s="5" t="s">
        <v>66</v>
      </c>
      <c r="K1266" s="5" t="s">
        <v>3634</v>
      </c>
      <c r="L1266" s="5" t="s">
        <v>36</v>
      </c>
      <c r="M1266" s="5" t="s">
        <v>47</v>
      </c>
      <c r="N1266" s="5" t="s">
        <v>3635</v>
      </c>
      <c r="O1266" s="5">
        <v>13.83</v>
      </c>
      <c r="P1266" s="5">
        <v>1</v>
      </c>
      <c r="Q1266" s="5">
        <v>3.3</v>
      </c>
      <c r="R1266" s="8">
        <f>Table1[[#This Row],[Profit]]/Table1[[#This Row],[Sales]]</f>
        <v>0.238611713665944</v>
      </c>
      <c r="S1266" s="5">
        <v>0.97</v>
      </c>
      <c r="T1266" s="5" t="s">
        <v>170</v>
      </c>
      <c r="U1266" s="5">
        <v>195</v>
      </c>
      <c r="V1266" s="5" t="s">
        <v>172</v>
      </c>
      <c r="W1266" s="5" t="s">
        <v>63</v>
      </c>
      <c r="X1266" s="9" t="s">
        <v>28</v>
      </c>
      <c r="Y1266" s="12">
        <v>44544</v>
      </c>
      <c r="Z1266" s="12">
        <v>44547</v>
      </c>
      <c r="AA1266" s="11">
        <f t="shared" si="95"/>
        <v>2021</v>
      </c>
      <c r="AB1266" s="11" t="str">
        <f t="shared" si="96"/>
        <v>December</v>
      </c>
      <c r="AC1266" s="11">
        <f t="shared" si="99"/>
        <v>3</v>
      </c>
      <c r="AD1266" s="13" t="str" cm="1">
        <f t="array" ref="AD1266">_xlfn.IFS(Table1[[#This Row],[Diff order-ship date]]&gt;10,"late time",Table1[[#This Row],[Diff order-ship date]]&gt;=0,"on time",Table1[[#This Row],[Diff order-ship date]]&lt;0,"not appropriate")</f>
        <v>on time</v>
      </c>
      <c r="AE1266" s="11" t="str">
        <f t="shared" si="97"/>
        <v>Positive</v>
      </c>
      <c r="AF1266" s="11" t="str">
        <f>_xlfn.CONCAT(Table1[[#This Row],[Month]],Table1[[#This Row],[year]])</f>
        <v>December2021</v>
      </c>
      <c r="AG1266" s="11">
        <f t="shared" si="98"/>
        <v>0.238611713665944</v>
      </c>
    </row>
    <row r="1267" spans="1:33">
      <c r="A1267" s="6">
        <v>1266</v>
      </c>
      <c r="B1267" s="7" t="s">
        <v>3636</v>
      </c>
      <c r="C1267" s="7" t="s">
        <v>153</v>
      </c>
      <c r="D1267" s="7" t="s">
        <v>3637</v>
      </c>
      <c r="E1267" s="7" t="s">
        <v>3638</v>
      </c>
      <c r="F1267" s="7" t="s">
        <v>160</v>
      </c>
      <c r="G1267" s="7" t="s">
        <v>218</v>
      </c>
      <c r="H1267" s="7" t="s">
        <v>51</v>
      </c>
      <c r="I1267" s="7" t="s">
        <v>212</v>
      </c>
      <c r="J1267" s="7" t="s">
        <v>64</v>
      </c>
      <c r="K1267" s="7" t="s">
        <v>2318</v>
      </c>
      <c r="L1267" s="7" t="s">
        <v>36</v>
      </c>
      <c r="M1267" s="7" t="s">
        <v>114</v>
      </c>
      <c r="N1267" s="7" t="s">
        <v>3275</v>
      </c>
      <c r="O1267" s="7">
        <v>80.73</v>
      </c>
      <c r="P1267" s="7">
        <v>3</v>
      </c>
      <c r="Q1267" s="7">
        <v>30.6</v>
      </c>
      <c r="R1267" s="8">
        <f>Table1[[#This Row],[Profit]]/Table1[[#This Row],[Sales]]</f>
        <v>0.37904124860646599</v>
      </c>
      <c r="S1267" s="7">
        <v>5.25</v>
      </c>
      <c r="T1267" s="7" t="s">
        <v>170</v>
      </c>
      <c r="U1267" s="7">
        <v>432</v>
      </c>
      <c r="V1267" s="7" t="s">
        <v>172</v>
      </c>
      <c r="W1267" s="7" t="s">
        <v>27</v>
      </c>
      <c r="X1267" s="10" t="s">
        <v>21</v>
      </c>
      <c r="Y1267" s="14">
        <v>44544</v>
      </c>
      <c r="Z1267" s="14">
        <v>44547</v>
      </c>
      <c r="AA1267" s="11">
        <f t="shared" si="95"/>
        <v>2021</v>
      </c>
      <c r="AB1267" s="11" t="str">
        <f t="shared" si="96"/>
        <v>December</v>
      </c>
      <c r="AC1267" s="11">
        <f t="shared" si="99"/>
        <v>3</v>
      </c>
      <c r="AD1267" s="13" t="str" cm="1">
        <f t="array" ref="AD1267">_xlfn.IFS(Table1[[#This Row],[Diff order-ship date]]&gt;10,"late time",Table1[[#This Row],[Diff order-ship date]]&gt;=0,"on time",Table1[[#This Row],[Diff order-ship date]]&lt;0,"not appropriate")</f>
        <v>on time</v>
      </c>
      <c r="AE1267" s="11" t="str">
        <f t="shared" si="97"/>
        <v>Positive</v>
      </c>
      <c r="AF1267" s="11" t="str">
        <f>_xlfn.CONCAT(Table1[[#This Row],[Month]],Table1[[#This Row],[year]])</f>
        <v>December2021</v>
      </c>
      <c r="AG1267" s="11">
        <f t="shared" si="98"/>
        <v>0.37904124860646599</v>
      </c>
    </row>
    <row r="1268" spans="1:33">
      <c r="A1268" s="4">
        <v>1267</v>
      </c>
      <c r="B1268" s="5" t="s">
        <v>3639</v>
      </c>
      <c r="C1268" s="5" t="s">
        <v>153</v>
      </c>
      <c r="D1268" s="5" t="s">
        <v>604</v>
      </c>
      <c r="E1268" s="5" t="s">
        <v>605</v>
      </c>
      <c r="F1268" s="5" t="s">
        <v>160</v>
      </c>
      <c r="G1268" s="5" t="s">
        <v>276</v>
      </c>
      <c r="H1268" s="5" t="s">
        <v>51</v>
      </c>
      <c r="I1268" s="5" t="s">
        <v>212</v>
      </c>
      <c r="J1268" s="5" t="s">
        <v>64</v>
      </c>
      <c r="K1268" s="5" t="s">
        <v>3640</v>
      </c>
      <c r="L1268" s="5" t="s">
        <v>36</v>
      </c>
      <c r="M1268" s="5" t="s">
        <v>88</v>
      </c>
      <c r="N1268" s="5" t="s">
        <v>3641</v>
      </c>
      <c r="O1268" s="5">
        <v>46.41</v>
      </c>
      <c r="P1268" s="5">
        <v>7</v>
      </c>
      <c r="Q1268" s="5">
        <v>3.99</v>
      </c>
      <c r="R1268" s="8">
        <f>Table1[[#This Row],[Profit]]/Table1[[#This Row],[Sales]]</f>
        <v>8.5972850678733004E-2</v>
      </c>
      <c r="S1268" s="5">
        <v>4.04</v>
      </c>
      <c r="T1268" s="5" t="s">
        <v>170</v>
      </c>
      <c r="U1268" s="5">
        <v>764</v>
      </c>
      <c r="V1268" s="5" t="s">
        <v>172</v>
      </c>
      <c r="W1268" s="5" t="s">
        <v>76</v>
      </c>
      <c r="X1268" s="9" t="s">
        <v>28</v>
      </c>
      <c r="Y1268" s="12">
        <v>45561</v>
      </c>
      <c r="Z1268" s="12">
        <v>45563</v>
      </c>
      <c r="AA1268" s="11">
        <f t="shared" si="95"/>
        <v>2024</v>
      </c>
      <c r="AB1268" s="11" t="str">
        <f t="shared" si="96"/>
        <v>September</v>
      </c>
      <c r="AC1268" s="11">
        <f t="shared" si="99"/>
        <v>2</v>
      </c>
      <c r="AD1268" s="13" t="str" cm="1">
        <f t="array" ref="AD1268">_xlfn.IFS(Table1[[#This Row],[Diff order-ship date]]&gt;10,"late time",Table1[[#This Row],[Diff order-ship date]]&gt;=0,"on time",Table1[[#This Row],[Diff order-ship date]]&lt;0,"not appropriate")</f>
        <v>on time</v>
      </c>
      <c r="AE1268" s="11" t="str">
        <f t="shared" si="97"/>
        <v>Positive</v>
      </c>
      <c r="AF1268" s="11" t="str">
        <f>_xlfn.CONCAT(Table1[[#This Row],[Month]],Table1[[#This Row],[year]])</f>
        <v>September2024</v>
      </c>
      <c r="AG1268" s="11">
        <f t="shared" si="98"/>
        <v>8.5972850678733004E-2</v>
      </c>
    </row>
    <row r="1269" spans="1:33">
      <c r="A1269" s="6">
        <v>1268</v>
      </c>
      <c r="B1269" s="7" t="s">
        <v>3642</v>
      </c>
      <c r="C1269" s="7" t="s">
        <v>153</v>
      </c>
      <c r="D1269" s="7" t="s">
        <v>3643</v>
      </c>
      <c r="E1269" s="7" t="s">
        <v>3644</v>
      </c>
      <c r="F1269" s="7" t="s">
        <v>159</v>
      </c>
      <c r="G1269" s="7" t="s">
        <v>345</v>
      </c>
      <c r="H1269" s="7" t="s">
        <v>142</v>
      </c>
      <c r="I1269" s="7" t="s">
        <v>212</v>
      </c>
      <c r="J1269" s="7" t="s">
        <v>64</v>
      </c>
      <c r="K1269" s="7" t="s">
        <v>3645</v>
      </c>
      <c r="L1269" s="7" t="s">
        <v>36</v>
      </c>
      <c r="M1269" s="7" t="s">
        <v>109</v>
      </c>
      <c r="N1269" s="7" t="s">
        <v>3646</v>
      </c>
      <c r="O1269" s="7">
        <v>225.84</v>
      </c>
      <c r="P1269" s="7">
        <v>4</v>
      </c>
      <c r="Q1269" s="7">
        <v>29.28</v>
      </c>
      <c r="R1269" s="8">
        <f>Table1[[#This Row],[Profit]]/Table1[[#This Row],[Sales]]</f>
        <v>0.12964930924548401</v>
      </c>
      <c r="S1269" s="7">
        <v>29.35</v>
      </c>
      <c r="T1269" s="7" t="s">
        <v>165</v>
      </c>
      <c r="U1269" s="7">
        <v>128</v>
      </c>
      <c r="V1269" s="7" t="s">
        <v>172</v>
      </c>
      <c r="W1269" s="7" t="s">
        <v>72</v>
      </c>
      <c r="X1269" s="10" t="s">
        <v>21</v>
      </c>
      <c r="Y1269" s="14">
        <v>44853</v>
      </c>
      <c r="Z1269" s="14">
        <v>44855</v>
      </c>
      <c r="AA1269" s="11">
        <f t="shared" si="95"/>
        <v>2022</v>
      </c>
      <c r="AB1269" s="11" t="str">
        <f t="shared" si="96"/>
        <v>October</v>
      </c>
      <c r="AC1269" s="11">
        <f t="shared" si="99"/>
        <v>2</v>
      </c>
      <c r="AD1269" s="13" t="str" cm="1">
        <f t="array" ref="AD1269">_xlfn.IFS(Table1[[#This Row],[Diff order-ship date]]&gt;10,"late time",Table1[[#This Row],[Diff order-ship date]]&gt;=0,"on time",Table1[[#This Row],[Diff order-ship date]]&lt;0,"not appropriate")</f>
        <v>on time</v>
      </c>
      <c r="AE1269" s="11" t="str">
        <f t="shared" si="97"/>
        <v>Positive</v>
      </c>
      <c r="AF1269" s="11" t="str">
        <f>_xlfn.CONCAT(Table1[[#This Row],[Month]],Table1[[#This Row],[year]])</f>
        <v>October2022</v>
      </c>
      <c r="AG1269" s="11">
        <f t="shared" si="98"/>
        <v>0.12964930924548401</v>
      </c>
    </row>
    <row r="1270" spans="1:33">
      <c r="A1270" s="4">
        <v>1269</v>
      </c>
      <c r="B1270" s="5" t="s">
        <v>3642</v>
      </c>
      <c r="C1270" s="5" t="s">
        <v>153</v>
      </c>
      <c r="D1270" s="5" t="s">
        <v>3643</v>
      </c>
      <c r="E1270" s="5" t="s">
        <v>3644</v>
      </c>
      <c r="F1270" s="5" t="s">
        <v>159</v>
      </c>
      <c r="G1270" s="5" t="s">
        <v>345</v>
      </c>
      <c r="H1270" s="5" t="s">
        <v>142</v>
      </c>
      <c r="I1270" s="5" t="s">
        <v>212</v>
      </c>
      <c r="J1270" s="5" t="s">
        <v>64</v>
      </c>
      <c r="K1270" s="5" t="s">
        <v>3647</v>
      </c>
      <c r="L1270" s="5" t="s">
        <v>36</v>
      </c>
      <c r="M1270" s="5" t="s">
        <v>99</v>
      </c>
      <c r="N1270" s="5" t="s">
        <v>3648</v>
      </c>
      <c r="O1270" s="5">
        <v>93.18</v>
      </c>
      <c r="P1270" s="5">
        <v>2</v>
      </c>
      <c r="Q1270" s="5">
        <v>23.28</v>
      </c>
      <c r="R1270" s="8">
        <f>Table1[[#This Row],[Profit]]/Table1[[#This Row],[Sales]]</f>
        <v>0.24983902124919499</v>
      </c>
      <c r="S1270" s="5">
        <v>11.11</v>
      </c>
      <c r="T1270" s="5" t="s">
        <v>165</v>
      </c>
      <c r="U1270" s="5">
        <v>285</v>
      </c>
      <c r="V1270" s="5" t="s">
        <v>172</v>
      </c>
      <c r="W1270" s="5" t="s">
        <v>72</v>
      </c>
      <c r="X1270" s="9" t="s">
        <v>28</v>
      </c>
      <c r="Y1270" s="12">
        <v>45232</v>
      </c>
      <c r="Z1270" s="12">
        <v>44972</v>
      </c>
      <c r="AA1270" s="11">
        <f t="shared" si="95"/>
        <v>2023</v>
      </c>
      <c r="AB1270" s="11" t="str">
        <f t="shared" si="96"/>
        <v>February</v>
      </c>
      <c r="AC1270" s="11">
        <f t="shared" si="99"/>
        <v>-260</v>
      </c>
      <c r="AD1270" s="13" t="str" cm="1">
        <f t="array" ref="AD1270">_xlfn.IFS(Table1[[#This Row],[Diff order-ship date]]&gt;10,"late time",Table1[[#This Row],[Diff order-ship date]]&gt;=0,"on time",Table1[[#This Row],[Diff order-ship date]]&lt;0,"not appropriate")</f>
        <v>not appropriate</v>
      </c>
      <c r="AE1270" s="11" t="str">
        <f t="shared" si="97"/>
        <v>Positive</v>
      </c>
      <c r="AF1270" s="11" t="str">
        <f>_xlfn.CONCAT(Table1[[#This Row],[Month]],Table1[[#This Row],[year]])</f>
        <v>February2023</v>
      </c>
      <c r="AG1270" s="11">
        <f t="shared" si="98"/>
        <v>0.24983902124919499</v>
      </c>
    </row>
    <row r="1271" spans="1:33">
      <c r="A1271" s="6">
        <v>1270</v>
      </c>
      <c r="B1271" s="7" t="s">
        <v>3649</v>
      </c>
      <c r="C1271" s="7" t="s">
        <v>153</v>
      </c>
      <c r="D1271" s="7" t="s">
        <v>1581</v>
      </c>
      <c r="E1271" s="7" t="s">
        <v>1582</v>
      </c>
      <c r="F1271" s="7" t="s">
        <v>160</v>
      </c>
      <c r="G1271" s="7" t="s">
        <v>644</v>
      </c>
      <c r="H1271" s="7" t="s">
        <v>104</v>
      </c>
      <c r="I1271" s="7" t="s">
        <v>212</v>
      </c>
      <c r="J1271" s="7" t="s">
        <v>67</v>
      </c>
      <c r="K1271" s="7" t="s">
        <v>3650</v>
      </c>
      <c r="L1271" s="7" t="s">
        <v>36</v>
      </c>
      <c r="M1271" s="7" t="s">
        <v>88</v>
      </c>
      <c r="N1271" s="7" t="s">
        <v>3651</v>
      </c>
      <c r="O1271" s="7">
        <v>4.5599999999999996</v>
      </c>
      <c r="P1271" s="7">
        <v>2</v>
      </c>
      <c r="Q1271" s="7">
        <v>-1.5</v>
      </c>
      <c r="R1271" s="8">
        <f>Table1[[#This Row],[Profit]]/Table1[[#This Row],[Sales]]</f>
        <v>-0.32894736842105299</v>
      </c>
      <c r="S1271" s="7">
        <v>0.57999999999999996</v>
      </c>
      <c r="T1271" s="7" t="s">
        <v>165</v>
      </c>
      <c r="U1271" s="7">
        <v>28</v>
      </c>
      <c r="V1271" s="7" t="s">
        <v>172</v>
      </c>
      <c r="W1271" s="7" t="s">
        <v>27</v>
      </c>
      <c r="X1271" s="10" t="s">
        <v>21</v>
      </c>
      <c r="Y1271" s="14">
        <v>44544</v>
      </c>
      <c r="Z1271" s="14">
        <v>44547</v>
      </c>
      <c r="AA1271" s="11">
        <f t="shared" si="95"/>
        <v>2021</v>
      </c>
      <c r="AB1271" s="11" t="str">
        <f t="shared" si="96"/>
        <v>December</v>
      </c>
      <c r="AC1271" s="11">
        <f t="shared" si="99"/>
        <v>3</v>
      </c>
      <c r="AD1271" s="13" t="str" cm="1">
        <f t="array" ref="AD1271">_xlfn.IFS(Table1[[#This Row],[Diff order-ship date]]&gt;10,"late time",Table1[[#This Row],[Diff order-ship date]]&gt;=0,"on time",Table1[[#This Row],[Diff order-ship date]]&lt;0,"not appropriate")</f>
        <v>on time</v>
      </c>
      <c r="AE1271" s="11" t="str">
        <f t="shared" si="97"/>
        <v>Negative</v>
      </c>
      <c r="AF1271" s="11" t="str">
        <f>_xlfn.CONCAT(Table1[[#This Row],[Month]],Table1[[#This Row],[year]])</f>
        <v>December2021</v>
      </c>
      <c r="AG1271" s="11">
        <f t="shared" si="98"/>
        <v>-0.32894736842105299</v>
      </c>
    </row>
    <row r="1272" spans="1:33">
      <c r="A1272" s="4">
        <v>1271</v>
      </c>
      <c r="B1272" s="5" t="s">
        <v>3652</v>
      </c>
      <c r="C1272" s="5" t="s">
        <v>153</v>
      </c>
      <c r="D1272" s="5" t="s">
        <v>760</v>
      </c>
      <c r="E1272" s="5" t="s">
        <v>761</v>
      </c>
      <c r="F1272" s="5" t="s">
        <v>160</v>
      </c>
      <c r="G1272" s="5" t="s">
        <v>393</v>
      </c>
      <c r="H1272" s="5" t="s">
        <v>33</v>
      </c>
      <c r="I1272" s="5" t="s">
        <v>212</v>
      </c>
      <c r="J1272" s="5" t="s">
        <v>64</v>
      </c>
      <c r="K1272" s="5" t="s">
        <v>3232</v>
      </c>
      <c r="L1272" s="5" t="s">
        <v>36</v>
      </c>
      <c r="M1272" s="5" t="s">
        <v>114</v>
      </c>
      <c r="N1272" s="5" t="s">
        <v>3233</v>
      </c>
      <c r="O1272" s="5">
        <v>142.47</v>
      </c>
      <c r="P1272" s="5">
        <v>3</v>
      </c>
      <c r="Q1272" s="5">
        <v>14.22</v>
      </c>
      <c r="R1272" s="8">
        <f>Table1[[#This Row],[Profit]]/Table1[[#This Row],[Sales]]</f>
        <v>9.9810486418193303E-2</v>
      </c>
      <c r="S1272" s="5">
        <v>33.35</v>
      </c>
      <c r="T1272" s="5" t="s">
        <v>165</v>
      </c>
      <c r="U1272" s="5">
        <v>787</v>
      </c>
      <c r="V1272" s="5" t="s">
        <v>172</v>
      </c>
      <c r="W1272" s="5" t="s">
        <v>63</v>
      </c>
      <c r="X1272" s="9" t="s">
        <v>21</v>
      </c>
      <c r="Y1272" s="12">
        <v>44954</v>
      </c>
      <c r="Z1272" s="12">
        <v>44959</v>
      </c>
      <c r="AA1272" s="11">
        <f t="shared" si="95"/>
        <v>2023</v>
      </c>
      <c r="AB1272" s="11" t="str">
        <f t="shared" si="96"/>
        <v>February</v>
      </c>
      <c r="AC1272" s="11">
        <f t="shared" si="99"/>
        <v>5</v>
      </c>
      <c r="AD1272" s="13" t="str" cm="1">
        <f t="array" ref="AD1272">_xlfn.IFS(Table1[[#This Row],[Diff order-ship date]]&gt;10,"late time",Table1[[#This Row],[Diff order-ship date]]&gt;=0,"on time",Table1[[#This Row],[Diff order-ship date]]&lt;0,"not appropriate")</f>
        <v>on time</v>
      </c>
      <c r="AE1272" s="11" t="str">
        <f t="shared" si="97"/>
        <v>Positive</v>
      </c>
      <c r="AF1272" s="11" t="str">
        <f>_xlfn.CONCAT(Table1[[#This Row],[Month]],Table1[[#This Row],[year]])</f>
        <v>February2023</v>
      </c>
      <c r="AG1272" s="11">
        <f t="shared" si="98"/>
        <v>9.9810486418193303E-2</v>
      </c>
    </row>
    <row r="1273" spans="1:33">
      <c r="A1273" s="6">
        <v>1272</v>
      </c>
      <c r="B1273" s="7" t="s">
        <v>3653</v>
      </c>
      <c r="C1273" s="7" t="s">
        <v>153</v>
      </c>
      <c r="D1273" s="7" t="s">
        <v>3654</v>
      </c>
      <c r="E1273" s="7" t="s">
        <v>3655</v>
      </c>
      <c r="F1273" s="7" t="s">
        <v>160</v>
      </c>
      <c r="G1273" s="7" t="s">
        <v>615</v>
      </c>
      <c r="H1273" s="7" t="s">
        <v>104</v>
      </c>
      <c r="I1273" s="7" t="s">
        <v>212</v>
      </c>
      <c r="J1273" s="7" t="s">
        <v>67</v>
      </c>
      <c r="K1273" s="7" t="s">
        <v>874</v>
      </c>
      <c r="L1273" s="7" t="s">
        <v>36</v>
      </c>
      <c r="M1273" s="7" t="s">
        <v>99</v>
      </c>
      <c r="N1273" s="7" t="s">
        <v>875</v>
      </c>
      <c r="O1273" s="7">
        <v>315.36</v>
      </c>
      <c r="P1273" s="7">
        <v>6</v>
      </c>
      <c r="Q1273" s="7">
        <v>15.66</v>
      </c>
      <c r="R1273" s="8">
        <f>Table1[[#This Row],[Profit]]/Table1[[#This Row],[Sales]]</f>
        <v>4.9657534246575298E-2</v>
      </c>
      <c r="S1273" s="7">
        <v>24.44</v>
      </c>
      <c r="T1273" s="7" t="s">
        <v>165</v>
      </c>
      <c r="U1273" s="7">
        <v>796</v>
      </c>
      <c r="V1273" s="7" t="s">
        <v>172</v>
      </c>
      <c r="W1273" s="7" t="s">
        <v>27</v>
      </c>
      <c r="X1273" s="10" t="s">
        <v>21</v>
      </c>
      <c r="Y1273" s="14">
        <v>44617</v>
      </c>
      <c r="Z1273" s="14">
        <v>44617</v>
      </c>
      <c r="AA1273" s="11">
        <f t="shared" si="95"/>
        <v>2022</v>
      </c>
      <c r="AB1273" s="11" t="str">
        <f t="shared" si="96"/>
        <v>February</v>
      </c>
      <c r="AC1273" s="11">
        <f t="shared" si="99"/>
        <v>0</v>
      </c>
      <c r="AD1273" s="13" t="str" cm="1">
        <f t="array" ref="AD1273">_xlfn.IFS(Table1[[#This Row],[Diff order-ship date]]&gt;10,"late time",Table1[[#This Row],[Diff order-ship date]]&gt;=0,"on time",Table1[[#This Row],[Diff order-ship date]]&lt;0,"not appropriate")</f>
        <v>on time</v>
      </c>
      <c r="AE1273" s="11" t="str">
        <f t="shared" si="97"/>
        <v>Positive</v>
      </c>
      <c r="AF1273" s="11" t="str">
        <f>_xlfn.CONCAT(Table1[[#This Row],[Month]],Table1[[#This Row],[year]])</f>
        <v>February2022</v>
      </c>
      <c r="AG1273" s="11">
        <f t="shared" si="98"/>
        <v>4.9657534246575298E-2</v>
      </c>
    </row>
    <row r="1274" spans="1:33">
      <c r="A1274" s="4">
        <v>1273</v>
      </c>
      <c r="B1274" s="5" t="s">
        <v>3656</v>
      </c>
      <c r="C1274" s="5" t="s">
        <v>153</v>
      </c>
      <c r="D1274" s="5" t="s">
        <v>3237</v>
      </c>
      <c r="E1274" s="5" t="s">
        <v>3238</v>
      </c>
      <c r="F1274" s="5" t="s">
        <v>158</v>
      </c>
      <c r="G1274" s="5" t="s">
        <v>474</v>
      </c>
      <c r="H1274" s="5" t="s">
        <v>25</v>
      </c>
      <c r="I1274" s="5" t="s">
        <v>212</v>
      </c>
      <c r="J1274" s="5" t="s">
        <v>66</v>
      </c>
      <c r="K1274" s="5" t="s">
        <v>316</v>
      </c>
      <c r="L1274" s="5" t="s">
        <v>36</v>
      </c>
      <c r="M1274" s="5" t="s">
        <v>75</v>
      </c>
      <c r="N1274" s="5" t="s">
        <v>278</v>
      </c>
      <c r="O1274" s="5">
        <v>96.6</v>
      </c>
      <c r="P1274" s="5">
        <v>7</v>
      </c>
      <c r="Q1274" s="5">
        <v>12.39</v>
      </c>
      <c r="R1274" s="8">
        <f>Table1[[#This Row],[Profit]]/Table1[[#This Row],[Sales]]</f>
        <v>0.12826086956521701</v>
      </c>
      <c r="S1274" s="5">
        <v>4.9800000000000004</v>
      </c>
      <c r="T1274" s="5" t="s">
        <v>165</v>
      </c>
      <c r="U1274" s="5">
        <v>665</v>
      </c>
      <c r="V1274" s="5" t="s">
        <v>172</v>
      </c>
      <c r="W1274" s="5" t="s">
        <v>27</v>
      </c>
      <c r="X1274" s="9" t="s">
        <v>21</v>
      </c>
      <c r="Y1274" s="12">
        <v>44705</v>
      </c>
      <c r="Z1274" s="12">
        <v>44707</v>
      </c>
      <c r="AA1274" s="11">
        <f t="shared" si="95"/>
        <v>2022</v>
      </c>
      <c r="AB1274" s="11" t="str">
        <f t="shared" si="96"/>
        <v>May</v>
      </c>
      <c r="AC1274" s="11">
        <f t="shared" si="99"/>
        <v>2</v>
      </c>
      <c r="AD1274" s="13" t="str" cm="1">
        <f t="array" ref="AD1274">_xlfn.IFS(Table1[[#This Row],[Diff order-ship date]]&gt;10,"late time",Table1[[#This Row],[Diff order-ship date]]&gt;=0,"on time",Table1[[#This Row],[Diff order-ship date]]&lt;0,"not appropriate")</f>
        <v>on time</v>
      </c>
      <c r="AE1274" s="11" t="str">
        <f t="shared" si="97"/>
        <v>Positive</v>
      </c>
      <c r="AF1274" s="11" t="str">
        <f>_xlfn.CONCAT(Table1[[#This Row],[Month]],Table1[[#This Row],[year]])</f>
        <v>May2022</v>
      </c>
      <c r="AG1274" s="11">
        <f t="shared" si="98"/>
        <v>0.12826086956521701</v>
      </c>
    </row>
    <row r="1275" spans="1:33">
      <c r="A1275" s="6">
        <v>1274</v>
      </c>
      <c r="B1275" s="7" t="s">
        <v>3657</v>
      </c>
      <c r="C1275" s="7" t="s">
        <v>153</v>
      </c>
      <c r="D1275" s="7" t="s">
        <v>3658</v>
      </c>
      <c r="E1275" s="7" t="s">
        <v>3659</v>
      </c>
      <c r="F1275" s="7" t="s">
        <v>158</v>
      </c>
      <c r="G1275" s="7" t="s">
        <v>259</v>
      </c>
      <c r="H1275" s="7" t="s">
        <v>138</v>
      </c>
      <c r="I1275" s="7" t="s">
        <v>212</v>
      </c>
      <c r="J1275" s="7" t="s">
        <v>65</v>
      </c>
      <c r="K1275" s="7" t="s">
        <v>3095</v>
      </c>
      <c r="L1275" s="7" t="s">
        <v>36</v>
      </c>
      <c r="M1275" s="7" t="s">
        <v>75</v>
      </c>
      <c r="N1275" s="7" t="s">
        <v>3096</v>
      </c>
      <c r="O1275" s="7">
        <v>58.2</v>
      </c>
      <c r="P1275" s="7">
        <v>4</v>
      </c>
      <c r="Q1275" s="7">
        <v>4.5599999999999996</v>
      </c>
      <c r="R1275" s="8">
        <f>Table1[[#This Row],[Profit]]/Table1[[#This Row],[Sales]]</f>
        <v>7.8350515463917497E-2</v>
      </c>
      <c r="S1275" s="7">
        <v>9.36</v>
      </c>
      <c r="T1275" s="7" t="s">
        <v>165</v>
      </c>
      <c r="U1275" s="7">
        <v>651</v>
      </c>
      <c r="V1275" s="7" t="s">
        <v>172</v>
      </c>
      <c r="W1275" s="7" t="s">
        <v>63</v>
      </c>
      <c r="X1275" s="10" t="s">
        <v>28</v>
      </c>
      <c r="Y1275" s="14">
        <v>44672</v>
      </c>
      <c r="Z1275" s="14">
        <v>44675</v>
      </c>
      <c r="AA1275" s="11">
        <f t="shared" si="95"/>
        <v>2022</v>
      </c>
      <c r="AB1275" s="11" t="str">
        <f t="shared" si="96"/>
        <v>April</v>
      </c>
      <c r="AC1275" s="11">
        <f t="shared" si="99"/>
        <v>3</v>
      </c>
      <c r="AD1275" s="13" t="str" cm="1">
        <f t="array" ref="AD1275">_xlfn.IFS(Table1[[#This Row],[Diff order-ship date]]&gt;10,"late time",Table1[[#This Row],[Diff order-ship date]]&gt;=0,"on time",Table1[[#This Row],[Diff order-ship date]]&lt;0,"not appropriate")</f>
        <v>on time</v>
      </c>
      <c r="AE1275" s="11" t="str">
        <f t="shared" si="97"/>
        <v>Positive</v>
      </c>
      <c r="AF1275" s="11" t="str">
        <f>_xlfn.CONCAT(Table1[[#This Row],[Month]],Table1[[#This Row],[year]])</f>
        <v>April2022</v>
      </c>
      <c r="AG1275" s="11">
        <f t="shared" si="98"/>
        <v>7.8350515463917497E-2</v>
      </c>
    </row>
    <row r="1276" spans="1:33">
      <c r="A1276" s="4">
        <v>1275</v>
      </c>
      <c r="B1276" s="5" t="s">
        <v>3660</v>
      </c>
      <c r="C1276" s="5" t="s">
        <v>153</v>
      </c>
      <c r="D1276" s="5" t="s">
        <v>1037</v>
      </c>
      <c r="E1276" s="5" t="s">
        <v>1038</v>
      </c>
      <c r="F1276" s="5" t="s">
        <v>158</v>
      </c>
      <c r="G1276" s="5" t="s">
        <v>725</v>
      </c>
      <c r="H1276" s="5" t="s">
        <v>132</v>
      </c>
      <c r="I1276" s="5" t="s">
        <v>212</v>
      </c>
      <c r="J1276" s="5" t="s">
        <v>66</v>
      </c>
      <c r="K1276" s="5" t="s">
        <v>3661</v>
      </c>
      <c r="L1276" s="5" t="s">
        <v>36</v>
      </c>
      <c r="M1276" s="5" t="s">
        <v>38</v>
      </c>
      <c r="N1276" s="5" t="s">
        <v>3662</v>
      </c>
      <c r="O1276" s="5">
        <v>21.84</v>
      </c>
      <c r="P1276" s="5">
        <v>2</v>
      </c>
      <c r="Q1276" s="5">
        <v>4.32</v>
      </c>
      <c r="R1276" s="8">
        <f>Table1[[#This Row],[Profit]]/Table1[[#This Row],[Sales]]</f>
        <v>0.19780219780219799</v>
      </c>
      <c r="S1276" s="5">
        <v>2.87</v>
      </c>
      <c r="T1276" s="5" t="s">
        <v>165</v>
      </c>
      <c r="U1276" s="5">
        <v>278</v>
      </c>
      <c r="V1276" s="5" t="s">
        <v>172</v>
      </c>
      <c r="W1276" s="5" t="s">
        <v>76</v>
      </c>
      <c r="X1276" s="9" t="s">
        <v>21</v>
      </c>
      <c r="Y1276" s="12">
        <v>45162</v>
      </c>
      <c r="Z1276" s="12">
        <v>45163</v>
      </c>
      <c r="AA1276" s="11">
        <f t="shared" si="95"/>
        <v>2023</v>
      </c>
      <c r="AB1276" s="11" t="str">
        <f t="shared" si="96"/>
        <v>August</v>
      </c>
      <c r="AC1276" s="11">
        <f t="shared" si="99"/>
        <v>1</v>
      </c>
      <c r="AD1276" s="13" t="str" cm="1">
        <f t="array" ref="AD1276">_xlfn.IFS(Table1[[#This Row],[Diff order-ship date]]&gt;10,"late time",Table1[[#This Row],[Diff order-ship date]]&gt;=0,"on time",Table1[[#This Row],[Diff order-ship date]]&lt;0,"not appropriate")</f>
        <v>on time</v>
      </c>
      <c r="AE1276" s="11" t="str">
        <f t="shared" si="97"/>
        <v>Positive</v>
      </c>
      <c r="AF1276" s="11" t="str">
        <f>_xlfn.CONCAT(Table1[[#This Row],[Month]],Table1[[#This Row],[year]])</f>
        <v>August2023</v>
      </c>
      <c r="AG1276" s="11">
        <f t="shared" si="98"/>
        <v>0.19780219780219799</v>
      </c>
    </row>
    <row r="1277" spans="1:33">
      <c r="A1277" s="6">
        <v>1276</v>
      </c>
      <c r="B1277" s="7" t="s">
        <v>3663</v>
      </c>
      <c r="C1277" s="7" t="s">
        <v>153</v>
      </c>
      <c r="D1277" s="7" t="s">
        <v>1032</v>
      </c>
      <c r="E1277" s="7" t="s">
        <v>1033</v>
      </c>
      <c r="F1277" s="7" t="s">
        <v>158</v>
      </c>
      <c r="G1277" s="7" t="s">
        <v>751</v>
      </c>
      <c r="H1277" s="7" t="s">
        <v>138</v>
      </c>
      <c r="I1277" s="7" t="s">
        <v>212</v>
      </c>
      <c r="J1277" s="7" t="s">
        <v>65</v>
      </c>
      <c r="K1277" s="7" t="s">
        <v>3109</v>
      </c>
      <c r="L1277" s="7" t="s">
        <v>36</v>
      </c>
      <c r="M1277" s="7" t="s">
        <v>41</v>
      </c>
      <c r="N1277" s="7" t="s">
        <v>3110</v>
      </c>
      <c r="O1277" s="7">
        <v>80.010000000000005</v>
      </c>
      <c r="P1277" s="7">
        <v>3</v>
      </c>
      <c r="Q1277" s="7">
        <v>34.380000000000003</v>
      </c>
      <c r="R1277" s="8">
        <f>Table1[[#This Row],[Profit]]/Table1[[#This Row],[Sales]]</f>
        <v>0.429696287964004</v>
      </c>
      <c r="S1277" s="7">
        <v>9.6199999999999992</v>
      </c>
      <c r="T1277" s="7" t="s">
        <v>165</v>
      </c>
      <c r="U1277" s="7">
        <v>641</v>
      </c>
      <c r="V1277" s="7" t="s">
        <v>172</v>
      </c>
      <c r="W1277" s="7" t="s">
        <v>72</v>
      </c>
      <c r="X1277" s="10" t="s">
        <v>21</v>
      </c>
      <c r="Y1277" s="14">
        <v>45603</v>
      </c>
      <c r="Z1277" s="14">
        <v>45487</v>
      </c>
      <c r="AA1277" s="11">
        <f t="shared" si="95"/>
        <v>2024</v>
      </c>
      <c r="AB1277" s="11" t="str">
        <f t="shared" si="96"/>
        <v>July</v>
      </c>
      <c r="AC1277" s="11">
        <f t="shared" si="99"/>
        <v>-116</v>
      </c>
      <c r="AD1277" s="13" t="str" cm="1">
        <f t="array" ref="AD1277">_xlfn.IFS(Table1[[#This Row],[Diff order-ship date]]&gt;10,"late time",Table1[[#This Row],[Diff order-ship date]]&gt;=0,"on time",Table1[[#This Row],[Diff order-ship date]]&lt;0,"not appropriate")</f>
        <v>not appropriate</v>
      </c>
      <c r="AE1277" s="11" t="str">
        <f t="shared" si="97"/>
        <v>Positive</v>
      </c>
      <c r="AF1277" s="11" t="str">
        <f>_xlfn.CONCAT(Table1[[#This Row],[Month]],Table1[[#This Row],[year]])</f>
        <v>July2024</v>
      </c>
      <c r="AG1277" s="11">
        <f t="shared" si="98"/>
        <v>0.429696287964004</v>
      </c>
    </row>
    <row r="1278" spans="1:33">
      <c r="A1278" s="4">
        <v>1277</v>
      </c>
      <c r="B1278" s="5" t="s">
        <v>3664</v>
      </c>
      <c r="C1278" s="5" t="s">
        <v>153</v>
      </c>
      <c r="D1278" s="5" t="s">
        <v>311</v>
      </c>
      <c r="E1278" s="5" t="s">
        <v>312</v>
      </c>
      <c r="F1278" s="5" t="s">
        <v>158</v>
      </c>
      <c r="G1278" s="5" t="s">
        <v>1177</v>
      </c>
      <c r="H1278" s="5" t="s">
        <v>87</v>
      </c>
      <c r="I1278" s="5" t="s">
        <v>212</v>
      </c>
      <c r="J1278" s="5" t="s">
        <v>66</v>
      </c>
      <c r="K1278" s="5" t="s">
        <v>2285</v>
      </c>
      <c r="L1278" s="5" t="s">
        <v>36</v>
      </c>
      <c r="M1278" s="5" t="s">
        <v>41</v>
      </c>
      <c r="N1278" s="5" t="s">
        <v>2286</v>
      </c>
      <c r="O1278" s="5">
        <v>44.22</v>
      </c>
      <c r="P1278" s="5">
        <v>2</v>
      </c>
      <c r="Q1278" s="5">
        <v>0</v>
      </c>
      <c r="R1278" s="8">
        <f>Table1[[#This Row],[Profit]]/Table1[[#This Row],[Sales]]</f>
        <v>0</v>
      </c>
      <c r="S1278" s="5">
        <v>5.48</v>
      </c>
      <c r="T1278" s="5" t="s">
        <v>165</v>
      </c>
      <c r="U1278" s="5">
        <v>449</v>
      </c>
      <c r="V1278" s="5" t="s">
        <v>172</v>
      </c>
      <c r="W1278" s="5" t="s">
        <v>27</v>
      </c>
      <c r="X1278" s="9" t="s">
        <v>28</v>
      </c>
      <c r="Y1278" s="12">
        <v>44767</v>
      </c>
      <c r="Z1278" s="12">
        <v>44769</v>
      </c>
      <c r="AA1278" s="11">
        <f t="shared" si="95"/>
        <v>2022</v>
      </c>
      <c r="AB1278" s="11" t="str">
        <f t="shared" si="96"/>
        <v>July</v>
      </c>
      <c r="AC1278" s="11">
        <f t="shared" si="99"/>
        <v>2</v>
      </c>
      <c r="AD1278" s="13" t="str" cm="1">
        <f t="array" ref="AD1278">_xlfn.IFS(Table1[[#This Row],[Diff order-ship date]]&gt;10,"late time",Table1[[#This Row],[Diff order-ship date]]&gt;=0,"on time",Table1[[#This Row],[Diff order-ship date]]&lt;0,"not appropriate")</f>
        <v>on time</v>
      </c>
      <c r="AE1278" s="11" t="str">
        <f t="shared" si="97"/>
        <v>Positive</v>
      </c>
      <c r="AF1278" s="11" t="str">
        <f>_xlfn.CONCAT(Table1[[#This Row],[Month]],Table1[[#This Row],[year]])</f>
        <v>July2022</v>
      </c>
      <c r="AG1278" s="11">
        <f t="shared" si="98"/>
        <v>0</v>
      </c>
    </row>
    <row r="1279" spans="1:33">
      <c r="A1279" s="6">
        <v>1278</v>
      </c>
      <c r="B1279" s="7" t="s">
        <v>3665</v>
      </c>
      <c r="C1279" s="7" t="s">
        <v>153</v>
      </c>
      <c r="D1279" s="7" t="s">
        <v>2109</v>
      </c>
      <c r="E1279" s="7" t="s">
        <v>2110</v>
      </c>
      <c r="F1279" s="7" t="s">
        <v>160</v>
      </c>
      <c r="G1279" s="7" t="s">
        <v>155</v>
      </c>
      <c r="H1279" s="7" t="s">
        <v>134</v>
      </c>
      <c r="I1279" s="7" t="s">
        <v>212</v>
      </c>
      <c r="J1279" s="7" t="s">
        <v>66</v>
      </c>
      <c r="K1279" s="7" t="s">
        <v>3666</v>
      </c>
      <c r="L1279" s="7" t="s">
        <v>36</v>
      </c>
      <c r="M1279" s="7" t="s">
        <v>41</v>
      </c>
      <c r="N1279" s="7" t="s">
        <v>3667</v>
      </c>
      <c r="O1279" s="7">
        <v>60.57</v>
      </c>
      <c r="P1279" s="7">
        <v>3</v>
      </c>
      <c r="Q1279" s="7">
        <v>7.83</v>
      </c>
      <c r="R1279" s="8">
        <f>Table1[[#This Row],[Profit]]/Table1[[#This Row],[Sales]]</f>
        <v>0.12927191679048999</v>
      </c>
      <c r="S1279" s="7">
        <v>11.65</v>
      </c>
      <c r="T1279" s="7" t="s">
        <v>166</v>
      </c>
      <c r="U1279" s="7">
        <v>765</v>
      </c>
      <c r="V1279" s="7" t="s">
        <v>172</v>
      </c>
      <c r="W1279" s="7" t="s">
        <v>63</v>
      </c>
      <c r="X1279" s="10" t="s">
        <v>28</v>
      </c>
      <c r="Y1279" s="14">
        <v>45378</v>
      </c>
      <c r="Z1279" s="14">
        <v>45381</v>
      </c>
      <c r="AA1279" s="11">
        <f t="shared" si="95"/>
        <v>2024</v>
      </c>
      <c r="AB1279" s="11" t="str">
        <f t="shared" si="96"/>
        <v>March</v>
      </c>
      <c r="AC1279" s="11">
        <f t="shared" si="99"/>
        <v>3</v>
      </c>
      <c r="AD1279" s="13" t="str" cm="1">
        <f t="array" ref="AD1279">_xlfn.IFS(Table1[[#This Row],[Diff order-ship date]]&gt;10,"late time",Table1[[#This Row],[Diff order-ship date]]&gt;=0,"on time",Table1[[#This Row],[Diff order-ship date]]&lt;0,"not appropriate")</f>
        <v>on time</v>
      </c>
      <c r="AE1279" s="11" t="str">
        <f t="shared" si="97"/>
        <v>Positive</v>
      </c>
      <c r="AF1279" s="11" t="str">
        <f>_xlfn.CONCAT(Table1[[#This Row],[Month]],Table1[[#This Row],[year]])</f>
        <v>March2024</v>
      </c>
      <c r="AG1279" s="11">
        <f t="shared" si="98"/>
        <v>0.12927191679048999</v>
      </c>
    </row>
    <row r="1280" spans="1:33">
      <c r="A1280" s="4">
        <v>1279</v>
      </c>
      <c r="B1280" s="5" t="s">
        <v>3668</v>
      </c>
      <c r="C1280" s="5" t="s">
        <v>153</v>
      </c>
      <c r="D1280" s="5" t="s">
        <v>1010</v>
      </c>
      <c r="E1280" s="5" t="s">
        <v>127</v>
      </c>
      <c r="F1280" s="5" t="s">
        <v>158</v>
      </c>
      <c r="G1280" s="5" t="s">
        <v>1454</v>
      </c>
      <c r="H1280" s="5" t="s">
        <v>108</v>
      </c>
      <c r="I1280" s="5" t="s">
        <v>212</v>
      </c>
      <c r="J1280" s="5" t="s">
        <v>64</v>
      </c>
      <c r="K1280" s="5" t="s">
        <v>2950</v>
      </c>
      <c r="L1280" s="5" t="s">
        <v>36</v>
      </c>
      <c r="M1280" s="5" t="s">
        <v>34</v>
      </c>
      <c r="N1280" s="5" t="s">
        <v>2951</v>
      </c>
      <c r="O1280" s="5">
        <v>98.85</v>
      </c>
      <c r="P1280" s="5">
        <v>1</v>
      </c>
      <c r="Q1280" s="5">
        <v>42.48</v>
      </c>
      <c r="R1280" s="8">
        <f>Table1[[#This Row],[Profit]]/Table1[[#This Row],[Sales]]</f>
        <v>0.42974203338391498</v>
      </c>
      <c r="S1280" s="5">
        <v>7.26</v>
      </c>
      <c r="T1280" s="5" t="s">
        <v>166</v>
      </c>
      <c r="U1280" s="5">
        <v>41</v>
      </c>
      <c r="V1280" s="5" t="s">
        <v>172</v>
      </c>
      <c r="W1280" s="5" t="s">
        <v>72</v>
      </c>
      <c r="X1280" s="9" t="s">
        <v>21</v>
      </c>
      <c r="Y1280" s="12">
        <v>45180</v>
      </c>
      <c r="Z1280" s="12">
        <v>45180</v>
      </c>
      <c r="AA1280" s="11">
        <f t="shared" si="95"/>
        <v>2023</v>
      </c>
      <c r="AB1280" s="11" t="str">
        <f t="shared" si="96"/>
        <v>September</v>
      </c>
      <c r="AC1280" s="11">
        <f t="shared" si="99"/>
        <v>0</v>
      </c>
      <c r="AD1280" s="13" t="str" cm="1">
        <f t="array" ref="AD1280">_xlfn.IFS(Table1[[#This Row],[Diff order-ship date]]&gt;10,"late time",Table1[[#This Row],[Diff order-ship date]]&gt;=0,"on time",Table1[[#This Row],[Diff order-ship date]]&lt;0,"not appropriate")</f>
        <v>on time</v>
      </c>
      <c r="AE1280" s="11" t="str">
        <f t="shared" si="97"/>
        <v>Positive</v>
      </c>
      <c r="AF1280" s="11" t="str">
        <f>_xlfn.CONCAT(Table1[[#This Row],[Month]],Table1[[#This Row],[year]])</f>
        <v>September2023</v>
      </c>
      <c r="AG1280" s="11">
        <f t="shared" si="98"/>
        <v>0.42974203338391498</v>
      </c>
    </row>
    <row r="1281" spans="1:33">
      <c r="A1281" s="6">
        <v>1280</v>
      </c>
      <c r="B1281" s="7" t="s">
        <v>3669</v>
      </c>
      <c r="C1281" s="7" t="s">
        <v>153</v>
      </c>
      <c r="D1281" s="7" t="s">
        <v>3670</v>
      </c>
      <c r="E1281" s="7" t="s">
        <v>3671</v>
      </c>
      <c r="F1281" s="7" t="s">
        <v>158</v>
      </c>
      <c r="G1281" s="7" t="s">
        <v>947</v>
      </c>
      <c r="H1281" s="7" t="s">
        <v>82</v>
      </c>
      <c r="I1281" s="7" t="s">
        <v>212</v>
      </c>
      <c r="J1281" s="7" t="s">
        <v>64</v>
      </c>
      <c r="K1281" s="7" t="s">
        <v>2282</v>
      </c>
      <c r="L1281" s="7" t="s">
        <v>36</v>
      </c>
      <c r="M1281" s="7" t="s">
        <v>88</v>
      </c>
      <c r="N1281" s="7" t="s">
        <v>2283</v>
      </c>
      <c r="O1281" s="7">
        <v>8.94</v>
      </c>
      <c r="P1281" s="7">
        <v>1</v>
      </c>
      <c r="Q1281" s="7">
        <v>2.58</v>
      </c>
      <c r="R1281" s="8">
        <f>Table1[[#This Row],[Profit]]/Table1[[#This Row],[Sales]]</f>
        <v>0.288590604026846</v>
      </c>
      <c r="S1281" s="7">
        <v>0.71</v>
      </c>
      <c r="T1281" s="7" t="s">
        <v>166</v>
      </c>
      <c r="U1281" s="7">
        <v>389</v>
      </c>
      <c r="V1281" s="7" t="s">
        <v>172</v>
      </c>
      <c r="W1281" s="7" t="s">
        <v>27</v>
      </c>
      <c r="X1281" s="10" t="s">
        <v>28</v>
      </c>
      <c r="Y1281" s="14">
        <v>44397</v>
      </c>
      <c r="Z1281" s="14">
        <v>44402</v>
      </c>
      <c r="AA1281" s="11">
        <f t="shared" si="95"/>
        <v>2021</v>
      </c>
      <c r="AB1281" s="11" t="str">
        <f t="shared" si="96"/>
        <v>July</v>
      </c>
      <c r="AC1281" s="11">
        <f t="shared" si="99"/>
        <v>5</v>
      </c>
      <c r="AD1281" s="13" t="str" cm="1">
        <f t="array" ref="AD1281">_xlfn.IFS(Table1[[#This Row],[Diff order-ship date]]&gt;10,"late time",Table1[[#This Row],[Diff order-ship date]]&gt;=0,"on time",Table1[[#This Row],[Diff order-ship date]]&lt;0,"not appropriate")</f>
        <v>on time</v>
      </c>
      <c r="AE1281" s="11" t="str">
        <f t="shared" si="97"/>
        <v>Positive</v>
      </c>
      <c r="AF1281" s="11" t="str">
        <f>_xlfn.CONCAT(Table1[[#This Row],[Month]],Table1[[#This Row],[year]])</f>
        <v>July2021</v>
      </c>
      <c r="AG1281" s="11">
        <f t="shared" si="98"/>
        <v>0.288590604026846</v>
      </c>
    </row>
    <row r="1282" spans="1:33">
      <c r="A1282" s="4">
        <v>1281</v>
      </c>
      <c r="B1282" s="5" t="s">
        <v>3672</v>
      </c>
      <c r="C1282" s="5" t="s">
        <v>152</v>
      </c>
      <c r="D1282" s="5" t="s">
        <v>3673</v>
      </c>
      <c r="E1282" s="5" t="s">
        <v>3674</v>
      </c>
      <c r="F1282" s="5" t="s">
        <v>160</v>
      </c>
      <c r="G1282" s="5" t="s">
        <v>879</v>
      </c>
      <c r="H1282" s="5" t="s">
        <v>132</v>
      </c>
      <c r="I1282" s="5" t="s">
        <v>212</v>
      </c>
      <c r="J1282" s="5" t="s">
        <v>66</v>
      </c>
      <c r="K1282" s="5" t="s">
        <v>2208</v>
      </c>
      <c r="L1282" s="5" t="s">
        <v>36</v>
      </c>
      <c r="M1282" s="5" t="s">
        <v>38</v>
      </c>
      <c r="N1282" s="5" t="s">
        <v>2209</v>
      </c>
      <c r="O1282" s="5">
        <v>191.28</v>
      </c>
      <c r="P1282" s="5">
        <v>4</v>
      </c>
      <c r="Q1282" s="5">
        <v>28.68</v>
      </c>
      <c r="R1282" s="8">
        <f>Table1[[#This Row],[Profit]]/Table1[[#This Row],[Sales]]</f>
        <v>0.14993726474278499</v>
      </c>
      <c r="S1282" s="5">
        <v>25</v>
      </c>
      <c r="T1282" s="5" t="s">
        <v>170</v>
      </c>
      <c r="U1282" s="5">
        <v>652</v>
      </c>
      <c r="V1282" s="5" t="s">
        <v>172</v>
      </c>
      <c r="W1282" s="5" t="s">
        <v>27</v>
      </c>
      <c r="X1282" s="9" t="s">
        <v>28</v>
      </c>
      <c r="Y1282" s="12">
        <v>45577</v>
      </c>
      <c r="Z1282" s="12">
        <v>45577</v>
      </c>
      <c r="AA1282" s="11">
        <f t="shared" ref="AA1282:AA1345" si="100">YEAR(Z1282)</f>
        <v>2024</v>
      </c>
      <c r="AB1282" s="11" t="str">
        <f t="shared" ref="AB1282:AB1345" si="101">TEXT(Z1282,"mmmm")</f>
        <v>October</v>
      </c>
      <c r="AC1282" s="11">
        <f t="shared" si="99"/>
        <v>0</v>
      </c>
      <c r="AD1282" s="13" t="str" cm="1">
        <f t="array" ref="AD1282">_xlfn.IFS(Table1[[#This Row],[Diff order-ship date]]&gt;10,"late time",Table1[[#This Row],[Diff order-ship date]]&gt;=0,"on time",Table1[[#This Row],[Diff order-ship date]]&lt;0,"not appropriate")</f>
        <v>on time</v>
      </c>
      <c r="AE1282" s="11" t="str">
        <f t="shared" ref="AE1282:AE1345" si="102">IF(Q1282&lt;0,"Negative","Positive")</f>
        <v>Positive</v>
      </c>
      <c r="AF1282" s="11" t="str">
        <f>_xlfn.CONCAT(Table1[[#This Row],[Month]],Table1[[#This Row],[year]])</f>
        <v>October2024</v>
      </c>
      <c r="AG1282" s="11">
        <f t="shared" ref="AG1282:AG1345" si="103">Q1282/O1282</f>
        <v>0.14993726474278499</v>
      </c>
    </row>
    <row r="1283" spans="1:33">
      <c r="A1283" s="6">
        <v>1282</v>
      </c>
      <c r="B1283" s="7" t="s">
        <v>3675</v>
      </c>
      <c r="C1283" s="7" t="s">
        <v>152</v>
      </c>
      <c r="D1283" s="7" t="s">
        <v>2603</v>
      </c>
      <c r="E1283" s="7" t="s">
        <v>2604</v>
      </c>
      <c r="F1283" s="7" t="s">
        <v>160</v>
      </c>
      <c r="G1283" s="7" t="s">
        <v>909</v>
      </c>
      <c r="H1283" s="7" t="s">
        <v>138</v>
      </c>
      <c r="I1283" s="7" t="s">
        <v>212</v>
      </c>
      <c r="J1283" s="7" t="s">
        <v>65</v>
      </c>
      <c r="K1283" s="7" t="s">
        <v>3676</v>
      </c>
      <c r="L1283" s="7" t="s">
        <v>36</v>
      </c>
      <c r="M1283" s="7" t="s">
        <v>88</v>
      </c>
      <c r="N1283" s="7" t="s">
        <v>3677</v>
      </c>
      <c r="O1283" s="7">
        <v>41.04</v>
      </c>
      <c r="P1283" s="7">
        <v>4</v>
      </c>
      <c r="Q1283" s="7">
        <v>18.84</v>
      </c>
      <c r="R1283" s="8">
        <f>Table1[[#This Row],[Profit]]/Table1[[#This Row],[Sales]]</f>
        <v>0.45906432748538001</v>
      </c>
      <c r="S1283" s="7">
        <v>6.27</v>
      </c>
      <c r="T1283" s="7" t="s">
        <v>165</v>
      </c>
      <c r="U1283" s="7">
        <v>108</v>
      </c>
      <c r="V1283" s="7" t="s">
        <v>172</v>
      </c>
      <c r="W1283" s="7" t="s">
        <v>63</v>
      </c>
      <c r="X1283" s="10" t="s">
        <v>21</v>
      </c>
      <c r="Y1283" s="14">
        <v>45334</v>
      </c>
      <c r="Z1283" s="14">
        <v>45485</v>
      </c>
      <c r="AA1283" s="11">
        <f t="shared" si="100"/>
        <v>2024</v>
      </c>
      <c r="AB1283" s="11" t="str">
        <f t="shared" si="101"/>
        <v>July</v>
      </c>
      <c r="AC1283" s="11">
        <f t="shared" si="99"/>
        <v>151</v>
      </c>
      <c r="AD1283" s="13" t="str" cm="1">
        <f t="array" ref="AD1283">_xlfn.IFS(Table1[[#This Row],[Diff order-ship date]]&gt;10,"late time",Table1[[#This Row],[Diff order-ship date]]&gt;=0,"on time",Table1[[#This Row],[Diff order-ship date]]&lt;0,"not appropriate")</f>
        <v>late time</v>
      </c>
      <c r="AE1283" s="11" t="str">
        <f t="shared" si="102"/>
        <v>Positive</v>
      </c>
      <c r="AF1283" s="11" t="str">
        <f>_xlfn.CONCAT(Table1[[#This Row],[Month]],Table1[[#This Row],[year]])</f>
        <v>July2024</v>
      </c>
      <c r="AG1283" s="11">
        <f t="shared" si="103"/>
        <v>0.45906432748538001</v>
      </c>
    </row>
    <row r="1284" spans="1:33">
      <c r="A1284" s="4">
        <v>1283</v>
      </c>
      <c r="B1284" s="5" t="s">
        <v>3675</v>
      </c>
      <c r="C1284" s="5" t="s">
        <v>152</v>
      </c>
      <c r="D1284" s="5" t="s">
        <v>2603</v>
      </c>
      <c r="E1284" s="5" t="s">
        <v>2604</v>
      </c>
      <c r="F1284" s="5" t="s">
        <v>160</v>
      </c>
      <c r="G1284" s="5" t="s">
        <v>909</v>
      </c>
      <c r="H1284" s="5" t="s">
        <v>138</v>
      </c>
      <c r="I1284" s="5" t="s">
        <v>212</v>
      </c>
      <c r="J1284" s="5" t="s">
        <v>65</v>
      </c>
      <c r="K1284" s="5" t="s">
        <v>2990</v>
      </c>
      <c r="L1284" s="5" t="s">
        <v>36</v>
      </c>
      <c r="M1284" s="5" t="s">
        <v>38</v>
      </c>
      <c r="N1284" s="5" t="s">
        <v>2991</v>
      </c>
      <c r="O1284" s="5">
        <v>50.46</v>
      </c>
      <c r="P1284" s="5">
        <v>1</v>
      </c>
      <c r="Q1284" s="5">
        <v>17.64</v>
      </c>
      <c r="R1284" s="8">
        <f>Table1[[#This Row],[Profit]]/Table1[[#This Row],[Sales]]</f>
        <v>0.349583828775268</v>
      </c>
      <c r="S1284" s="5">
        <v>10.34</v>
      </c>
      <c r="T1284" s="5" t="s">
        <v>165</v>
      </c>
      <c r="U1284" s="5">
        <v>19</v>
      </c>
      <c r="V1284" s="5" t="s">
        <v>172</v>
      </c>
      <c r="W1284" s="5" t="s">
        <v>27</v>
      </c>
      <c r="X1284" s="9" t="s">
        <v>28</v>
      </c>
      <c r="Y1284" s="12">
        <v>44948</v>
      </c>
      <c r="Z1284" s="12">
        <v>44950</v>
      </c>
      <c r="AA1284" s="11">
        <f t="shared" si="100"/>
        <v>2023</v>
      </c>
      <c r="AB1284" s="11" t="str">
        <f t="shared" si="101"/>
        <v>January</v>
      </c>
      <c r="AC1284" s="11">
        <f t="shared" ref="AC1284:AC1347" si="104">DATEDIF(Y1284,Z1284,"d")</f>
        <v>2</v>
      </c>
      <c r="AD1284" s="13" t="str" cm="1">
        <f t="array" ref="AD1284">_xlfn.IFS(Table1[[#This Row],[Diff order-ship date]]&gt;10,"late time",Table1[[#This Row],[Diff order-ship date]]&gt;=0,"on time",Table1[[#This Row],[Diff order-ship date]]&lt;0,"not appropriate")</f>
        <v>on time</v>
      </c>
      <c r="AE1284" s="11" t="str">
        <f t="shared" si="102"/>
        <v>Positive</v>
      </c>
      <c r="AF1284" s="11" t="str">
        <f>_xlfn.CONCAT(Table1[[#This Row],[Month]],Table1[[#This Row],[year]])</f>
        <v>January2023</v>
      </c>
      <c r="AG1284" s="11">
        <f t="shared" si="103"/>
        <v>0.349583828775268</v>
      </c>
    </row>
    <row r="1285" spans="1:33">
      <c r="A1285" s="6">
        <v>1284</v>
      </c>
      <c r="B1285" s="7" t="s">
        <v>3678</v>
      </c>
      <c r="C1285" s="7" t="s">
        <v>147</v>
      </c>
      <c r="D1285" s="7" t="s">
        <v>3679</v>
      </c>
      <c r="E1285" s="7" t="s">
        <v>3680</v>
      </c>
      <c r="F1285" s="7" t="s">
        <v>159</v>
      </c>
      <c r="G1285" s="7" t="s">
        <v>211</v>
      </c>
      <c r="H1285" s="7" t="s">
        <v>61</v>
      </c>
      <c r="I1285" s="7" t="s">
        <v>212</v>
      </c>
      <c r="J1285" s="7" t="s">
        <v>67</v>
      </c>
      <c r="K1285" s="7" t="s">
        <v>3681</v>
      </c>
      <c r="L1285" s="7" t="s">
        <v>36</v>
      </c>
      <c r="M1285" s="7" t="s">
        <v>34</v>
      </c>
      <c r="N1285" s="7" t="s">
        <v>3682</v>
      </c>
      <c r="O1285" s="7">
        <v>108.42</v>
      </c>
      <c r="P1285" s="7">
        <v>2</v>
      </c>
      <c r="Q1285" s="7">
        <v>43.32</v>
      </c>
      <c r="R1285" s="8">
        <f>Table1[[#This Row],[Profit]]/Table1[[#This Row],[Sales]]</f>
        <v>0.39955727725511903</v>
      </c>
      <c r="S1285" s="7">
        <v>11.08</v>
      </c>
      <c r="T1285" s="7" t="s">
        <v>170</v>
      </c>
      <c r="U1285" s="7">
        <v>154</v>
      </c>
      <c r="V1285" s="7" t="s">
        <v>172</v>
      </c>
      <c r="W1285" s="7" t="s">
        <v>76</v>
      </c>
      <c r="X1285" s="10" t="s">
        <v>21</v>
      </c>
      <c r="Y1285" s="14">
        <v>45524</v>
      </c>
      <c r="Z1285" s="14">
        <v>45528</v>
      </c>
      <c r="AA1285" s="11">
        <f t="shared" si="100"/>
        <v>2024</v>
      </c>
      <c r="AB1285" s="11" t="str">
        <f t="shared" si="101"/>
        <v>August</v>
      </c>
      <c r="AC1285" s="11">
        <f t="shared" si="104"/>
        <v>4</v>
      </c>
      <c r="AD1285" s="13" t="str" cm="1">
        <f t="array" ref="AD1285">_xlfn.IFS(Table1[[#This Row],[Diff order-ship date]]&gt;10,"late time",Table1[[#This Row],[Diff order-ship date]]&gt;=0,"on time",Table1[[#This Row],[Diff order-ship date]]&lt;0,"not appropriate")</f>
        <v>on time</v>
      </c>
      <c r="AE1285" s="11" t="str">
        <f t="shared" si="102"/>
        <v>Positive</v>
      </c>
      <c r="AF1285" s="11" t="str">
        <f>_xlfn.CONCAT(Table1[[#This Row],[Month]],Table1[[#This Row],[year]])</f>
        <v>August2024</v>
      </c>
      <c r="AG1285" s="11">
        <f t="shared" si="103"/>
        <v>0.39955727725511903</v>
      </c>
    </row>
    <row r="1286" spans="1:33">
      <c r="A1286" s="4">
        <v>1285</v>
      </c>
      <c r="B1286" s="5" t="s">
        <v>3683</v>
      </c>
      <c r="C1286" s="5" t="s">
        <v>152</v>
      </c>
      <c r="D1286" s="5" t="s">
        <v>3684</v>
      </c>
      <c r="E1286" s="5" t="s">
        <v>3685</v>
      </c>
      <c r="F1286" s="5" t="s">
        <v>159</v>
      </c>
      <c r="G1286" s="5" t="s">
        <v>644</v>
      </c>
      <c r="H1286" s="5" t="s">
        <v>104</v>
      </c>
      <c r="I1286" s="5" t="s">
        <v>212</v>
      </c>
      <c r="J1286" s="5" t="s">
        <v>67</v>
      </c>
      <c r="K1286" s="5" t="s">
        <v>3686</v>
      </c>
      <c r="L1286" s="5" t="s">
        <v>36</v>
      </c>
      <c r="M1286" s="5" t="s">
        <v>109</v>
      </c>
      <c r="N1286" s="5" t="s">
        <v>3687</v>
      </c>
      <c r="O1286" s="5">
        <v>70.56</v>
      </c>
      <c r="P1286" s="5">
        <v>3</v>
      </c>
      <c r="Q1286" s="5">
        <v>-49.41</v>
      </c>
      <c r="R1286" s="8">
        <f>Table1[[#This Row],[Profit]]/Table1[[#This Row],[Sales]]</f>
        <v>-0.70025510204081598</v>
      </c>
      <c r="S1286" s="5">
        <v>11.67</v>
      </c>
      <c r="T1286" s="5" t="s">
        <v>165</v>
      </c>
      <c r="U1286" s="5">
        <v>77</v>
      </c>
      <c r="V1286" s="5" t="s">
        <v>172</v>
      </c>
      <c r="W1286" s="5" t="s">
        <v>27</v>
      </c>
      <c r="X1286" s="9" t="s">
        <v>28</v>
      </c>
      <c r="Y1286" s="12">
        <v>44439</v>
      </c>
      <c r="Z1286" s="12">
        <v>44295</v>
      </c>
      <c r="AA1286" s="11">
        <f t="shared" si="100"/>
        <v>2021</v>
      </c>
      <c r="AB1286" s="11" t="str">
        <f t="shared" si="101"/>
        <v>April</v>
      </c>
      <c r="AC1286" s="11">
        <f t="shared" si="104"/>
        <v>-144</v>
      </c>
      <c r="AD1286" s="13" t="str" cm="1">
        <f t="array" ref="AD1286">_xlfn.IFS(Table1[[#This Row],[Diff order-ship date]]&gt;10,"late time",Table1[[#This Row],[Diff order-ship date]]&gt;=0,"on time",Table1[[#This Row],[Diff order-ship date]]&lt;0,"not appropriate")</f>
        <v>not appropriate</v>
      </c>
      <c r="AE1286" s="11" t="str">
        <f t="shared" si="102"/>
        <v>Negative</v>
      </c>
      <c r="AF1286" s="11" t="str">
        <f>_xlfn.CONCAT(Table1[[#This Row],[Month]],Table1[[#This Row],[year]])</f>
        <v>April2021</v>
      </c>
      <c r="AG1286" s="11">
        <f t="shared" si="103"/>
        <v>-0.70025510204081598</v>
      </c>
    </row>
    <row r="1287" spans="1:33">
      <c r="A1287" s="6">
        <v>1286</v>
      </c>
      <c r="B1287" s="7" t="s">
        <v>3688</v>
      </c>
      <c r="C1287" s="7" t="s">
        <v>152</v>
      </c>
      <c r="D1287" s="7" t="s">
        <v>1282</v>
      </c>
      <c r="E1287" s="7" t="s">
        <v>1283</v>
      </c>
      <c r="F1287" s="7" t="s">
        <v>159</v>
      </c>
      <c r="G1287" s="7" t="s">
        <v>282</v>
      </c>
      <c r="H1287" s="7" t="s">
        <v>100</v>
      </c>
      <c r="I1287" s="7" t="s">
        <v>212</v>
      </c>
      <c r="J1287" s="7" t="s">
        <v>67</v>
      </c>
      <c r="K1287" s="7" t="s">
        <v>2087</v>
      </c>
      <c r="L1287" s="7" t="s">
        <v>36</v>
      </c>
      <c r="M1287" s="7" t="s">
        <v>38</v>
      </c>
      <c r="N1287" s="7" t="s">
        <v>2088</v>
      </c>
      <c r="O1287" s="7">
        <v>254.85</v>
      </c>
      <c r="P1287" s="7">
        <v>5</v>
      </c>
      <c r="Q1287" s="7">
        <v>30.45</v>
      </c>
      <c r="R1287" s="8">
        <f>Table1[[#This Row],[Profit]]/Table1[[#This Row],[Sales]]</f>
        <v>0.119482048263685</v>
      </c>
      <c r="S1287" s="7">
        <v>18.43</v>
      </c>
      <c r="T1287" s="7" t="s">
        <v>165</v>
      </c>
      <c r="U1287" s="7">
        <v>289</v>
      </c>
      <c r="V1287" s="7" t="s">
        <v>172</v>
      </c>
      <c r="W1287" s="7" t="s">
        <v>27</v>
      </c>
      <c r="X1287" s="10" t="s">
        <v>28</v>
      </c>
      <c r="Y1287" s="14">
        <v>45522</v>
      </c>
      <c r="Z1287" s="14">
        <v>45524</v>
      </c>
      <c r="AA1287" s="11">
        <f t="shared" si="100"/>
        <v>2024</v>
      </c>
      <c r="AB1287" s="11" t="str">
        <f t="shared" si="101"/>
        <v>August</v>
      </c>
      <c r="AC1287" s="11">
        <f t="shared" si="104"/>
        <v>2</v>
      </c>
      <c r="AD1287" s="13" t="str" cm="1">
        <f t="array" ref="AD1287">_xlfn.IFS(Table1[[#This Row],[Diff order-ship date]]&gt;10,"late time",Table1[[#This Row],[Diff order-ship date]]&gt;=0,"on time",Table1[[#This Row],[Diff order-ship date]]&lt;0,"not appropriate")</f>
        <v>on time</v>
      </c>
      <c r="AE1287" s="11" t="str">
        <f t="shared" si="102"/>
        <v>Positive</v>
      </c>
      <c r="AF1287" s="11" t="str">
        <f>_xlfn.CONCAT(Table1[[#This Row],[Month]],Table1[[#This Row],[year]])</f>
        <v>August2024</v>
      </c>
      <c r="AG1287" s="11">
        <f t="shared" si="103"/>
        <v>0.119482048263685</v>
      </c>
    </row>
    <row r="1288" spans="1:33">
      <c r="A1288" s="4">
        <v>1287</v>
      </c>
      <c r="B1288" s="5" t="s">
        <v>3689</v>
      </c>
      <c r="C1288" s="5" t="s">
        <v>152</v>
      </c>
      <c r="D1288" s="5" t="s">
        <v>2068</v>
      </c>
      <c r="E1288" s="5" t="s">
        <v>2069</v>
      </c>
      <c r="F1288" s="5" t="s">
        <v>159</v>
      </c>
      <c r="G1288" s="5" t="s">
        <v>644</v>
      </c>
      <c r="H1288" s="5" t="s">
        <v>104</v>
      </c>
      <c r="I1288" s="5" t="s">
        <v>212</v>
      </c>
      <c r="J1288" s="5" t="s">
        <v>67</v>
      </c>
      <c r="K1288" s="5" t="s">
        <v>3690</v>
      </c>
      <c r="L1288" s="5" t="s">
        <v>36</v>
      </c>
      <c r="M1288" s="5" t="s">
        <v>88</v>
      </c>
      <c r="N1288" s="5" t="s">
        <v>3691</v>
      </c>
      <c r="O1288" s="5">
        <v>38.04</v>
      </c>
      <c r="P1288" s="5">
        <v>8</v>
      </c>
      <c r="Q1288" s="5">
        <v>-0.84</v>
      </c>
      <c r="R1288" s="8">
        <f>Table1[[#This Row],[Profit]]/Table1[[#This Row],[Sales]]</f>
        <v>-2.20820189274448E-2</v>
      </c>
      <c r="S1288" s="5">
        <v>5.64</v>
      </c>
      <c r="T1288" s="5" t="s">
        <v>165</v>
      </c>
      <c r="U1288" s="5">
        <v>480</v>
      </c>
      <c r="V1288" s="5" t="s">
        <v>172</v>
      </c>
      <c r="W1288" s="5" t="s">
        <v>76</v>
      </c>
      <c r="X1288" s="9" t="s">
        <v>28</v>
      </c>
      <c r="Y1288" s="12">
        <v>44603</v>
      </c>
      <c r="Z1288" s="12">
        <v>44662</v>
      </c>
      <c r="AA1288" s="11">
        <f t="shared" si="100"/>
        <v>2022</v>
      </c>
      <c r="AB1288" s="11" t="str">
        <f t="shared" si="101"/>
        <v>April</v>
      </c>
      <c r="AC1288" s="11">
        <f t="shared" si="104"/>
        <v>59</v>
      </c>
      <c r="AD1288" s="13" t="str" cm="1">
        <f t="array" ref="AD1288">_xlfn.IFS(Table1[[#This Row],[Diff order-ship date]]&gt;10,"late time",Table1[[#This Row],[Diff order-ship date]]&gt;=0,"on time",Table1[[#This Row],[Diff order-ship date]]&lt;0,"not appropriate")</f>
        <v>late time</v>
      </c>
      <c r="AE1288" s="11" t="str">
        <f t="shared" si="102"/>
        <v>Negative</v>
      </c>
      <c r="AF1288" s="11" t="str">
        <f>_xlfn.CONCAT(Table1[[#This Row],[Month]],Table1[[#This Row],[year]])</f>
        <v>April2022</v>
      </c>
      <c r="AG1288" s="11">
        <f t="shared" si="103"/>
        <v>-2.20820189274448E-2</v>
      </c>
    </row>
    <row r="1289" spans="1:33">
      <c r="A1289" s="6">
        <v>1288</v>
      </c>
      <c r="B1289" s="7" t="s">
        <v>3692</v>
      </c>
      <c r="C1289" s="7" t="s">
        <v>152</v>
      </c>
      <c r="D1289" s="7" t="s">
        <v>2071</v>
      </c>
      <c r="E1289" s="7" t="s">
        <v>2072</v>
      </c>
      <c r="F1289" s="7" t="s">
        <v>159</v>
      </c>
      <c r="G1289" s="7" t="s">
        <v>566</v>
      </c>
      <c r="H1289" s="7" t="s">
        <v>61</v>
      </c>
      <c r="I1289" s="7" t="s">
        <v>212</v>
      </c>
      <c r="J1289" s="7" t="s">
        <v>67</v>
      </c>
      <c r="K1289" s="7" t="s">
        <v>2099</v>
      </c>
      <c r="L1289" s="7" t="s">
        <v>36</v>
      </c>
      <c r="M1289" s="7" t="s">
        <v>114</v>
      </c>
      <c r="N1289" s="7" t="s">
        <v>2100</v>
      </c>
      <c r="O1289" s="7">
        <v>69.84</v>
      </c>
      <c r="P1289" s="7">
        <v>2</v>
      </c>
      <c r="Q1289" s="7">
        <v>27.9</v>
      </c>
      <c r="R1289" s="8">
        <f>Table1[[#This Row],[Profit]]/Table1[[#This Row],[Sales]]</f>
        <v>0.39948453608247397</v>
      </c>
      <c r="S1289" s="7">
        <v>9.0299999999999994</v>
      </c>
      <c r="T1289" s="7" t="s">
        <v>165</v>
      </c>
      <c r="U1289" s="7">
        <v>88</v>
      </c>
      <c r="V1289" s="7" t="s">
        <v>172</v>
      </c>
      <c r="W1289" s="7" t="s">
        <v>63</v>
      </c>
      <c r="X1289" s="10" t="s">
        <v>28</v>
      </c>
      <c r="Y1289" s="14">
        <v>45381</v>
      </c>
      <c r="Z1289" s="14">
        <v>45382</v>
      </c>
      <c r="AA1289" s="11">
        <f t="shared" si="100"/>
        <v>2024</v>
      </c>
      <c r="AB1289" s="11" t="str">
        <f t="shared" si="101"/>
        <v>March</v>
      </c>
      <c r="AC1289" s="11">
        <f t="shared" si="104"/>
        <v>1</v>
      </c>
      <c r="AD1289" s="13" t="str" cm="1">
        <f t="array" ref="AD1289">_xlfn.IFS(Table1[[#This Row],[Diff order-ship date]]&gt;10,"late time",Table1[[#This Row],[Diff order-ship date]]&gt;=0,"on time",Table1[[#This Row],[Diff order-ship date]]&lt;0,"not appropriate")</f>
        <v>on time</v>
      </c>
      <c r="AE1289" s="11" t="str">
        <f t="shared" si="102"/>
        <v>Positive</v>
      </c>
      <c r="AF1289" s="11" t="str">
        <f>_xlfn.CONCAT(Table1[[#This Row],[Month]],Table1[[#This Row],[year]])</f>
        <v>March2024</v>
      </c>
      <c r="AG1289" s="11">
        <f t="shared" si="103"/>
        <v>0.39948453608247397</v>
      </c>
    </row>
    <row r="1290" spans="1:33">
      <c r="A1290" s="4">
        <v>1289</v>
      </c>
      <c r="B1290" s="5" t="s">
        <v>3693</v>
      </c>
      <c r="C1290" s="5" t="s">
        <v>152</v>
      </c>
      <c r="D1290" s="5" t="s">
        <v>853</v>
      </c>
      <c r="E1290" s="5" t="s">
        <v>854</v>
      </c>
      <c r="F1290" s="5" t="s">
        <v>159</v>
      </c>
      <c r="G1290" s="5" t="s">
        <v>259</v>
      </c>
      <c r="H1290" s="5" t="s">
        <v>138</v>
      </c>
      <c r="I1290" s="5" t="s">
        <v>212</v>
      </c>
      <c r="J1290" s="5" t="s">
        <v>65</v>
      </c>
      <c r="K1290" s="5" t="s">
        <v>2409</v>
      </c>
      <c r="L1290" s="5" t="s">
        <v>36</v>
      </c>
      <c r="M1290" s="5" t="s">
        <v>88</v>
      </c>
      <c r="N1290" s="5" t="s">
        <v>2410</v>
      </c>
      <c r="O1290" s="5">
        <v>22.86</v>
      </c>
      <c r="P1290" s="5">
        <v>2</v>
      </c>
      <c r="Q1290" s="5">
        <v>6.6</v>
      </c>
      <c r="R1290" s="8">
        <f>Table1[[#This Row],[Profit]]/Table1[[#This Row],[Sales]]</f>
        <v>0.28871391076115499</v>
      </c>
      <c r="S1290" s="5">
        <v>2.14</v>
      </c>
      <c r="T1290" s="5" t="s">
        <v>170</v>
      </c>
      <c r="U1290" s="5">
        <v>137</v>
      </c>
      <c r="V1290" s="5" t="s">
        <v>172</v>
      </c>
      <c r="W1290" s="5" t="s">
        <v>27</v>
      </c>
      <c r="X1290" s="9" t="s">
        <v>28</v>
      </c>
      <c r="Y1290" s="12">
        <v>45334</v>
      </c>
      <c r="Z1290" s="12">
        <v>45485</v>
      </c>
      <c r="AA1290" s="11">
        <f t="shared" si="100"/>
        <v>2024</v>
      </c>
      <c r="AB1290" s="11" t="str">
        <f t="shared" si="101"/>
        <v>July</v>
      </c>
      <c r="AC1290" s="11">
        <f t="shared" si="104"/>
        <v>151</v>
      </c>
      <c r="AD1290" s="13" t="str" cm="1">
        <f t="array" ref="AD1290">_xlfn.IFS(Table1[[#This Row],[Diff order-ship date]]&gt;10,"late time",Table1[[#This Row],[Diff order-ship date]]&gt;=0,"on time",Table1[[#This Row],[Diff order-ship date]]&lt;0,"not appropriate")</f>
        <v>late time</v>
      </c>
      <c r="AE1290" s="11" t="str">
        <f t="shared" si="102"/>
        <v>Positive</v>
      </c>
      <c r="AF1290" s="11" t="str">
        <f>_xlfn.CONCAT(Table1[[#This Row],[Month]],Table1[[#This Row],[year]])</f>
        <v>July2024</v>
      </c>
      <c r="AG1290" s="11">
        <f t="shared" si="103"/>
        <v>0.28871391076115499</v>
      </c>
    </row>
    <row r="1291" spans="1:33">
      <c r="A1291" s="6">
        <v>1290</v>
      </c>
      <c r="B1291" s="7" t="s">
        <v>3694</v>
      </c>
      <c r="C1291" s="7" t="s">
        <v>152</v>
      </c>
      <c r="D1291" s="7" t="s">
        <v>3695</v>
      </c>
      <c r="E1291" s="7" t="s">
        <v>3696</v>
      </c>
      <c r="F1291" s="7" t="s">
        <v>158</v>
      </c>
      <c r="G1291" s="7" t="s">
        <v>675</v>
      </c>
      <c r="H1291" s="7" t="s">
        <v>100</v>
      </c>
      <c r="I1291" s="7" t="s">
        <v>212</v>
      </c>
      <c r="J1291" s="7" t="s">
        <v>67</v>
      </c>
      <c r="K1291" s="7" t="s">
        <v>3697</v>
      </c>
      <c r="L1291" s="7" t="s">
        <v>36</v>
      </c>
      <c r="M1291" s="7" t="s">
        <v>114</v>
      </c>
      <c r="N1291" s="7" t="s">
        <v>3698</v>
      </c>
      <c r="O1291" s="7">
        <v>177.6</v>
      </c>
      <c r="P1291" s="7">
        <v>5</v>
      </c>
      <c r="Q1291" s="7">
        <v>1.65</v>
      </c>
      <c r="R1291" s="8">
        <f>Table1[[#This Row],[Profit]]/Table1[[#This Row],[Sales]]</f>
        <v>9.2905405405405393E-3</v>
      </c>
      <c r="S1291" s="7">
        <v>24.44</v>
      </c>
      <c r="T1291" s="7" t="s">
        <v>165</v>
      </c>
      <c r="U1291" s="7">
        <v>255</v>
      </c>
      <c r="V1291" s="7" t="s">
        <v>172</v>
      </c>
      <c r="W1291" s="7" t="s">
        <v>76</v>
      </c>
      <c r="X1291" s="10" t="s">
        <v>21</v>
      </c>
      <c r="Y1291" s="14">
        <v>44712</v>
      </c>
      <c r="Z1291" s="14">
        <v>44712</v>
      </c>
      <c r="AA1291" s="11">
        <f t="shared" si="100"/>
        <v>2022</v>
      </c>
      <c r="AB1291" s="11" t="str">
        <f t="shared" si="101"/>
        <v>May</v>
      </c>
      <c r="AC1291" s="11">
        <f t="shared" si="104"/>
        <v>0</v>
      </c>
      <c r="AD1291" s="13" t="str" cm="1">
        <f t="array" ref="AD1291">_xlfn.IFS(Table1[[#This Row],[Diff order-ship date]]&gt;10,"late time",Table1[[#This Row],[Diff order-ship date]]&gt;=0,"on time",Table1[[#This Row],[Diff order-ship date]]&lt;0,"not appropriate")</f>
        <v>on time</v>
      </c>
      <c r="AE1291" s="11" t="str">
        <f t="shared" si="102"/>
        <v>Positive</v>
      </c>
      <c r="AF1291" s="11" t="str">
        <f>_xlfn.CONCAT(Table1[[#This Row],[Month]],Table1[[#This Row],[year]])</f>
        <v>May2022</v>
      </c>
      <c r="AG1291" s="11">
        <f t="shared" si="103"/>
        <v>9.2905405405405393E-3</v>
      </c>
    </row>
    <row r="1292" spans="1:33">
      <c r="A1292" s="4">
        <v>1291</v>
      </c>
      <c r="B1292" s="5" t="s">
        <v>3699</v>
      </c>
      <c r="C1292" s="5" t="s">
        <v>152</v>
      </c>
      <c r="D1292" s="5" t="s">
        <v>3700</v>
      </c>
      <c r="E1292" s="5" t="s">
        <v>3701</v>
      </c>
      <c r="F1292" s="5" t="s">
        <v>158</v>
      </c>
      <c r="G1292" s="5" t="s">
        <v>1425</v>
      </c>
      <c r="H1292" s="5" t="s">
        <v>25</v>
      </c>
      <c r="I1292" s="5" t="s">
        <v>212</v>
      </c>
      <c r="J1292" s="5" t="s">
        <v>66</v>
      </c>
      <c r="K1292" s="5" t="s">
        <v>3702</v>
      </c>
      <c r="L1292" s="5" t="s">
        <v>36</v>
      </c>
      <c r="M1292" s="5" t="s">
        <v>88</v>
      </c>
      <c r="N1292" s="5" t="s">
        <v>3703</v>
      </c>
      <c r="O1292" s="5">
        <v>35.25</v>
      </c>
      <c r="P1292" s="5">
        <v>5</v>
      </c>
      <c r="Q1292" s="5">
        <v>0</v>
      </c>
      <c r="R1292" s="8">
        <f>Table1[[#This Row],[Profit]]/Table1[[#This Row],[Sales]]</f>
        <v>0</v>
      </c>
      <c r="S1292" s="5">
        <v>1.58</v>
      </c>
      <c r="T1292" s="5" t="s">
        <v>170</v>
      </c>
      <c r="U1292" s="5">
        <v>767</v>
      </c>
      <c r="V1292" s="5" t="s">
        <v>172</v>
      </c>
      <c r="W1292" s="5" t="s">
        <v>63</v>
      </c>
      <c r="X1292" s="9" t="s">
        <v>28</v>
      </c>
      <c r="Y1292" s="12">
        <v>45117</v>
      </c>
      <c r="Z1292" s="12">
        <v>45270</v>
      </c>
      <c r="AA1292" s="11">
        <f t="shared" si="100"/>
        <v>2023</v>
      </c>
      <c r="AB1292" s="11" t="str">
        <f t="shared" si="101"/>
        <v>December</v>
      </c>
      <c r="AC1292" s="11">
        <f t="shared" si="104"/>
        <v>153</v>
      </c>
      <c r="AD1292" s="13" t="str" cm="1">
        <f t="array" ref="AD1292">_xlfn.IFS(Table1[[#This Row],[Diff order-ship date]]&gt;10,"late time",Table1[[#This Row],[Diff order-ship date]]&gt;=0,"on time",Table1[[#This Row],[Diff order-ship date]]&lt;0,"not appropriate")</f>
        <v>late time</v>
      </c>
      <c r="AE1292" s="11" t="str">
        <f t="shared" si="102"/>
        <v>Positive</v>
      </c>
      <c r="AF1292" s="11" t="str">
        <f>_xlfn.CONCAT(Table1[[#This Row],[Month]],Table1[[#This Row],[year]])</f>
        <v>December2023</v>
      </c>
      <c r="AG1292" s="11">
        <f t="shared" si="103"/>
        <v>0</v>
      </c>
    </row>
    <row r="1293" spans="1:33">
      <c r="A1293" s="6">
        <v>1292</v>
      </c>
      <c r="B1293" s="7" t="s">
        <v>3704</v>
      </c>
      <c r="C1293" s="7" t="s">
        <v>152</v>
      </c>
      <c r="D1293" s="7" t="s">
        <v>1810</v>
      </c>
      <c r="E1293" s="7" t="s">
        <v>1811</v>
      </c>
      <c r="F1293" s="7" t="s">
        <v>158</v>
      </c>
      <c r="G1293" s="7" t="s">
        <v>55</v>
      </c>
      <c r="H1293" s="7" t="s">
        <v>55</v>
      </c>
      <c r="I1293" s="7" t="s">
        <v>212</v>
      </c>
      <c r="J1293" s="7" t="s">
        <v>65</v>
      </c>
      <c r="K1293" s="7" t="s">
        <v>436</v>
      </c>
      <c r="L1293" s="7" t="s">
        <v>36</v>
      </c>
      <c r="M1293" s="7" t="s">
        <v>34</v>
      </c>
      <c r="N1293" s="7" t="s">
        <v>437</v>
      </c>
      <c r="O1293" s="7">
        <v>2488.56</v>
      </c>
      <c r="P1293" s="7">
        <v>8</v>
      </c>
      <c r="Q1293" s="7">
        <v>348.24</v>
      </c>
      <c r="R1293" s="8">
        <f>Table1[[#This Row],[Profit]]/Table1[[#This Row],[Sales]]</f>
        <v>0.139936348731797</v>
      </c>
      <c r="S1293" s="7">
        <v>286.52999999999997</v>
      </c>
      <c r="T1293" s="7" t="s">
        <v>165</v>
      </c>
      <c r="U1293" s="7">
        <v>751</v>
      </c>
      <c r="V1293" s="7" t="s">
        <v>172</v>
      </c>
      <c r="W1293" s="7" t="s">
        <v>63</v>
      </c>
      <c r="X1293" s="10" t="s">
        <v>21</v>
      </c>
      <c r="Y1293" s="14">
        <v>45522</v>
      </c>
      <c r="Z1293" s="14">
        <v>45524</v>
      </c>
      <c r="AA1293" s="11">
        <f t="shared" si="100"/>
        <v>2024</v>
      </c>
      <c r="AB1293" s="11" t="str">
        <f t="shared" si="101"/>
        <v>August</v>
      </c>
      <c r="AC1293" s="11">
        <f t="shared" si="104"/>
        <v>2</v>
      </c>
      <c r="AD1293" s="13" t="str" cm="1">
        <f t="array" ref="AD1293">_xlfn.IFS(Table1[[#This Row],[Diff order-ship date]]&gt;10,"late time",Table1[[#This Row],[Diff order-ship date]]&gt;=0,"on time",Table1[[#This Row],[Diff order-ship date]]&lt;0,"not appropriate")</f>
        <v>on time</v>
      </c>
      <c r="AE1293" s="11" t="str">
        <f t="shared" si="102"/>
        <v>Positive</v>
      </c>
      <c r="AF1293" s="11" t="str">
        <f>_xlfn.CONCAT(Table1[[#This Row],[Month]],Table1[[#This Row],[year]])</f>
        <v>August2024</v>
      </c>
      <c r="AG1293" s="11">
        <f t="shared" si="103"/>
        <v>0.139936348731797</v>
      </c>
    </row>
    <row r="1294" spans="1:33">
      <c r="A1294" s="4">
        <v>1293</v>
      </c>
      <c r="B1294" s="5" t="s">
        <v>3705</v>
      </c>
      <c r="C1294" s="5" t="s">
        <v>152</v>
      </c>
      <c r="D1294" s="5" t="s">
        <v>1709</v>
      </c>
      <c r="E1294" s="5" t="s">
        <v>1710</v>
      </c>
      <c r="F1294" s="5" t="s">
        <v>158</v>
      </c>
      <c r="G1294" s="5" t="s">
        <v>468</v>
      </c>
      <c r="H1294" s="5" t="s">
        <v>87</v>
      </c>
      <c r="I1294" s="5" t="s">
        <v>212</v>
      </c>
      <c r="J1294" s="5" t="s">
        <v>66</v>
      </c>
      <c r="K1294" s="5" t="s">
        <v>844</v>
      </c>
      <c r="L1294" s="5" t="s">
        <v>36</v>
      </c>
      <c r="M1294" s="5" t="s">
        <v>99</v>
      </c>
      <c r="N1294" s="5" t="s">
        <v>845</v>
      </c>
      <c r="O1294" s="5">
        <v>75.69</v>
      </c>
      <c r="P1294" s="5">
        <v>3</v>
      </c>
      <c r="Q1294" s="5">
        <v>2.25</v>
      </c>
      <c r="R1294" s="8">
        <f>Table1[[#This Row],[Profit]]/Table1[[#This Row],[Sales]]</f>
        <v>2.9726516052318699E-2</v>
      </c>
      <c r="S1294" s="5">
        <v>5.5</v>
      </c>
      <c r="T1294" s="5" t="s">
        <v>170</v>
      </c>
      <c r="U1294" s="5">
        <v>117</v>
      </c>
      <c r="V1294" s="5" t="s">
        <v>172</v>
      </c>
      <c r="W1294" s="5" t="s">
        <v>27</v>
      </c>
      <c r="X1294" s="9" t="s">
        <v>21</v>
      </c>
      <c r="Y1294" s="12">
        <v>44948</v>
      </c>
      <c r="Z1294" s="12">
        <v>44950</v>
      </c>
      <c r="AA1294" s="11">
        <f t="shared" si="100"/>
        <v>2023</v>
      </c>
      <c r="AB1294" s="11" t="str">
        <f t="shared" si="101"/>
        <v>January</v>
      </c>
      <c r="AC1294" s="11">
        <f t="shared" si="104"/>
        <v>2</v>
      </c>
      <c r="AD1294" s="13" t="str" cm="1">
        <f t="array" ref="AD1294">_xlfn.IFS(Table1[[#This Row],[Diff order-ship date]]&gt;10,"late time",Table1[[#This Row],[Diff order-ship date]]&gt;=0,"on time",Table1[[#This Row],[Diff order-ship date]]&lt;0,"not appropriate")</f>
        <v>on time</v>
      </c>
      <c r="AE1294" s="11" t="str">
        <f t="shared" si="102"/>
        <v>Positive</v>
      </c>
      <c r="AF1294" s="11" t="str">
        <f>_xlfn.CONCAT(Table1[[#This Row],[Month]],Table1[[#This Row],[year]])</f>
        <v>January2023</v>
      </c>
      <c r="AG1294" s="11">
        <f t="shared" si="103"/>
        <v>2.9726516052318699E-2</v>
      </c>
    </row>
    <row r="1295" spans="1:33">
      <c r="A1295" s="6">
        <v>1294</v>
      </c>
      <c r="B1295" s="7" t="s">
        <v>3706</v>
      </c>
      <c r="C1295" s="7" t="s">
        <v>152</v>
      </c>
      <c r="D1295" s="7" t="s">
        <v>294</v>
      </c>
      <c r="E1295" s="7" t="s">
        <v>295</v>
      </c>
      <c r="F1295" s="7" t="s">
        <v>158</v>
      </c>
      <c r="G1295" s="7" t="s">
        <v>155</v>
      </c>
      <c r="H1295" s="7" t="s">
        <v>134</v>
      </c>
      <c r="I1295" s="7" t="s">
        <v>212</v>
      </c>
      <c r="J1295" s="7" t="s">
        <v>66</v>
      </c>
      <c r="K1295" s="7" t="s">
        <v>381</v>
      </c>
      <c r="L1295" s="7" t="s">
        <v>36</v>
      </c>
      <c r="M1295" s="7" t="s">
        <v>47</v>
      </c>
      <c r="N1295" s="7" t="s">
        <v>382</v>
      </c>
      <c r="O1295" s="7">
        <v>147.69</v>
      </c>
      <c r="P1295" s="7">
        <v>3</v>
      </c>
      <c r="Q1295" s="7">
        <v>67.86</v>
      </c>
      <c r="R1295" s="8">
        <f>Table1[[#This Row],[Profit]]/Table1[[#This Row],[Sales]]</f>
        <v>0.45947592931139503</v>
      </c>
      <c r="S1295" s="7">
        <v>9.1199999999999992</v>
      </c>
      <c r="T1295" s="7" t="s">
        <v>170</v>
      </c>
      <c r="U1295" s="7">
        <v>352</v>
      </c>
      <c r="V1295" s="7" t="s">
        <v>172</v>
      </c>
      <c r="W1295" s="7" t="s">
        <v>63</v>
      </c>
      <c r="X1295" s="10" t="s">
        <v>28</v>
      </c>
      <c r="Y1295" s="14">
        <v>44948</v>
      </c>
      <c r="Z1295" s="14">
        <v>44950</v>
      </c>
      <c r="AA1295" s="11">
        <f t="shared" si="100"/>
        <v>2023</v>
      </c>
      <c r="AB1295" s="11" t="str">
        <f t="shared" si="101"/>
        <v>January</v>
      </c>
      <c r="AC1295" s="11">
        <f t="shared" si="104"/>
        <v>2</v>
      </c>
      <c r="AD1295" s="13" t="str" cm="1">
        <f t="array" ref="AD1295">_xlfn.IFS(Table1[[#This Row],[Diff order-ship date]]&gt;10,"late time",Table1[[#This Row],[Diff order-ship date]]&gt;=0,"on time",Table1[[#This Row],[Diff order-ship date]]&lt;0,"not appropriate")</f>
        <v>on time</v>
      </c>
      <c r="AE1295" s="11" t="str">
        <f t="shared" si="102"/>
        <v>Positive</v>
      </c>
      <c r="AF1295" s="11" t="str">
        <f>_xlfn.CONCAT(Table1[[#This Row],[Month]],Table1[[#This Row],[year]])</f>
        <v>January2023</v>
      </c>
      <c r="AG1295" s="11">
        <f t="shared" si="103"/>
        <v>0.45947592931139503</v>
      </c>
    </row>
    <row r="1296" spans="1:33">
      <c r="A1296" s="4">
        <v>1295</v>
      </c>
      <c r="B1296" s="5" t="s">
        <v>3706</v>
      </c>
      <c r="C1296" s="5" t="s">
        <v>152</v>
      </c>
      <c r="D1296" s="5" t="s">
        <v>294</v>
      </c>
      <c r="E1296" s="5" t="s">
        <v>295</v>
      </c>
      <c r="F1296" s="5" t="s">
        <v>158</v>
      </c>
      <c r="G1296" s="5" t="s">
        <v>155</v>
      </c>
      <c r="H1296" s="5" t="s">
        <v>134</v>
      </c>
      <c r="I1296" s="5" t="s">
        <v>212</v>
      </c>
      <c r="J1296" s="5" t="s">
        <v>66</v>
      </c>
      <c r="K1296" s="5" t="s">
        <v>3707</v>
      </c>
      <c r="L1296" s="5" t="s">
        <v>36</v>
      </c>
      <c r="M1296" s="5" t="s">
        <v>47</v>
      </c>
      <c r="N1296" s="5" t="s">
        <v>3708</v>
      </c>
      <c r="O1296" s="5">
        <v>16.02</v>
      </c>
      <c r="P1296" s="5">
        <v>3</v>
      </c>
      <c r="Q1296" s="5">
        <v>5.58</v>
      </c>
      <c r="R1296" s="8">
        <f>Table1[[#This Row],[Profit]]/Table1[[#This Row],[Sales]]</f>
        <v>0.348314606741573</v>
      </c>
      <c r="S1296" s="5">
        <v>0.97</v>
      </c>
      <c r="T1296" s="5" t="s">
        <v>170</v>
      </c>
      <c r="U1296" s="5">
        <v>477</v>
      </c>
      <c r="V1296" s="5" t="s">
        <v>172</v>
      </c>
      <c r="W1296" s="5" t="s">
        <v>76</v>
      </c>
      <c r="X1296" s="9" t="s">
        <v>21</v>
      </c>
      <c r="Y1296" s="12">
        <v>45451</v>
      </c>
      <c r="Z1296" s="12">
        <v>45543</v>
      </c>
      <c r="AA1296" s="11">
        <f t="shared" si="100"/>
        <v>2024</v>
      </c>
      <c r="AB1296" s="11" t="str">
        <f t="shared" si="101"/>
        <v>September</v>
      </c>
      <c r="AC1296" s="11">
        <f t="shared" si="104"/>
        <v>92</v>
      </c>
      <c r="AD1296" s="13" t="str" cm="1">
        <f t="array" ref="AD1296">_xlfn.IFS(Table1[[#This Row],[Diff order-ship date]]&gt;10,"late time",Table1[[#This Row],[Diff order-ship date]]&gt;=0,"on time",Table1[[#This Row],[Diff order-ship date]]&lt;0,"not appropriate")</f>
        <v>late time</v>
      </c>
      <c r="AE1296" s="11" t="str">
        <f t="shared" si="102"/>
        <v>Positive</v>
      </c>
      <c r="AF1296" s="11" t="str">
        <f>_xlfn.CONCAT(Table1[[#This Row],[Month]],Table1[[#This Row],[year]])</f>
        <v>September2024</v>
      </c>
      <c r="AG1296" s="11">
        <f t="shared" si="103"/>
        <v>0.348314606741573</v>
      </c>
    </row>
    <row r="1297" spans="1:33">
      <c r="A1297" s="6">
        <v>1296</v>
      </c>
      <c r="B1297" s="7" t="s">
        <v>3709</v>
      </c>
      <c r="C1297" s="7" t="s">
        <v>152</v>
      </c>
      <c r="D1297" s="7" t="s">
        <v>679</v>
      </c>
      <c r="E1297" s="7" t="s">
        <v>680</v>
      </c>
      <c r="F1297" s="7" t="s">
        <v>158</v>
      </c>
      <c r="G1297" s="7" t="s">
        <v>55</v>
      </c>
      <c r="H1297" s="7" t="s">
        <v>55</v>
      </c>
      <c r="I1297" s="7" t="s">
        <v>212</v>
      </c>
      <c r="J1297" s="7" t="s">
        <v>65</v>
      </c>
      <c r="K1297" s="7" t="s">
        <v>3710</v>
      </c>
      <c r="L1297" s="7" t="s">
        <v>36</v>
      </c>
      <c r="M1297" s="7" t="s">
        <v>114</v>
      </c>
      <c r="N1297" s="7" t="s">
        <v>3711</v>
      </c>
      <c r="O1297" s="7">
        <v>10.26</v>
      </c>
      <c r="P1297" s="7">
        <v>1</v>
      </c>
      <c r="Q1297" s="7">
        <v>2.76</v>
      </c>
      <c r="R1297" s="8">
        <f>Table1[[#This Row],[Profit]]/Table1[[#This Row],[Sales]]</f>
        <v>0.26900584795321603</v>
      </c>
      <c r="S1297" s="7">
        <v>0.71</v>
      </c>
      <c r="T1297" s="7" t="s">
        <v>170</v>
      </c>
      <c r="U1297" s="7">
        <v>741</v>
      </c>
      <c r="V1297" s="7" t="s">
        <v>172</v>
      </c>
      <c r="W1297" s="7" t="s">
        <v>76</v>
      </c>
      <c r="X1297" s="10" t="s">
        <v>21</v>
      </c>
      <c r="Y1297" s="14">
        <v>44305</v>
      </c>
      <c r="Z1297" s="14">
        <v>44308</v>
      </c>
      <c r="AA1297" s="11">
        <f t="shared" si="100"/>
        <v>2021</v>
      </c>
      <c r="AB1297" s="11" t="str">
        <f t="shared" si="101"/>
        <v>April</v>
      </c>
      <c r="AC1297" s="11">
        <f t="shared" si="104"/>
        <v>3</v>
      </c>
      <c r="AD1297" s="13" t="str" cm="1">
        <f t="array" ref="AD1297">_xlfn.IFS(Table1[[#This Row],[Diff order-ship date]]&gt;10,"late time",Table1[[#This Row],[Diff order-ship date]]&gt;=0,"on time",Table1[[#This Row],[Diff order-ship date]]&lt;0,"not appropriate")</f>
        <v>on time</v>
      </c>
      <c r="AE1297" s="11" t="str">
        <f t="shared" si="102"/>
        <v>Positive</v>
      </c>
      <c r="AF1297" s="11" t="str">
        <f>_xlfn.CONCAT(Table1[[#This Row],[Month]],Table1[[#This Row],[year]])</f>
        <v>April2021</v>
      </c>
      <c r="AG1297" s="11">
        <f t="shared" si="103"/>
        <v>0.26900584795321603</v>
      </c>
    </row>
    <row r="1298" spans="1:33">
      <c r="A1298" s="4">
        <v>1297</v>
      </c>
      <c r="B1298" s="5" t="s">
        <v>3712</v>
      </c>
      <c r="C1298" s="5" t="s">
        <v>152</v>
      </c>
      <c r="D1298" s="5" t="s">
        <v>3713</v>
      </c>
      <c r="E1298" s="5" t="s">
        <v>3714</v>
      </c>
      <c r="F1298" s="5" t="s">
        <v>158</v>
      </c>
      <c r="G1298" s="5" t="s">
        <v>947</v>
      </c>
      <c r="H1298" s="5" t="s">
        <v>82</v>
      </c>
      <c r="I1298" s="5" t="s">
        <v>212</v>
      </c>
      <c r="J1298" s="5" t="s">
        <v>64</v>
      </c>
      <c r="K1298" s="5" t="s">
        <v>3715</v>
      </c>
      <c r="L1298" s="5" t="s">
        <v>36</v>
      </c>
      <c r="M1298" s="5" t="s">
        <v>99</v>
      </c>
      <c r="N1298" s="5" t="s">
        <v>3716</v>
      </c>
      <c r="O1298" s="5">
        <v>62.34</v>
      </c>
      <c r="P1298" s="5">
        <v>2</v>
      </c>
      <c r="Q1298" s="5">
        <v>13.68</v>
      </c>
      <c r="R1298" s="8">
        <f>Table1[[#This Row],[Profit]]/Table1[[#This Row],[Sales]]</f>
        <v>0.21944177093358999</v>
      </c>
      <c r="S1298" s="5">
        <v>5.32</v>
      </c>
      <c r="T1298" s="5" t="s">
        <v>165</v>
      </c>
      <c r="U1298" s="5">
        <v>275</v>
      </c>
      <c r="V1298" s="5" t="s">
        <v>172</v>
      </c>
      <c r="W1298" s="5" t="s">
        <v>63</v>
      </c>
      <c r="X1298" s="9" t="s">
        <v>21</v>
      </c>
      <c r="Y1298" s="12">
        <v>44863</v>
      </c>
      <c r="Z1298" s="12">
        <v>44865</v>
      </c>
      <c r="AA1298" s="11">
        <f t="shared" si="100"/>
        <v>2022</v>
      </c>
      <c r="AB1298" s="11" t="str">
        <f t="shared" si="101"/>
        <v>October</v>
      </c>
      <c r="AC1298" s="11">
        <f t="shared" si="104"/>
        <v>2</v>
      </c>
      <c r="AD1298" s="13" t="str" cm="1">
        <f t="array" ref="AD1298">_xlfn.IFS(Table1[[#This Row],[Diff order-ship date]]&gt;10,"late time",Table1[[#This Row],[Diff order-ship date]]&gt;=0,"on time",Table1[[#This Row],[Diff order-ship date]]&lt;0,"not appropriate")</f>
        <v>on time</v>
      </c>
      <c r="AE1298" s="11" t="str">
        <f t="shared" si="102"/>
        <v>Positive</v>
      </c>
      <c r="AF1298" s="11" t="str">
        <f>_xlfn.CONCAT(Table1[[#This Row],[Month]],Table1[[#This Row],[year]])</f>
        <v>October2022</v>
      </c>
      <c r="AG1298" s="11">
        <f t="shared" si="103"/>
        <v>0.21944177093358999</v>
      </c>
    </row>
    <row r="1299" spans="1:33">
      <c r="A1299" s="6">
        <v>1298</v>
      </c>
      <c r="B1299" s="7" t="s">
        <v>3717</v>
      </c>
      <c r="C1299" s="7" t="s">
        <v>152</v>
      </c>
      <c r="D1299" s="7" t="s">
        <v>531</v>
      </c>
      <c r="E1299" s="7" t="s">
        <v>532</v>
      </c>
      <c r="F1299" s="7" t="s">
        <v>159</v>
      </c>
      <c r="G1299" s="7" t="s">
        <v>2024</v>
      </c>
      <c r="H1299" s="7" t="s">
        <v>104</v>
      </c>
      <c r="I1299" s="7" t="s">
        <v>212</v>
      </c>
      <c r="J1299" s="7" t="s">
        <v>67</v>
      </c>
      <c r="K1299" s="7" t="s">
        <v>3718</v>
      </c>
      <c r="L1299" s="7" t="s">
        <v>42</v>
      </c>
      <c r="M1299" s="7" t="s">
        <v>62</v>
      </c>
      <c r="N1299" s="7" t="s">
        <v>3719</v>
      </c>
      <c r="O1299" s="7">
        <v>723.3</v>
      </c>
      <c r="P1299" s="7">
        <v>2</v>
      </c>
      <c r="Q1299" s="7">
        <v>332.7</v>
      </c>
      <c r="R1299" s="8">
        <f>Table1[[#This Row],[Profit]]/Table1[[#This Row],[Sales]]</f>
        <v>0.45997511406055602</v>
      </c>
      <c r="S1299" s="7">
        <v>273.63</v>
      </c>
      <c r="T1299" s="7" t="s">
        <v>163</v>
      </c>
      <c r="U1299" s="7">
        <v>19</v>
      </c>
      <c r="V1299" s="7" t="s">
        <v>172</v>
      </c>
      <c r="W1299" s="7" t="s">
        <v>27</v>
      </c>
      <c r="X1299" s="10" t="s">
        <v>28</v>
      </c>
      <c r="Y1299" s="14">
        <v>45012</v>
      </c>
      <c r="Z1299" s="14">
        <v>45016</v>
      </c>
      <c r="AA1299" s="11">
        <f t="shared" si="100"/>
        <v>2023</v>
      </c>
      <c r="AB1299" s="11" t="str">
        <f t="shared" si="101"/>
        <v>March</v>
      </c>
      <c r="AC1299" s="11">
        <f t="shared" si="104"/>
        <v>4</v>
      </c>
      <c r="AD1299" s="13" t="str" cm="1">
        <f t="array" ref="AD1299">_xlfn.IFS(Table1[[#This Row],[Diff order-ship date]]&gt;10,"late time",Table1[[#This Row],[Diff order-ship date]]&gt;=0,"on time",Table1[[#This Row],[Diff order-ship date]]&lt;0,"not appropriate")</f>
        <v>on time</v>
      </c>
      <c r="AE1299" s="11" t="str">
        <f t="shared" si="102"/>
        <v>Positive</v>
      </c>
      <c r="AF1299" s="11" t="str">
        <f>_xlfn.CONCAT(Table1[[#This Row],[Month]],Table1[[#This Row],[year]])</f>
        <v>March2023</v>
      </c>
      <c r="AG1299" s="11">
        <f t="shared" si="103"/>
        <v>0.45997511406055602</v>
      </c>
    </row>
    <row r="1300" spans="1:33">
      <c r="A1300" s="4">
        <v>1299</v>
      </c>
      <c r="B1300" s="5" t="s">
        <v>3712</v>
      </c>
      <c r="C1300" s="5" t="s">
        <v>152</v>
      </c>
      <c r="D1300" s="5" t="s">
        <v>3713</v>
      </c>
      <c r="E1300" s="5" t="s">
        <v>3714</v>
      </c>
      <c r="F1300" s="5" t="s">
        <v>158</v>
      </c>
      <c r="G1300" s="5" t="s">
        <v>947</v>
      </c>
      <c r="H1300" s="5" t="s">
        <v>82</v>
      </c>
      <c r="I1300" s="5" t="s">
        <v>212</v>
      </c>
      <c r="J1300" s="5" t="s">
        <v>64</v>
      </c>
      <c r="K1300" s="5" t="s">
        <v>2669</v>
      </c>
      <c r="L1300" s="5" t="s">
        <v>42</v>
      </c>
      <c r="M1300" s="5" t="s">
        <v>62</v>
      </c>
      <c r="N1300" s="5" t="s">
        <v>2670</v>
      </c>
      <c r="O1300" s="5">
        <v>168.6</v>
      </c>
      <c r="P1300" s="5">
        <v>1</v>
      </c>
      <c r="Q1300" s="5">
        <v>79.23</v>
      </c>
      <c r="R1300" s="8">
        <f>Table1[[#This Row],[Profit]]/Table1[[#This Row],[Sales]]</f>
        <v>0.46992882562277599</v>
      </c>
      <c r="S1300" s="5">
        <v>25.8</v>
      </c>
      <c r="T1300" s="5" t="s">
        <v>165</v>
      </c>
      <c r="U1300" s="5">
        <v>11</v>
      </c>
      <c r="V1300" s="5" t="s">
        <v>172</v>
      </c>
      <c r="W1300" s="5" t="s">
        <v>63</v>
      </c>
      <c r="X1300" s="9" t="s">
        <v>21</v>
      </c>
      <c r="Y1300" s="12">
        <v>44465</v>
      </c>
      <c r="Z1300" s="12">
        <v>44467</v>
      </c>
      <c r="AA1300" s="11">
        <f t="shared" si="100"/>
        <v>2021</v>
      </c>
      <c r="AB1300" s="11" t="str">
        <f t="shared" si="101"/>
        <v>September</v>
      </c>
      <c r="AC1300" s="11">
        <f t="shared" si="104"/>
        <v>2</v>
      </c>
      <c r="AD1300" s="13" t="str" cm="1">
        <f t="array" ref="AD1300">_xlfn.IFS(Table1[[#This Row],[Diff order-ship date]]&gt;10,"late time",Table1[[#This Row],[Diff order-ship date]]&gt;=0,"on time",Table1[[#This Row],[Diff order-ship date]]&lt;0,"not appropriate")</f>
        <v>on time</v>
      </c>
      <c r="AE1300" s="11" t="str">
        <f t="shared" si="102"/>
        <v>Positive</v>
      </c>
      <c r="AF1300" s="11" t="str">
        <f>_xlfn.CONCAT(Table1[[#This Row],[Month]],Table1[[#This Row],[year]])</f>
        <v>September2021</v>
      </c>
      <c r="AG1300" s="11">
        <f t="shared" si="103"/>
        <v>0.46992882562277599</v>
      </c>
    </row>
    <row r="1301" spans="1:33">
      <c r="A1301" s="6">
        <v>1300</v>
      </c>
      <c r="B1301" s="7" t="s">
        <v>3688</v>
      </c>
      <c r="C1301" s="7" t="s">
        <v>152</v>
      </c>
      <c r="D1301" s="7" t="s">
        <v>1282</v>
      </c>
      <c r="E1301" s="7" t="s">
        <v>1283</v>
      </c>
      <c r="F1301" s="7" t="s">
        <v>159</v>
      </c>
      <c r="G1301" s="7" t="s">
        <v>282</v>
      </c>
      <c r="H1301" s="7" t="s">
        <v>100</v>
      </c>
      <c r="I1301" s="7" t="s">
        <v>212</v>
      </c>
      <c r="J1301" s="7" t="s">
        <v>67</v>
      </c>
      <c r="K1301" s="7" t="s">
        <v>1189</v>
      </c>
      <c r="L1301" s="7" t="s">
        <v>42</v>
      </c>
      <c r="M1301" s="7" t="s">
        <v>26</v>
      </c>
      <c r="N1301" s="7" t="s">
        <v>79</v>
      </c>
      <c r="O1301" s="7">
        <v>802.2</v>
      </c>
      <c r="P1301" s="7">
        <v>7</v>
      </c>
      <c r="Q1301" s="7">
        <v>128.31</v>
      </c>
      <c r="R1301" s="8">
        <f>Table1[[#This Row],[Profit]]/Table1[[#This Row],[Sales]]</f>
        <v>0.159947643979058</v>
      </c>
      <c r="S1301" s="7">
        <v>126.84</v>
      </c>
      <c r="T1301" s="7" t="s">
        <v>165</v>
      </c>
      <c r="U1301" s="7">
        <v>748</v>
      </c>
      <c r="V1301" s="7" t="s">
        <v>172</v>
      </c>
      <c r="W1301" s="7" t="s">
        <v>76</v>
      </c>
      <c r="X1301" s="10" t="s">
        <v>28</v>
      </c>
      <c r="Y1301" s="14">
        <v>44819</v>
      </c>
      <c r="Z1301" s="14">
        <v>44821</v>
      </c>
      <c r="AA1301" s="11">
        <f t="shared" si="100"/>
        <v>2022</v>
      </c>
      <c r="AB1301" s="11" t="str">
        <f t="shared" si="101"/>
        <v>September</v>
      </c>
      <c r="AC1301" s="11">
        <f t="shared" si="104"/>
        <v>2</v>
      </c>
      <c r="AD1301" s="13" t="str" cm="1">
        <f t="array" ref="AD1301">_xlfn.IFS(Table1[[#This Row],[Diff order-ship date]]&gt;10,"late time",Table1[[#This Row],[Diff order-ship date]]&gt;=0,"on time",Table1[[#This Row],[Diff order-ship date]]&lt;0,"not appropriate")</f>
        <v>on time</v>
      </c>
      <c r="AE1301" s="11" t="str">
        <f t="shared" si="102"/>
        <v>Positive</v>
      </c>
      <c r="AF1301" s="11" t="str">
        <f>_xlfn.CONCAT(Table1[[#This Row],[Month]],Table1[[#This Row],[year]])</f>
        <v>September2022</v>
      </c>
      <c r="AG1301" s="11">
        <f t="shared" si="103"/>
        <v>0.159947643979058</v>
      </c>
    </row>
    <row r="1302" spans="1:33">
      <c r="A1302" s="4">
        <v>1301</v>
      </c>
      <c r="B1302" s="5" t="s">
        <v>3720</v>
      </c>
      <c r="C1302" s="5" t="s">
        <v>147</v>
      </c>
      <c r="D1302" s="5" t="s">
        <v>2076</v>
      </c>
      <c r="E1302" s="5" t="s">
        <v>2077</v>
      </c>
      <c r="F1302" s="5" t="s">
        <v>160</v>
      </c>
      <c r="G1302" s="5" t="s">
        <v>621</v>
      </c>
      <c r="H1302" s="5" t="s">
        <v>125</v>
      </c>
      <c r="I1302" s="5" t="s">
        <v>212</v>
      </c>
      <c r="J1302" s="5" t="s">
        <v>65</v>
      </c>
      <c r="K1302" s="5" t="s">
        <v>3721</v>
      </c>
      <c r="L1302" s="5" t="s">
        <v>42</v>
      </c>
      <c r="M1302" s="5" t="s">
        <v>26</v>
      </c>
      <c r="N1302" s="5" t="s">
        <v>3722</v>
      </c>
      <c r="O1302" s="5">
        <v>251.64</v>
      </c>
      <c r="P1302" s="5">
        <v>6</v>
      </c>
      <c r="Q1302" s="5">
        <v>72.900000000000006</v>
      </c>
      <c r="R1302" s="8">
        <f>Table1[[#This Row],[Profit]]/Table1[[#This Row],[Sales]]</f>
        <v>0.289699570815451</v>
      </c>
      <c r="S1302" s="5">
        <v>43.1</v>
      </c>
      <c r="T1302" s="5" t="s">
        <v>163</v>
      </c>
      <c r="U1302" s="5">
        <v>430</v>
      </c>
      <c r="V1302" s="5" t="s">
        <v>172</v>
      </c>
      <c r="W1302" s="5" t="s">
        <v>27</v>
      </c>
      <c r="X1302" s="9" t="s">
        <v>21</v>
      </c>
      <c r="Y1302" s="12">
        <v>44657</v>
      </c>
      <c r="Z1302" s="12">
        <v>44718</v>
      </c>
      <c r="AA1302" s="11">
        <f t="shared" si="100"/>
        <v>2022</v>
      </c>
      <c r="AB1302" s="11" t="str">
        <f t="shared" si="101"/>
        <v>June</v>
      </c>
      <c r="AC1302" s="11">
        <f t="shared" si="104"/>
        <v>61</v>
      </c>
      <c r="AD1302" s="13" t="str" cm="1">
        <f t="array" ref="AD1302">_xlfn.IFS(Table1[[#This Row],[Diff order-ship date]]&gt;10,"late time",Table1[[#This Row],[Diff order-ship date]]&gt;=0,"on time",Table1[[#This Row],[Diff order-ship date]]&lt;0,"not appropriate")</f>
        <v>late time</v>
      </c>
      <c r="AE1302" s="11" t="str">
        <f t="shared" si="102"/>
        <v>Positive</v>
      </c>
      <c r="AF1302" s="11" t="str">
        <f>_xlfn.CONCAT(Table1[[#This Row],[Month]],Table1[[#This Row],[year]])</f>
        <v>June2022</v>
      </c>
      <c r="AG1302" s="11">
        <f t="shared" si="103"/>
        <v>0.289699570815451</v>
      </c>
    </row>
    <row r="1303" spans="1:33">
      <c r="A1303" s="6">
        <v>1302</v>
      </c>
      <c r="B1303" s="7" t="s">
        <v>3723</v>
      </c>
      <c r="C1303" s="7" t="s">
        <v>147</v>
      </c>
      <c r="D1303" s="7" t="s">
        <v>3724</v>
      </c>
      <c r="E1303" s="7" t="s">
        <v>3725</v>
      </c>
      <c r="F1303" s="7" t="s">
        <v>158</v>
      </c>
      <c r="G1303" s="7" t="s">
        <v>380</v>
      </c>
      <c r="H1303" s="7" t="s">
        <v>51</v>
      </c>
      <c r="I1303" s="7" t="s">
        <v>212</v>
      </c>
      <c r="J1303" s="7" t="s">
        <v>64</v>
      </c>
      <c r="K1303" s="7" t="s">
        <v>3726</v>
      </c>
      <c r="L1303" s="7" t="s">
        <v>42</v>
      </c>
      <c r="M1303" s="7" t="s">
        <v>105</v>
      </c>
      <c r="N1303" s="7" t="s">
        <v>3727</v>
      </c>
      <c r="O1303" s="7">
        <v>664.2</v>
      </c>
      <c r="P1303" s="7">
        <v>10</v>
      </c>
      <c r="Q1303" s="7">
        <v>26.4</v>
      </c>
      <c r="R1303" s="8">
        <f>Table1[[#This Row],[Profit]]/Table1[[#This Row],[Sales]]</f>
        <v>3.9747064137307997E-2</v>
      </c>
      <c r="S1303" s="7">
        <v>105.33</v>
      </c>
      <c r="T1303" s="7" t="s">
        <v>165</v>
      </c>
      <c r="U1303" s="7">
        <v>589</v>
      </c>
      <c r="V1303" s="7" t="s">
        <v>172</v>
      </c>
      <c r="W1303" s="7" t="s">
        <v>63</v>
      </c>
      <c r="X1303" s="10" t="s">
        <v>21</v>
      </c>
      <c r="Y1303" s="14">
        <v>45334</v>
      </c>
      <c r="Z1303" s="14">
        <v>45485</v>
      </c>
      <c r="AA1303" s="11">
        <f t="shared" si="100"/>
        <v>2024</v>
      </c>
      <c r="AB1303" s="11" t="str">
        <f t="shared" si="101"/>
        <v>July</v>
      </c>
      <c r="AC1303" s="11">
        <f t="shared" si="104"/>
        <v>151</v>
      </c>
      <c r="AD1303" s="13" t="str" cm="1">
        <f t="array" ref="AD1303">_xlfn.IFS(Table1[[#This Row],[Diff order-ship date]]&gt;10,"late time",Table1[[#This Row],[Diff order-ship date]]&gt;=0,"on time",Table1[[#This Row],[Diff order-ship date]]&lt;0,"not appropriate")</f>
        <v>late time</v>
      </c>
      <c r="AE1303" s="11" t="str">
        <f t="shared" si="102"/>
        <v>Positive</v>
      </c>
      <c r="AF1303" s="11" t="str">
        <f>_xlfn.CONCAT(Table1[[#This Row],[Month]],Table1[[#This Row],[year]])</f>
        <v>July2024</v>
      </c>
      <c r="AG1303" s="11">
        <f t="shared" si="103"/>
        <v>3.9747064137307997E-2</v>
      </c>
    </row>
    <row r="1304" spans="1:33">
      <c r="A1304" s="4">
        <v>1303</v>
      </c>
      <c r="B1304" s="5" t="s">
        <v>3728</v>
      </c>
      <c r="C1304" s="5" t="s">
        <v>152</v>
      </c>
      <c r="D1304" s="5" t="s">
        <v>3562</v>
      </c>
      <c r="E1304" s="5" t="s">
        <v>3563</v>
      </c>
      <c r="F1304" s="5" t="s">
        <v>158</v>
      </c>
      <c r="G1304" s="5" t="s">
        <v>242</v>
      </c>
      <c r="H1304" s="5" t="s">
        <v>100</v>
      </c>
      <c r="I1304" s="5" t="s">
        <v>212</v>
      </c>
      <c r="J1304" s="5" t="s">
        <v>67</v>
      </c>
      <c r="K1304" s="5" t="s">
        <v>3729</v>
      </c>
      <c r="L1304" s="5" t="s">
        <v>29</v>
      </c>
      <c r="M1304" s="5" t="s">
        <v>56</v>
      </c>
      <c r="N1304" s="5" t="s">
        <v>3730</v>
      </c>
      <c r="O1304" s="5">
        <v>685.8</v>
      </c>
      <c r="P1304" s="5">
        <v>5</v>
      </c>
      <c r="Q1304" s="5">
        <v>157.65</v>
      </c>
      <c r="R1304" s="8">
        <f>Table1[[#This Row],[Profit]]/Table1[[#This Row],[Sales]]</f>
        <v>0.22987751531058601</v>
      </c>
      <c r="S1304" s="5">
        <v>90.31</v>
      </c>
      <c r="T1304" s="5" t="s">
        <v>170</v>
      </c>
      <c r="U1304" s="5">
        <v>14</v>
      </c>
      <c r="V1304" s="5" t="s">
        <v>172</v>
      </c>
      <c r="W1304" s="5" t="s">
        <v>27</v>
      </c>
      <c r="X1304" s="9" t="s">
        <v>28</v>
      </c>
      <c r="Y1304" s="12">
        <v>45410</v>
      </c>
      <c r="Z1304" s="12">
        <v>45296</v>
      </c>
      <c r="AA1304" s="11">
        <f t="shared" si="100"/>
        <v>2024</v>
      </c>
      <c r="AB1304" s="11" t="str">
        <f t="shared" si="101"/>
        <v>January</v>
      </c>
      <c r="AC1304" s="11">
        <f t="shared" si="104"/>
        <v>-114</v>
      </c>
      <c r="AD1304" s="13" t="str" cm="1">
        <f t="array" ref="AD1304">_xlfn.IFS(Table1[[#This Row],[Diff order-ship date]]&gt;10,"late time",Table1[[#This Row],[Diff order-ship date]]&gt;=0,"on time",Table1[[#This Row],[Diff order-ship date]]&lt;0,"not appropriate")</f>
        <v>not appropriate</v>
      </c>
      <c r="AE1304" s="11" t="str">
        <f t="shared" si="102"/>
        <v>Positive</v>
      </c>
      <c r="AF1304" s="11" t="str">
        <f>_xlfn.CONCAT(Table1[[#This Row],[Month]],Table1[[#This Row],[year]])</f>
        <v>January2024</v>
      </c>
      <c r="AG1304" s="11">
        <f t="shared" si="103"/>
        <v>0.22987751531058601</v>
      </c>
    </row>
    <row r="1305" spans="1:33">
      <c r="A1305" s="6">
        <v>1304</v>
      </c>
      <c r="B1305" s="7" t="s">
        <v>3731</v>
      </c>
      <c r="C1305" s="7" t="s">
        <v>147</v>
      </c>
      <c r="D1305" s="7" t="s">
        <v>2932</v>
      </c>
      <c r="E1305" s="7" t="s">
        <v>2933</v>
      </c>
      <c r="F1305" s="7" t="s">
        <v>158</v>
      </c>
      <c r="G1305" s="7" t="s">
        <v>55</v>
      </c>
      <c r="H1305" s="7" t="s">
        <v>55</v>
      </c>
      <c r="I1305" s="7" t="s">
        <v>212</v>
      </c>
      <c r="J1305" s="7" t="s">
        <v>65</v>
      </c>
      <c r="K1305" s="7" t="s">
        <v>2751</v>
      </c>
      <c r="L1305" s="7" t="s">
        <v>29</v>
      </c>
      <c r="M1305" s="7" t="s">
        <v>56</v>
      </c>
      <c r="N1305" s="7" t="s">
        <v>136</v>
      </c>
      <c r="O1305" s="7">
        <v>443.73</v>
      </c>
      <c r="P1305" s="7">
        <v>7</v>
      </c>
      <c r="Q1305" s="7">
        <v>159.6</v>
      </c>
      <c r="R1305" s="8">
        <f>Table1[[#This Row],[Profit]]/Table1[[#This Row],[Sales]]</f>
        <v>0.35967818267865598</v>
      </c>
      <c r="S1305" s="7">
        <v>40.36</v>
      </c>
      <c r="T1305" s="7" t="s">
        <v>170</v>
      </c>
      <c r="U1305" s="7">
        <v>399</v>
      </c>
      <c r="V1305" s="7" t="s">
        <v>172</v>
      </c>
      <c r="W1305" s="7" t="s">
        <v>27</v>
      </c>
      <c r="X1305" s="10" t="s">
        <v>21</v>
      </c>
      <c r="Y1305" s="14">
        <v>44741</v>
      </c>
      <c r="Z1305" s="14">
        <v>44568</v>
      </c>
      <c r="AA1305" s="11">
        <f t="shared" si="100"/>
        <v>2022</v>
      </c>
      <c r="AB1305" s="11" t="str">
        <f t="shared" si="101"/>
        <v>January</v>
      </c>
      <c r="AC1305" s="11">
        <f t="shared" si="104"/>
        <v>-173</v>
      </c>
      <c r="AD1305" s="13" t="str" cm="1">
        <f t="array" ref="AD1305">_xlfn.IFS(Table1[[#This Row],[Diff order-ship date]]&gt;10,"late time",Table1[[#This Row],[Diff order-ship date]]&gt;=0,"on time",Table1[[#This Row],[Diff order-ship date]]&lt;0,"not appropriate")</f>
        <v>not appropriate</v>
      </c>
      <c r="AE1305" s="11" t="str">
        <f t="shared" si="102"/>
        <v>Positive</v>
      </c>
      <c r="AF1305" s="11" t="str">
        <f>_xlfn.CONCAT(Table1[[#This Row],[Month]],Table1[[#This Row],[year]])</f>
        <v>January2022</v>
      </c>
      <c r="AG1305" s="11">
        <f t="shared" si="103"/>
        <v>0.35967818267865598</v>
      </c>
    </row>
    <row r="1306" spans="1:33">
      <c r="A1306" s="4">
        <v>1305</v>
      </c>
      <c r="B1306" s="5" t="s">
        <v>3732</v>
      </c>
      <c r="C1306" s="5" t="s">
        <v>152</v>
      </c>
      <c r="D1306" s="5" t="s">
        <v>1358</v>
      </c>
      <c r="E1306" s="5" t="s">
        <v>1359</v>
      </c>
      <c r="F1306" s="5" t="s">
        <v>160</v>
      </c>
      <c r="G1306" s="5" t="s">
        <v>155</v>
      </c>
      <c r="H1306" s="5" t="s">
        <v>134</v>
      </c>
      <c r="I1306" s="5" t="s">
        <v>212</v>
      </c>
      <c r="J1306" s="5" t="s">
        <v>66</v>
      </c>
      <c r="K1306" s="5" t="s">
        <v>3733</v>
      </c>
      <c r="L1306" s="5" t="s">
        <v>29</v>
      </c>
      <c r="M1306" s="5" t="s">
        <v>56</v>
      </c>
      <c r="N1306" s="5" t="s">
        <v>3734</v>
      </c>
      <c r="O1306" s="5">
        <v>61.62</v>
      </c>
      <c r="P1306" s="5">
        <v>1</v>
      </c>
      <c r="Q1306" s="5">
        <v>23.4</v>
      </c>
      <c r="R1306" s="8">
        <f>Table1[[#This Row],[Profit]]/Table1[[#This Row],[Sales]]</f>
        <v>0.379746835443038</v>
      </c>
      <c r="S1306" s="5">
        <v>5.23</v>
      </c>
      <c r="T1306" s="5" t="s">
        <v>170</v>
      </c>
      <c r="U1306" s="5">
        <v>767</v>
      </c>
      <c r="V1306" s="5" t="s">
        <v>172</v>
      </c>
      <c r="W1306" s="5" t="s">
        <v>63</v>
      </c>
      <c r="X1306" s="9" t="s">
        <v>28</v>
      </c>
      <c r="Y1306" s="12">
        <v>45185</v>
      </c>
      <c r="Z1306" s="12">
        <v>45187</v>
      </c>
      <c r="AA1306" s="11">
        <f t="shared" si="100"/>
        <v>2023</v>
      </c>
      <c r="AB1306" s="11" t="str">
        <f t="shared" si="101"/>
        <v>September</v>
      </c>
      <c r="AC1306" s="11">
        <f t="shared" si="104"/>
        <v>2</v>
      </c>
      <c r="AD1306" s="13" t="str" cm="1">
        <f t="array" ref="AD1306">_xlfn.IFS(Table1[[#This Row],[Diff order-ship date]]&gt;10,"late time",Table1[[#This Row],[Diff order-ship date]]&gt;=0,"on time",Table1[[#This Row],[Diff order-ship date]]&lt;0,"not appropriate")</f>
        <v>on time</v>
      </c>
      <c r="AE1306" s="11" t="str">
        <f t="shared" si="102"/>
        <v>Positive</v>
      </c>
      <c r="AF1306" s="11" t="str">
        <f>_xlfn.CONCAT(Table1[[#This Row],[Month]],Table1[[#This Row],[year]])</f>
        <v>September2023</v>
      </c>
      <c r="AG1306" s="11">
        <f t="shared" si="103"/>
        <v>0.379746835443038</v>
      </c>
    </row>
    <row r="1307" spans="1:33">
      <c r="A1307" s="6">
        <v>1306</v>
      </c>
      <c r="B1307" s="7" t="s">
        <v>3735</v>
      </c>
      <c r="C1307" s="7" t="s">
        <v>147</v>
      </c>
      <c r="D1307" s="7" t="s">
        <v>1660</v>
      </c>
      <c r="E1307" s="7" t="s">
        <v>1661</v>
      </c>
      <c r="F1307" s="7" t="s">
        <v>159</v>
      </c>
      <c r="G1307" s="7" t="s">
        <v>566</v>
      </c>
      <c r="H1307" s="7" t="s">
        <v>129</v>
      </c>
      <c r="I1307" s="7" t="s">
        <v>212</v>
      </c>
      <c r="J1307" s="7" t="s">
        <v>67</v>
      </c>
      <c r="K1307" s="7" t="s">
        <v>3564</v>
      </c>
      <c r="L1307" s="7" t="s">
        <v>29</v>
      </c>
      <c r="M1307" s="7" t="s">
        <v>56</v>
      </c>
      <c r="N1307" s="7" t="s">
        <v>3565</v>
      </c>
      <c r="O1307" s="7">
        <v>106.02</v>
      </c>
      <c r="P1307" s="7">
        <v>2</v>
      </c>
      <c r="Q1307" s="7">
        <v>9.5399999999999991</v>
      </c>
      <c r="R1307" s="8">
        <f>Table1[[#This Row],[Profit]]/Table1[[#This Row],[Sales]]</f>
        <v>8.9983022071307303E-2</v>
      </c>
      <c r="S1307" s="7">
        <v>5.0199999999999996</v>
      </c>
      <c r="T1307" s="7" t="s">
        <v>170</v>
      </c>
      <c r="U1307" s="7">
        <v>115</v>
      </c>
      <c r="V1307" s="7" t="s">
        <v>172</v>
      </c>
      <c r="W1307" s="7" t="s">
        <v>27</v>
      </c>
      <c r="X1307" s="10" t="s">
        <v>28</v>
      </c>
      <c r="Y1307" s="14">
        <v>45451</v>
      </c>
      <c r="Z1307" s="14">
        <v>45543</v>
      </c>
      <c r="AA1307" s="11">
        <f t="shared" si="100"/>
        <v>2024</v>
      </c>
      <c r="AB1307" s="11" t="str">
        <f t="shared" si="101"/>
        <v>September</v>
      </c>
      <c r="AC1307" s="11">
        <f t="shared" si="104"/>
        <v>92</v>
      </c>
      <c r="AD1307" s="13" t="str" cm="1">
        <f t="array" ref="AD1307">_xlfn.IFS(Table1[[#This Row],[Diff order-ship date]]&gt;10,"late time",Table1[[#This Row],[Diff order-ship date]]&gt;=0,"on time",Table1[[#This Row],[Diff order-ship date]]&lt;0,"not appropriate")</f>
        <v>late time</v>
      </c>
      <c r="AE1307" s="11" t="str">
        <f t="shared" si="102"/>
        <v>Positive</v>
      </c>
      <c r="AF1307" s="11" t="str">
        <f>_xlfn.CONCAT(Table1[[#This Row],[Month]],Table1[[#This Row],[year]])</f>
        <v>September2024</v>
      </c>
      <c r="AG1307" s="11">
        <f t="shared" si="103"/>
        <v>8.9983022071307303E-2</v>
      </c>
    </row>
    <row r="1308" spans="1:33">
      <c r="A1308" s="4">
        <v>1307</v>
      </c>
      <c r="B1308" s="5" t="s">
        <v>3736</v>
      </c>
      <c r="C1308" s="5" t="s">
        <v>152</v>
      </c>
      <c r="D1308" s="5" t="s">
        <v>3724</v>
      </c>
      <c r="E1308" s="5" t="s">
        <v>3725</v>
      </c>
      <c r="F1308" s="5" t="s">
        <v>158</v>
      </c>
      <c r="G1308" s="5" t="s">
        <v>150</v>
      </c>
      <c r="H1308" s="5" t="s">
        <v>87</v>
      </c>
      <c r="I1308" s="5" t="s">
        <v>212</v>
      </c>
      <c r="J1308" s="5" t="s">
        <v>66</v>
      </c>
      <c r="K1308" s="5" t="s">
        <v>3737</v>
      </c>
      <c r="L1308" s="5" t="s">
        <v>29</v>
      </c>
      <c r="M1308" s="5" t="s">
        <v>56</v>
      </c>
      <c r="N1308" s="5" t="s">
        <v>3738</v>
      </c>
      <c r="O1308" s="5">
        <v>422.73</v>
      </c>
      <c r="P1308" s="5">
        <v>3</v>
      </c>
      <c r="Q1308" s="5">
        <v>46.44</v>
      </c>
      <c r="R1308" s="8">
        <f>Table1[[#This Row],[Profit]]/Table1[[#This Row],[Sales]]</f>
        <v>0.109857355758995</v>
      </c>
      <c r="S1308" s="5">
        <v>3.03</v>
      </c>
      <c r="T1308" s="5" t="s">
        <v>170</v>
      </c>
      <c r="U1308" s="5">
        <v>485</v>
      </c>
      <c r="V1308" s="5" t="s">
        <v>172</v>
      </c>
      <c r="W1308" s="5" t="s">
        <v>76</v>
      </c>
      <c r="X1308" s="9" t="s">
        <v>28</v>
      </c>
      <c r="Y1308" s="12">
        <v>45173</v>
      </c>
      <c r="Z1308" s="12">
        <v>45264</v>
      </c>
      <c r="AA1308" s="11">
        <f t="shared" si="100"/>
        <v>2023</v>
      </c>
      <c r="AB1308" s="11" t="str">
        <f t="shared" si="101"/>
        <v>December</v>
      </c>
      <c r="AC1308" s="11">
        <f t="shared" si="104"/>
        <v>91</v>
      </c>
      <c r="AD1308" s="13" t="str" cm="1">
        <f t="array" ref="AD1308">_xlfn.IFS(Table1[[#This Row],[Diff order-ship date]]&gt;10,"late time",Table1[[#This Row],[Diff order-ship date]]&gt;=0,"on time",Table1[[#This Row],[Diff order-ship date]]&lt;0,"not appropriate")</f>
        <v>late time</v>
      </c>
      <c r="AE1308" s="11" t="str">
        <f t="shared" si="102"/>
        <v>Positive</v>
      </c>
      <c r="AF1308" s="11" t="str">
        <f>_xlfn.CONCAT(Table1[[#This Row],[Month]],Table1[[#This Row],[year]])</f>
        <v>December2023</v>
      </c>
      <c r="AG1308" s="11">
        <f t="shared" si="103"/>
        <v>0.109857355758995</v>
      </c>
    </row>
    <row r="1309" spans="1:33">
      <c r="A1309" s="6">
        <v>1308</v>
      </c>
      <c r="B1309" s="7" t="s">
        <v>3731</v>
      </c>
      <c r="C1309" s="7" t="s">
        <v>147</v>
      </c>
      <c r="D1309" s="7" t="s">
        <v>2932</v>
      </c>
      <c r="E1309" s="7" t="s">
        <v>2933</v>
      </c>
      <c r="F1309" s="7" t="s">
        <v>158</v>
      </c>
      <c r="G1309" s="7" t="s">
        <v>55</v>
      </c>
      <c r="H1309" s="7" t="s">
        <v>55</v>
      </c>
      <c r="I1309" s="7" t="s">
        <v>212</v>
      </c>
      <c r="J1309" s="7" t="s">
        <v>65</v>
      </c>
      <c r="K1309" s="7" t="s">
        <v>3739</v>
      </c>
      <c r="L1309" s="7" t="s">
        <v>29</v>
      </c>
      <c r="M1309" s="7" t="s">
        <v>50</v>
      </c>
      <c r="N1309" s="7" t="s">
        <v>3740</v>
      </c>
      <c r="O1309" s="7">
        <v>2190.75</v>
      </c>
      <c r="P1309" s="7">
        <v>5</v>
      </c>
      <c r="Q1309" s="7">
        <v>65.7</v>
      </c>
      <c r="R1309" s="8">
        <f>Table1[[#This Row],[Profit]]/Table1[[#This Row],[Sales]]</f>
        <v>2.9989729544676502E-2</v>
      </c>
      <c r="S1309" s="7">
        <v>327.55</v>
      </c>
      <c r="T1309" s="7" t="s">
        <v>170</v>
      </c>
      <c r="U1309" s="7">
        <v>164</v>
      </c>
      <c r="V1309" s="7" t="s">
        <v>172</v>
      </c>
      <c r="W1309" s="7" t="s">
        <v>27</v>
      </c>
      <c r="X1309" s="10" t="s">
        <v>28</v>
      </c>
      <c r="Y1309" s="14">
        <v>44977</v>
      </c>
      <c r="Z1309" s="14">
        <v>44980</v>
      </c>
      <c r="AA1309" s="11">
        <f t="shared" si="100"/>
        <v>2023</v>
      </c>
      <c r="AB1309" s="11" t="str">
        <f t="shared" si="101"/>
        <v>February</v>
      </c>
      <c r="AC1309" s="11">
        <f t="shared" si="104"/>
        <v>3</v>
      </c>
      <c r="AD1309" s="13" t="str" cm="1">
        <f t="array" ref="AD1309">_xlfn.IFS(Table1[[#This Row],[Diff order-ship date]]&gt;10,"late time",Table1[[#This Row],[Diff order-ship date]]&gt;=0,"on time",Table1[[#This Row],[Diff order-ship date]]&lt;0,"not appropriate")</f>
        <v>on time</v>
      </c>
      <c r="AE1309" s="11" t="str">
        <f t="shared" si="102"/>
        <v>Positive</v>
      </c>
      <c r="AF1309" s="11" t="str">
        <f>_xlfn.CONCAT(Table1[[#This Row],[Month]],Table1[[#This Row],[year]])</f>
        <v>February2023</v>
      </c>
      <c r="AG1309" s="11">
        <f t="shared" si="103"/>
        <v>2.9989729544676502E-2</v>
      </c>
    </row>
    <row r="1310" spans="1:33">
      <c r="A1310" s="4">
        <v>1309</v>
      </c>
      <c r="B1310" s="5" t="s">
        <v>3741</v>
      </c>
      <c r="C1310" s="5" t="s">
        <v>152</v>
      </c>
      <c r="D1310" s="5" t="s">
        <v>3130</v>
      </c>
      <c r="E1310" s="5" t="s">
        <v>3131</v>
      </c>
      <c r="F1310" s="5" t="s">
        <v>160</v>
      </c>
      <c r="G1310" s="5" t="s">
        <v>751</v>
      </c>
      <c r="H1310" s="5" t="s">
        <v>138</v>
      </c>
      <c r="I1310" s="5" t="s">
        <v>212</v>
      </c>
      <c r="J1310" s="5" t="s">
        <v>65</v>
      </c>
      <c r="K1310" s="5" t="s">
        <v>3742</v>
      </c>
      <c r="L1310" s="5" t="s">
        <v>29</v>
      </c>
      <c r="M1310" s="5" t="s">
        <v>83</v>
      </c>
      <c r="N1310" s="5" t="s">
        <v>3743</v>
      </c>
      <c r="O1310" s="5">
        <v>15.96</v>
      </c>
      <c r="P1310" s="5">
        <v>1</v>
      </c>
      <c r="Q1310" s="5">
        <v>2.37</v>
      </c>
      <c r="R1310" s="8">
        <f>Table1[[#This Row],[Profit]]/Table1[[#This Row],[Sales]]</f>
        <v>0.14849624060150399</v>
      </c>
      <c r="S1310" s="5">
        <v>1.22</v>
      </c>
      <c r="T1310" s="5" t="s">
        <v>165</v>
      </c>
      <c r="U1310" s="5">
        <v>557</v>
      </c>
      <c r="V1310" s="5" t="s">
        <v>172</v>
      </c>
      <c r="W1310" s="5" t="s">
        <v>76</v>
      </c>
      <c r="X1310" s="9" t="s">
        <v>21</v>
      </c>
      <c r="Y1310" s="12">
        <v>45544</v>
      </c>
      <c r="Z1310" s="12">
        <v>45544</v>
      </c>
      <c r="AA1310" s="11">
        <f t="shared" si="100"/>
        <v>2024</v>
      </c>
      <c r="AB1310" s="11" t="str">
        <f t="shared" si="101"/>
        <v>September</v>
      </c>
      <c r="AC1310" s="11">
        <f t="shared" si="104"/>
        <v>0</v>
      </c>
      <c r="AD1310" s="13" t="str" cm="1">
        <f t="array" ref="AD1310">_xlfn.IFS(Table1[[#This Row],[Diff order-ship date]]&gt;10,"late time",Table1[[#This Row],[Diff order-ship date]]&gt;=0,"on time",Table1[[#This Row],[Diff order-ship date]]&lt;0,"not appropriate")</f>
        <v>on time</v>
      </c>
      <c r="AE1310" s="11" t="str">
        <f t="shared" si="102"/>
        <v>Positive</v>
      </c>
      <c r="AF1310" s="11" t="str">
        <f>_xlfn.CONCAT(Table1[[#This Row],[Month]],Table1[[#This Row],[year]])</f>
        <v>September2024</v>
      </c>
      <c r="AG1310" s="11">
        <f t="shared" si="103"/>
        <v>0.14849624060150399</v>
      </c>
    </row>
    <row r="1311" spans="1:33">
      <c r="A1311" s="6">
        <v>1310</v>
      </c>
      <c r="B1311" s="7" t="s">
        <v>3744</v>
      </c>
      <c r="C1311" s="7" t="s">
        <v>153</v>
      </c>
      <c r="D1311" s="7" t="s">
        <v>3745</v>
      </c>
      <c r="E1311" s="7" t="s">
        <v>3746</v>
      </c>
      <c r="F1311" s="7" t="s">
        <v>158</v>
      </c>
      <c r="G1311" s="7" t="s">
        <v>1778</v>
      </c>
      <c r="H1311" s="7" t="s">
        <v>51</v>
      </c>
      <c r="I1311" s="7" t="s">
        <v>212</v>
      </c>
      <c r="J1311" s="7" t="s">
        <v>64</v>
      </c>
      <c r="K1311" s="7" t="s">
        <v>2686</v>
      </c>
      <c r="L1311" s="7" t="s">
        <v>29</v>
      </c>
      <c r="M1311" s="7" t="s">
        <v>50</v>
      </c>
      <c r="N1311" s="7" t="s">
        <v>2687</v>
      </c>
      <c r="O1311" s="7">
        <v>445.95</v>
      </c>
      <c r="P1311" s="7">
        <v>3</v>
      </c>
      <c r="Q1311" s="7">
        <v>80.19</v>
      </c>
      <c r="R1311" s="8">
        <f>Table1[[#This Row],[Profit]]/Table1[[#This Row],[Sales]]</f>
        <v>0.17981836528758799</v>
      </c>
      <c r="S1311" s="7">
        <v>65.56</v>
      </c>
      <c r="T1311" s="7" t="s">
        <v>166</v>
      </c>
      <c r="U1311" s="7">
        <v>253</v>
      </c>
      <c r="V1311" s="7" t="s">
        <v>172</v>
      </c>
      <c r="W1311" s="7" t="s">
        <v>76</v>
      </c>
      <c r="X1311" s="10" t="s">
        <v>21</v>
      </c>
      <c r="Y1311" s="14">
        <v>45438</v>
      </c>
      <c r="Z1311" s="14">
        <v>45440</v>
      </c>
      <c r="AA1311" s="11">
        <f t="shared" si="100"/>
        <v>2024</v>
      </c>
      <c r="AB1311" s="11" t="str">
        <f t="shared" si="101"/>
        <v>May</v>
      </c>
      <c r="AC1311" s="11">
        <f t="shared" si="104"/>
        <v>2</v>
      </c>
      <c r="AD1311" s="13" t="str" cm="1">
        <f t="array" ref="AD1311">_xlfn.IFS(Table1[[#This Row],[Diff order-ship date]]&gt;10,"late time",Table1[[#This Row],[Diff order-ship date]]&gt;=0,"on time",Table1[[#This Row],[Diff order-ship date]]&lt;0,"not appropriate")</f>
        <v>on time</v>
      </c>
      <c r="AE1311" s="11" t="str">
        <f t="shared" si="102"/>
        <v>Positive</v>
      </c>
      <c r="AF1311" s="11" t="str">
        <f>_xlfn.CONCAT(Table1[[#This Row],[Month]],Table1[[#This Row],[year]])</f>
        <v>May2024</v>
      </c>
      <c r="AG1311" s="11">
        <f t="shared" si="103"/>
        <v>0.17981836528758799</v>
      </c>
    </row>
    <row r="1312" spans="1:33">
      <c r="A1312" s="4">
        <v>1311</v>
      </c>
      <c r="B1312" s="5" t="s">
        <v>3668</v>
      </c>
      <c r="C1312" s="5" t="s">
        <v>153</v>
      </c>
      <c r="D1312" s="5" t="s">
        <v>1010</v>
      </c>
      <c r="E1312" s="5" t="s">
        <v>127</v>
      </c>
      <c r="F1312" s="5" t="s">
        <v>158</v>
      </c>
      <c r="G1312" s="5" t="s">
        <v>1454</v>
      </c>
      <c r="H1312" s="5" t="s">
        <v>108</v>
      </c>
      <c r="I1312" s="5" t="s">
        <v>212</v>
      </c>
      <c r="J1312" s="5" t="s">
        <v>64</v>
      </c>
      <c r="K1312" s="5" t="s">
        <v>3747</v>
      </c>
      <c r="L1312" s="5" t="s">
        <v>29</v>
      </c>
      <c r="M1312" s="5" t="s">
        <v>121</v>
      </c>
      <c r="N1312" s="5" t="s">
        <v>3748</v>
      </c>
      <c r="O1312" s="5">
        <v>4298.8500000000004</v>
      </c>
      <c r="P1312" s="5">
        <v>5</v>
      </c>
      <c r="Q1312" s="5">
        <v>300.89999999999998</v>
      </c>
      <c r="R1312" s="8">
        <f>Table1[[#This Row],[Profit]]/Table1[[#This Row],[Sales]]</f>
        <v>6.9995463903136906E-2</v>
      </c>
      <c r="S1312" s="5">
        <v>297.81</v>
      </c>
      <c r="T1312" s="5" t="s">
        <v>166</v>
      </c>
      <c r="U1312" s="5">
        <v>214</v>
      </c>
      <c r="V1312" s="5" t="s">
        <v>172</v>
      </c>
      <c r="W1312" s="5" t="s">
        <v>63</v>
      </c>
      <c r="X1312" s="9" t="s">
        <v>28</v>
      </c>
      <c r="Y1312" s="12">
        <v>45460</v>
      </c>
      <c r="Z1312" s="12">
        <v>45462</v>
      </c>
      <c r="AA1312" s="11">
        <f t="shared" si="100"/>
        <v>2024</v>
      </c>
      <c r="AB1312" s="11" t="str">
        <f t="shared" si="101"/>
        <v>June</v>
      </c>
      <c r="AC1312" s="11">
        <f t="shared" si="104"/>
        <v>2</v>
      </c>
      <c r="AD1312" s="13" t="str" cm="1">
        <f t="array" ref="AD1312">_xlfn.IFS(Table1[[#This Row],[Diff order-ship date]]&gt;10,"late time",Table1[[#This Row],[Diff order-ship date]]&gt;=0,"on time",Table1[[#This Row],[Diff order-ship date]]&lt;0,"not appropriate")</f>
        <v>on time</v>
      </c>
      <c r="AE1312" s="11" t="str">
        <f t="shared" si="102"/>
        <v>Positive</v>
      </c>
      <c r="AF1312" s="11" t="str">
        <f>_xlfn.CONCAT(Table1[[#This Row],[Month]],Table1[[#This Row],[year]])</f>
        <v>June2024</v>
      </c>
      <c r="AG1312" s="11">
        <f t="shared" si="103"/>
        <v>6.9995463903136906E-2</v>
      </c>
    </row>
    <row r="1313" spans="1:33">
      <c r="A1313" s="6">
        <v>1312</v>
      </c>
      <c r="B1313" s="7" t="s">
        <v>3749</v>
      </c>
      <c r="C1313" s="7" t="s">
        <v>153</v>
      </c>
      <c r="D1313" s="7" t="s">
        <v>3750</v>
      </c>
      <c r="E1313" s="7" t="s">
        <v>3751</v>
      </c>
      <c r="F1313" s="7" t="s">
        <v>158</v>
      </c>
      <c r="G1313" s="7" t="s">
        <v>2214</v>
      </c>
      <c r="H1313" s="7" t="s">
        <v>104</v>
      </c>
      <c r="I1313" s="7" t="s">
        <v>212</v>
      </c>
      <c r="J1313" s="7" t="s">
        <v>67</v>
      </c>
      <c r="K1313" s="7" t="s">
        <v>3752</v>
      </c>
      <c r="L1313" s="7" t="s">
        <v>29</v>
      </c>
      <c r="M1313" s="7" t="s">
        <v>121</v>
      </c>
      <c r="N1313" s="7" t="s">
        <v>3753</v>
      </c>
      <c r="O1313" s="7">
        <v>1057.8</v>
      </c>
      <c r="P1313" s="7">
        <v>2</v>
      </c>
      <c r="Q1313" s="7">
        <v>338.46</v>
      </c>
      <c r="R1313" s="8">
        <f>Table1[[#This Row],[Profit]]/Table1[[#This Row],[Sales]]</f>
        <v>0.31996596710153102</v>
      </c>
      <c r="S1313" s="7">
        <v>118.56</v>
      </c>
      <c r="T1313" s="7" t="s">
        <v>166</v>
      </c>
      <c r="U1313" s="7">
        <v>95</v>
      </c>
      <c r="V1313" s="7" t="s">
        <v>172</v>
      </c>
      <c r="W1313" s="7" t="s">
        <v>76</v>
      </c>
      <c r="X1313" s="10" t="s">
        <v>28</v>
      </c>
      <c r="Y1313" s="14">
        <v>45301</v>
      </c>
      <c r="Z1313" s="14">
        <v>45361</v>
      </c>
      <c r="AA1313" s="11">
        <f t="shared" si="100"/>
        <v>2024</v>
      </c>
      <c r="AB1313" s="11" t="str">
        <f t="shared" si="101"/>
        <v>March</v>
      </c>
      <c r="AC1313" s="11">
        <f t="shared" si="104"/>
        <v>60</v>
      </c>
      <c r="AD1313" s="13" t="str" cm="1">
        <f t="array" ref="AD1313">_xlfn.IFS(Table1[[#This Row],[Diff order-ship date]]&gt;10,"late time",Table1[[#This Row],[Diff order-ship date]]&gt;=0,"on time",Table1[[#This Row],[Diff order-ship date]]&lt;0,"not appropriate")</f>
        <v>late time</v>
      </c>
      <c r="AE1313" s="11" t="str">
        <f t="shared" si="102"/>
        <v>Positive</v>
      </c>
      <c r="AF1313" s="11" t="str">
        <f>_xlfn.CONCAT(Table1[[#This Row],[Month]],Table1[[#This Row],[year]])</f>
        <v>March2024</v>
      </c>
      <c r="AG1313" s="11">
        <f t="shared" si="103"/>
        <v>0.31996596710153102</v>
      </c>
    </row>
    <row r="1314" spans="1:33">
      <c r="A1314" s="4">
        <v>1313</v>
      </c>
      <c r="B1314" s="5" t="s">
        <v>3754</v>
      </c>
      <c r="C1314" s="5" t="s">
        <v>153</v>
      </c>
      <c r="D1314" s="5" t="s">
        <v>2701</v>
      </c>
      <c r="E1314" s="5" t="s">
        <v>2702</v>
      </c>
      <c r="F1314" s="5" t="s">
        <v>160</v>
      </c>
      <c r="G1314" s="5" t="s">
        <v>474</v>
      </c>
      <c r="H1314" s="5" t="s">
        <v>25</v>
      </c>
      <c r="I1314" s="5" t="s">
        <v>212</v>
      </c>
      <c r="J1314" s="5" t="s">
        <v>66</v>
      </c>
      <c r="K1314" s="5" t="s">
        <v>3755</v>
      </c>
      <c r="L1314" s="5" t="s">
        <v>42</v>
      </c>
      <c r="M1314" s="5" t="s">
        <v>105</v>
      </c>
      <c r="N1314" s="5" t="s">
        <v>3756</v>
      </c>
      <c r="O1314" s="5">
        <v>288.83999999999997</v>
      </c>
      <c r="P1314" s="5">
        <v>2</v>
      </c>
      <c r="Q1314" s="5">
        <v>37.5</v>
      </c>
      <c r="R1314" s="8">
        <f>Table1[[#This Row],[Profit]]/Table1[[#This Row],[Sales]]</f>
        <v>0.12982966348151201</v>
      </c>
      <c r="S1314" s="5">
        <v>53.02</v>
      </c>
      <c r="T1314" s="5" t="s">
        <v>165</v>
      </c>
      <c r="U1314" s="5">
        <v>547</v>
      </c>
      <c r="V1314" s="5" t="s">
        <v>172</v>
      </c>
      <c r="W1314" s="5" t="s">
        <v>72</v>
      </c>
      <c r="X1314" s="9" t="s">
        <v>21</v>
      </c>
      <c r="Y1314" s="12">
        <v>44300</v>
      </c>
      <c r="Z1314" s="12">
        <v>44300</v>
      </c>
      <c r="AA1314" s="11">
        <f t="shared" si="100"/>
        <v>2021</v>
      </c>
      <c r="AB1314" s="11" t="str">
        <f t="shared" si="101"/>
        <v>April</v>
      </c>
      <c r="AC1314" s="11">
        <f t="shared" si="104"/>
        <v>0</v>
      </c>
      <c r="AD1314" s="13" t="str" cm="1">
        <f t="array" ref="AD1314">_xlfn.IFS(Table1[[#This Row],[Diff order-ship date]]&gt;10,"late time",Table1[[#This Row],[Diff order-ship date]]&gt;=0,"on time",Table1[[#This Row],[Diff order-ship date]]&lt;0,"not appropriate")</f>
        <v>on time</v>
      </c>
      <c r="AE1314" s="11" t="str">
        <f t="shared" si="102"/>
        <v>Positive</v>
      </c>
      <c r="AF1314" s="11" t="str">
        <f>_xlfn.CONCAT(Table1[[#This Row],[Month]],Table1[[#This Row],[year]])</f>
        <v>April2021</v>
      </c>
      <c r="AG1314" s="11">
        <f t="shared" si="103"/>
        <v>0.12982966348151201</v>
      </c>
    </row>
    <row r="1315" spans="1:33">
      <c r="A1315" s="6">
        <v>1314</v>
      </c>
      <c r="B1315" s="7" t="s">
        <v>3649</v>
      </c>
      <c r="C1315" s="7" t="s">
        <v>153</v>
      </c>
      <c r="D1315" s="7" t="s">
        <v>1581</v>
      </c>
      <c r="E1315" s="7" t="s">
        <v>1582</v>
      </c>
      <c r="F1315" s="7" t="s">
        <v>160</v>
      </c>
      <c r="G1315" s="7" t="s">
        <v>644</v>
      </c>
      <c r="H1315" s="7" t="s">
        <v>104</v>
      </c>
      <c r="I1315" s="7" t="s">
        <v>212</v>
      </c>
      <c r="J1315" s="7" t="s">
        <v>67</v>
      </c>
      <c r="K1315" s="7" t="s">
        <v>3757</v>
      </c>
      <c r="L1315" s="7" t="s">
        <v>42</v>
      </c>
      <c r="M1315" s="7" t="s">
        <v>62</v>
      </c>
      <c r="N1315" s="7" t="s">
        <v>3758</v>
      </c>
      <c r="O1315" s="7">
        <v>345.06</v>
      </c>
      <c r="P1315" s="7">
        <v>4</v>
      </c>
      <c r="Q1315" s="7">
        <v>-20.82</v>
      </c>
      <c r="R1315" s="8">
        <f>Table1[[#This Row],[Profit]]/Table1[[#This Row],[Sales]]</f>
        <v>-6.0337332637802103E-2</v>
      </c>
      <c r="S1315" s="7">
        <v>33.56</v>
      </c>
      <c r="T1315" s="7" t="s">
        <v>165</v>
      </c>
      <c r="U1315" s="7">
        <v>660</v>
      </c>
      <c r="V1315" s="7" t="s">
        <v>172</v>
      </c>
      <c r="W1315" s="7" t="s">
        <v>27</v>
      </c>
      <c r="X1315" s="10" t="s">
        <v>21</v>
      </c>
      <c r="Y1315" s="14">
        <v>44617</v>
      </c>
      <c r="Z1315" s="14">
        <v>44617</v>
      </c>
      <c r="AA1315" s="11">
        <f t="shared" si="100"/>
        <v>2022</v>
      </c>
      <c r="AB1315" s="11" t="str">
        <f t="shared" si="101"/>
        <v>February</v>
      </c>
      <c r="AC1315" s="11">
        <f t="shared" si="104"/>
        <v>0</v>
      </c>
      <c r="AD1315" s="13" t="str" cm="1">
        <f t="array" ref="AD1315">_xlfn.IFS(Table1[[#This Row],[Diff order-ship date]]&gt;10,"late time",Table1[[#This Row],[Diff order-ship date]]&gt;=0,"on time",Table1[[#This Row],[Diff order-ship date]]&lt;0,"not appropriate")</f>
        <v>on time</v>
      </c>
      <c r="AE1315" s="11" t="str">
        <f t="shared" si="102"/>
        <v>Negative</v>
      </c>
      <c r="AF1315" s="11" t="str">
        <f>_xlfn.CONCAT(Table1[[#This Row],[Month]],Table1[[#This Row],[year]])</f>
        <v>February2022</v>
      </c>
      <c r="AG1315" s="11">
        <f t="shared" si="103"/>
        <v>-6.0337332637802103E-2</v>
      </c>
    </row>
    <row r="1316" spans="1:33">
      <c r="A1316" s="4">
        <v>1315</v>
      </c>
      <c r="B1316" s="5" t="s">
        <v>3759</v>
      </c>
      <c r="C1316" s="5" t="s">
        <v>153</v>
      </c>
      <c r="D1316" s="5" t="s">
        <v>765</v>
      </c>
      <c r="E1316" s="5" t="s">
        <v>766</v>
      </c>
      <c r="F1316" s="5" t="s">
        <v>160</v>
      </c>
      <c r="G1316" s="5" t="s">
        <v>1478</v>
      </c>
      <c r="H1316" s="5" t="s">
        <v>87</v>
      </c>
      <c r="I1316" s="5" t="s">
        <v>212</v>
      </c>
      <c r="J1316" s="5" t="s">
        <v>66</v>
      </c>
      <c r="K1316" s="5" t="s">
        <v>3760</v>
      </c>
      <c r="L1316" s="5" t="s">
        <v>42</v>
      </c>
      <c r="M1316" s="5" t="s">
        <v>26</v>
      </c>
      <c r="N1316" s="5" t="s">
        <v>3761</v>
      </c>
      <c r="O1316" s="5">
        <v>32.01</v>
      </c>
      <c r="P1316" s="5">
        <v>1</v>
      </c>
      <c r="Q1316" s="5">
        <v>10.23</v>
      </c>
      <c r="R1316" s="8">
        <f>Table1[[#This Row],[Profit]]/Table1[[#This Row],[Sales]]</f>
        <v>0.31958762886597902</v>
      </c>
      <c r="S1316" s="5">
        <v>3.3</v>
      </c>
      <c r="T1316" s="5" t="s">
        <v>165</v>
      </c>
      <c r="U1316" s="5">
        <v>264</v>
      </c>
      <c r="V1316" s="5" t="s">
        <v>172</v>
      </c>
      <c r="W1316" s="5" t="s">
        <v>63</v>
      </c>
      <c r="X1316" s="9" t="s">
        <v>28</v>
      </c>
      <c r="Y1316" s="12">
        <v>45438</v>
      </c>
      <c r="Z1316" s="12">
        <v>45440</v>
      </c>
      <c r="AA1316" s="11">
        <f t="shared" si="100"/>
        <v>2024</v>
      </c>
      <c r="AB1316" s="11" t="str">
        <f t="shared" si="101"/>
        <v>May</v>
      </c>
      <c r="AC1316" s="11">
        <f t="shared" si="104"/>
        <v>2</v>
      </c>
      <c r="AD1316" s="13" t="str" cm="1">
        <f t="array" ref="AD1316">_xlfn.IFS(Table1[[#This Row],[Diff order-ship date]]&gt;10,"late time",Table1[[#This Row],[Diff order-ship date]]&gt;=0,"on time",Table1[[#This Row],[Diff order-ship date]]&lt;0,"not appropriate")</f>
        <v>on time</v>
      </c>
      <c r="AE1316" s="11" t="str">
        <f t="shared" si="102"/>
        <v>Positive</v>
      </c>
      <c r="AF1316" s="11" t="str">
        <f>_xlfn.CONCAT(Table1[[#This Row],[Month]],Table1[[#This Row],[year]])</f>
        <v>May2024</v>
      </c>
      <c r="AG1316" s="11">
        <f t="shared" si="103"/>
        <v>0.31958762886597902</v>
      </c>
    </row>
    <row r="1317" spans="1:33">
      <c r="A1317" s="6">
        <v>1316</v>
      </c>
      <c r="B1317" s="7" t="s">
        <v>3762</v>
      </c>
      <c r="C1317" s="7" t="s">
        <v>153</v>
      </c>
      <c r="D1317" s="7" t="s">
        <v>3684</v>
      </c>
      <c r="E1317" s="7" t="s">
        <v>3685</v>
      </c>
      <c r="F1317" s="7" t="s">
        <v>159</v>
      </c>
      <c r="G1317" s="7" t="s">
        <v>1435</v>
      </c>
      <c r="H1317" s="7" t="s">
        <v>100</v>
      </c>
      <c r="I1317" s="7" t="s">
        <v>212</v>
      </c>
      <c r="J1317" s="7" t="s">
        <v>67</v>
      </c>
      <c r="K1317" s="7" t="s">
        <v>3763</v>
      </c>
      <c r="L1317" s="7" t="s">
        <v>42</v>
      </c>
      <c r="M1317" s="7" t="s">
        <v>62</v>
      </c>
      <c r="N1317" s="7" t="s">
        <v>3764</v>
      </c>
      <c r="O1317" s="7">
        <v>147.30000000000001</v>
      </c>
      <c r="P1317" s="7">
        <v>1</v>
      </c>
      <c r="Q1317" s="7">
        <v>19.14</v>
      </c>
      <c r="R1317" s="8">
        <f>Table1[[#This Row],[Profit]]/Table1[[#This Row],[Sales]]</f>
        <v>0.129938900203666</v>
      </c>
      <c r="S1317" s="7">
        <v>21.46</v>
      </c>
      <c r="T1317" s="7" t="s">
        <v>165</v>
      </c>
      <c r="U1317" s="7">
        <v>423</v>
      </c>
      <c r="V1317" s="7" t="s">
        <v>172</v>
      </c>
      <c r="W1317" s="7" t="s">
        <v>72</v>
      </c>
      <c r="X1317" s="10" t="s">
        <v>28</v>
      </c>
      <c r="Y1317" s="14">
        <v>44851</v>
      </c>
      <c r="Z1317" s="14">
        <v>44853</v>
      </c>
      <c r="AA1317" s="11">
        <f t="shared" si="100"/>
        <v>2022</v>
      </c>
      <c r="AB1317" s="11" t="str">
        <f t="shared" si="101"/>
        <v>October</v>
      </c>
      <c r="AC1317" s="11">
        <f t="shared" si="104"/>
        <v>2</v>
      </c>
      <c r="AD1317" s="13" t="str" cm="1">
        <f t="array" ref="AD1317">_xlfn.IFS(Table1[[#This Row],[Diff order-ship date]]&gt;10,"late time",Table1[[#This Row],[Diff order-ship date]]&gt;=0,"on time",Table1[[#This Row],[Diff order-ship date]]&lt;0,"not appropriate")</f>
        <v>on time</v>
      </c>
      <c r="AE1317" s="11" t="str">
        <f t="shared" si="102"/>
        <v>Positive</v>
      </c>
      <c r="AF1317" s="11" t="str">
        <f>_xlfn.CONCAT(Table1[[#This Row],[Month]],Table1[[#This Row],[year]])</f>
        <v>October2022</v>
      </c>
      <c r="AG1317" s="11">
        <f t="shared" si="103"/>
        <v>0.129938900203666</v>
      </c>
    </row>
    <row r="1318" spans="1:33">
      <c r="A1318" s="4">
        <v>1317</v>
      </c>
      <c r="B1318" s="5" t="s">
        <v>3664</v>
      </c>
      <c r="C1318" s="5" t="s">
        <v>153</v>
      </c>
      <c r="D1318" s="5" t="s">
        <v>311</v>
      </c>
      <c r="E1318" s="5" t="s">
        <v>312</v>
      </c>
      <c r="F1318" s="5" t="s">
        <v>158</v>
      </c>
      <c r="G1318" s="5" t="s">
        <v>1177</v>
      </c>
      <c r="H1318" s="5" t="s">
        <v>87</v>
      </c>
      <c r="I1318" s="5" t="s">
        <v>212</v>
      </c>
      <c r="J1318" s="5" t="s">
        <v>66</v>
      </c>
      <c r="K1318" s="5" t="s">
        <v>2794</v>
      </c>
      <c r="L1318" s="5" t="s">
        <v>29</v>
      </c>
      <c r="M1318" s="5" t="s">
        <v>50</v>
      </c>
      <c r="N1318" s="5" t="s">
        <v>2795</v>
      </c>
      <c r="O1318" s="5">
        <v>425.7</v>
      </c>
      <c r="P1318" s="5">
        <v>3</v>
      </c>
      <c r="Q1318" s="5">
        <v>85.14</v>
      </c>
      <c r="R1318" s="8">
        <f>Table1[[#This Row],[Profit]]/Table1[[#This Row],[Sales]]</f>
        <v>0.2</v>
      </c>
      <c r="S1318" s="5">
        <v>37.54</v>
      </c>
      <c r="T1318" s="5" t="s">
        <v>165</v>
      </c>
      <c r="U1318" s="5">
        <v>288</v>
      </c>
      <c r="V1318" s="5" t="s">
        <v>172</v>
      </c>
      <c r="W1318" s="5" t="s">
        <v>72</v>
      </c>
      <c r="X1318" s="9" t="s">
        <v>21</v>
      </c>
      <c r="Y1318" s="12">
        <v>45369</v>
      </c>
      <c r="Z1318" s="12">
        <v>45372</v>
      </c>
      <c r="AA1318" s="11">
        <f t="shared" si="100"/>
        <v>2024</v>
      </c>
      <c r="AB1318" s="11" t="str">
        <f t="shared" si="101"/>
        <v>March</v>
      </c>
      <c r="AC1318" s="11">
        <f t="shared" si="104"/>
        <v>3</v>
      </c>
      <c r="AD1318" s="13" t="str" cm="1">
        <f t="array" ref="AD1318">_xlfn.IFS(Table1[[#This Row],[Diff order-ship date]]&gt;10,"late time",Table1[[#This Row],[Diff order-ship date]]&gt;=0,"on time",Table1[[#This Row],[Diff order-ship date]]&lt;0,"not appropriate")</f>
        <v>on time</v>
      </c>
      <c r="AE1318" s="11" t="str">
        <f t="shared" si="102"/>
        <v>Positive</v>
      </c>
      <c r="AF1318" s="11" t="str">
        <f>_xlfn.CONCAT(Table1[[#This Row],[Month]],Table1[[#This Row],[year]])</f>
        <v>March2024</v>
      </c>
      <c r="AG1318" s="11">
        <f t="shared" si="103"/>
        <v>0.2</v>
      </c>
    </row>
    <row r="1319" spans="1:33">
      <c r="A1319" s="6">
        <v>1318</v>
      </c>
      <c r="B1319" s="7" t="s">
        <v>3765</v>
      </c>
      <c r="C1319" s="7" t="s">
        <v>153</v>
      </c>
      <c r="D1319" s="7" t="s">
        <v>2418</v>
      </c>
      <c r="E1319" s="7" t="s">
        <v>2419</v>
      </c>
      <c r="F1319" s="7" t="s">
        <v>158</v>
      </c>
      <c r="G1319" s="7" t="s">
        <v>644</v>
      </c>
      <c r="H1319" s="7" t="s">
        <v>104</v>
      </c>
      <c r="I1319" s="7" t="s">
        <v>212</v>
      </c>
      <c r="J1319" s="7" t="s">
        <v>67</v>
      </c>
      <c r="K1319" s="7" t="s">
        <v>3766</v>
      </c>
      <c r="L1319" s="7" t="s">
        <v>29</v>
      </c>
      <c r="M1319" s="7" t="s">
        <v>83</v>
      </c>
      <c r="N1319" s="7" t="s">
        <v>2707</v>
      </c>
      <c r="O1319" s="7">
        <v>22.17</v>
      </c>
      <c r="P1319" s="7">
        <v>2</v>
      </c>
      <c r="Q1319" s="7">
        <v>-10.23</v>
      </c>
      <c r="R1319" s="8">
        <f>Table1[[#This Row],[Profit]]/Table1[[#This Row],[Sales]]</f>
        <v>-0.461434370771313</v>
      </c>
      <c r="S1319" s="7">
        <v>3.84</v>
      </c>
      <c r="T1319" s="7" t="s">
        <v>165</v>
      </c>
      <c r="U1319" s="7">
        <v>747</v>
      </c>
      <c r="V1319" s="7" t="s">
        <v>172</v>
      </c>
      <c r="W1319" s="7" t="s">
        <v>76</v>
      </c>
      <c r="X1319" s="10" t="s">
        <v>21</v>
      </c>
      <c r="Y1319" s="14">
        <v>45435</v>
      </c>
      <c r="Z1319" s="14">
        <v>45437</v>
      </c>
      <c r="AA1319" s="11">
        <f t="shared" si="100"/>
        <v>2024</v>
      </c>
      <c r="AB1319" s="11" t="str">
        <f t="shared" si="101"/>
        <v>May</v>
      </c>
      <c r="AC1319" s="11">
        <f t="shared" si="104"/>
        <v>2</v>
      </c>
      <c r="AD1319" s="13" t="str" cm="1">
        <f t="array" ref="AD1319">_xlfn.IFS(Table1[[#This Row],[Diff order-ship date]]&gt;10,"late time",Table1[[#This Row],[Diff order-ship date]]&gt;=0,"on time",Table1[[#This Row],[Diff order-ship date]]&lt;0,"not appropriate")</f>
        <v>on time</v>
      </c>
      <c r="AE1319" s="11" t="str">
        <f t="shared" si="102"/>
        <v>Negative</v>
      </c>
      <c r="AF1319" s="11" t="str">
        <f>_xlfn.CONCAT(Table1[[#This Row],[Month]],Table1[[#This Row],[year]])</f>
        <v>May2024</v>
      </c>
      <c r="AG1319" s="11">
        <f t="shared" si="103"/>
        <v>-0.461434370771313</v>
      </c>
    </row>
    <row r="1320" spans="1:33">
      <c r="A1320" s="4">
        <v>1319</v>
      </c>
      <c r="B1320" s="5" t="s">
        <v>3767</v>
      </c>
      <c r="C1320" s="5" t="s">
        <v>153</v>
      </c>
      <c r="D1320" s="5" t="s">
        <v>3768</v>
      </c>
      <c r="E1320" s="5" t="s">
        <v>3769</v>
      </c>
      <c r="F1320" s="5" t="s">
        <v>158</v>
      </c>
      <c r="G1320" s="5" t="s">
        <v>224</v>
      </c>
      <c r="H1320" s="5" t="s">
        <v>87</v>
      </c>
      <c r="I1320" s="5" t="s">
        <v>212</v>
      </c>
      <c r="J1320" s="5" t="s">
        <v>66</v>
      </c>
      <c r="K1320" s="5" t="s">
        <v>3770</v>
      </c>
      <c r="L1320" s="5" t="s">
        <v>42</v>
      </c>
      <c r="M1320" s="5" t="s">
        <v>62</v>
      </c>
      <c r="N1320" s="5" t="s">
        <v>3771</v>
      </c>
      <c r="O1320" s="5">
        <v>1075.23</v>
      </c>
      <c r="P1320" s="5">
        <v>3</v>
      </c>
      <c r="Q1320" s="5">
        <v>344.07</v>
      </c>
      <c r="R1320" s="8">
        <f>Table1[[#This Row],[Profit]]/Table1[[#This Row],[Sales]]</f>
        <v>0.31999665187913301</v>
      </c>
      <c r="S1320" s="5">
        <v>136.44999999999999</v>
      </c>
      <c r="T1320" s="5" t="s">
        <v>165</v>
      </c>
      <c r="U1320" s="5">
        <v>186</v>
      </c>
      <c r="V1320" s="5" t="s">
        <v>172</v>
      </c>
      <c r="W1320" s="5" t="s">
        <v>63</v>
      </c>
      <c r="X1320" s="9" t="s">
        <v>21</v>
      </c>
      <c r="Y1320" s="12">
        <v>45117</v>
      </c>
      <c r="Z1320" s="12">
        <v>45270</v>
      </c>
      <c r="AA1320" s="11">
        <f t="shared" si="100"/>
        <v>2023</v>
      </c>
      <c r="AB1320" s="11" t="str">
        <f t="shared" si="101"/>
        <v>December</v>
      </c>
      <c r="AC1320" s="11">
        <f t="shared" si="104"/>
        <v>153</v>
      </c>
      <c r="AD1320" s="13" t="str" cm="1">
        <f t="array" ref="AD1320">_xlfn.IFS(Table1[[#This Row],[Diff order-ship date]]&gt;10,"late time",Table1[[#This Row],[Diff order-ship date]]&gt;=0,"on time",Table1[[#This Row],[Diff order-ship date]]&lt;0,"not appropriate")</f>
        <v>late time</v>
      </c>
      <c r="AE1320" s="11" t="str">
        <f t="shared" si="102"/>
        <v>Positive</v>
      </c>
      <c r="AF1320" s="11" t="str">
        <f>_xlfn.CONCAT(Table1[[#This Row],[Month]],Table1[[#This Row],[year]])</f>
        <v>December2023</v>
      </c>
      <c r="AG1320" s="11">
        <f t="shared" si="103"/>
        <v>0.31999665187913301</v>
      </c>
    </row>
    <row r="1321" spans="1:33">
      <c r="A1321" s="6">
        <v>1320</v>
      </c>
      <c r="B1321" s="7" t="s">
        <v>3656</v>
      </c>
      <c r="C1321" s="7" t="s">
        <v>153</v>
      </c>
      <c r="D1321" s="7" t="s">
        <v>3237</v>
      </c>
      <c r="E1321" s="7" t="s">
        <v>3238</v>
      </c>
      <c r="F1321" s="7" t="s">
        <v>158</v>
      </c>
      <c r="G1321" s="7" t="s">
        <v>474</v>
      </c>
      <c r="H1321" s="7" t="s">
        <v>25</v>
      </c>
      <c r="I1321" s="7" t="s">
        <v>212</v>
      </c>
      <c r="J1321" s="7" t="s">
        <v>66</v>
      </c>
      <c r="K1321" s="7" t="s">
        <v>3772</v>
      </c>
      <c r="L1321" s="7" t="s">
        <v>42</v>
      </c>
      <c r="M1321" s="7" t="s">
        <v>105</v>
      </c>
      <c r="N1321" s="7" t="s">
        <v>3773</v>
      </c>
      <c r="O1321" s="7">
        <v>697.2</v>
      </c>
      <c r="P1321" s="7">
        <v>5</v>
      </c>
      <c r="Q1321" s="7">
        <v>132.44999999999999</v>
      </c>
      <c r="R1321" s="8">
        <f>Table1[[#This Row],[Profit]]/Table1[[#This Row],[Sales]]</f>
        <v>0.189974182444062</v>
      </c>
      <c r="S1321" s="7">
        <v>64.69</v>
      </c>
      <c r="T1321" s="7" t="s">
        <v>165</v>
      </c>
      <c r="U1321" s="7">
        <v>766</v>
      </c>
      <c r="V1321" s="7" t="s">
        <v>172</v>
      </c>
      <c r="W1321" s="7" t="s">
        <v>63</v>
      </c>
      <c r="X1321" s="10" t="s">
        <v>21</v>
      </c>
      <c r="Y1321" s="14">
        <v>45378</v>
      </c>
      <c r="Z1321" s="14">
        <v>45381</v>
      </c>
      <c r="AA1321" s="11">
        <f t="shared" si="100"/>
        <v>2024</v>
      </c>
      <c r="AB1321" s="11" t="str">
        <f t="shared" si="101"/>
        <v>March</v>
      </c>
      <c r="AC1321" s="11">
        <f t="shared" si="104"/>
        <v>3</v>
      </c>
      <c r="AD1321" s="13" t="str" cm="1">
        <f t="array" ref="AD1321">_xlfn.IFS(Table1[[#This Row],[Diff order-ship date]]&gt;10,"late time",Table1[[#This Row],[Diff order-ship date]]&gt;=0,"on time",Table1[[#This Row],[Diff order-ship date]]&lt;0,"not appropriate")</f>
        <v>on time</v>
      </c>
      <c r="AE1321" s="11" t="str">
        <f t="shared" si="102"/>
        <v>Positive</v>
      </c>
      <c r="AF1321" s="11" t="str">
        <f>_xlfn.CONCAT(Table1[[#This Row],[Month]],Table1[[#This Row],[year]])</f>
        <v>March2024</v>
      </c>
      <c r="AG1321" s="11">
        <f t="shared" si="103"/>
        <v>0.189974182444062</v>
      </c>
    </row>
    <row r="1322" spans="1:33">
      <c r="A1322" s="4">
        <v>1321</v>
      </c>
      <c r="B1322" s="5" t="s">
        <v>3774</v>
      </c>
      <c r="C1322" s="5" t="s">
        <v>153</v>
      </c>
      <c r="D1322" s="5" t="s">
        <v>3775</v>
      </c>
      <c r="E1322" s="5" t="s">
        <v>3776</v>
      </c>
      <c r="F1322" s="5" t="s">
        <v>158</v>
      </c>
      <c r="G1322" s="5" t="s">
        <v>345</v>
      </c>
      <c r="H1322" s="5" t="s">
        <v>104</v>
      </c>
      <c r="I1322" s="5" t="s">
        <v>212</v>
      </c>
      <c r="J1322" s="5" t="s">
        <v>67</v>
      </c>
      <c r="K1322" s="5" t="s">
        <v>3420</v>
      </c>
      <c r="L1322" s="5" t="s">
        <v>42</v>
      </c>
      <c r="M1322" s="5" t="s">
        <v>105</v>
      </c>
      <c r="N1322" s="5" t="s">
        <v>3421</v>
      </c>
      <c r="O1322" s="5">
        <v>249.18</v>
      </c>
      <c r="P1322" s="5">
        <v>2</v>
      </c>
      <c r="Q1322" s="5">
        <v>59.76</v>
      </c>
      <c r="R1322" s="8">
        <f>Table1[[#This Row],[Profit]]/Table1[[#This Row],[Sales]]</f>
        <v>0.23982663135083099</v>
      </c>
      <c r="S1322" s="5">
        <v>48.52</v>
      </c>
      <c r="T1322" s="5" t="s">
        <v>165</v>
      </c>
      <c r="U1322" s="5">
        <v>487</v>
      </c>
      <c r="V1322" s="5" t="s">
        <v>172</v>
      </c>
      <c r="W1322" s="5" t="s">
        <v>72</v>
      </c>
      <c r="X1322" s="9" t="s">
        <v>28</v>
      </c>
      <c r="Y1322" s="12">
        <v>45515</v>
      </c>
      <c r="Z1322" s="12">
        <v>45576</v>
      </c>
      <c r="AA1322" s="11">
        <f t="shared" si="100"/>
        <v>2024</v>
      </c>
      <c r="AB1322" s="11" t="str">
        <f t="shared" si="101"/>
        <v>October</v>
      </c>
      <c r="AC1322" s="11">
        <f t="shared" si="104"/>
        <v>61</v>
      </c>
      <c r="AD1322" s="13" t="str" cm="1">
        <f t="array" ref="AD1322">_xlfn.IFS(Table1[[#This Row],[Diff order-ship date]]&gt;10,"late time",Table1[[#This Row],[Diff order-ship date]]&gt;=0,"on time",Table1[[#This Row],[Diff order-ship date]]&lt;0,"not appropriate")</f>
        <v>late time</v>
      </c>
      <c r="AE1322" s="11" t="str">
        <f t="shared" si="102"/>
        <v>Positive</v>
      </c>
      <c r="AF1322" s="11" t="str">
        <f>_xlfn.CONCAT(Table1[[#This Row],[Month]],Table1[[#This Row],[year]])</f>
        <v>October2024</v>
      </c>
      <c r="AG1322" s="11">
        <f t="shared" si="103"/>
        <v>0.23982663135083099</v>
      </c>
    </row>
    <row r="1323" spans="1:33">
      <c r="A1323" s="6">
        <v>1322</v>
      </c>
      <c r="B1323" s="7" t="s">
        <v>3777</v>
      </c>
      <c r="C1323" s="7" t="s">
        <v>153</v>
      </c>
      <c r="D1323" s="7" t="s">
        <v>2121</v>
      </c>
      <c r="E1323" s="7" t="s">
        <v>2122</v>
      </c>
      <c r="F1323" s="7" t="s">
        <v>160</v>
      </c>
      <c r="G1323" s="7" t="s">
        <v>554</v>
      </c>
      <c r="H1323" s="7" t="s">
        <v>132</v>
      </c>
      <c r="I1323" s="7" t="s">
        <v>212</v>
      </c>
      <c r="J1323" s="7" t="s">
        <v>66</v>
      </c>
      <c r="K1323" s="7" t="s">
        <v>2440</v>
      </c>
      <c r="L1323" s="7" t="s">
        <v>42</v>
      </c>
      <c r="M1323" s="7" t="s">
        <v>95</v>
      </c>
      <c r="N1323" s="7" t="s">
        <v>2441</v>
      </c>
      <c r="O1323" s="7">
        <v>931.77</v>
      </c>
      <c r="P1323" s="7">
        <v>3</v>
      </c>
      <c r="Q1323" s="7">
        <v>214.29</v>
      </c>
      <c r="R1323" s="8">
        <f>Table1[[#This Row],[Profit]]/Table1[[#This Row],[Sales]]</f>
        <v>0.22998164783154601</v>
      </c>
      <c r="S1323" s="7">
        <v>116.18</v>
      </c>
      <c r="T1323" s="7" t="s">
        <v>170</v>
      </c>
      <c r="U1323" s="7">
        <v>703</v>
      </c>
      <c r="V1323" s="7" t="s">
        <v>172</v>
      </c>
      <c r="W1323" s="7" t="s">
        <v>63</v>
      </c>
      <c r="X1323" s="10" t="s">
        <v>21</v>
      </c>
      <c r="Y1323" s="14">
        <v>44325</v>
      </c>
      <c r="Z1323" s="14">
        <v>44386</v>
      </c>
      <c r="AA1323" s="11">
        <f t="shared" si="100"/>
        <v>2021</v>
      </c>
      <c r="AB1323" s="11" t="str">
        <f t="shared" si="101"/>
        <v>July</v>
      </c>
      <c r="AC1323" s="11">
        <f t="shared" si="104"/>
        <v>61</v>
      </c>
      <c r="AD1323" s="13" t="str" cm="1">
        <f t="array" ref="AD1323">_xlfn.IFS(Table1[[#This Row],[Diff order-ship date]]&gt;10,"late time",Table1[[#This Row],[Diff order-ship date]]&gt;=0,"on time",Table1[[#This Row],[Diff order-ship date]]&lt;0,"not appropriate")</f>
        <v>late time</v>
      </c>
      <c r="AE1323" s="11" t="str">
        <f t="shared" si="102"/>
        <v>Positive</v>
      </c>
      <c r="AF1323" s="11" t="str">
        <f>_xlfn.CONCAT(Table1[[#This Row],[Month]],Table1[[#This Row],[year]])</f>
        <v>July2021</v>
      </c>
      <c r="AG1323" s="11">
        <f t="shared" si="103"/>
        <v>0.22998164783154601</v>
      </c>
    </row>
    <row r="1324" spans="1:33">
      <c r="A1324" s="4">
        <v>1323</v>
      </c>
      <c r="B1324" s="5" t="s">
        <v>3778</v>
      </c>
      <c r="C1324" s="5" t="s">
        <v>153</v>
      </c>
      <c r="D1324" s="5" t="s">
        <v>3455</v>
      </c>
      <c r="E1324" s="5" t="s">
        <v>3456</v>
      </c>
      <c r="F1324" s="5" t="s">
        <v>159</v>
      </c>
      <c r="G1324" s="5" t="s">
        <v>3779</v>
      </c>
      <c r="H1324" s="5" t="s">
        <v>87</v>
      </c>
      <c r="I1324" s="5" t="s">
        <v>212</v>
      </c>
      <c r="J1324" s="5" t="s">
        <v>66</v>
      </c>
      <c r="K1324" s="5" t="s">
        <v>2751</v>
      </c>
      <c r="L1324" s="5" t="s">
        <v>29</v>
      </c>
      <c r="M1324" s="5" t="s">
        <v>56</v>
      </c>
      <c r="N1324" s="5" t="s">
        <v>136</v>
      </c>
      <c r="O1324" s="5">
        <v>887.46</v>
      </c>
      <c r="P1324" s="5">
        <v>14</v>
      </c>
      <c r="Q1324" s="5">
        <v>319.2</v>
      </c>
      <c r="R1324" s="8">
        <f>Table1[[#This Row],[Profit]]/Table1[[#This Row],[Sales]]</f>
        <v>0.35967818267865598</v>
      </c>
      <c r="S1324" s="5">
        <v>86.53</v>
      </c>
      <c r="T1324" s="5" t="s">
        <v>170</v>
      </c>
      <c r="U1324" s="5">
        <v>466</v>
      </c>
      <c r="V1324" s="5" t="s">
        <v>172</v>
      </c>
      <c r="W1324" s="5" t="s">
        <v>27</v>
      </c>
      <c r="X1324" s="9" t="s">
        <v>28</v>
      </c>
      <c r="Y1324" s="12">
        <v>44584</v>
      </c>
      <c r="Z1324" s="12">
        <v>44588</v>
      </c>
      <c r="AA1324" s="11">
        <f t="shared" si="100"/>
        <v>2022</v>
      </c>
      <c r="AB1324" s="11" t="str">
        <f t="shared" si="101"/>
        <v>January</v>
      </c>
      <c r="AC1324" s="11">
        <f t="shared" si="104"/>
        <v>4</v>
      </c>
      <c r="AD1324" s="13" t="str" cm="1">
        <f t="array" ref="AD1324">_xlfn.IFS(Table1[[#This Row],[Diff order-ship date]]&gt;10,"late time",Table1[[#This Row],[Diff order-ship date]]&gt;=0,"on time",Table1[[#This Row],[Diff order-ship date]]&lt;0,"not appropriate")</f>
        <v>on time</v>
      </c>
      <c r="AE1324" s="11" t="str">
        <f t="shared" si="102"/>
        <v>Positive</v>
      </c>
      <c r="AF1324" s="11" t="str">
        <f>_xlfn.CONCAT(Table1[[#This Row],[Month]],Table1[[#This Row],[year]])</f>
        <v>January2022</v>
      </c>
      <c r="AG1324" s="11">
        <f t="shared" si="103"/>
        <v>0.35967818267865598</v>
      </c>
    </row>
    <row r="1325" spans="1:33">
      <c r="A1325" s="6">
        <v>1324</v>
      </c>
      <c r="B1325" s="7" t="s">
        <v>3780</v>
      </c>
      <c r="C1325" s="7" t="s">
        <v>153</v>
      </c>
      <c r="D1325" s="7" t="s">
        <v>2280</v>
      </c>
      <c r="E1325" s="7" t="s">
        <v>2281</v>
      </c>
      <c r="F1325" s="7" t="s">
        <v>159</v>
      </c>
      <c r="G1325" s="7" t="s">
        <v>2207</v>
      </c>
      <c r="H1325" s="7" t="s">
        <v>104</v>
      </c>
      <c r="I1325" s="7" t="s">
        <v>212</v>
      </c>
      <c r="J1325" s="7" t="s">
        <v>67</v>
      </c>
      <c r="K1325" s="7" t="s">
        <v>2657</v>
      </c>
      <c r="L1325" s="7" t="s">
        <v>29</v>
      </c>
      <c r="M1325" s="7" t="s">
        <v>56</v>
      </c>
      <c r="N1325" s="7" t="s">
        <v>2658</v>
      </c>
      <c r="O1325" s="7">
        <v>576</v>
      </c>
      <c r="P1325" s="7">
        <v>8</v>
      </c>
      <c r="Q1325" s="7">
        <v>270.72000000000003</v>
      </c>
      <c r="R1325" s="8">
        <f>Table1[[#This Row],[Profit]]/Table1[[#This Row],[Sales]]</f>
        <v>0.47</v>
      </c>
      <c r="S1325" s="7">
        <v>62.95</v>
      </c>
      <c r="T1325" s="7" t="s">
        <v>170</v>
      </c>
      <c r="U1325" s="7">
        <v>200</v>
      </c>
      <c r="V1325" s="7" t="s">
        <v>172</v>
      </c>
      <c r="W1325" s="7" t="s">
        <v>76</v>
      </c>
      <c r="X1325" s="10" t="s">
        <v>28</v>
      </c>
      <c r="Y1325" s="14">
        <v>44870</v>
      </c>
      <c r="Z1325" s="14">
        <v>44697</v>
      </c>
      <c r="AA1325" s="11">
        <f t="shared" si="100"/>
        <v>2022</v>
      </c>
      <c r="AB1325" s="11" t="str">
        <f t="shared" si="101"/>
        <v>May</v>
      </c>
      <c r="AC1325" s="11">
        <f t="shared" si="104"/>
        <v>-173</v>
      </c>
      <c r="AD1325" s="13" t="str" cm="1">
        <f t="array" ref="AD1325">_xlfn.IFS(Table1[[#This Row],[Diff order-ship date]]&gt;10,"late time",Table1[[#This Row],[Diff order-ship date]]&gt;=0,"on time",Table1[[#This Row],[Diff order-ship date]]&lt;0,"not appropriate")</f>
        <v>not appropriate</v>
      </c>
      <c r="AE1325" s="11" t="str">
        <f t="shared" si="102"/>
        <v>Positive</v>
      </c>
      <c r="AF1325" s="11" t="str">
        <f>_xlfn.CONCAT(Table1[[#This Row],[Month]],Table1[[#This Row],[year]])</f>
        <v>May2022</v>
      </c>
      <c r="AG1325" s="11">
        <f t="shared" si="103"/>
        <v>0.47</v>
      </c>
    </row>
    <row r="1326" spans="1:33">
      <c r="A1326" s="4">
        <v>1325</v>
      </c>
      <c r="B1326" s="5" t="s">
        <v>3614</v>
      </c>
      <c r="C1326" s="5" t="s">
        <v>153</v>
      </c>
      <c r="D1326" s="5" t="s">
        <v>3615</v>
      </c>
      <c r="E1326" s="5" t="s">
        <v>3616</v>
      </c>
      <c r="F1326" s="5" t="s">
        <v>159</v>
      </c>
      <c r="G1326" s="5" t="s">
        <v>155</v>
      </c>
      <c r="H1326" s="5" t="s">
        <v>134</v>
      </c>
      <c r="I1326" s="5" t="s">
        <v>212</v>
      </c>
      <c r="J1326" s="5" t="s">
        <v>66</v>
      </c>
      <c r="K1326" s="5" t="s">
        <v>3781</v>
      </c>
      <c r="L1326" s="5" t="s">
        <v>29</v>
      </c>
      <c r="M1326" s="5" t="s">
        <v>56</v>
      </c>
      <c r="N1326" s="5" t="s">
        <v>3782</v>
      </c>
      <c r="O1326" s="5">
        <v>830.7</v>
      </c>
      <c r="P1326" s="5">
        <v>5</v>
      </c>
      <c r="Q1326" s="5">
        <v>74.7</v>
      </c>
      <c r="R1326" s="8">
        <f>Table1[[#This Row],[Profit]]/Table1[[#This Row],[Sales]]</f>
        <v>8.9924160346695495E-2</v>
      </c>
      <c r="S1326" s="5">
        <v>48</v>
      </c>
      <c r="T1326" s="5" t="s">
        <v>170</v>
      </c>
      <c r="U1326" s="5">
        <v>191</v>
      </c>
      <c r="V1326" s="5" t="s">
        <v>172</v>
      </c>
      <c r="W1326" s="5" t="s">
        <v>72</v>
      </c>
      <c r="X1326" s="9" t="s">
        <v>28</v>
      </c>
      <c r="Y1326" s="12">
        <v>44948</v>
      </c>
      <c r="Z1326" s="12">
        <v>44950</v>
      </c>
      <c r="AA1326" s="11">
        <f t="shared" si="100"/>
        <v>2023</v>
      </c>
      <c r="AB1326" s="11" t="str">
        <f t="shared" si="101"/>
        <v>January</v>
      </c>
      <c r="AC1326" s="11">
        <f t="shared" si="104"/>
        <v>2</v>
      </c>
      <c r="AD1326" s="13" t="str" cm="1">
        <f t="array" ref="AD1326">_xlfn.IFS(Table1[[#This Row],[Diff order-ship date]]&gt;10,"late time",Table1[[#This Row],[Diff order-ship date]]&gt;=0,"on time",Table1[[#This Row],[Diff order-ship date]]&lt;0,"not appropriate")</f>
        <v>on time</v>
      </c>
      <c r="AE1326" s="11" t="str">
        <f t="shared" si="102"/>
        <v>Positive</v>
      </c>
      <c r="AF1326" s="11" t="str">
        <f>_xlfn.CONCAT(Table1[[#This Row],[Month]],Table1[[#This Row],[year]])</f>
        <v>January2023</v>
      </c>
      <c r="AG1326" s="11">
        <f t="shared" si="103"/>
        <v>8.9924160346695495E-2</v>
      </c>
    </row>
    <row r="1327" spans="1:33">
      <c r="A1327" s="6">
        <v>1326</v>
      </c>
      <c r="B1327" s="7" t="s">
        <v>3783</v>
      </c>
      <c r="C1327" s="7" t="s">
        <v>153</v>
      </c>
      <c r="D1327" s="7" t="s">
        <v>3784</v>
      </c>
      <c r="E1327" s="7" t="s">
        <v>3785</v>
      </c>
      <c r="F1327" s="7" t="s">
        <v>159</v>
      </c>
      <c r="G1327" s="7" t="s">
        <v>155</v>
      </c>
      <c r="H1327" s="7" t="s">
        <v>134</v>
      </c>
      <c r="I1327" s="7" t="s">
        <v>212</v>
      </c>
      <c r="J1327" s="7" t="s">
        <v>66</v>
      </c>
      <c r="K1327" s="7" t="s">
        <v>1657</v>
      </c>
      <c r="L1327" s="7" t="s">
        <v>42</v>
      </c>
      <c r="M1327" s="7" t="s">
        <v>26</v>
      </c>
      <c r="N1327" s="7" t="s">
        <v>1658</v>
      </c>
      <c r="O1327" s="7">
        <v>72.66</v>
      </c>
      <c r="P1327" s="7">
        <v>1</v>
      </c>
      <c r="Q1327" s="7">
        <v>22.5</v>
      </c>
      <c r="R1327" s="8">
        <f>Table1[[#This Row],[Profit]]/Table1[[#This Row],[Sales]]</f>
        <v>0.30966143682906699</v>
      </c>
      <c r="S1327" s="7">
        <v>7.65</v>
      </c>
      <c r="T1327" s="7" t="s">
        <v>170</v>
      </c>
      <c r="U1327" s="7">
        <v>454</v>
      </c>
      <c r="V1327" s="7" t="s">
        <v>172</v>
      </c>
      <c r="W1327" s="7" t="s">
        <v>63</v>
      </c>
      <c r="X1327" s="10" t="s">
        <v>21</v>
      </c>
      <c r="Y1327" s="14">
        <v>45371</v>
      </c>
      <c r="Z1327" s="14">
        <v>45374</v>
      </c>
      <c r="AA1327" s="11">
        <f t="shared" si="100"/>
        <v>2024</v>
      </c>
      <c r="AB1327" s="11" t="str">
        <f t="shared" si="101"/>
        <v>March</v>
      </c>
      <c r="AC1327" s="11">
        <f t="shared" si="104"/>
        <v>3</v>
      </c>
      <c r="AD1327" s="13" t="str" cm="1">
        <f t="array" ref="AD1327">_xlfn.IFS(Table1[[#This Row],[Diff order-ship date]]&gt;10,"late time",Table1[[#This Row],[Diff order-ship date]]&gt;=0,"on time",Table1[[#This Row],[Diff order-ship date]]&lt;0,"not appropriate")</f>
        <v>on time</v>
      </c>
      <c r="AE1327" s="11" t="str">
        <f t="shared" si="102"/>
        <v>Positive</v>
      </c>
      <c r="AF1327" s="11" t="str">
        <f>_xlfn.CONCAT(Table1[[#This Row],[Month]],Table1[[#This Row],[year]])</f>
        <v>March2024</v>
      </c>
      <c r="AG1327" s="11">
        <f t="shared" si="103"/>
        <v>0.30966143682906699</v>
      </c>
    </row>
    <row r="1328" spans="1:33">
      <c r="A1328" s="4">
        <v>1327</v>
      </c>
      <c r="B1328" s="5" t="s">
        <v>3786</v>
      </c>
      <c r="C1328" s="5" t="s">
        <v>153</v>
      </c>
      <c r="D1328" s="5" t="s">
        <v>3787</v>
      </c>
      <c r="E1328" s="5" t="s">
        <v>3788</v>
      </c>
      <c r="F1328" s="5" t="s">
        <v>159</v>
      </c>
      <c r="G1328" s="5" t="s">
        <v>55</v>
      </c>
      <c r="H1328" s="5" t="s">
        <v>55</v>
      </c>
      <c r="I1328" s="5" t="s">
        <v>212</v>
      </c>
      <c r="J1328" s="5" t="s">
        <v>65</v>
      </c>
      <c r="K1328" s="5" t="s">
        <v>3789</v>
      </c>
      <c r="L1328" s="5" t="s">
        <v>42</v>
      </c>
      <c r="M1328" s="5" t="s">
        <v>95</v>
      </c>
      <c r="N1328" s="5" t="s">
        <v>3790</v>
      </c>
      <c r="O1328" s="5">
        <v>373.2</v>
      </c>
      <c r="P1328" s="5">
        <v>5</v>
      </c>
      <c r="Q1328" s="5">
        <v>18.600000000000001</v>
      </c>
      <c r="R1328" s="8">
        <f>Table1[[#This Row],[Profit]]/Table1[[#This Row],[Sales]]</f>
        <v>4.9839228295819903E-2</v>
      </c>
      <c r="S1328" s="5">
        <v>25.3</v>
      </c>
      <c r="T1328" s="5" t="s">
        <v>170</v>
      </c>
      <c r="U1328" s="5">
        <v>316</v>
      </c>
      <c r="V1328" s="5" t="s">
        <v>172</v>
      </c>
      <c r="W1328" s="5" t="s">
        <v>27</v>
      </c>
      <c r="X1328" s="9" t="s">
        <v>28</v>
      </c>
      <c r="Y1328" s="12">
        <v>44388</v>
      </c>
      <c r="Z1328" s="12">
        <v>44450</v>
      </c>
      <c r="AA1328" s="11">
        <f t="shared" si="100"/>
        <v>2021</v>
      </c>
      <c r="AB1328" s="11" t="str">
        <f t="shared" si="101"/>
        <v>September</v>
      </c>
      <c r="AC1328" s="11">
        <f t="shared" si="104"/>
        <v>62</v>
      </c>
      <c r="AD1328" s="13" t="str" cm="1">
        <f t="array" ref="AD1328">_xlfn.IFS(Table1[[#This Row],[Diff order-ship date]]&gt;10,"late time",Table1[[#This Row],[Diff order-ship date]]&gt;=0,"on time",Table1[[#This Row],[Diff order-ship date]]&lt;0,"not appropriate")</f>
        <v>late time</v>
      </c>
      <c r="AE1328" s="11" t="str">
        <f t="shared" si="102"/>
        <v>Positive</v>
      </c>
      <c r="AF1328" s="11" t="str">
        <f>_xlfn.CONCAT(Table1[[#This Row],[Month]],Table1[[#This Row],[year]])</f>
        <v>September2021</v>
      </c>
      <c r="AG1328" s="11">
        <f t="shared" si="103"/>
        <v>4.9839228295819903E-2</v>
      </c>
    </row>
    <row r="1329" spans="1:33">
      <c r="A1329" s="6">
        <v>1328</v>
      </c>
      <c r="B1329" s="7" t="s">
        <v>3791</v>
      </c>
      <c r="C1329" s="7" t="s">
        <v>153</v>
      </c>
      <c r="D1329" s="7" t="s">
        <v>2275</v>
      </c>
      <c r="E1329" s="7" t="s">
        <v>2276</v>
      </c>
      <c r="F1329" s="7" t="s">
        <v>159</v>
      </c>
      <c r="G1329" s="7" t="s">
        <v>155</v>
      </c>
      <c r="H1329" s="7" t="s">
        <v>134</v>
      </c>
      <c r="I1329" s="7" t="s">
        <v>212</v>
      </c>
      <c r="J1329" s="7" t="s">
        <v>66</v>
      </c>
      <c r="K1329" s="7" t="s">
        <v>1471</v>
      </c>
      <c r="L1329" s="7" t="s">
        <v>42</v>
      </c>
      <c r="M1329" s="7" t="s">
        <v>105</v>
      </c>
      <c r="N1329" s="7" t="s">
        <v>1472</v>
      </c>
      <c r="O1329" s="7">
        <v>2582.16</v>
      </c>
      <c r="P1329" s="7">
        <v>4</v>
      </c>
      <c r="Q1329" s="7">
        <v>361.44</v>
      </c>
      <c r="R1329" s="8">
        <f>Table1[[#This Row],[Profit]]/Table1[[#This Row],[Sales]]</f>
        <v>0.13997583418533299</v>
      </c>
      <c r="S1329" s="7">
        <v>208.88</v>
      </c>
      <c r="T1329" s="7" t="s">
        <v>170</v>
      </c>
      <c r="U1329" s="7">
        <v>723</v>
      </c>
      <c r="V1329" s="7" t="s">
        <v>172</v>
      </c>
      <c r="W1329" s="7" t="s">
        <v>76</v>
      </c>
      <c r="X1329" s="10" t="s">
        <v>21</v>
      </c>
      <c r="Y1329" s="14">
        <v>45516</v>
      </c>
      <c r="Z1329" s="14">
        <v>45516</v>
      </c>
      <c r="AA1329" s="11">
        <f t="shared" si="100"/>
        <v>2024</v>
      </c>
      <c r="AB1329" s="11" t="str">
        <f t="shared" si="101"/>
        <v>August</v>
      </c>
      <c r="AC1329" s="11">
        <f t="shared" si="104"/>
        <v>0</v>
      </c>
      <c r="AD1329" s="13" t="str" cm="1">
        <f t="array" ref="AD1329">_xlfn.IFS(Table1[[#This Row],[Diff order-ship date]]&gt;10,"late time",Table1[[#This Row],[Diff order-ship date]]&gt;=0,"on time",Table1[[#This Row],[Diff order-ship date]]&lt;0,"not appropriate")</f>
        <v>on time</v>
      </c>
      <c r="AE1329" s="11" t="str">
        <f t="shared" si="102"/>
        <v>Positive</v>
      </c>
      <c r="AF1329" s="11" t="str">
        <f>_xlfn.CONCAT(Table1[[#This Row],[Month]],Table1[[#This Row],[year]])</f>
        <v>August2024</v>
      </c>
      <c r="AG1329" s="11">
        <f t="shared" si="103"/>
        <v>0.13997583418533299</v>
      </c>
    </row>
    <row r="1330" spans="1:33">
      <c r="A1330" s="4">
        <v>1329</v>
      </c>
      <c r="B1330" s="5" t="s">
        <v>3792</v>
      </c>
      <c r="C1330" s="5" t="s">
        <v>153</v>
      </c>
      <c r="D1330" s="5" t="s">
        <v>3793</v>
      </c>
      <c r="E1330" s="5" t="s">
        <v>3794</v>
      </c>
      <c r="F1330" s="5" t="s">
        <v>159</v>
      </c>
      <c r="G1330" s="5" t="s">
        <v>627</v>
      </c>
      <c r="H1330" s="5" t="s">
        <v>138</v>
      </c>
      <c r="I1330" s="5" t="s">
        <v>212</v>
      </c>
      <c r="J1330" s="5" t="s">
        <v>65</v>
      </c>
      <c r="K1330" s="5" t="s">
        <v>3343</v>
      </c>
      <c r="L1330" s="5" t="s">
        <v>42</v>
      </c>
      <c r="M1330" s="5" t="s">
        <v>105</v>
      </c>
      <c r="N1330" s="5" t="s">
        <v>3344</v>
      </c>
      <c r="O1330" s="5">
        <v>3187.5</v>
      </c>
      <c r="P1330" s="5">
        <v>5</v>
      </c>
      <c r="Q1330" s="5">
        <v>350.55</v>
      </c>
      <c r="R1330" s="8">
        <f>Table1[[#This Row],[Profit]]/Table1[[#This Row],[Sales]]</f>
        <v>0.109976470588235</v>
      </c>
      <c r="S1330" s="5">
        <v>114.05</v>
      </c>
      <c r="T1330" s="5" t="s">
        <v>170</v>
      </c>
      <c r="U1330" s="5">
        <v>336</v>
      </c>
      <c r="V1330" s="5" t="s">
        <v>172</v>
      </c>
      <c r="W1330" s="5" t="s">
        <v>63</v>
      </c>
      <c r="X1330" s="9" t="s">
        <v>21</v>
      </c>
      <c r="Y1330" s="12">
        <v>45490</v>
      </c>
      <c r="Z1330" s="12">
        <v>45493</v>
      </c>
      <c r="AA1330" s="11">
        <f t="shared" si="100"/>
        <v>2024</v>
      </c>
      <c r="AB1330" s="11" t="str">
        <f t="shared" si="101"/>
        <v>July</v>
      </c>
      <c r="AC1330" s="11">
        <f t="shared" si="104"/>
        <v>3</v>
      </c>
      <c r="AD1330" s="13" t="str" cm="1">
        <f t="array" ref="AD1330">_xlfn.IFS(Table1[[#This Row],[Diff order-ship date]]&gt;10,"late time",Table1[[#This Row],[Diff order-ship date]]&gt;=0,"on time",Table1[[#This Row],[Diff order-ship date]]&lt;0,"not appropriate")</f>
        <v>on time</v>
      </c>
      <c r="AE1330" s="11" t="str">
        <f t="shared" si="102"/>
        <v>Positive</v>
      </c>
      <c r="AF1330" s="11" t="str">
        <f>_xlfn.CONCAT(Table1[[#This Row],[Month]],Table1[[#This Row],[year]])</f>
        <v>July2024</v>
      </c>
      <c r="AG1330" s="11">
        <f t="shared" si="103"/>
        <v>0.109976470588235</v>
      </c>
    </row>
    <row r="1331" spans="1:33">
      <c r="A1331" s="6">
        <v>1330</v>
      </c>
      <c r="B1331" s="7" t="s">
        <v>3795</v>
      </c>
      <c r="C1331" s="7" t="s">
        <v>153</v>
      </c>
      <c r="D1331" s="7" t="s">
        <v>3796</v>
      </c>
      <c r="E1331" s="7" t="s">
        <v>3797</v>
      </c>
      <c r="F1331" s="7" t="s">
        <v>159</v>
      </c>
      <c r="G1331" s="7" t="s">
        <v>920</v>
      </c>
      <c r="H1331" s="7" t="s">
        <v>74</v>
      </c>
      <c r="I1331" s="7" t="s">
        <v>212</v>
      </c>
      <c r="J1331" s="7" t="s">
        <v>65</v>
      </c>
      <c r="K1331" s="7" t="s">
        <v>1172</v>
      </c>
      <c r="L1331" s="7" t="s">
        <v>42</v>
      </c>
      <c r="M1331" s="7" t="s">
        <v>26</v>
      </c>
      <c r="N1331" s="7" t="s">
        <v>1173</v>
      </c>
      <c r="O1331" s="7">
        <v>93.42</v>
      </c>
      <c r="P1331" s="7">
        <v>2</v>
      </c>
      <c r="Q1331" s="7">
        <v>42.96</v>
      </c>
      <c r="R1331" s="8">
        <f>Table1[[#This Row],[Profit]]/Table1[[#This Row],[Sales]]</f>
        <v>0.459858702633269</v>
      </c>
      <c r="S1331" s="7">
        <v>10.9</v>
      </c>
      <c r="T1331" s="7" t="s">
        <v>170</v>
      </c>
      <c r="U1331" s="7">
        <v>477</v>
      </c>
      <c r="V1331" s="7" t="s">
        <v>172</v>
      </c>
      <c r="W1331" s="7" t="s">
        <v>63</v>
      </c>
      <c r="X1331" s="10" t="s">
        <v>28</v>
      </c>
      <c r="Y1331" s="14">
        <v>45434</v>
      </c>
      <c r="Z1331" s="14">
        <v>45437</v>
      </c>
      <c r="AA1331" s="11">
        <f t="shared" si="100"/>
        <v>2024</v>
      </c>
      <c r="AB1331" s="11" t="str">
        <f t="shared" si="101"/>
        <v>May</v>
      </c>
      <c r="AC1331" s="11">
        <f t="shared" si="104"/>
        <v>3</v>
      </c>
      <c r="AD1331" s="13" t="str" cm="1">
        <f t="array" ref="AD1331">_xlfn.IFS(Table1[[#This Row],[Diff order-ship date]]&gt;10,"late time",Table1[[#This Row],[Diff order-ship date]]&gt;=0,"on time",Table1[[#This Row],[Diff order-ship date]]&lt;0,"not appropriate")</f>
        <v>on time</v>
      </c>
      <c r="AE1331" s="11" t="str">
        <f t="shared" si="102"/>
        <v>Positive</v>
      </c>
      <c r="AF1331" s="11" t="str">
        <f>_xlfn.CONCAT(Table1[[#This Row],[Month]],Table1[[#This Row],[year]])</f>
        <v>May2024</v>
      </c>
      <c r="AG1331" s="11">
        <f t="shared" si="103"/>
        <v>0.459858702633269</v>
      </c>
    </row>
    <row r="1332" spans="1:33">
      <c r="A1332" s="4">
        <v>1331</v>
      </c>
      <c r="B1332" s="5" t="s">
        <v>3795</v>
      </c>
      <c r="C1332" s="5" t="s">
        <v>153</v>
      </c>
      <c r="D1332" s="5" t="s">
        <v>3796</v>
      </c>
      <c r="E1332" s="5" t="s">
        <v>3797</v>
      </c>
      <c r="F1332" s="5" t="s">
        <v>159</v>
      </c>
      <c r="G1332" s="5" t="s">
        <v>920</v>
      </c>
      <c r="H1332" s="5" t="s">
        <v>74</v>
      </c>
      <c r="I1332" s="5" t="s">
        <v>212</v>
      </c>
      <c r="J1332" s="5" t="s">
        <v>65</v>
      </c>
      <c r="K1332" s="5" t="s">
        <v>1258</v>
      </c>
      <c r="L1332" s="5" t="s">
        <v>42</v>
      </c>
      <c r="M1332" s="5" t="s">
        <v>105</v>
      </c>
      <c r="N1332" s="5" t="s">
        <v>1259</v>
      </c>
      <c r="O1332" s="5">
        <v>333.66</v>
      </c>
      <c r="P1332" s="5">
        <v>2</v>
      </c>
      <c r="Q1332" s="5">
        <v>103.38</v>
      </c>
      <c r="R1332" s="8">
        <f>Table1[[#This Row],[Profit]]/Table1[[#This Row],[Sales]]</f>
        <v>0.30983636036683998</v>
      </c>
      <c r="S1332" s="5">
        <v>17.48</v>
      </c>
      <c r="T1332" s="5" t="s">
        <v>170</v>
      </c>
      <c r="U1332" s="5">
        <v>675</v>
      </c>
      <c r="V1332" s="5" t="s">
        <v>172</v>
      </c>
      <c r="W1332" s="5" t="s">
        <v>76</v>
      </c>
      <c r="X1332" s="9" t="s">
        <v>21</v>
      </c>
      <c r="Y1332" s="12">
        <v>45152</v>
      </c>
      <c r="Z1332" s="12">
        <v>45154</v>
      </c>
      <c r="AA1332" s="11">
        <f t="shared" si="100"/>
        <v>2023</v>
      </c>
      <c r="AB1332" s="11" t="str">
        <f t="shared" si="101"/>
        <v>August</v>
      </c>
      <c r="AC1332" s="11">
        <f t="shared" si="104"/>
        <v>2</v>
      </c>
      <c r="AD1332" s="13" t="str" cm="1">
        <f t="array" ref="AD1332">_xlfn.IFS(Table1[[#This Row],[Diff order-ship date]]&gt;10,"late time",Table1[[#This Row],[Diff order-ship date]]&gt;=0,"on time",Table1[[#This Row],[Diff order-ship date]]&lt;0,"not appropriate")</f>
        <v>on time</v>
      </c>
      <c r="AE1332" s="11" t="str">
        <f t="shared" si="102"/>
        <v>Positive</v>
      </c>
      <c r="AF1332" s="11" t="str">
        <f>_xlfn.CONCAT(Table1[[#This Row],[Month]],Table1[[#This Row],[year]])</f>
        <v>August2023</v>
      </c>
      <c r="AG1332" s="11">
        <f t="shared" si="103"/>
        <v>0.30983636036683998</v>
      </c>
    </row>
    <row r="1333" spans="1:33">
      <c r="A1333" s="6">
        <v>1332</v>
      </c>
      <c r="B1333" s="7" t="s">
        <v>3798</v>
      </c>
      <c r="C1333" s="7" t="s">
        <v>153</v>
      </c>
      <c r="D1333" s="7" t="s">
        <v>445</v>
      </c>
      <c r="E1333" s="7" t="s">
        <v>446</v>
      </c>
      <c r="F1333" s="7" t="s">
        <v>159</v>
      </c>
      <c r="G1333" s="7" t="s">
        <v>801</v>
      </c>
      <c r="H1333" s="7" t="s">
        <v>104</v>
      </c>
      <c r="I1333" s="7" t="s">
        <v>212</v>
      </c>
      <c r="J1333" s="7" t="s">
        <v>67</v>
      </c>
      <c r="K1333" s="7" t="s">
        <v>3799</v>
      </c>
      <c r="L1333" s="7" t="s">
        <v>29</v>
      </c>
      <c r="M1333" s="7" t="s">
        <v>121</v>
      </c>
      <c r="N1333" s="7" t="s">
        <v>3800</v>
      </c>
      <c r="O1333" s="7">
        <v>989.04</v>
      </c>
      <c r="P1333" s="7">
        <v>2</v>
      </c>
      <c r="Q1333" s="7">
        <v>88.98</v>
      </c>
      <c r="R1333" s="8">
        <f>Table1[[#This Row],[Profit]]/Table1[[#This Row],[Sales]]</f>
        <v>8.9966027663188494E-2</v>
      </c>
      <c r="S1333" s="7">
        <v>67.59</v>
      </c>
      <c r="T1333" s="7" t="s">
        <v>170</v>
      </c>
      <c r="U1333" s="7">
        <v>112</v>
      </c>
      <c r="V1333" s="7" t="s">
        <v>172</v>
      </c>
      <c r="W1333" s="7" t="s">
        <v>63</v>
      </c>
      <c r="X1333" s="10" t="s">
        <v>21</v>
      </c>
      <c r="Y1333" s="14">
        <v>45241</v>
      </c>
      <c r="Z1333" s="14">
        <v>45241</v>
      </c>
      <c r="AA1333" s="11">
        <f t="shared" si="100"/>
        <v>2023</v>
      </c>
      <c r="AB1333" s="11" t="str">
        <f t="shared" si="101"/>
        <v>November</v>
      </c>
      <c r="AC1333" s="11">
        <f t="shared" si="104"/>
        <v>0</v>
      </c>
      <c r="AD1333" s="13" t="str" cm="1">
        <f t="array" ref="AD1333">_xlfn.IFS(Table1[[#This Row],[Diff order-ship date]]&gt;10,"late time",Table1[[#This Row],[Diff order-ship date]]&gt;=0,"on time",Table1[[#This Row],[Diff order-ship date]]&lt;0,"not appropriate")</f>
        <v>on time</v>
      </c>
      <c r="AE1333" s="11" t="str">
        <f t="shared" si="102"/>
        <v>Positive</v>
      </c>
      <c r="AF1333" s="11" t="str">
        <f>_xlfn.CONCAT(Table1[[#This Row],[Month]],Table1[[#This Row],[year]])</f>
        <v>November2023</v>
      </c>
      <c r="AG1333" s="11">
        <f t="shared" si="103"/>
        <v>8.9966027663188494E-2</v>
      </c>
    </row>
    <row r="1334" spans="1:33">
      <c r="A1334" s="4">
        <v>1333</v>
      </c>
      <c r="B1334" s="5" t="s">
        <v>3801</v>
      </c>
      <c r="C1334" s="5" t="s">
        <v>153</v>
      </c>
      <c r="D1334" s="5" t="s">
        <v>822</v>
      </c>
      <c r="E1334" s="5" t="s">
        <v>823</v>
      </c>
      <c r="F1334" s="5" t="s">
        <v>159</v>
      </c>
      <c r="G1334" s="5" t="s">
        <v>1076</v>
      </c>
      <c r="H1334" s="5" t="s">
        <v>142</v>
      </c>
      <c r="I1334" s="5" t="s">
        <v>212</v>
      </c>
      <c r="J1334" s="5" t="s">
        <v>64</v>
      </c>
      <c r="K1334" s="5" t="s">
        <v>1385</v>
      </c>
      <c r="L1334" s="5" t="s">
        <v>29</v>
      </c>
      <c r="M1334" s="5" t="s">
        <v>50</v>
      </c>
      <c r="N1334" s="5" t="s">
        <v>1386</v>
      </c>
      <c r="O1334" s="5">
        <v>287.94</v>
      </c>
      <c r="P1334" s="5">
        <v>2</v>
      </c>
      <c r="Q1334" s="5">
        <v>0</v>
      </c>
      <c r="R1334" s="8">
        <f>Table1[[#This Row],[Profit]]/Table1[[#This Row],[Sales]]</f>
        <v>0</v>
      </c>
      <c r="S1334" s="5">
        <v>17.53</v>
      </c>
      <c r="T1334" s="5" t="s">
        <v>170</v>
      </c>
      <c r="U1334" s="5">
        <v>746</v>
      </c>
      <c r="V1334" s="5" t="s">
        <v>172</v>
      </c>
      <c r="W1334" s="5" t="s">
        <v>27</v>
      </c>
      <c r="X1334" s="9" t="s">
        <v>21</v>
      </c>
      <c r="Y1334" s="12">
        <v>44383</v>
      </c>
      <c r="Z1334" s="12">
        <v>44475</v>
      </c>
      <c r="AA1334" s="11">
        <f t="shared" si="100"/>
        <v>2021</v>
      </c>
      <c r="AB1334" s="11" t="str">
        <f t="shared" si="101"/>
        <v>October</v>
      </c>
      <c r="AC1334" s="11">
        <f t="shared" si="104"/>
        <v>92</v>
      </c>
      <c r="AD1334" s="13" t="str" cm="1">
        <f t="array" ref="AD1334">_xlfn.IFS(Table1[[#This Row],[Diff order-ship date]]&gt;10,"late time",Table1[[#This Row],[Diff order-ship date]]&gt;=0,"on time",Table1[[#This Row],[Diff order-ship date]]&lt;0,"not appropriate")</f>
        <v>late time</v>
      </c>
      <c r="AE1334" s="11" t="str">
        <f t="shared" si="102"/>
        <v>Positive</v>
      </c>
      <c r="AF1334" s="11" t="str">
        <f>_xlfn.CONCAT(Table1[[#This Row],[Month]],Table1[[#This Row],[year]])</f>
        <v>October2021</v>
      </c>
      <c r="AG1334" s="11">
        <f t="shared" si="103"/>
        <v>0</v>
      </c>
    </row>
    <row r="1335" spans="1:33">
      <c r="A1335" s="6">
        <v>1334</v>
      </c>
      <c r="B1335" s="7" t="s">
        <v>3598</v>
      </c>
      <c r="C1335" s="7" t="s">
        <v>153</v>
      </c>
      <c r="D1335" s="7" t="s">
        <v>2502</v>
      </c>
      <c r="E1335" s="7" t="s">
        <v>2503</v>
      </c>
      <c r="F1335" s="7" t="s">
        <v>158</v>
      </c>
      <c r="G1335" s="7" t="s">
        <v>801</v>
      </c>
      <c r="H1335" s="7" t="s">
        <v>104</v>
      </c>
      <c r="I1335" s="7" t="s">
        <v>212</v>
      </c>
      <c r="J1335" s="7" t="s">
        <v>67</v>
      </c>
      <c r="K1335" s="7" t="s">
        <v>3802</v>
      </c>
      <c r="L1335" s="7" t="s">
        <v>29</v>
      </c>
      <c r="M1335" s="7" t="s">
        <v>50</v>
      </c>
      <c r="N1335" s="7" t="s">
        <v>3803</v>
      </c>
      <c r="O1335" s="7">
        <v>1100.52</v>
      </c>
      <c r="P1335" s="7">
        <v>3</v>
      </c>
      <c r="Q1335" s="7">
        <v>473.22</v>
      </c>
      <c r="R1335" s="8">
        <f>Table1[[#This Row],[Profit]]/Table1[[#This Row],[Sales]]</f>
        <v>0.429996728819104</v>
      </c>
      <c r="S1335" s="7">
        <v>62.94</v>
      </c>
      <c r="T1335" s="7" t="s">
        <v>170</v>
      </c>
      <c r="U1335" s="7">
        <v>669</v>
      </c>
      <c r="V1335" s="7" t="s">
        <v>172</v>
      </c>
      <c r="W1335" s="7" t="s">
        <v>72</v>
      </c>
      <c r="X1335" s="10" t="s">
        <v>28</v>
      </c>
      <c r="Y1335" s="14">
        <v>45063</v>
      </c>
      <c r="Z1335" s="14">
        <v>45063</v>
      </c>
      <c r="AA1335" s="11">
        <f t="shared" si="100"/>
        <v>2023</v>
      </c>
      <c r="AB1335" s="11" t="str">
        <f t="shared" si="101"/>
        <v>May</v>
      </c>
      <c r="AC1335" s="11">
        <f t="shared" si="104"/>
        <v>0</v>
      </c>
      <c r="AD1335" s="13" t="str" cm="1">
        <f t="array" ref="AD1335">_xlfn.IFS(Table1[[#This Row],[Diff order-ship date]]&gt;10,"late time",Table1[[#This Row],[Diff order-ship date]]&gt;=0,"on time",Table1[[#This Row],[Diff order-ship date]]&lt;0,"not appropriate")</f>
        <v>on time</v>
      </c>
      <c r="AE1335" s="11" t="str">
        <f t="shared" si="102"/>
        <v>Positive</v>
      </c>
      <c r="AF1335" s="11" t="str">
        <f>_xlfn.CONCAT(Table1[[#This Row],[Month]],Table1[[#This Row],[year]])</f>
        <v>May2023</v>
      </c>
      <c r="AG1335" s="11">
        <f t="shared" si="103"/>
        <v>0.429996728819104</v>
      </c>
    </row>
    <row r="1336" spans="1:33">
      <c r="A1336" s="4">
        <v>1335</v>
      </c>
      <c r="B1336" s="5" t="s">
        <v>3804</v>
      </c>
      <c r="C1336" s="5" t="s">
        <v>153</v>
      </c>
      <c r="D1336" s="5" t="s">
        <v>3805</v>
      </c>
      <c r="E1336" s="5" t="s">
        <v>3806</v>
      </c>
      <c r="F1336" s="5" t="s">
        <v>158</v>
      </c>
      <c r="G1336" s="5" t="s">
        <v>1193</v>
      </c>
      <c r="H1336" s="5" t="s">
        <v>142</v>
      </c>
      <c r="I1336" s="5" t="s">
        <v>212</v>
      </c>
      <c r="J1336" s="5" t="s">
        <v>64</v>
      </c>
      <c r="K1336" s="5" t="s">
        <v>1355</v>
      </c>
      <c r="L1336" s="5" t="s">
        <v>29</v>
      </c>
      <c r="M1336" s="5" t="s">
        <v>50</v>
      </c>
      <c r="N1336" s="5" t="s">
        <v>1356</v>
      </c>
      <c r="O1336" s="5">
        <v>1230.6600000000001</v>
      </c>
      <c r="P1336" s="5">
        <v>3</v>
      </c>
      <c r="Q1336" s="5">
        <v>24.57</v>
      </c>
      <c r="R1336" s="8">
        <f>Table1[[#This Row],[Profit]]/Table1[[#This Row],[Sales]]</f>
        <v>1.9964896884598501E-2</v>
      </c>
      <c r="S1336" s="5">
        <v>60.67</v>
      </c>
      <c r="T1336" s="5" t="s">
        <v>170</v>
      </c>
      <c r="U1336" s="5">
        <v>395</v>
      </c>
      <c r="V1336" s="5" t="s">
        <v>172</v>
      </c>
      <c r="W1336" s="5" t="s">
        <v>27</v>
      </c>
      <c r="X1336" s="9" t="s">
        <v>28</v>
      </c>
      <c r="Y1336" s="12">
        <v>45614</v>
      </c>
      <c r="Z1336" s="12">
        <v>45616</v>
      </c>
      <c r="AA1336" s="11">
        <f t="shared" si="100"/>
        <v>2024</v>
      </c>
      <c r="AB1336" s="11" t="str">
        <f t="shared" si="101"/>
        <v>November</v>
      </c>
      <c r="AC1336" s="11">
        <f t="shared" si="104"/>
        <v>2</v>
      </c>
      <c r="AD1336" s="13" t="str" cm="1">
        <f t="array" ref="AD1336">_xlfn.IFS(Table1[[#This Row],[Diff order-ship date]]&gt;10,"late time",Table1[[#This Row],[Diff order-ship date]]&gt;=0,"on time",Table1[[#This Row],[Diff order-ship date]]&lt;0,"not appropriate")</f>
        <v>on time</v>
      </c>
      <c r="AE1336" s="11" t="str">
        <f t="shared" si="102"/>
        <v>Positive</v>
      </c>
      <c r="AF1336" s="11" t="str">
        <f>_xlfn.CONCAT(Table1[[#This Row],[Month]],Table1[[#This Row],[year]])</f>
        <v>November2024</v>
      </c>
      <c r="AG1336" s="11">
        <f t="shared" si="103"/>
        <v>1.9964896884598501E-2</v>
      </c>
    </row>
    <row r="1337" spans="1:33">
      <c r="A1337" s="6">
        <v>1336</v>
      </c>
      <c r="B1337" s="7" t="s">
        <v>3598</v>
      </c>
      <c r="C1337" s="7" t="s">
        <v>153</v>
      </c>
      <c r="D1337" s="7" t="s">
        <v>2502</v>
      </c>
      <c r="E1337" s="7" t="s">
        <v>2503</v>
      </c>
      <c r="F1337" s="7" t="s">
        <v>158</v>
      </c>
      <c r="G1337" s="7" t="s">
        <v>801</v>
      </c>
      <c r="H1337" s="7" t="s">
        <v>104</v>
      </c>
      <c r="I1337" s="7" t="s">
        <v>212</v>
      </c>
      <c r="J1337" s="7" t="s">
        <v>67</v>
      </c>
      <c r="K1337" s="7" t="s">
        <v>1724</v>
      </c>
      <c r="L1337" s="7" t="s">
        <v>29</v>
      </c>
      <c r="M1337" s="7" t="s">
        <v>56</v>
      </c>
      <c r="N1337" s="7" t="s">
        <v>1725</v>
      </c>
      <c r="O1337" s="7">
        <v>173.34</v>
      </c>
      <c r="P1337" s="7">
        <v>3</v>
      </c>
      <c r="Q1337" s="7">
        <v>76.23</v>
      </c>
      <c r="R1337" s="8">
        <f>Table1[[#This Row],[Profit]]/Table1[[#This Row],[Sales]]</f>
        <v>0.43977154724818301</v>
      </c>
      <c r="S1337" s="7">
        <v>12.61</v>
      </c>
      <c r="T1337" s="7" t="s">
        <v>170</v>
      </c>
      <c r="U1337" s="7">
        <v>534</v>
      </c>
      <c r="V1337" s="7" t="s">
        <v>172</v>
      </c>
      <c r="W1337" s="7" t="s">
        <v>76</v>
      </c>
      <c r="X1337" s="10" t="s">
        <v>21</v>
      </c>
      <c r="Y1337" s="14">
        <v>44250</v>
      </c>
      <c r="Z1337" s="14">
        <v>44253</v>
      </c>
      <c r="AA1337" s="11">
        <f t="shared" si="100"/>
        <v>2021</v>
      </c>
      <c r="AB1337" s="11" t="str">
        <f t="shared" si="101"/>
        <v>February</v>
      </c>
      <c r="AC1337" s="11">
        <f t="shared" si="104"/>
        <v>3</v>
      </c>
      <c r="AD1337" s="13" t="str" cm="1">
        <f t="array" ref="AD1337">_xlfn.IFS(Table1[[#This Row],[Diff order-ship date]]&gt;10,"late time",Table1[[#This Row],[Diff order-ship date]]&gt;=0,"on time",Table1[[#This Row],[Diff order-ship date]]&lt;0,"not appropriate")</f>
        <v>on time</v>
      </c>
      <c r="AE1337" s="11" t="str">
        <f t="shared" si="102"/>
        <v>Positive</v>
      </c>
      <c r="AF1337" s="11" t="str">
        <f>_xlfn.CONCAT(Table1[[#This Row],[Month]],Table1[[#This Row],[year]])</f>
        <v>February2021</v>
      </c>
      <c r="AG1337" s="11">
        <f t="shared" si="103"/>
        <v>0.43977154724818301</v>
      </c>
    </row>
    <row r="1338" spans="1:33">
      <c r="A1338" s="4">
        <v>1337</v>
      </c>
      <c r="B1338" s="5" t="s">
        <v>3807</v>
      </c>
      <c r="C1338" s="5" t="s">
        <v>153</v>
      </c>
      <c r="D1338" s="5" t="s">
        <v>216</v>
      </c>
      <c r="E1338" s="5" t="s">
        <v>217</v>
      </c>
      <c r="F1338" s="5" t="s">
        <v>158</v>
      </c>
      <c r="G1338" s="5" t="s">
        <v>566</v>
      </c>
      <c r="H1338" s="5" t="s">
        <v>129</v>
      </c>
      <c r="I1338" s="5" t="s">
        <v>212</v>
      </c>
      <c r="J1338" s="5" t="s">
        <v>67</v>
      </c>
      <c r="K1338" s="5" t="s">
        <v>3425</v>
      </c>
      <c r="L1338" s="5" t="s">
        <v>29</v>
      </c>
      <c r="M1338" s="5" t="s">
        <v>83</v>
      </c>
      <c r="N1338" s="5" t="s">
        <v>3426</v>
      </c>
      <c r="O1338" s="5">
        <v>60.39</v>
      </c>
      <c r="P1338" s="5">
        <v>3</v>
      </c>
      <c r="Q1338" s="5">
        <v>6.03</v>
      </c>
      <c r="R1338" s="8">
        <f>Table1[[#This Row],[Profit]]/Table1[[#This Row],[Sales]]</f>
        <v>9.9850968703427703E-2</v>
      </c>
      <c r="S1338" s="5">
        <v>7.22</v>
      </c>
      <c r="T1338" s="5" t="s">
        <v>170</v>
      </c>
      <c r="U1338" s="5">
        <v>157</v>
      </c>
      <c r="V1338" s="5" t="s">
        <v>172</v>
      </c>
      <c r="W1338" s="5" t="s">
        <v>63</v>
      </c>
      <c r="X1338" s="9" t="s">
        <v>21</v>
      </c>
      <c r="Y1338" s="12">
        <v>45470</v>
      </c>
      <c r="Z1338" s="12">
        <v>45329</v>
      </c>
      <c r="AA1338" s="11">
        <f t="shared" si="100"/>
        <v>2024</v>
      </c>
      <c r="AB1338" s="11" t="str">
        <f t="shared" si="101"/>
        <v>February</v>
      </c>
      <c r="AC1338" s="11">
        <f t="shared" si="104"/>
        <v>-141</v>
      </c>
      <c r="AD1338" s="13" t="str" cm="1">
        <f t="array" ref="AD1338">_xlfn.IFS(Table1[[#This Row],[Diff order-ship date]]&gt;10,"late time",Table1[[#This Row],[Diff order-ship date]]&gt;=0,"on time",Table1[[#This Row],[Diff order-ship date]]&lt;0,"not appropriate")</f>
        <v>not appropriate</v>
      </c>
      <c r="AE1338" s="11" t="str">
        <f t="shared" si="102"/>
        <v>Positive</v>
      </c>
      <c r="AF1338" s="11" t="str">
        <f>_xlfn.CONCAT(Table1[[#This Row],[Month]],Table1[[#This Row],[year]])</f>
        <v>February2024</v>
      </c>
      <c r="AG1338" s="11">
        <f t="shared" si="103"/>
        <v>9.9850968703427703E-2</v>
      </c>
    </row>
    <row r="1339" spans="1:33">
      <c r="A1339" s="6">
        <v>1338</v>
      </c>
      <c r="B1339" s="7" t="s">
        <v>3588</v>
      </c>
      <c r="C1339" s="7" t="s">
        <v>153</v>
      </c>
      <c r="D1339" s="7" t="s">
        <v>1861</v>
      </c>
      <c r="E1339" s="7" t="s">
        <v>1862</v>
      </c>
      <c r="F1339" s="7" t="s">
        <v>158</v>
      </c>
      <c r="G1339" s="7" t="s">
        <v>276</v>
      </c>
      <c r="H1339" s="7" t="s">
        <v>51</v>
      </c>
      <c r="I1339" s="7" t="s">
        <v>212</v>
      </c>
      <c r="J1339" s="7" t="s">
        <v>64</v>
      </c>
      <c r="K1339" s="7" t="s">
        <v>3808</v>
      </c>
      <c r="L1339" s="7" t="s">
        <v>42</v>
      </c>
      <c r="M1339" s="7" t="s">
        <v>105</v>
      </c>
      <c r="N1339" s="7" t="s">
        <v>3809</v>
      </c>
      <c r="O1339" s="7">
        <v>520.11</v>
      </c>
      <c r="P1339" s="7">
        <v>3</v>
      </c>
      <c r="Q1339" s="7">
        <v>244.44</v>
      </c>
      <c r="R1339" s="8">
        <f>Table1[[#This Row],[Profit]]/Table1[[#This Row],[Sales]]</f>
        <v>0.469977504758609</v>
      </c>
      <c r="S1339" s="7">
        <v>44</v>
      </c>
      <c r="T1339" s="7" t="s">
        <v>170</v>
      </c>
      <c r="U1339" s="7">
        <v>281</v>
      </c>
      <c r="V1339" s="7" t="s">
        <v>172</v>
      </c>
      <c r="W1339" s="7" t="s">
        <v>72</v>
      </c>
      <c r="X1339" s="10" t="s">
        <v>28</v>
      </c>
      <c r="Y1339" s="14">
        <v>45418</v>
      </c>
      <c r="Z1339" s="14">
        <v>45479</v>
      </c>
      <c r="AA1339" s="11">
        <f t="shared" si="100"/>
        <v>2024</v>
      </c>
      <c r="AB1339" s="11" t="str">
        <f t="shared" si="101"/>
        <v>July</v>
      </c>
      <c r="AC1339" s="11">
        <f t="shared" si="104"/>
        <v>61</v>
      </c>
      <c r="AD1339" s="13" t="str" cm="1">
        <f t="array" ref="AD1339">_xlfn.IFS(Table1[[#This Row],[Diff order-ship date]]&gt;10,"late time",Table1[[#This Row],[Diff order-ship date]]&gt;=0,"on time",Table1[[#This Row],[Diff order-ship date]]&lt;0,"not appropriate")</f>
        <v>late time</v>
      </c>
      <c r="AE1339" s="11" t="str">
        <f t="shared" si="102"/>
        <v>Positive</v>
      </c>
      <c r="AF1339" s="11" t="str">
        <f>_xlfn.CONCAT(Table1[[#This Row],[Month]],Table1[[#This Row],[year]])</f>
        <v>July2024</v>
      </c>
      <c r="AG1339" s="11">
        <f t="shared" si="103"/>
        <v>0.469977504758609</v>
      </c>
    </row>
    <row r="1340" spans="1:33">
      <c r="A1340" s="4">
        <v>1339</v>
      </c>
      <c r="B1340" s="5" t="s">
        <v>3810</v>
      </c>
      <c r="C1340" s="5" t="s">
        <v>153</v>
      </c>
      <c r="D1340" s="5" t="s">
        <v>683</v>
      </c>
      <c r="E1340" s="5" t="s">
        <v>684</v>
      </c>
      <c r="F1340" s="5" t="s">
        <v>158</v>
      </c>
      <c r="G1340" s="5" t="s">
        <v>474</v>
      </c>
      <c r="H1340" s="5" t="s">
        <v>25</v>
      </c>
      <c r="I1340" s="5" t="s">
        <v>212</v>
      </c>
      <c r="J1340" s="5" t="s">
        <v>66</v>
      </c>
      <c r="K1340" s="5" t="s">
        <v>1648</v>
      </c>
      <c r="L1340" s="5" t="s">
        <v>42</v>
      </c>
      <c r="M1340" s="5" t="s">
        <v>62</v>
      </c>
      <c r="N1340" s="5" t="s">
        <v>1649</v>
      </c>
      <c r="O1340" s="5">
        <v>578.34</v>
      </c>
      <c r="P1340" s="5">
        <v>3</v>
      </c>
      <c r="Q1340" s="5">
        <v>277.56</v>
      </c>
      <c r="R1340" s="8">
        <f>Table1[[#This Row],[Profit]]/Table1[[#This Row],[Sales]]</f>
        <v>0.47992530345471501</v>
      </c>
      <c r="S1340" s="5">
        <v>43.96</v>
      </c>
      <c r="T1340" s="5" t="s">
        <v>170</v>
      </c>
      <c r="U1340" s="5">
        <v>375</v>
      </c>
      <c r="V1340" s="5" t="s">
        <v>172</v>
      </c>
      <c r="W1340" s="5" t="s">
        <v>76</v>
      </c>
      <c r="X1340" s="9" t="s">
        <v>21</v>
      </c>
      <c r="Y1340" s="12">
        <v>44374</v>
      </c>
      <c r="Z1340" s="12">
        <v>44376</v>
      </c>
      <c r="AA1340" s="11">
        <f t="shared" si="100"/>
        <v>2021</v>
      </c>
      <c r="AB1340" s="11" t="str">
        <f t="shared" si="101"/>
        <v>June</v>
      </c>
      <c r="AC1340" s="11">
        <f t="shared" si="104"/>
        <v>2</v>
      </c>
      <c r="AD1340" s="13" t="str" cm="1">
        <f t="array" ref="AD1340">_xlfn.IFS(Table1[[#This Row],[Diff order-ship date]]&gt;10,"late time",Table1[[#This Row],[Diff order-ship date]]&gt;=0,"on time",Table1[[#This Row],[Diff order-ship date]]&lt;0,"not appropriate")</f>
        <v>on time</v>
      </c>
      <c r="AE1340" s="11" t="str">
        <f t="shared" si="102"/>
        <v>Positive</v>
      </c>
      <c r="AF1340" s="11" t="str">
        <f>_xlfn.CONCAT(Table1[[#This Row],[Month]],Table1[[#This Row],[year]])</f>
        <v>June2021</v>
      </c>
      <c r="AG1340" s="11">
        <f t="shared" si="103"/>
        <v>0.47992530345471501</v>
      </c>
    </row>
    <row r="1341" spans="1:33">
      <c r="A1341" s="6">
        <v>1340</v>
      </c>
      <c r="B1341" s="7" t="s">
        <v>3811</v>
      </c>
      <c r="C1341" s="7" t="s">
        <v>153</v>
      </c>
      <c r="D1341" s="7" t="s">
        <v>263</v>
      </c>
      <c r="E1341" s="7" t="s">
        <v>264</v>
      </c>
      <c r="F1341" s="7" t="s">
        <v>158</v>
      </c>
      <c r="G1341" s="7" t="s">
        <v>55</v>
      </c>
      <c r="H1341" s="7" t="s">
        <v>55</v>
      </c>
      <c r="I1341" s="7" t="s">
        <v>212</v>
      </c>
      <c r="J1341" s="7" t="s">
        <v>65</v>
      </c>
      <c r="K1341" s="7" t="s">
        <v>3812</v>
      </c>
      <c r="L1341" s="7" t="s">
        <v>42</v>
      </c>
      <c r="M1341" s="7" t="s">
        <v>105</v>
      </c>
      <c r="N1341" s="7" t="s">
        <v>3813</v>
      </c>
      <c r="O1341" s="7">
        <v>3180.3</v>
      </c>
      <c r="P1341" s="7">
        <v>5</v>
      </c>
      <c r="Q1341" s="7">
        <v>381.6</v>
      </c>
      <c r="R1341" s="8">
        <f>Table1[[#This Row],[Profit]]/Table1[[#This Row],[Sales]]</f>
        <v>0.119988680313178</v>
      </c>
      <c r="S1341" s="7">
        <v>209.29</v>
      </c>
      <c r="T1341" s="7" t="s">
        <v>170</v>
      </c>
      <c r="U1341" s="7">
        <v>154</v>
      </c>
      <c r="V1341" s="7" t="s">
        <v>172</v>
      </c>
      <c r="W1341" s="7" t="s">
        <v>27</v>
      </c>
      <c r="X1341" s="10" t="s">
        <v>28</v>
      </c>
      <c r="Y1341" s="14">
        <v>44488</v>
      </c>
      <c r="Z1341" s="14">
        <v>44490</v>
      </c>
      <c r="AA1341" s="11">
        <f t="shared" si="100"/>
        <v>2021</v>
      </c>
      <c r="AB1341" s="11" t="str">
        <f t="shared" si="101"/>
        <v>October</v>
      </c>
      <c r="AC1341" s="11">
        <f t="shared" si="104"/>
        <v>2</v>
      </c>
      <c r="AD1341" s="13" t="str" cm="1">
        <f t="array" ref="AD1341">_xlfn.IFS(Table1[[#This Row],[Diff order-ship date]]&gt;10,"late time",Table1[[#This Row],[Diff order-ship date]]&gt;=0,"on time",Table1[[#This Row],[Diff order-ship date]]&lt;0,"not appropriate")</f>
        <v>on time</v>
      </c>
      <c r="AE1341" s="11" t="str">
        <f t="shared" si="102"/>
        <v>Positive</v>
      </c>
      <c r="AF1341" s="11" t="str">
        <f>_xlfn.CONCAT(Table1[[#This Row],[Month]],Table1[[#This Row],[year]])</f>
        <v>October2021</v>
      </c>
      <c r="AG1341" s="11">
        <f t="shared" si="103"/>
        <v>0.119988680313178</v>
      </c>
    </row>
    <row r="1342" spans="1:33">
      <c r="A1342" s="4">
        <v>1341</v>
      </c>
      <c r="B1342" s="5" t="s">
        <v>3814</v>
      </c>
      <c r="C1342" s="5" t="s">
        <v>153</v>
      </c>
      <c r="D1342" s="5" t="s">
        <v>1831</v>
      </c>
      <c r="E1342" s="5" t="s">
        <v>1832</v>
      </c>
      <c r="F1342" s="5" t="s">
        <v>158</v>
      </c>
      <c r="G1342" s="5" t="s">
        <v>1778</v>
      </c>
      <c r="H1342" s="5" t="s">
        <v>51</v>
      </c>
      <c r="I1342" s="5" t="s">
        <v>212</v>
      </c>
      <c r="J1342" s="5" t="s">
        <v>64</v>
      </c>
      <c r="K1342" s="5" t="s">
        <v>3815</v>
      </c>
      <c r="L1342" s="5" t="s">
        <v>29</v>
      </c>
      <c r="M1342" s="5" t="s">
        <v>50</v>
      </c>
      <c r="N1342" s="5" t="s">
        <v>3816</v>
      </c>
      <c r="O1342" s="5">
        <v>2722.86</v>
      </c>
      <c r="P1342" s="5">
        <v>7</v>
      </c>
      <c r="Q1342" s="5">
        <v>408.24</v>
      </c>
      <c r="R1342" s="8">
        <f>Table1[[#This Row],[Profit]]/Table1[[#This Row],[Sales]]</f>
        <v>0.14993058769088399</v>
      </c>
      <c r="S1342" s="5">
        <v>137.38</v>
      </c>
      <c r="T1342" s="5" t="s">
        <v>170</v>
      </c>
      <c r="U1342" s="5">
        <v>694</v>
      </c>
      <c r="V1342" s="5" t="s">
        <v>172</v>
      </c>
      <c r="W1342" s="5" t="s">
        <v>63</v>
      </c>
      <c r="X1342" s="9" t="s">
        <v>28</v>
      </c>
      <c r="Y1342" s="12">
        <v>44474</v>
      </c>
      <c r="Z1342" s="12">
        <v>44329</v>
      </c>
      <c r="AA1342" s="11">
        <f t="shared" si="100"/>
        <v>2021</v>
      </c>
      <c r="AB1342" s="11" t="str">
        <f t="shared" si="101"/>
        <v>May</v>
      </c>
      <c r="AC1342" s="11">
        <f t="shared" si="104"/>
        <v>-145</v>
      </c>
      <c r="AD1342" s="13" t="str" cm="1">
        <f t="array" ref="AD1342">_xlfn.IFS(Table1[[#This Row],[Diff order-ship date]]&gt;10,"late time",Table1[[#This Row],[Diff order-ship date]]&gt;=0,"on time",Table1[[#This Row],[Diff order-ship date]]&lt;0,"not appropriate")</f>
        <v>not appropriate</v>
      </c>
      <c r="AE1342" s="11" t="str">
        <f t="shared" si="102"/>
        <v>Positive</v>
      </c>
      <c r="AF1342" s="11" t="str">
        <f>_xlfn.CONCAT(Table1[[#This Row],[Month]],Table1[[#This Row],[year]])</f>
        <v>May2021</v>
      </c>
      <c r="AG1342" s="11">
        <f t="shared" si="103"/>
        <v>0.14993058769088399</v>
      </c>
    </row>
    <row r="1343" spans="1:33">
      <c r="A1343" s="6">
        <v>1342</v>
      </c>
      <c r="B1343" s="7" t="s">
        <v>3817</v>
      </c>
      <c r="C1343" s="7" t="s">
        <v>153</v>
      </c>
      <c r="D1343" s="7" t="s">
        <v>1107</v>
      </c>
      <c r="E1343" s="7" t="s">
        <v>1108</v>
      </c>
      <c r="F1343" s="7" t="s">
        <v>158</v>
      </c>
      <c r="G1343" s="7" t="s">
        <v>675</v>
      </c>
      <c r="H1343" s="7" t="s">
        <v>100</v>
      </c>
      <c r="I1343" s="7" t="s">
        <v>212</v>
      </c>
      <c r="J1343" s="7" t="s">
        <v>67</v>
      </c>
      <c r="K1343" s="7" t="s">
        <v>3818</v>
      </c>
      <c r="L1343" s="7" t="s">
        <v>42</v>
      </c>
      <c r="M1343" s="7" t="s">
        <v>26</v>
      </c>
      <c r="N1343" s="7" t="s">
        <v>3819</v>
      </c>
      <c r="O1343" s="7">
        <v>814.17</v>
      </c>
      <c r="P1343" s="7">
        <v>7</v>
      </c>
      <c r="Q1343" s="7">
        <v>170.94</v>
      </c>
      <c r="R1343" s="8">
        <f>Table1[[#This Row],[Profit]]/Table1[[#This Row],[Sales]]</f>
        <v>0.209956151663657</v>
      </c>
      <c r="S1343" s="7">
        <v>30.64</v>
      </c>
      <c r="T1343" s="7" t="s">
        <v>170</v>
      </c>
      <c r="U1343" s="7">
        <v>605</v>
      </c>
      <c r="V1343" s="7" t="s">
        <v>172</v>
      </c>
      <c r="W1343" s="7" t="s">
        <v>72</v>
      </c>
      <c r="X1343" s="10" t="s">
        <v>21</v>
      </c>
      <c r="Y1343" s="14">
        <v>44965</v>
      </c>
      <c r="Z1343" s="14">
        <v>45024</v>
      </c>
      <c r="AA1343" s="11">
        <f t="shared" si="100"/>
        <v>2023</v>
      </c>
      <c r="AB1343" s="11" t="str">
        <f t="shared" si="101"/>
        <v>April</v>
      </c>
      <c r="AC1343" s="11">
        <f t="shared" si="104"/>
        <v>59</v>
      </c>
      <c r="AD1343" s="13" t="str" cm="1">
        <f t="array" ref="AD1343">_xlfn.IFS(Table1[[#This Row],[Diff order-ship date]]&gt;10,"late time",Table1[[#This Row],[Diff order-ship date]]&gt;=0,"on time",Table1[[#This Row],[Diff order-ship date]]&lt;0,"not appropriate")</f>
        <v>late time</v>
      </c>
      <c r="AE1343" s="11" t="str">
        <f t="shared" si="102"/>
        <v>Positive</v>
      </c>
      <c r="AF1343" s="11" t="str">
        <f>_xlfn.CONCAT(Table1[[#This Row],[Month]],Table1[[#This Row],[year]])</f>
        <v>April2023</v>
      </c>
      <c r="AG1343" s="11">
        <f t="shared" si="103"/>
        <v>0.209956151663657</v>
      </c>
    </row>
    <row r="1344" spans="1:33">
      <c r="A1344" s="4">
        <v>1343</v>
      </c>
      <c r="B1344" s="5" t="s">
        <v>3820</v>
      </c>
      <c r="C1344" s="5" t="s">
        <v>153</v>
      </c>
      <c r="D1344" s="5" t="s">
        <v>3264</v>
      </c>
      <c r="E1344" s="5" t="s">
        <v>3265</v>
      </c>
      <c r="F1344" s="5" t="s">
        <v>158</v>
      </c>
      <c r="G1344" s="5" t="s">
        <v>474</v>
      </c>
      <c r="H1344" s="5" t="s">
        <v>25</v>
      </c>
      <c r="I1344" s="5" t="s">
        <v>212</v>
      </c>
      <c r="J1344" s="5" t="s">
        <v>66</v>
      </c>
      <c r="K1344" s="5" t="s">
        <v>1662</v>
      </c>
      <c r="L1344" s="5" t="s">
        <v>42</v>
      </c>
      <c r="M1344" s="5" t="s">
        <v>26</v>
      </c>
      <c r="N1344" s="5" t="s">
        <v>1663</v>
      </c>
      <c r="O1344" s="5">
        <v>284.97000000000003</v>
      </c>
      <c r="P1344" s="5">
        <v>7</v>
      </c>
      <c r="Q1344" s="5">
        <v>39.69</v>
      </c>
      <c r="R1344" s="8">
        <f>Table1[[#This Row],[Profit]]/Table1[[#This Row],[Sales]]</f>
        <v>0.13927781871775999</v>
      </c>
      <c r="S1344" s="5">
        <v>13.23</v>
      </c>
      <c r="T1344" s="5" t="s">
        <v>170</v>
      </c>
      <c r="U1344" s="5">
        <v>117</v>
      </c>
      <c r="V1344" s="5" t="s">
        <v>172</v>
      </c>
      <c r="W1344" s="5" t="s">
        <v>27</v>
      </c>
      <c r="X1344" s="9" t="s">
        <v>28</v>
      </c>
      <c r="Y1344" s="12">
        <v>44965</v>
      </c>
      <c r="Z1344" s="12">
        <v>45024</v>
      </c>
      <c r="AA1344" s="11">
        <f t="shared" si="100"/>
        <v>2023</v>
      </c>
      <c r="AB1344" s="11" t="str">
        <f t="shared" si="101"/>
        <v>April</v>
      </c>
      <c r="AC1344" s="11">
        <f t="shared" si="104"/>
        <v>59</v>
      </c>
      <c r="AD1344" s="13" t="str" cm="1">
        <f t="array" ref="AD1344">_xlfn.IFS(Table1[[#This Row],[Diff order-ship date]]&gt;10,"late time",Table1[[#This Row],[Diff order-ship date]]&gt;=0,"on time",Table1[[#This Row],[Diff order-ship date]]&lt;0,"not appropriate")</f>
        <v>late time</v>
      </c>
      <c r="AE1344" s="11" t="str">
        <f t="shared" si="102"/>
        <v>Positive</v>
      </c>
      <c r="AF1344" s="11" t="str">
        <f>_xlfn.CONCAT(Table1[[#This Row],[Month]],Table1[[#This Row],[year]])</f>
        <v>April2023</v>
      </c>
      <c r="AG1344" s="11">
        <f t="shared" si="103"/>
        <v>0.13927781871775999</v>
      </c>
    </row>
    <row r="1345" spans="1:33">
      <c r="A1345" s="6">
        <v>1344</v>
      </c>
      <c r="B1345" s="7" t="s">
        <v>3814</v>
      </c>
      <c r="C1345" s="7" t="s">
        <v>153</v>
      </c>
      <c r="D1345" s="7" t="s">
        <v>1831</v>
      </c>
      <c r="E1345" s="7" t="s">
        <v>1832</v>
      </c>
      <c r="F1345" s="7" t="s">
        <v>158</v>
      </c>
      <c r="G1345" s="7" t="s">
        <v>1778</v>
      </c>
      <c r="H1345" s="7" t="s">
        <v>51</v>
      </c>
      <c r="I1345" s="7" t="s">
        <v>212</v>
      </c>
      <c r="J1345" s="7" t="s">
        <v>64</v>
      </c>
      <c r="K1345" s="7" t="s">
        <v>1380</v>
      </c>
      <c r="L1345" s="7" t="s">
        <v>29</v>
      </c>
      <c r="M1345" s="7" t="s">
        <v>50</v>
      </c>
      <c r="N1345" s="7" t="s">
        <v>1381</v>
      </c>
      <c r="O1345" s="7">
        <v>362.85</v>
      </c>
      <c r="P1345" s="7">
        <v>1</v>
      </c>
      <c r="Q1345" s="7">
        <v>32.64</v>
      </c>
      <c r="R1345" s="8">
        <f>Table1[[#This Row],[Profit]]/Table1[[#This Row],[Sales]]</f>
        <v>8.9954526663910697E-2</v>
      </c>
      <c r="S1345" s="7">
        <v>21.58</v>
      </c>
      <c r="T1345" s="7" t="s">
        <v>170</v>
      </c>
      <c r="U1345" s="7">
        <v>531</v>
      </c>
      <c r="V1345" s="7" t="s">
        <v>172</v>
      </c>
      <c r="W1345" s="7" t="s">
        <v>76</v>
      </c>
      <c r="X1345" s="10" t="s">
        <v>21</v>
      </c>
      <c r="Y1345" s="14">
        <v>45467</v>
      </c>
      <c r="Z1345" s="14">
        <v>45472</v>
      </c>
      <c r="AA1345" s="11">
        <f t="shared" si="100"/>
        <v>2024</v>
      </c>
      <c r="AB1345" s="11" t="str">
        <f t="shared" si="101"/>
        <v>June</v>
      </c>
      <c r="AC1345" s="11">
        <f t="shared" si="104"/>
        <v>5</v>
      </c>
      <c r="AD1345" s="13" t="str" cm="1">
        <f t="array" ref="AD1345">_xlfn.IFS(Table1[[#This Row],[Diff order-ship date]]&gt;10,"late time",Table1[[#This Row],[Diff order-ship date]]&gt;=0,"on time",Table1[[#This Row],[Diff order-ship date]]&lt;0,"not appropriate")</f>
        <v>on time</v>
      </c>
      <c r="AE1345" s="11" t="str">
        <f t="shared" si="102"/>
        <v>Positive</v>
      </c>
      <c r="AF1345" s="11" t="str">
        <f>_xlfn.CONCAT(Table1[[#This Row],[Month]],Table1[[#This Row],[year]])</f>
        <v>June2024</v>
      </c>
      <c r="AG1345" s="11">
        <f t="shared" si="103"/>
        <v>8.9954526663910697E-2</v>
      </c>
    </row>
    <row r="1346" spans="1:33">
      <c r="A1346" s="4">
        <v>1345</v>
      </c>
      <c r="B1346" s="5" t="s">
        <v>3821</v>
      </c>
      <c r="C1346" s="5" t="s">
        <v>153</v>
      </c>
      <c r="D1346" s="5" t="s">
        <v>1433</v>
      </c>
      <c r="E1346" s="5" t="s">
        <v>1434</v>
      </c>
      <c r="F1346" s="5" t="s">
        <v>158</v>
      </c>
      <c r="G1346" s="5" t="s">
        <v>644</v>
      </c>
      <c r="H1346" s="5" t="s">
        <v>104</v>
      </c>
      <c r="I1346" s="5" t="s">
        <v>212</v>
      </c>
      <c r="J1346" s="5" t="s">
        <v>67</v>
      </c>
      <c r="K1346" s="5" t="s">
        <v>3822</v>
      </c>
      <c r="L1346" s="5" t="s">
        <v>29</v>
      </c>
      <c r="M1346" s="5" t="s">
        <v>56</v>
      </c>
      <c r="N1346" s="5" t="s">
        <v>3823</v>
      </c>
      <c r="O1346" s="5">
        <v>39.494999999999997</v>
      </c>
      <c r="P1346" s="5">
        <v>1</v>
      </c>
      <c r="Q1346" s="5">
        <v>-28.454999999999998</v>
      </c>
      <c r="R1346" s="8">
        <f>Table1[[#This Row],[Profit]]/Table1[[#This Row],[Sales]]</f>
        <v>-0.72047094568932801</v>
      </c>
      <c r="S1346" s="5">
        <v>2.0699999999999998</v>
      </c>
      <c r="T1346" s="5" t="s">
        <v>170</v>
      </c>
      <c r="U1346" s="5">
        <v>787</v>
      </c>
      <c r="V1346" s="5" t="s">
        <v>172</v>
      </c>
      <c r="W1346" s="5" t="s">
        <v>72</v>
      </c>
      <c r="X1346" s="9" t="s">
        <v>21</v>
      </c>
      <c r="Y1346" s="12">
        <v>45394</v>
      </c>
      <c r="Z1346" s="12">
        <v>45455</v>
      </c>
      <c r="AA1346" s="11">
        <f t="shared" ref="AA1346:AA1409" si="105">YEAR(Z1346)</f>
        <v>2024</v>
      </c>
      <c r="AB1346" s="11" t="str">
        <f t="shared" ref="AB1346:AB1409" si="106">TEXT(Z1346,"mmmm")</f>
        <v>June</v>
      </c>
      <c r="AC1346" s="11">
        <f t="shared" si="104"/>
        <v>61</v>
      </c>
      <c r="AD1346" s="13" t="str" cm="1">
        <f t="array" ref="AD1346">_xlfn.IFS(Table1[[#This Row],[Diff order-ship date]]&gt;10,"late time",Table1[[#This Row],[Diff order-ship date]]&gt;=0,"on time",Table1[[#This Row],[Diff order-ship date]]&lt;0,"not appropriate")</f>
        <v>late time</v>
      </c>
      <c r="AE1346" s="11" t="str">
        <f t="shared" ref="AE1346:AE1409" si="107">IF(Q1346&lt;0,"Negative","Positive")</f>
        <v>Negative</v>
      </c>
      <c r="AF1346" s="11" t="str">
        <f>_xlfn.CONCAT(Table1[[#This Row],[Month]],Table1[[#This Row],[year]])</f>
        <v>June2024</v>
      </c>
      <c r="AG1346" s="11">
        <f t="shared" ref="AG1346:AG1409" si="108">Q1346/O1346</f>
        <v>-0.72047094568932801</v>
      </c>
    </row>
    <row r="1347" spans="1:33">
      <c r="A1347" s="6">
        <v>1346</v>
      </c>
      <c r="B1347" s="7" t="s">
        <v>3814</v>
      </c>
      <c r="C1347" s="7" t="s">
        <v>153</v>
      </c>
      <c r="D1347" s="7" t="s">
        <v>1831</v>
      </c>
      <c r="E1347" s="7" t="s">
        <v>1832</v>
      </c>
      <c r="F1347" s="7" t="s">
        <v>158</v>
      </c>
      <c r="G1347" s="7" t="s">
        <v>1778</v>
      </c>
      <c r="H1347" s="7" t="s">
        <v>51</v>
      </c>
      <c r="I1347" s="7" t="s">
        <v>212</v>
      </c>
      <c r="J1347" s="7" t="s">
        <v>64</v>
      </c>
      <c r="K1347" s="7" t="s">
        <v>3824</v>
      </c>
      <c r="L1347" s="7" t="s">
        <v>29</v>
      </c>
      <c r="M1347" s="7" t="s">
        <v>56</v>
      </c>
      <c r="N1347" s="7" t="s">
        <v>3825</v>
      </c>
      <c r="O1347" s="7">
        <v>111.06</v>
      </c>
      <c r="P1347" s="7">
        <v>2</v>
      </c>
      <c r="Q1347" s="7">
        <v>27.72</v>
      </c>
      <c r="R1347" s="8">
        <f>Table1[[#This Row],[Profit]]/Table1[[#This Row],[Sales]]</f>
        <v>0.249594813614263</v>
      </c>
      <c r="S1347" s="7">
        <v>4.1100000000000003</v>
      </c>
      <c r="T1347" s="7" t="s">
        <v>170</v>
      </c>
      <c r="U1347" s="7">
        <v>353</v>
      </c>
      <c r="V1347" s="7" t="s">
        <v>172</v>
      </c>
      <c r="W1347" s="7" t="s">
        <v>72</v>
      </c>
      <c r="X1347" s="10" t="s">
        <v>21</v>
      </c>
      <c r="Y1347" s="14">
        <v>45525</v>
      </c>
      <c r="Z1347" s="14">
        <v>45527</v>
      </c>
      <c r="AA1347" s="11">
        <f t="shared" si="105"/>
        <v>2024</v>
      </c>
      <c r="AB1347" s="11" t="str">
        <f t="shared" si="106"/>
        <v>August</v>
      </c>
      <c r="AC1347" s="11">
        <f t="shared" si="104"/>
        <v>2</v>
      </c>
      <c r="AD1347" s="13" t="str" cm="1">
        <f t="array" ref="AD1347">_xlfn.IFS(Table1[[#This Row],[Diff order-ship date]]&gt;10,"late time",Table1[[#This Row],[Diff order-ship date]]&gt;=0,"on time",Table1[[#This Row],[Diff order-ship date]]&lt;0,"not appropriate")</f>
        <v>on time</v>
      </c>
      <c r="AE1347" s="11" t="str">
        <f t="shared" si="107"/>
        <v>Positive</v>
      </c>
      <c r="AF1347" s="11" t="str">
        <f>_xlfn.CONCAT(Table1[[#This Row],[Month]],Table1[[#This Row],[year]])</f>
        <v>August2024</v>
      </c>
      <c r="AG1347" s="11">
        <f t="shared" si="108"/>
        <v>0.249594813614263</v>
      </c>
    </row>
    <row r="1348" spans="1:33">
      <c r="A1348" s="4">
        <v>1347</v>
      </c>
      <c r="B1348" s="5" t="s">
        <v>3826</v>
      </c>
      <c r="C1348" s="5" t="s">
        <v>153</v>
      </c>
      <c r="D1348" s="5" t="s">
        <v>985</v>
      </c>
      <c r="E1348" s="5" t="s">
        <v>986</v>
      </c>
      <c r="F1348" s="5" t="s">
        <v>158</v>
      </c>
      <c r="G1348" s="5" t="s">
        <v>351</v>
      </c>
      <c r="H1348" s="5" t="s">
        <v>104</v>
      </c>
      <c r="I1348" s="5" t="s">
        <v>212</v>
      </c>
      <c r="J1348" s="5" t="s">
        <v>67</v>
      </c>
      <c r="K1348" s="5" t="s">
        <v>3827</v>
      </c>
      <c r="L1348" s="5" t="s">
        <v>42</v>
      </c>
      <c r="M1348" s="5" t="s">
        <v>26</v>
      </c>
      <c r="N1348" s="5" t="s">
        <v>3828</v>
      </c>
      <c r="O1348" s="5">
        <v>142.68</v>
      </c>
      <c r="P1348" s="5">
        <v>2</v>
      </c>
      <c r="Q1348" s="5">
        <v>45.6</v>
      </c>
      <c r="R1348" s="8">
        <f>Table1[[#This Row],[Profit]]/Table1[[#This Row],[Sales]]</f>
        <v>0.31959629941126999</v>
      </c>
      <c r="S1348" s="5">
        <v>9.76</v>
      </c>
      <c r="T1348" s="5" t="s">
        <v>170</v>
      </c>
      <c r="U1348" s="5">
        <v>630</v>
      </c>
      <c r="V1348" s="5" t="s">
        <v>172</v>
      </c>
      <c r="W1348" s="5" t="s">
        <v>27</v>
      </c>
      <c r="X1348" s="9" t="s">
        <v>28</v>
      </c>
      <c r="Y1348" s="12">
        <v>45453</v>
      </c>
      <c r="Z1348" s="12">
        <v>45453</v>
      </c>
      <c r="AA1348" s="11">
        <f t="shared" si="105"/>
        <v>2024</v>
      </c>
      <c r="AB1348" s="11" t="str">
        <f t="shared" si="106"/>
        <v>June</v>
      </c>
      <c r="AC1348" s="11">
        <f t="shared" ref="AC1348:AC1411" si="109">DATEDIF(Y1348,Z1348,"d")</f>
        <v>0</v>
      </c>
      <c r="AD1348" s="13" t="str" cm="1">
        <f t="array" ref="AD1348">_xlfn.IFS(Table1[[#This Row],[Diff order-ship date]]&gt;10,"late time",Table1[[#This Row],[Diff order-ship date]]&gt;=0,"on time",Table1[[#This Row],[Diff order-ship date]]&lt;0,"not appropriate")</f>
        <v>on time</v>
      </c>
      <c r="AE1348" s="11" t="str">
        <f t="shared" si="107"/>
        <v>Positive</v>
      </c>
      <c r="AF1348" s="11" t="str">
        <f>_xlfn.CONCAT(Table1[[#This Row],[Month]],Table1[[#This Row],[year]])</f>
        <v>June2024</v>
      </c>
      <c r="AG1348" s="11">
        <f t="shared" si="108"/>
        <v>0.31959629941126999</v>
      </c>
    </row>
    <row r="1349" spans="1:33">
      <c r="A1349" s="6">
        <v>1348</v>
      </c>
      <c r="B1349" s="7" t="s">
        <v>3585</v>
      </c>
      <c r="C1349" s="7" t="s">
        <v>153</v>
      </c>
      <c r="D1349" s="7" t="s">
        <v>3586</v>
      </c>
      <c r="E1349" s="7" t="s">
        <v>3587</v>
      </c>
      <c r="F1349" s="7" t="s">
        <v>158</v>
      </c>
      <c r="G1349" s="7" t="s">
        <v>2301</v>
      </c>
      <c r="H1349" s="7" t="s">
        <v>82</v>
      </c>
      <c r="I1349" s="7" t="s">
        <v>212</v>
      </c>
      <c r="J1349" s="7" t="s">
        <v>64</v>
      </c>
      <c r="K1349" s="7" t="s">
        <v>3122</v>
      </c>
      <c r="L1349" s="7" t="s">
        <v>36</v>
      </c>
      <c r="M1349" s="7" t="s">
        <v>109</v>
      </c>
      <c r="N1349" s="7" t="s">
        <v>3123</v>
      </c>
      <c r="O1349" s="7">
        <v>48.9</v>
      </c>
      <c r="P1349" s="7">
        <v>2</v>
      </c>
      <c r="Q1349" s="7">
        <v>6.84</v>
      </c>
      <c r="R1349" s="8">
        <f>Table1[[#This Row],[Profit]]/Table1[[#This Row],[Sales]]</f>
        <v>0.13987730061349701</v>
      </c>
      <c r="S1349" s="7">
        <v>2.46</v>
      </c>
      <c r="T1349" s="7" t="s">
        <v>170</v>
      </c>
      <c r="U1349" s="7">
        <v>444</v>
      </c>
      <c r="V1349" s="7" t="s">
        <v>173</v>
      </c>
      <c r="W1349" s="7" t="s">
        <v>89</v>
      </c>
      <c r="X1349" s="10" t="s">
        <v>28</v>
      </c>
      <c r="Y1349" s="14">
        <v>44383</v>
      </c>
      <c r="Z1349" s="14">
        <v>44475</v>
      </c>
      <c r="AA1349" s="11">
        <f t="shared" si="105"/>
        <v>2021</v>
      </c>
      <c r="AB1349" s="11" t="str">
        <f t="shared" si="106"/>
        <v>October</v>
      </c>
      <c r="AC1349" s="11">
        <f t="shared" si="109"/>
        <v>92</v>
      </c>
      <c r="AD1349" s="13" t="str" cm="1">
        <f t="array" ref="AD1349">_xlfn.IFS(Table1[[#This Row],[Diff order-ship date]]&gt;10,"late time",Table1[[#This Row],[Diff order-ship date]]&gt;=0,"on time",Table1[[#This Row],[Diff order-ship date]]&lt;0,"not appropriate")</f>
        <v>late time</v>
      </c>
      <c r="AE1349" s="11" t="str">
        <f t="shared" si="107"/>
        <v>Positive</v>
      </c>
      <c r="AF1349" s="11" t="str">
        <f>_xlfn.CONCAT(Table1[[#This Row],[Month]],Table1[[#This Row],[year]])</f>
        <v>October2021</v>
      </c>
      <c r="AG1349" s="11">
        <f t="shared" si="108"/>
        <v>0.13987730061349701</v>
      </c>
    </row>
    <row r="1350" spans="1:33">
      <c r="A1350" s="4">
        <v>1349</v>
      </c>
      <c r="B1350" s="5" t="s">
        <v>3585</v>
      </c>
      <c r="C1350" s="5" t="s">
        <v>153</v>
      </c>
      <c r="D1350" s="5" t="s">
        <v>3586</v>
      </c>
      <c r="E1350" s="5" t="s">
        <v>3587</v>
      </c>
      <c r="F1350" s="5" t="s">
        <v>158</v>
      </c>
      <c r="G1350" s="5" t="s">
        <v>2301</v>
      </c>
      <c r="H1350" s="5" t="s">
        <v>82</v>
      </c>
      <c r="I1350" s="5" t="s">
        <v>212</v>
      </c>
      <c r="J1350" s="5" t="s">
        <v>64</v>
      </c>
      <c r="K1350" s="5" t="s">
        <v>555</v>
      </c>
      <c r="L1350" s="5" t="s">
        <v>36</v>
      </c>
      <c r="M1350" s="5" t="s">
        <v>99</v>
      </c>
      <c r="N1350" s="5" t="s">
        <v>556</v>
      </c>
      <c r="O1350" s="5">
        <v>55.5</v>
      </c>
      <c r="P1350" s="5">
        <v>2</v>
      </c>
      <c r="Q1350" s="5">
        <v>25.5</v>
      </c>
      <c r="R1350" s="8">
        <f>Table1[[#This Row],[Profit]]/Table1[[#This Row],[Sales]]</f>
        <v>0.45945945945945899</v>
      </c>
      <c r="S1350" s="5">
        <v>3.7</v>
      </c>
      <c r="T1350" s="5" t="s">
        <v>170</v>
      </c>
      <c r="U1350" s="5">
        <v>304</v>
      </c>
      <c r="V1350" s="5" t="s">
        <v>173</v>
      </c>
      <c r="W1350" s="5" t="s">
        <v>106</v>
      </c>
      <c r="X1350" s="9" t="s">
        <v>21</v>
      </c>
      <c r="Y1350" s="12">
        <v>45530</v>
      </c>
      <c r="Z1350" s="12">
        <v>45532</v>
      </c>
      <c r="AA1350" s="11">
        <f t="shared" si="105"/>
        <v>2024</v>
      </c>
      <c r="AB1350" s="11" t="str">
        <f t="shared" si="106"/>
        <v>August</v>
      </c>
      <c r="AC1350" s="11">
        <f t="shared" si="109"/>
        <v>2</v>
      </c>
      <c r="AD1350" s="13" t="str" cm="1">
        <f t="array" ref="AD1350">_xlfn.IFS(Table1[[#This Row],[Diff order-ship date]]&gt;10,"late time",Table1[[#This Row],[Diff order-ship date]]&gt;=0,"on time",Table1[[#This Row],[Diff order-ship date]]&lt;0,"not appropriate")</f>
        <v>on time</v>
      </c>
      <c r="AE1350" s="11" t="str">
        <f t="shared" si="107"/>
        <v>Positive</v>
      </c>
      <c r="AF1350" s="11" t="str">
        <f>_xlfn.CONCAT(Table1[[#This Row],[Month]],Table1[[#This Row],[year]])</f>
        <v>August2024</v>
      </c>
      <c r="AG1350" s="11">
        <f t="shared" si="108"/>
        <v>0.45945945945945899</v>
      </c>
    </row>
    <row r="1351" spans="1:33">
      <c r="A1351" s="6">
        <v>1350</v>
      </c>
      <c r="B1351" s="7" t="s">
        <v>3829</v>
      </c>
      <c r="C1351" s="7" t="s">
        <v>153</v>
      </c>
      <c r="D1351" s="7" t="s">
        <v>3830</v>
      </c>
      <c r="E1351" s="7" t="s">
        <v>3831</v>
      </c>
      <c r="F1351" s="7" t="s">
        <v>158</v>
      </c>
      <c r="G1351" s="7" t="s">
        <v>2781</v>
      </c>
      <c r="H1351" s="7" t="s">
        <v>61</v>
      </c>
      <c r="I1351" s="7" t="s">
        <v>212</v>
      </c>
      <c r="J1351" s="7" t="s">
        <v>67</v>
      </c>
      <c r="K1351" s="7" t="s">
        <v>3832</v>
      </c>
      <c r="L1351" s="7" t="s">
        <v>36</v>
      </c>
      <c r="M1351" s="7" t="s">
        <v>99</v>
      </c>
      <c r="N1351" s="7" t="s">
        <v>3833</v>
      </c>
      <c r="O1351" s="7">
        <v>36.78</v>
      </c>
      <c r="P1351" s="7">
        <v>2</v>
      </c>
      <c r="Q1351" s="7">
        <v>4.38</v>
      </c>
      <c r="R1351" s="8">
        <f>Table1[[#This Row],[Profit]]/Table1[[#This Row],[Sales]]</f>
        <v>0.119086460032626</v>
      </c>
      <c r="S1351" s="7">
        <v>3.33</v>
      </c>
      <c r="T1351" s="7" t="s">
        <v>170</v>
      </c>
      <c r="U1351" s="7">
        <v>709</v>
      </c>
      <c r="V1351" s="7" t="s">
        <v>173</v>
      </c>
      <c r="W1351" s="7" t="s">
        <v>89</v>
      </c>
      <c r="X1351" s="10" t="s">
        <v>21</v>
      </c>
      <c r="Y1351" s="14">
        <v>44906</v>
      </c>
      <c r="Z1351" s="14">
        <v>44882</v>
      </c>
      <c r="AA1351" s="11">
        <f t="shared" si="105"/>
        <v>2022</v>
      </c>
      <c r="AB1351" s="11" t="str">
        <f t="shared" si="106"/>
        <v>November</v>
      </c>
      <c r="AC1351" s="11">
        <f t="shared" si="109"/>
        <v>-24</v>
      </c>
      <c r="AD1351" s="13" t="str" cm="1">
        <f t="array" ref="AD1351">_xlfn.IFS(Table1[[#This Row],[Diff order-ship date]]&gt;10,"late time",Table1[[#This Row],[Diff order-ship date]]&gt;=0,"on time",Table1[[#This Row],[Diff order-ship date]]&lt;0,"not appropriate")</f>
        <v>not appropriate</v>
      </c>
      <c r="AE1351" s="11" t="str">
        <f t="shared" si="107"/>
        <v>Positive</v>
      </c>
      <c r="AF1351" s="11" t="str">
        <f>_xlfn.CONCAT(Table1[[#This Row],[Month]],Table1[[#This Row],[year]])</f>
        <v>November2022</v>
      </c>
      <c r="AG1351" s="11">
        <f t="shared" si="108"/>
        <v>0.119086460032626</v>
      </c>
    </row>
    <row r="1352" spans="1:33">
      <c r="A1352" s="4">
        <v>1351</v>
      </c>
      <c r="B1352" s="5" t="s">
        <v>3834</v>
      </c>
      <c r="C1352" s="5" t="s">
        <v>153</v>
      </c>
      <c r="D1352" s="5" t="s">
        <v>3835</v>
      </c>
      <c r="E1352" s="5" t="s">
        <v>3836</v>
      </c>
      <c r="F1352" s="5" t="s">
        <v>158</v>
      </c>
      <c r="G1352" s="5" t="s">
        <v>156</v>
      </c>
      <c r="H1352" s="5" t="s">
        <v>104</v>
      </c>
      <c r="I1352" s="5" t="s">
        <v>212</v>
      </c>
      <c r="J1352" s="5" t="s">
        <v>67</v>
      </c>
      <c r="K1352" s="5" t="s">
        <v>3837</v>
      </c>
      <c r="L1352" s="5" t="s">
        <v>36</v>
      </c>
      <c r="M1352" s="5" t="s">
        <v>99</v>
      </c>
      <c r="N1352" s="5" t="s">
        <v>3838</v>
      </c>
      <c r="O1352" s="5">
        <v>33.18</v>
      </c>
      <c r="P1352" s="5">
        <v>2</v>
      </c>
      <c r="Q1352" s="5">
        <v>3.3</v>
      </c>
      <c r="R1352" s="8">
        <f>Table1[[#This Row],[Profit]]/Table1[[#This Row],[Sales]]</f>
        <v>9.94575045207957E-2</v>
      </c>
      <c r="S1352" s="5">
        <v>3.17</v>
      </c>
      <c r="T1352" s="5" t="s">
        <v>170</v>
      </c>
      <c r="U1352" s="5">
        <v>455</v>
      </c>
      <c r="V1352" s="5" t="s">
        <v>173</v>
      </c>
      <c r="W1352" s="5" t="s">
        <v>96</v>
      </c>
      <c r="X1352" s="9" t="s">
        <v>28</v>
      </c>
      <c r="Y1352" s="12">
        <v>45117</v>
      </c>
      <c r="Z1352" s="12">
        <v>45270</v>
      </c>
      <c r="AA1352" s="11">
        <f t="shared" si="105"/>
        <v>2023</v>
      </c>
      <c r="AB1352" s="11" t="str">
        <f t="shared" si="106"/>
        <v>December</v>
      </c>
      <c r="AC1352" s="11">
        <f t="shared" si="109"/>
        <v>153</v>
      </c>
      <c r="AD1352" s="13" t="str" cm="1">
        <f t="array" ref="AD1352">_xlfn.IFS(Table1[[#This Row],[Diff order-ship date]]&gt;10,"late time",Table1[[#This Row],[Diff order-ship date]]&gt;=0,"on time",Table1[[#This Row],[Diff order-ship date]]&lt;0,"not appropriate")</f>
        <v>late time</v>
      </c>
      <c r="AE1352" s="11" t="str">
        <f t="shared" si="107"/>
        <v>Positive</v>
      </c>
      <c r="AF1352" s="11" t="str">
        <f>_xlfn.CONCAT(Table1[[#This Row],[Month]],Table1[[#This Row],[year]])</f>
        <v>December2023</v>
      </c>
      <c r="AG1352" s="11">
        <f t="shared" si="108"/>
        <v>9.94575045207957E-2</v>
      </c>
    </row>
    <row r="1353" spans="1:33">
      <c r="A1353" s="6">
        <v>1352</v>
      </c>
      <c r="B1353" s="7" t="s">
        <v>3839</v>
      </c>
      <c r="C1353" s="7" t="s">
        <v>153</v>
      </c>
      <c r="D1353" s="7" t="s">
        <v>3101</v>
      </c>
      <c r="E1353" s="7" t="s">
        <v>3102</v>
      </c>
      <c r="F1353" s="7" t="s">
        <v>158</v>
      </c>
      <c r="G1353" s="7" t="s">
        <v>751</v>
      </c>
      <c r="H1353" s="7" t="s">
        <v>138</v>
      </c>
      <c r="I1353" s="7" t="s">
        <v>212</v>
      </c>
      <c r="J1353" s="7" t="s">
        <v>65</v>
      </c>
      <c r="K1353" s="7" t="s">
        <v>3840</v>
      </c>
      <c r="L1353" s="7" t="s">
        <v>36</v>
      </c>
      <c r="M1353" s="7" t="s">
        <v>41</v>
      </c>
      <c r="N1353" s="7" t="s">
        <v>3841</v>
      </c>
      <c r="O1353" s="7">
        <v>148.5</v>
      </c>
      <c r="P1353" s="7">
        <v>3</v>
      </c>
      <c r="Q1353" s="7">
        <v>20.79</v>
      </c>
      <c r="R1353" s="8">
        <f>Table1[[#This Row],[Profit]]/Table1[[#This Row],[Sales]]</f>
        <v>0.14000000000000001</v>
      </c>
      <c r="S1353" s="7">
        <v>6.83</v>
      </c>
      <c r="T1353" s="7" t="s">
        <v>170</v>
      </c>
      <c r="U1353" s="7">
        <v>596</v>
      </c>
      <c r="V1353" s="7" t="s">
        <v>173</v>
      </c>
      <c r="W1353" s="7" t="s">
        <v>106</v>
      </c>
      <c r="X1353" s="10" t="s">
        <v>21</v>
      </c>
      <c r="Y1353" s="14">
        <v>44528</v>
      </c>
      <c r="Z1353" s="14">
        <v>44267</v>
      </c>
      <c r="AA1353" s="11">
        <f t="shared" si="105"/>
        <v>2021</v>
      </c>
      <c r="AB1353" s="11" t="str">
        <f t="shared" si="106"/>
        <v>March</v>
      </c>
      <c r="AC1353" s="11">
        <f t="shared" si="109"/>
        <v>-261</v>
      </c>
      <c r="AD1353" s="13" t="str" cm="1">
        <f t="array" ref="AD1353">_xlfn.IFS(Table1[[#This Row],[Diff order-ship date]]&gt;10,"late time",Table1[[#This Row],[Diff order-ship date]]&gt;=0,"on time",Table1[[#This Row],[Diff order-ship date]]&lt;0,"not appropriate")</f>
        <v>not appropriate</v>
      </c>
      <c r="AE1353" s="11" t="str">
        <f t="shared" si="107"/>
        <v>Positive</v>
      </c>
      <c r="AF1353" s="11" t="str">
        <f>_xlfn.CONCAT(Table1[[#This Row],[Month]],Table1[[#This Row],[year]])</f>
        <v>March2021</v>
      </c>
      <c r="AG1353" s="11">
        <f t="shared" si="108"/>
        <v>0.14000000000000001</v>
      </c>
    </row>
    <row r="1354" spans="1:33">
      <c r="A1354" s="4">
        <v>1353</v>
      </c>
      <c r="B1354" s="5" t="s">
        <v>3842</v>
      </c>
      <c r="C1354" s="5" t="s">
        <v>153</v>
      </c>
      <c r="D1354" s="5" t="s">
        <v>3843</v>
      </c>
      <c r="E1354" s="5" t="s">
        <v>3844</v>
      </c>
      <c r="F1354" s="5" t="s">
        <v>158</v>
      </c>
      <c r="G1354" s="5" t="s">
        <v>55</v>
      </c>
      <c r="H1354" s="5" t="s">
        <v>55</v>
      </c>
      <c r="I1354" s="5" t="s">
        <v>212</v>
      </c>
      <c r="J1354" s="5" t="s">
        <v>65</v>
      </c>
      <c r="K1354" s="5" t="s">
        <v>3021</v>
      </c>
      <c r="L1354" s="5" t="s">
        <v>36</v>
      </c>
      <c r="M1354" s="5" t="s">
        <v>75</v>
      </c>
      <c r="N1354" s="5" t="s">
        <v>3022</v>
      </c>
      <c r="O1354" s="5">
        <v>34.380000000000003</v>
      </c>
      <c r="P1354" s="5">
        <v>3</v>
      </c>
      <c r="Q1354" s="5">
        <v>16.47</v>
      </c>
      <c r="R1354" s="8">
        <f>Table1[[#This Row],[Profit]]/Table1[[#This Row],[Sales]]</f>
        <v>0.47905759162303702</v>
      </c>
      <c r="S1354" s="5">
        <v>2.72</v>
      </c>
      <c r="T1354" s="5" t="s">
        <v>170</v>
      </c>
      <c r="U1354" s="5">
        <v>142</v>
      </c>
      <c r="V1354" s="5" t="s">
        <v>173</v>
      </c>
      <c r="W1354" s="5" t="s">
        <v>96</v>
      </c>
      <c r="X1354" s="9" t="s">
        <v>28</v>
      </c>
      <c r="Y1354" s="12">
        <v>44285</v>
      </c>
      <c r="Z1354" s="12">
        <v>44200</v>
      </c>
      <c r="AA1354" s="11">
        <f t="shared" si="105"/>
        <v>2021</v>
      </c>
      <c r="AB1354" s="11" t="str">
        <f t="shared" si="106"/>
        <v>January</v>
      </c>
      <c r="AC1354" s="11">
        <f t="shared" si="109"/>
        <v>-85</v>
      </c>
      <c r="AD1354" s="13" t="str" cm="1">
        <f t="array" ref="AD1354">_xlfn.IFS(Table1[[#This Row],[Diff order-ship date]]&gt;10,"late time",Table1[[#This Row],[Diff order-ship date]]&gt;=0,"on time",Table1[[#This Row],[Diff order-ship date]]&lt;0,"not appropriate")</f>
        <v>not appropriate</v>
      </c>
      <c r="AE1354" s="11" t="str">
        <f t="shared" si="107"/>
        <v>Positive</v>
      </c>
      <c r="AF1354" s="11" t="str">
        <f>_xlfn.CONCAT(Table1[[#This Row],[Month]],Table1[[#This Row],[year]])</f>
        <v>January2021</v>
      </c>
      <c r="AG1354" s="11">
        <f t="shared" si="108"/>
        <v>0.47905759162303702</v>
      </c>
    </row>
    <row r="1355" spans="1:33">
      <c r="A1355" s="6">
        <v>1354</v>
      </c>
      <c r="B1355" s="7" t="s">
        <v>3814</v>
      </c>
      <c r="C1355" s="7" t="s">
        <v>153</v>
      </c>
      <c r="D1355" s="7" t="s">
        <v>1831</v>
      </c>
      <c r="E1355" s="7" t="s">
        <v>1832</v>
      </c>
      <c r="F1355" s="7" t="s">
        <v>158</v>
      </c>
      <c r="G1355" s="7" t="s">
        <v>1778</v>
      </c>
      <c r="H1355" s="7" t="s">
        <v>51</v>
      </c>
      <c r="I1355" s="7" t="s">
        <v>212</v>
      </c>
      <c r="J1355" s="7" t="s">
        <v>64</v>
      </c>
      <c r="K1355" s="7" t="s">
        <v>2048</v>
      </c>
      <c r="L1355" s="7" t="s">
        <v>36</v>
      </c>
      <c r="M1355" s="7" t="s">
        <v>114</v>
      </c>
      <c r="N1355" s="7" t="s">
        <v>2049</v>
      </c>
      <c r="O1355" s="7">
        <v>139.22999999999999</v>
      </c>
      <c r="P1355" s="7">
        <v>3</v>
      </c>
      <c r="Q1355" s="7">
        <v>5.49</v>
      </c>
      <c r="R1355" s="8">
        <f>Table1[[#This Row],[Profit]]/Table1[[#This Row],[Sales]]</f>
        <v>3.94311570782159E-2</v>
      </c>
      <c r="S1355" s="7">
        <v>8.2100000000000009</v>
      </c>
      <c r="T1355" s="7" t="s">
        <v>170</v>
      </c>
      <c r="U1355" s="7">
        <v>71</v>
      </c>
      <c r="V1355" s="7" t="s">
        <v>173</v>
      </c>
      <c r="W1355" s="7" t="s">
        <v>96</v>
      </c>
      <c r="X1355" s="10" t="s">
        <v>28</v>
      </c>
      <c r="Y1355" s="14">
        <v>45602</v>
      </c>
      <c r="Z1355" s="14">
        <v>45457</v>
      </c>
      <c r="AA1355" s="11">
        <f t="shared" si="105"/>
        <v>2024</v>
      </c>
      <c r="AB1355" s="11" t="str">
        <f t="shared" si="106"/>
        <v>June</v>
      </c>
      <c r="AC1355" s="11">
        <f t="shared" si="109"/>
        <v>-145</v>
      </c>
      <c r="AD1355" s="13" t="str" cm="1">
        <f t="array" ref="AD1355">_xlfn.IFS(Table1[[#This Row],[Diff order-ship date]]&gt;10,"late time",Table1[[#This Row],[Diff order-ship date]]&gt;=0,"on time",Table1[[#This Row],[Diff order-ship date]]&lt;0,"not appropriate")</f>
        <v>not appropriate</v>
      </c>
      <c r="AE1355" s="11" t="str">
        <f t="shared" si="107"/>
        <v>Positive</v>
      </c>
      <c r="AF1355" s="11" t="str">
        <f>_xlfn.CONCAT(Table1[[#This Row],[Month]],Table1[[#This Row],[year]])</f>
        <v>June2024</v>
      </c>
      <c r="AG1355" s="11">
        <f t="shared" si="108"/>
        <v>3.94311570782159E-2</v>
      </c>
    </row>
    <row r="1356" spans="1:33">
      <c r="A1356" s="4">
        <v>1355</v>
      </c>
      <c r="B1356" s="5" t="s">
        <v>3839</v>
      </c>
      <c r="C1356" s="5" t="s">
        <v>153</v>
      </c>
      <c r="D1356" s="5" t="s">
        <v>3101</v>
      </c>
      <c r="E1356" s="5" t="s">
        <v>3102</v>
      </c>
      <c r="F1356" s="5" t="s">
        <v>158</v>
      </c>
      <c r="G1356" s="5" t="s">
        <v>751</v>
      </c>
      <c r="H1356" s="5" t="s">
        <v>138</v>
      </c>
      <c r="I1356" s="5" t="s">
        <v>212</v>
      </c>
      <c r="J1356" s="5" t="s">
        <v>65</v>
      </c>
      <c r="K1356" s="5" t="s">
        <v>3845</v>
      </c>
      <c r="L1356" s="5" t="s">
        <v>36</v>
      </c>
      <c r="M1356" s="5" t="s">
        <v>99</v>
      </c>
      <c r="N1356" s="5" t="s">
        <v>3846</v>
      </c>
      <c r="O1356" s="5">
        <v>79.11</v>
      </c>
      <c r="P1356" s="5">
        <v>3</v>
      </c>
      <c r="Q1356" s="5">
        <v>23.67</v>
      </c>
      <c r="R1356" s="8">
        <f>Table1[[#This Row],[Profit]]/Table1[[#This Row],[Sales]]</f>
        <v>0.29920364050056902</v>
      </c>
      <c r="S1356" s="5">
        <v>7.54</v>
      </c>
      <c r="T1356" s="5" t="s">
        <v>170</v>
      </c>
      <c r="U1356" s="5">
        <v>344</v>
      </c>
      <c r="V1356" s="5" t="s">
        <v>173</v>
      </c>
      <c r="W1356" s="5" t="s">
        <v>89</v>
      </c>
      <c r="X1356" s="9" t="s">
        <v>21</v>
      </c>
      <c r="Y1356" s="12">
        <v>44574</v>
      </c>
      <c r="Z1356" s="12">
        <v>44577</v>
      </c>
      <c r="AA1356" s="11">
        <f t="shared" si="105"/>
        <v>2022</v>
      </c>
      <c r="AB1356" s="11" t="str">
        <f t="shared" si="106"/>
        <v>January</v>
      </c>
      <c r="AC1356" s="11">
        <f t="shared" si="109"/>
        <v>3</v>
      </c>
      <c r="AD1356" s="13" t="str" cm="1">
        <f t="array" ref="AD1356">_xlfn.IFS(Table1[[#This Row],[Diff order-ship date]]&gt;10,"late time",Table1[[#This Row],[Diff order-ship date]]&gt;=0,"on time",Table1[[#This Row],[Diff order-ship date]]&lt;0,"not appropriate")</f>
        <v>on time</v>
      </c>
      <c r="AE1356" s="11" t="str">
        <f t="shared" si="107"/>
        <v>Positive</v>
      </c>
      <c r="AF1356" s="11" t="str">
        <f>_xlfn.CONCAT(Table1[[#This Row],[Month]],Table1[[#This Row],[year]])</f>
        <v>January2022</v>
      </c>
      <c r="AG1356" s="11">
        <f t="shared" si="108"/>
        <v>0.29920364050056902</v>
      </c>
    </row>
    <row r="1357" spans="1:33">
      <c r="A1357" s="6">
        <v>1356</v>
      </c>
      <c r="B1357" s="7" t="s">
        <v>3810</v>
      </c>
      <c r="C1357" s="7" t="s">
        <v>153</v>
      </c>
      <c r="D1357" s="7" t="s">
        <v>683</v>
      </c>
      <c r="E1357" s="7" t="s">
        <v>684</v>
      </c>
      <c r="F1357" s="7" t="s">
        <v>158</v>
      </c>
      <c r="G1357" s="7" t="s">
        <v>474</v>
      </c>
      <c r="H1357" s="7" t="s">
        <v>25</v>
      </c>
      <c r="I1357" s="7" t="s">
        <v>212</v>
      </c>
      <c r="J1357" s="7" t="s">
        <v>66</v>
      </c>
      <c r="K1357" s="7" t="s">
        <v>3847</v>
      </c>
      <c r="L1357" s="7" t="s">
        <v>36</v>
      </c>
      <c r="M1357" s="7" t="s">
        <v>109</v>
      </c>
      <c r="N1357" s="7" t="s">
        <v>3848</v>
      </c>
      <c r="O1357" s="7">
        <v>100.8</v>
      </c>
      <c r="P1357" s="7">
        <v>5</v>
      </c>
      <c r="Q1357" s="7">
        <v>27.15</v>
      </c>
      <c r="R1357" s="8">
        <f>Table1[[#This Row],[Profit]]/Table1[[#This Row],[Sales]]</f>
        <v>0.26934523809523803</v>
      </c>
      <c r="S1357" s="7">
        <v>3.73</v>
      </c>
      <c r="T1357" s="7" t="s">
        <v>170</v>
      </c>
      <c r="U1357" s="7">
        <v>688</v>
      </c>
      <c r="V1357" s="7" t="s">
        <v>173</v>
      </c>
      <c r="W1357" s="7" t="s">
        <v>96</v>
      </c>
      <c r="X1357" s="10" t="s">
        <v>28</v>
      </c>
      <c r="Y1357" s="14">
        <v>45331</v>
      </c>
      <c r="Z1357" s="14">
        <v>45421</v>
      </c>
      <c r="AA1357" s="11">
        <f t="shared" si="105"/>
        <v>2024</v>
      </c>
      <c r="AB1357" s="11" t="str">
        <f t="shared" si="106"/>
        <v>May</v>
      </c>
      <c r="AC1357" s="11">
        <f t="shared" si="109"/>
        <v>90</v>
      </c>
      <c r="AD1357" s="13" t="str" cm="1">
        <f t="array" ref="AD1357">_xlfn.IFS(Table1[[#This Row],[Diff order-ship date]]&gt;10,"late time",Table1[[#This Row],[Diff order-ship date]]&gt;=0,"on time",Table1[[#This Row],[Diff order-ship date]]&lt;0,"not appropriate")</f>
        <v>late time</v>
      </c>
      <c r="AE1357" s="11" t="str">
        <f t="shared" si="107"/>
        <v>Positive</v>
      </c>
      <c r="AF1357" s="11" t="str">
        <f>_xlfn.CONCAT(Table1[[#This Row],[Month]],Table1[[#This Row],[year]])</f>
        <v>May2024</v>
      </c>
      <c r="AG1357" s="11">
        <f t="shared" si="108"/>
        <v>0.26934523809523803</v>
      </c>
    </row>
    <row r="1358" spans="1:33">
      <c r="A1358" s="4">
        <v>1357</v>
      </c>
      <c r="B1358" s="5" t="s">
        <v>3820</v>
      </c>
      <c r="C1358" s="5" t="s">
        <v>153</v>
      </c>
      <c r="D1358" s="5" t="s">
        <v>3264</v>
      </c>
      <c r="E1358" s="5" t="s">
        <v>3265</v>
      </c>
      <c r="F1358" s="5" t="s">
        <v>158</v>
      </c>
      <c r="G1358" s="5" t="s">
        <v>474</v>
      </c>
      <c r="H1358" s="5" t="s">
        <v>25</v>
      </c>
      <c r="I1358" s="5" t="s">
        <v>212</v>
      </c>
      <c r="J1358" s="5" t="s">
        <v>66</v>
      </c>
      <c r="K1358" s="5" t="s">
        <v>3849</v>
      </c>
      <c r="L1358" s="5" t="s">
        <v>36</v>
      </c>
      <c r="M1358" s="5" t="s">
        <v>38</v>
      </c>
      <c r="N1358" s="5" t="s">
        <v>3850</v>
      </c>
      <c r="O1358" s="5">
        <v>225.6</v>
      </c>
      <c r="P1358" s="5">
        <v>5</v>
      </c>
      <c r="Q1358" s="5">
        <v>58.65</v>
      </c>
      <c r="R1358" s="8">
        <f>Table1[[#This Row],[Profit]]/Table1[[#This Row],[Sales]]</f>
        <v>0.25997340425531901</v>
      </c>
      <c r="S1358" s="5">
        <v>19.98</v>
      </c>
      <c r="T1358" s="5" t="s">
        <v>170</v>
      </c>
      <c r="U1358" s="5">
        <v>766</v>
      </c>
      <c r="V1358" s="5" t="s">
        <v>173</v>
      </c>
      <c r="W1358" s="5" t="s">
        <v>106</v>
      </c>
      <c r="X1358" s="9" t="s">
        <v>21</v>
      </c>
      <c r="Y1358" s="12">
        <v>45040</v>
      </c>
      <c r="Z1358" s="12">
        <v>45042</v>
      </c>
      <c r="AA1358" s="11">
        <f t="shared" si="105"/>
        <v>2023</v>
      </c>
      <c r="AB1358" s="11" t="str">
        <f t="shared" si="106"/>
        <v>April</v>
      </c>
      <c r="AC1358" s="11">
        <f t="shared" si="109"/>
        <v>2</v>
      </c>
      <c r="AD1358" s="13" t="str" cm="1">
        <f t="array" ref="AD1358">_xlfn.IFS(Table1[[#This Row],[Diff order-ship date]]&gt;10,"late time",Table1[[#This Row],[Diff order-ship date]]&gt;=0,"on time",Table1[[#This Row],[Diff order-ship date]]&lt;0,"not appropriate")</f>
        <v>on time</v>
      </c>
      <c r="AE1358" s="11" t="str">
        <f t="shared" si="107"/>
        <v>Positive</v>
      </c>
      <c r="AF1358" s="11" t="str">
        <f>_xlfn.CONCAT(Table1[[#This Row],[Month]],Table1[[#This Row],[year]])</f>
        <v>April2023</v>
      </c>
      <c r="AG1358" s="11">
        <f t="shared" si="108"/>
        <v>0.25997340425531901</v>
      </c>
    </row>
    <row r="1359" spans="1:33">
      <c r="A1359" s="6">
        <v>1358</v>
      </c>
      <c r="B1359" s="7" t="s">
        <v>3851</v>
      </c>
      <c r="C1359" s="7" t="s">
        <v>153</v>
      </c>
      <c r="D1359" s="7" t="s">
        <v>460</v>
      </c>
      <c r="E1359" s="7" t="s">
        <v>461</v>
      </c>
      <c r="F1359" s="7" t="s">
        <v>159</v>
      </c>
      <c r="G1359" s="7" t="s">
        <v>3852</v>
      </c>
      <c r="H1359" s="7" t="s">
        <v>142</v>
      </c>
      <c r="I1359" s="7" t="s">
        <v>212</v>
      </c>
      <c r="J1359" s="7" t="s">
        <v>64</v>
      </c>
      <c r="K1359" s="7" t="s">
        <v>2231</v>
      </c>
      <c r="L1359" s="7" t="s">
        <v>36</v>
      </c>
      <c r="M1359" s="7" t="s">
        <v>99</v>
      </c>
      <c r="N1359" s="7" t="s">
        <v>2232</v>
      </c>
      <c r="O1359" s="7">
        <v>204.9</v>
      </c>
      <c r="P1359" s="7">
        <v>10</v>
      </c>
      <c r="Q1359" s="7">
        <v>85.8</v>
      </c>
      <c r="R1359" s="8">
        <f>Table1[[#This Row],[Profit]]/Table1[[#This Row],[Sales]]</f>
        <v>0.41874084919472898</v>
      </c>
      <c r="S1359" s="7">
        <v>9.6300000000000008</v>
      </c>
      <c r="T1359" s="7" t="s">
        <v>170</v>
      </c>
      <c r="U1359" s="7">
        <v>552</v>
      </c>
      <c r="V1359" s="7" t="s">
        <v>173</v>
      </c>
      <c r="W1359" s="7" t="s">
        <v>101</v>
      </c>
      <c r="X1359" s="10" t="s">
        <v>21</v>
      </c>
      <c r="Y1359" s="14">
        <v>45456</v>
      </c>
      <c r="Z1359" s="14">
        <v>45458</v>
      </c>
      <c r="AA1359" s="11">
        <f t="shared" si="105"/>
        <v>2024</v>
      </c>
      <c r="AB1359" s="11" t="str">
        <f t="shared" si="106"/>
        <v>June</v>
      </c>
      <c r="AC1359" s="11">
        <f t="shared" si="109"/>
        <v>2</v>
      </c>
      <c r="AD1359" s="13" t="str" cm="1">
        <f t="array" ref="AD1359">_xlfn.IFS(Table1[[#This Row],[Diff order-ship date]]&gt;10,"late time",Table1[[#This Row],[Diff order-ship date]]&gt;=0,"on time",Table1[[#This Row],[Diff order-ship date]]&lt;0,"not appropriate")</f>
        <v>on time</v>
      </c>
      <c r="AE1359" s="11" t="str">
        <f t="shared" si="107"/>
        <v>Positive</v>
      </c>
      <c r="AF1359" s="11" t="str">
        <f>_xlfn.CONCAT(Table1[[#This Row],[Month]],Table1[[#This Row],[year]])</f>
        <v>June2024</v>
      </c>
      <c r="AG1359" s="11">
        <f t="shared" si="108"/>
        <v>0.41874084919472898</v>
      </c>
    </row>
    <row r="1360" spans="1:33">
      <c r="A1360" s="4">
        <v>1359</v>
      </c>
      <c r="B1360" s="5" t="s">
        <v>3622</v>
      </c>
      <c r="C1360" s="5" t="s">
        <v>153</v>
      </c>
      <c r="D1360" s="5" t="s">
        <v>3623</v>
      </c>
      <c r="E1360" s="5" t="s">
        <v>3624</v>
      </c>
      <c r="F1360" s="5" t="s">
        <v>159</v>
      </c>
      <c r="G1360" s="5" t="s">
        <v>1237</v>
      </c>
      <c r="H1360" s="5" t="s">
        <v>129</v>
      </c>
      <c r="I1360" s="5" t="s">
        <v>212</v>
      </c>
      <c r="J1360" s="5" t="s">
        <v>67</v>
      </c>
      <c r="K1360" s="5" t="s">
        <v>3853</v>
      </c>
      <c r="L1360" s="5" t="s">
        <v>36</v>
      </c>
      <c r="M1360" s="5" t="s">
        <v>88</v>
      </c>
      <c r="N1360" s="5" t="s">
        <v>3854</v>
      </c>
      <c r="O1360" s="5">
        <v>90.72</v>
      </c>
      <c r="P1360" s="5">
        <v>9</v>
      </c>
      <c r="Q1360" s="5">
        <v>16.2</v>
      </c>
      <c r="R1360" s="8">
        <f>Table1[[#This Row],[Profit]]/Table1[[#This Row],[Sales]]</f>
        <v>0.17857142857142899</v>
      </c>
      <c r="S1360" s="5">
        <v>5.04</v>
      </c>
      <c r="T1360" s="5" t="s">
        <v>170</v>
      </c>
      <c r="U1360" s="5">
        <v>513</v>
      </c>
      <c r="V1360" s="5" t="s">
        <v>173</v>
      </c>
      <c r="W1360" s="5" t="s">
        <v>96</v>
      </c>
      <c r="X1360" s="9" t="s">
        <v>21</v>
      </c>
      <c r="Y1360" s="12">
        <v>45451</v>
      </c>
      <c r="Z1360" s="12">
        <v>45543</v>
      </c>
      <c r="AA1360" s="11">
        <f t="shared" si="105"/>
        <v>2024</v>
      </c>
      <c r="AB1360" s="11" t="str">
        <f t="shared" si="106"/>
        <v>September</v>
      </c>
      <c r="AC1360" s="11">
        <f t="shared" si="109"/>
        <v>92</v>
      </c>
      <c r="AD1360" s="13" t="str" cm="1">
        <f t="array" ref="AD1360">_xlfn.IFS(Table1[[#This Row],[Diff order-ship date]]&gt;10,"late time",Table1[[#This Row],[Diff order-ship date]]&gt;=0,"on time",Table1[[#This Row],[Diff order-ship date]]&lt;0,"not appropriate")</f>
        <v>late time</v>
      </c>
      <c r="AE1360" s="11" t="str">
        <f t="shared" si="107"/>
        <v>Positive</v>
      </c>
      <c r="AF1360" s="11" t="str">
        <f>_xlfn.CONCAT(Table1[[#This Row],[Month]],Table1[[#This Row],[year]])</f>
        <v>September2024</v>
      </c>
      <c r="AG1360" s="11">
        <f t="shared" si="108"/>
        <v>0.17857142857142899</v>
      </c>
    </row>
    <row r="1361" spans="1:33">
      <c r="A1361" s="6">
        <v>1360</v>
      </c>
      <c r="B1361" s="7" t="s">
        <v>3855</v>
      </c>
      <c r="C1361" s="7" t="s">
        <v>153</v>
      </c>
      <c r="D1361" s="7" t="s">
        <v>3448</v>
      </c>
      <c r="E1361" s="7" t="s">
        <v>3449</v>
      </c>
      <c r="F1361" s="7" t="s">
        <v>159</v>
      </c>
      <c r="G1361" s="7" t="s">
        <v>3856</v>
      </c>
      <c r="H1361" s="7" t="s">
        <v>71</v>
      </c>
      <c r="I1361" s="7" t="s">
        <v>212</v>
      </c>
      <c r="J1361" s="7" t="s">
        <v>65</v>
      </c>
      <c r="K1361" s="7" t="s">
        <v>3857</v>
      </c>
      <c r="L1361" s="7" t="s">
        <v>36</v>
      </c>
      <c r="M1361" s="7" t="s">
        <v>114</v>
      </c>
      <c r="N1361" s="7" t="s">
        <v>3858</v>
      </c>
      <c r="O1361" s="7">
        <v>147.51</v>
      </c>
      <c r="P1361" s="7">
        <v>11</v>
      </c>
      <c r="Q1361" s="7">
        <v>39.6</v>
      </c>
      <c r="R1361" s="8">
        <f>Table1[[#This Row],[Profit]]/Table1[[#This Row],[Sales]]</f>
        <v>0.26845637583892601</v>
      </c>
      <c r="S1361" s="7">
        <v>2.16</v>
      </c>
      <c r="T1361" s="7" t="s">
        <v>170</v>
      </c>
      <c r="U1361" s="7">
        <v>304</v>
      </c>
      <c r="V1361" s="7" t="s">
        <v>173</v>
      </c>
      <c r="W1361" s="7" t="s">
        <v>106</v>
      </c>
      <c r="X1361" s="10" t="s">
        <v>21</v>
      </c>
      <c r="Y1361" s="14">
        <v>44601</v>
      </c>
      <c r="Z1361" s="14">
        <v>44721</v>
      </c>
      <c r="AA1361" s="11">
        <f t="shared" si="105"/>
        <v>2022</v>
      </c>
      <c r="AB1361" s="11" t="str">
        <f t="shared" si="106"/>
        <v>June</v>
      </c>
      <c r="AC1361" s="11">
        <f t="shared" si="109"/>
        <v>120</v>
      </c>
      <c r="AD1361" s="13" t="str" cm="1">
        <f t="array" ref="AD1361">_xlfn.IFS(Table1[[#This Row],[Diff order-ship date]]&gt;10,"late time",Table1[[#This Row],[Diff order-ship date]]&gt;=0,"on time",Table1[[#This Row],[Diff order-ship date]]&lt;0,"not appropriate")</f>
        <v>late time</v>
      </c>
      <c r="AE1361" s="11" t="str">
        <f t="shared" si="107"/>
        <v>Positive</v>
      </c>
      <c r="AF1361" s="11" t="str">
        <f>_xlfn.CONCAT(Table1[[#This Row],[Month]],Table1[[#This Row],[year]])</f>
        <v>June2022</v>
      </c>
      <c r="AG1361" s="11">
        <f t="shared" si="108"/>
        <v>0.26845637583892601</v>
      </c>
    </row>
    <row r="1362" spans="1:33">
      <c r="A1362" s="4">
        <v>1361</v>
      </c>
      <c r="B1362" s="5" t="s">
        <v>3786</v>
      </c>
      <c r="C1362" s="5" t="s">
        <v>153</v>
      </c>
      <c r="D1362" s="5" t="s">
        <v>3787</v>
      </c>
      <c r="E1362" s="5" t="s">
        <v>3788</v>
      </c>
      <c r="F1362" s="5" t="s">
        <v>159</v>
      </c>
      <c r="G1362" s="5" t="s">
        <v>55</v>
      </c>
      <c r="H1362" s="5" t="s">
        <v>55</v>
      </c>
      <c r="I1362" s="5" t="s">
        <v>212</v>
      </c>
      <c r="J1362" s="5" t="s">
        <v>65</v>
      </c>
      <c r="K1362" s="5" t="s">
        <v>1959</v>
      </c>
      <c r="L1362" s="5" t="s">
        <v>36</v>
      </c>
      <c r="M1362" s="5" t="s">
        <v>99</v>
      </c>
      <c r="N1362" s="5" t="s">
        <v>1960</v>
      </c>
      <c r="O1362" s="5">
        <v>105.6</v>
      </c>
      <c r="P1362" s="5">
        <v>5</v>
      </c>
      <c r="Q1362" s="5">
        <v>52.8</v>
      </c>
      <c r="R1362" s="8">
        <f>Table1[[#This Row],[Profit]]/Table1[[#This Row],[Sales]]</f>
        <v>0.5</v>
      </c>
      <c r="S1362" s="5">
        <v>3.37</v>
      </c>
      <c r="T1362" s="5" t="s">
        <v>170</v>
      </c>
      <c r="U1362" s="5">
        <v>694</v>
      </c>
      <c r="V1362" s="5" t="s">
        <v>173</v>
      </c>
      <c r="W1362" s="5" t="s">
        <v>106</v>
      </c>
      <c r="X1362" s="9" t="s">
        <v>21</v>
      </c>
      <c r="Y1362" s="12">
        <v>45241</v>
      </c>
      <c r="Z1362" s="12">
        <v>45245</v>
      </c>
      <c r="AA1362" s="11">
        <f t="shared" si="105"/>
        <v>2023</v>
      </c>
      <c r="AB1362" s="11" t="str">
        <f t="shared" si="106"/>
        <v>November</v>
      </c>
      <c r="AC1362" s="11">
        <f t="shared" si="109"/>
        <v>4</v>
      </c>
      <c r="AD1362" s="13" t="str" cm="1">
        <f t="array" ref="AD1362">_xlfn.IFS(Table1[[#This Row],[Diff order-ship date]]&gt;10,"late time",Table1[[#This Row],[Diff order-ship date]]&gt;=0,"on time",Table1[[#This Row],[Diff order-ship date]]&lt;0,"not appropriate")</f>
        <v>on time</v>
      </c>
      <c r="AE1362" s="11" t="str">
        <f t="shared" si="107"/>
        <v>Positive</v>
      </c>
      <c r="AF1362" s="11" t="str">
        <f>_xlfn.CONCAT(Table1[[#This Row],[Month]],Table1[[#This Row],[year]])</f>
        <v>November2023</v>
      </c>
      <c r="AG1362" s="11">
        <f t="shared" si="108"/>
        <v>0.5</v>
      </c>
    </row>
    <row r="1363" spans="1:33">
      <c r="A1363" s="6">
        <v>1362</v>
      </c>
      <c r="B1363" s="7" t="s">
        <v>3859</v>
      </c>
      <c r="C1363" s="7" t="s">
        <v>153</v>
      </c>
      <c r="D1363" s="7" t="s">
        <v>3860</v>
      </c>
      <c r="E1363" s="7" t="s">
        <v>3861</v>
      </c>
      <c r="F1363" s="7" t="s">
        <v>159</v>
      </c>
      <c r="G1363" s="7" t="s">
        <v>150</v>
      </c>
      <c r="H1363" s="7" t="s">
        <v>87</v>
      </c>
      <c r="I1363" s="7" t="s">
        <v>212</v>
      </c>
      <c r="J1363" s="7" t="s">
        <v>66</v>
      </c>
      <c r="K1363" s="7" t="s">
        <v>3862</v>
      </c>
      <c r="L1363" s="7" t="s">
        <v>36</v>
      </c>
      <c r="M1363" s="7" t="s">
        <v>47</v>
      </c>
      <c r="N1363" s="7" t="s">
        <v>3863</v>
      </c>
      <c r="O1363" s="7">
        <v>55.35</v>
      </c>
      <c r="P1363" s="7">
        <v>5</v>
      </c>
      <c r="Q1363" s="7">
        <v>22.65</v>
      </c>
      <c r="R1363" s="8">
        <f>Table1[[#This Row],[Profit]]/Table1[[#This Row],[Sales]]</f>
        <v>0.40921409214092103</v>
      </c>
      <c r="S1363" s="7">
        <v>3.99</v>
      </c>
      <c r="T1363" s="7" t="s">
        <v>170</v>
      </c>
      <c r="U1363" s="7">
        <v>361</v>
      </c>
      <c r="V1363" s="7" t="s">
        <v>173</v>
      </c>
      <c r="W1363" s="7" t="s">
        <v>106</v>
      </c>
      <c r="X1363" s="10" t="s">
        <v>28</v>
      </c>
      <c r="Y1363" s="14">
        <v>45605</v>
      </c>
      <c r="Z1363" s="14">
        <v>45635</v>
      </c>
      <c r="AA1363" s="11">
        <f t="shared" si="105"/>
        <v>2024</v>
      </c>
      <c r="AB1363" s="11" t="str">
        <f t="shared" si="106"/>
        <v>December</v>
      </c>
      <c r="AC1363" s="11">
        <f t="shared" si="109"/>
        <v>30</v>
      </c>
      <c r="AD1363" s="13" t="str" cm="1">
        <f t="array" ref="AD1363">_xlfn.IFS(Table1[[#This Row],[Diff order-ship date]]&gt;10,"late time",Table1[[#This Row],[Diff order-ship date]]&gt;=0,"on time",Table1[[#This Row],[Diff order-ship date]]&lt;0,"not appropriate")</f>
        <v>late time</v>
      </c>
      <c r="AE1363" s="11" t="str">
        <f t="shared" si="107"/>
        <v>Positive</v>
      </c>
      <c r="AF1363" s="11" t="str">
        <f>_xlfn.CONCAT(Table1[[#This Row],[Month]],Table1[[#This Row],[year]])</f>
        <v>December2024</v>
      </c>
      <c r="AG1363" s="11">
        <f t="shared" si="108"/>
        <v>0.40921409214092103</v>
      </c>
    </row>
    <row r="1364" spans="1:33">
      <c r="A1364" s="4">
        <v>1363</v>
      </c>
      <c r="B1364" s="5" t="s">
        <v>3791</v>
      </c>
      <c r="C1364" s="5" t="s">
        <v>153</v>
      </c>
      <c r="D1364" s="5" t="s">
        <v>2275</v>
      </c>
      <c r="E1364" s="5" t="s">
        <v>2276</v>
      </c>
      <c r="F1364" s="5" t="s">
        <v>159</v>
      </c>
      <c r="G1364" s="5" t="s">
        <v>155</v>
      </c>
      <c r="H1364" s="5" t="s">
        <v>134</v>
      </c>
      <c r="I1364" s="5" t="s">
        <v>212</v>
      </c>
      <c r="J1364" s="5" t="s">
        <v>66</v>
      </c>
      <c r="K1364" s="5" t="s">
        <v>3864</v>
      </c>
      <c r="L1364" s="5" t="s">
        <v>36</v>
      </c>
      <c r="M1364" s="5" t="s">
        <v>99</v>
      </c>
      <c r="N1364" s="5" t="s">
        <v>3865</v>
      </c>
      <c r="O1364" s="5">
        <v>53.52</v>
      </c>
      <c r="P1364" s="5">
        <v>4</v>
      </c>
      <c r="Q1364" s="5">
        <v>22.92</v>
      </c>
      <c r="R1364" s="8">
        <f>Table1[[#This Row],[Profit]]/Table1[[#This Row],[Sales]]</f>
        <v>0.42825112107623298</v>
      </c>
      <c r="S1364" s="5">
        <v>2.4500000000000002</v>
      </c>
      <c r="T1364" s="5" t="s">
        <v>170</v>
      </c>
      <c r="U1364" s="5">
        <v>307</v>
      </c>
      <c r="V1364" s="5" t="s">
        <v>173</v>
      </c>
      <c r="W1364" s="5" t="s">
        <v>101</v>
      </c>
      <c r="X1364" s="9" t="s">
        <v>28</v>
      </c>
      <c r="Y1364" s="12">
        <v>45223</v>
      </c>
      <c r="Z1364" s="12">
        <v>45226</v>
      </c>
      <c r="AA1364" s="11">
        <f t="shared" si="105"/>
        <v>2023</v>
      </c>
      <c r="AB1364" s="11" t="str">
        <f t="shared" si="106"/>
        <v>October</v>
      </c>
      <c r="AC1364" s="11">
        <f t="shared" si="109"/>
        <v>3</v>
      </c>
      <c r="AD1364" s="13" t="str" cm="1">
        <f t="array" ref="AD1364">_xlfn.IFS(Table1[[#This Row],[Diff order-ship date]]&gt;10,"late time",Table1[[#This Row],[Diff order-ship date]]&gt;=0,"on time",Table1[[#This Row],[Diff order-ship date]]&lt;0,"not appropriate")</f>
        <v>on time</v>
      </c>
      <c r="AE1364" s="11" t="str">
        <f t="shared" si="107"/>
        <v>Positive</v>
      </c>
      <c r="AF1364" s="11" t="str">
        <f>_xlfn.CONCAT(Table1[[#This Row],[Month]],Table1[[#This Row],[year]])</f>
        <v>October2023</v>
      </c>
      <c r="AG1364" s="11">
        <f t="shared" si="108"/>
        <v>0.42825112107623298</v>
      </c>
    </row>
    <row r="1365" spans="1:33">
      <c r="A1365" s="6">
        <v>1364</v>
      </c>
      <c r="B1365" s="7" t="s">
        <v>3855</v>
      </c>
      <c r="C1365" s="7" t="s">
        <v>153</v>
      </c>
      <c r="D1365" s="7" t="s">
        <v>3448</v>
      </c>
      <c r="E1365" s="7" t="s">
        <v>3449</v>
      </c>
      <c r="F1365" s="7" t="s">
        <v>159</v>
      </c>
      <c r="G1365" s="7" t="s">
        <v>3856</v>
      </c>
      <c r="H1365" s="7" t="s">
        <v>71</v>
      </c>
      <c r="I1365" s="7" t="s">
        <v>212</v>
      </c>
      <c r="J1365" s="7" t="s">
        <v>65</v>
      </c>
      <c r="K1365" s="7" t="s">
        <v>3866</v>
      </c>
      <c r="L1365" s="7" t="s">
        <v>36</v>
      </c>
      <c r="M1365" s="7" t="s">
        <v>114</v>
      </c>
      <c r="N1365" s="7" t="s">
        <v>3867</v>
      </c>
      <c r="O1365" s="7">
        <v>38.880000000000003</v>
      </c>
      <c r="P1365" s="7">
        <v>3</v>
      </c>
      <c r="Q1365" s="7">
        <v>8.1</v>
      </c>
      <c r="R1365" s="8">
        <f>Table1[[#This Row],[Profit]]/Table1[[#This Row],[Sales]]</f>
        <v>0.20833333333333301</v>
      </c>
      <c r="S1365" s="7">
        <v>1.39</v>
      </c>
      <c r="T1365" s="7" t="s">
        <v>170</v>
      </c>
      <c r="U1365" s="7">
        <v>324</v>
      </c>
      <c r="V1365" s="7" t="s">
        <v>173</v>
      </c>
      <c r="W1365" s="7" t="s">
        <v>106</v>
      </c>
      <c r="X1365" s="10" t="s">
        <v>21</v>
      </c>
      <c r="Y1365" s="14">
        <v>45526</v>
      </c>
      <c r="Z1365" s="14">
        <v>45528</v>
      </c>
      <c r="AA1365" s="11">
        <f t="shared" si="105"/>
        <v>2024</v>
      </c>
      <c r="AB1365" s="11" t="str">
        <f t="shared" si="106"/>
        <v>August</v>
      </c>
      <c r="AC1365" s="11">
        <f t="shared" si="109"/>
        <v>2</v>
      </c>
      <c r="AD1365" s="13" t="str" cm="1">
        <f t="array" ref="AD1365">_xlfn.IFS(Table1[[#This Row],[Diff order-ship date]]&gt;10,"late time",Table1[[#This Row],[Diff order-ship date]]&gt;=0,"on time",Table1[[#This Row],[Diff order-ship date]]&lt;0,"not appropriate")</f>
        <v>on time</v>
      </c>
      <c r="AE1365" s="11" t="str">
        <f t="shared" si="107"/>
        <v>Positive</v>
      </c>
      <c r="AF1365" s="11" t="str">
        <f>_xlfn.CONCAT(Table1[[#This Row],[Month]],Table1[[#This Row],[year]])</f>
        <v>August2024</v>
      </c>
      <c r="AG1365" s="11">
        <f t="shared" si="108"/>
        <v>0.20833333333333301</v>
      </c>
    </row>
    <row r="1366" spans="1:33">
      <c r="A1366" s="4">
        <v>1365</v>
      </c>
      <c r="B1366" s="5" t="s">
        <v>3868</v>
      </c>
      <c r="C1366" s="5" t="s">
        <v>153</v>
      </c>
      <c r="D1366" s="5" t="s">
        <v>526</v>
      </c>
      <c r="E1366" s="5" t="s">
        <v>527</v>
      </c>
      <c r="F1366" s="5" t="s">
        <v>159</v>
      </c>
      <c r="G1366" s="5" t="s">
        <v>474</v>
      </c>
      <c r="H1366" s="5" t="s">
        <v>25</v>
      </c>
      <c r="I1366" s="5" t="s">
        <v>212</v>
      </c>
      <c r="J1366" s="5" t="s">
        <v>66</v>
      </c>
      <c r="K1366" s="5" t="s">
        <v>3869</v>
      </c>
      <c r="L1366" s="5" t="s">
        <v>36</v>
      </c>
      <c r="M1366" s="5" t="s">
        <v>47</v>
      </c>
      <c r="N1366" s="5" t="s">
        <v>3870</v>
      </c>
      <c r="O1366" s="5">
        <v>4.8899999999999997</v>
      </c>
      <c r="P1366" s="5">
        <v>1</v>
      </c>
      <c r="Q1366" s="5">
        <v>1.71</v>
      </c>
      <c r="R1366" s="8">
        <f>Table1[[#This Row],[Profit]]/Table1[[#This Row],[Sales]]</f>
        <v>0.34969325153374198</v>
      </c>
      <c r="S1366" s="5">
        <v>0.47</v>
      </c>
      <c r="T1366" s="5" t="s">
        <v>170</v>
      </c>
      <c r="U1366" s="5">
        <v>128</v>
      </c>
      <c r="V1366" s="5" t="s">
        <v>173</v>
      </c>
      <c r="W1366" s="5" t="s">
        <v>89</v>
      </c>
      <c r="X1366" s="9" t="s">
        <v>21</v>
      </c>
      <c r="Y1366" s="12">
        <v>44870</v>
      </c>
      <c r="Z1366" s="12">
        <v>44697</v>
      </c>
      <c r="AA1366" s="11">
        <f t="shared" si="105"/>
        <v>2022</v>
      </c>
      <c r="AB1366" s="11" t="str">
        <f t="shared" si="106"/>
        <v>May</v>
      </c>
      <c r="AC1366" s="11">
        <f t="shared" si="109"/>
        <v>-173</v>
      </c>
      <c r="AD1366" s="13" t="str" cm="1">
        <f t="array" ref="AD1366">_xlfn.IFS(Table1[[#This Row],[Diff order-ship date]]&gt;10,"late time",Table1[[#This Row],[Diff order-ship date]]&gt;=0,"on time",Table1[[#This Row],[Diff order-ship date]]&lt;0,"not appropriate")</f>
        <v>not appropriate</v>
      </c>
      <c r="AE1366" s="11" t="str">
        <f t="shared" si="107"/>
        <v>Positive</v>
      </c>
      <c r="AF1366" s="11" t="str">
        <f>_xlfn.CONCAT(Table1[[#This Row],[Month]],Table1[[#This Row],[year]])</f>
        <v>May2022</v>
      </c>
      <c r="AG1366" s="11">
        <f t="shared" si="108"/>
        <v>0.34969325153374198</v>
      </c>
    </row>
    <row r="1367" spans="1:33">
      <c r="A1367" s="6">
        <v>1366</v>
      </c>
      <c r="B1367" s="7" t="s">
        <v>3613</v>
      </c>
      <c r="C1367" s="7" t="s">
        <v>153</v>
      </c>
      <c r="D1367" s="7" t="s">
        <v>1681</v>
      </c>
      <c r="E1367" s="7" t="s">
        <v>1682</v>
      </c>
      <c r="F1367" s="7" t="s">
        <v>159</v>
      </c>
      <c r="G1367" s="7" t="s">
        <v>1778</v>
      </c>
      <c r="H1367" s="7" t="s">
        <v>51</v>
      </c>
      <c r="I1367" s="7" t="s">
        <v>212</v>
      </c>
      <c r="J1367" s="7" t="s">
        <v>64</v>
      </c>
      <c r="K1367" s="7" t="s">
        <v>2236</v>
      </c>
      <c r="L1367" s="7" t="s">
        <v>36</v>
      </c>
      <c r="M1367" s="7" t="s">
        <v>88</v>
      </c>
      <c r="N1367" s="7" t="s">
        <v>2237</v>
      </c>
      <c r="O1367" s="7">
        <v>21.78</v>
      </c>
      <c r="P1367" s="7">
        <v>2</v>
      </c>
      <c r="Q1367" s="7">
        <v>10.86</v>
      </c>
      <c r="R1367" s="8">
        <f>Table1[[#This Row],[Profit]]/Table1[[#This Row],[Sales]]</f>
        <v>0.49862258953167998</v>
      </c>
      <c r="S1367" s="7">
        <v>2.78</v>
      </c>
      <c r="T1367" s="7" t="s">
        <v>170</v>
      </c>
      <c r="U1367" s="7">
        <v>115</v>
      </c>
      <c r="V1367" s="7" t="s">
        <v>173</v>
      </c>
      <c r="W1367" s="7" t="s">
        <v>96</v>
      </c>
      <c r="X1367" s="10" t="s">
        <v>28</v>
      </c>
      <c r="Y1367" s="14">
        <v>45040</v>
      </c>
      <c r="Z1367" s="14">
        <v>45042</v>
      </c>
      <c r="AA1367" s="11">
        <f t="shared" si="105"/>
        <v>2023</v>
      </c>
      <c r="AB1367" s="11" t="str">
        <f t="shared" si="106"/>
        <v>April</v>
      </c>
      <c r="AC1367" s="11">
        <f t="shared" si="109"/>
        <v>2</v>
      </c>
      <c r="AD1367" s="13" t="str" cm="1">
        <f t="array" ref="AD1367">_xlfn.IFS(Table1[[#This Row],[Diff order-ship date]]&gt;10,"late time",Table1[[#This Row],[Diff order-ship date]]&gt;=0,"on time",Table1[[#This Row],[Diff order-ship date]]&lt;0,"not appropriate")</f>
        <v>on time</v>
      </c>
      <c r="AE1367" s="11" t="str">
        <f t="shared" si="107"/>
        <v>Positive</v>
      </c>
      <c r="AF1367" s="11" t="str">
        <f>_xlfn.CONCAT(Table1[[#This Row],[Month]],Table1[[#This Row],[year]])</f>
        <v>April2023</v>
      </c>
      <c r="AG1367" s="11">
        <f t="shared" si="108"/>
        <v>0.49862258953167998</v>
      </c>
    </row>
    <row r="1368" spans="1:33">
      <c r="A1368" s="4">
        <v>1367</v>
      </c>
      <c r="B1368" s="5" t="s">
        <v>3871</v>
      </c>
      <c r="C1368" s="5" t="s">
        <v>153</v>
      </c>
      <c r="D1368" s="5" t="s">
        <v>3872</v>
      </c>
      <c r="E1368" s="5" t="s">
        <v>3873</v>
      </c>
      <c r="F1368" s="5" t="s">
        <v>159</v>
      </c>
      <c r="G1368" s="5" t="s">
        <v>1873</v>
      </c>
      <c r="H1368" s="5" t="s">
        <v>137</v>
      </c>
      <c r="I1368" s="5" t="s">
        <v>212</v>
      </c>
      <c r="J1368" s="5" t="s">
        <v>64</v>
      </c>
      <c r="K1368" s="5" t="s">
        <v>3645</v>
      </c>
      <c r="L1368" s="5" t="s">
        <v>36</v>
      </c>
      <c r="M1368" s="5" t="s">
        <v>109</v>
      </c>
      <c r="N1368" s="5" t="s">
        <v>3646</v>
      </c>
      <c r="O1368" s="5">
        <v>112.92</v>
      </c>
      <c r="P1368" s="5">
        <v>2</v>
      </c>
      <c r="Q1368" s="5">
        <v>14.64</v>
      </c>
      <c r="R1368" s="8">
        <f>Table1[[#This Row],[Profit]]/Table1[[#This Row],[Sales]]</f>
        <v>0.12964930924548401</v>
      </c>
      <c r="S1368" s="5">
        <v>10.73</v>
      </c>
      <c r="T1368" s="5" t="s">
        <v>170</v>
      </c>
      <c r="U1368" s="5">
        <v>576</v>
      </c>
      <c r="V1368" s="5" t="s">
        <v>173</v>
      </c>
      <c r="W1368" s="5" t="s">
        <v>96</v>
      </c>
      <c r="X1368" s="9" t="s">
        <v>21</v>
      </c>
      <c r="Y1368" s="12">
        <v>44574</v>
      </c>
      <c r="Z1368" s="12">
        <v>44577</v>
      </c>
      <c r="AA1368" s="11">
        <f t="shared" si="105"/>
        <v>2022</v>
      </c>
      <c r="AB1368" s="11" t="str">
        <f t="shared" si="106"/>
        <v>January</v>
      </c>
      <c r="AC1368" s="11">
        <f t="shared" si="109"/>
        <v>3</v>
      </c>
      <c r="AD1368" s="13" t="str" cm="1">
        <f t="array" ref="AD1368">_xlfn.IFS(Table1[[#This Row],[Diff order-ship date]]&gt;10,"late time",Table1[[#This Row],[Diff order-ship date]]&gt;=0,"on time",Table1[[#This Row],[Diff order-ship date]]&lt;0,"not appropriate")</f>
        <v>on time</v>
      </c>
      <c r="AE1368" s="11" t="str">
        <f t="shared" si="107"/>
        <v>Positive</v>
      </c>
      <c r="AF1368" s="11" t="str">
        <f>_xlfn.CONCAT(Table1[[#This Row],[Month]],Table1[[#This Row],[year]])</f>
        <v>January2022</v>
      </c>
      <c r="AG1368" s="11">
        <f t="shared" si="108"/>
        <v>0.12964930924548401</v>
      </c>
    </row>
    <row r="1369" spans="1:33">
      <c r="A1369" s="6">
        <v>1368</v>
      </c>
      <c r="B1369" s="7" t="s">
        <v>3874</v>
      </c>
      <c r="C1369" s="7" t="s">
        <v>153</v>
      </c>
      <c r="D1369" s="7" t="s">
        <v>3875</v>
      </c>
      <c r="E1369" s="7" t="s">
        <v>3876</v>
      </c>
      <c r="F1369" s="7" t="s">
        <v>160</v>
      </c>
      <c r="G1369" s="7" t="s">
        <v>345</v>
      </c>
      <c r="H1369" s="7" t="s">
        <v>142</v>
      </c>
      <c r="I1369" s="7" t="s">
        <v>212</v>
      </c>
      <c r="J1369" s="7" t="s">
        <v>64</v>
      </c>
      <c r="K1369" s="7" t="s">
        <v>3877</v>
      </c>
      <c r="L1369" s="7" t="s">
        <v>36</v>
      </c>
      <c r="M1369" s="7" t="s">
        <v>38</v>
      </c>
      <c r="N1369" s="7" t="s">
        <v>3878</v>
      </c>
      <c r="O1369" s="7">
        <v>54</v>
      </c>
      <c r="P1369" s="7">
        <v>2</v>
      </c>
      <c r="Q1369" s="7">
        <v>18.36</v>
      </c>
      <c r="R1369" s="8">
        <f>Table1[[#This Row],[Profit]]/Table1[[#This Row],[Sales]]</f>
        <v>0.34</v>
      </c>
      <c r="S1369" s="7">
        <v>3.92</v>
      </c>
      <c r="T1369" s="7" t="s">
        <v>170</v>
      </c>
      <c r="U1369" s="7">
        <v>670</v>
      </c>
      <c r="V1369" s="7" t="s">
        <v>173</v>
      </c>
      <c r="W1369" s="7" t="s">
        <v>89</v>
      </c>
      <c r="X1369" s="10" t="s">
        <v>21</v>
      </c>
      <c r="Y1369" s="14">
        <v>44824</v>
      </c>
      <c r="Z1369" s="14">
        <v>44829</v>
      </c>
      <c r="AA1369" s="11">
        <f t="shared" si="105"/>
        <v>2022</v>
      </c>
      <c r="AB1369" s="11" t="str">
        <f t="shared" si="106"/>
        <v>September</v>
      </c>
      <c r="AC1369" s="11">
        <f t="shared" si="109"/>
        <v>5</v>
      </c>
      <c r="AD1369" s="13" t="str" cm="1">
        <f t="array" ref="AD1369">_xlfn.IFS(Table1[[#This Row],[Diff order-ship date]]&gt;10,"late time",Table1[[#This Row],[Diff order-ship date]]&gt;=0,"on time",Table1[[#This Row],[Diff order-ship date]]&lt;0,"not appropriate")</f>
        <v>on time</v>
      </c>
      <c r="AE1369" s="11" t="str">
        <f t="shared" si="107"/>
        <v>Positive</v>
      </c>
      <c r="AF1369" s="11" t="str">
        <f>_xlfn.CONCAT(Table1[[#This Row],[Month]],Table1[[#This Row],[year]])</f>
        <v>September2022</v>
      </c>
      <c r="AG1369" s="11">
        <f t="shared" si="108"/>
        <v>0.34</v>
      </c>
    </row>
    <row r="1370" spans="1:33">
      <c r="A1370" s="4">
        <v>1369</v>
      </c>
      <c r="B1370" s="5" t="s">
        <v>3879</v>
      </c>
      <c r="C1370" s="5" t="s">
        <v>153</v>
      </c>
      <c r="D1370" s="5" t="s">
        <v>1420</v>
      </c>
      <c r="E1370" s="5" t="s">
        <v>1421</v>
      </c>
      <c r="F1370" s="5" t="s">
        <v>160</v>
      </c>
      <c r="G1370" s="5" t="s">
        <v>326</v>
      </c>
      <c r="H1370" s="5" t="s">
        <v>132</v>
      </c>
      <c r="I1370" s="5" t="s">
        <v>212</v>
      </c>
      <c r="J1370" s="5" t="s">
        <v>66</v>
      </c>
      <c r="K1370" s="5" t="s">
        <v>3880</v>
      </c>
      <c r="L1370" s="5" t="s">
        <v>36</v>
      </c>
      <c r="M1370" s="5" t="s">
        <v>88</v>
      </c>
      <c r="N1370" s="5" t="s">
        <v>3881</v>
      </c>
      <c r="O1370" s="5">
        <v>21</v>
      </c>
      <c r="P1370" s="5">
        <v>2</v>
      </c>
      <c r="Q1370" s="5">
        <v>9</v>
      </c>
      <c r="R1370" s="8">
        <f>Table1[[#This Row],[Profit]]/Table1[[#This Row],[Sales]]</f>
        <v>0.42857142857142899</v>
      </c>
      <c r="S1370" s="5">
        <v>1.97</v>
      </c>
      <c r="T1370" s="5" t="s">
        <v>170</v>
      </c>
      <c r="U1370" s="5">
        <v>429</v>
      </c>
      <c r="V1370" s="5" t="s">
        <v>173</v>
      </c>
      <c r="W1370" s="5" t="s">
        <v>96</v>
      </c>
      <c r="X1370" s="9" t="s">
        <v>28</v>
      </c>
      <c r="Y1370" s="12">
        <v>45063</v>
      </c>
      <c r="Z1370" s="12">
        <v>45063</v>
      </c>
      <c r="AA1370" s="11">
        <f t="shared" si="105"/>
        <v>2023</v>
      </c>
      <c r="AB1370" s="11" t="str">
        <f t="shared" si="106"/>
        <v>May</v>
      </c>
      <c r="AC1370" s="11">
        <f t="shared" si="109"/>
        <v>0</v>
      </c>
      <c r="AD1370" s="13" t="str" cm="1">
        <f t="array" ref="AD1370">_xlfn.IFS(Table1[[#This Row],[Diff order-ship date]]&gt;10,"late time",Table1[[#This Row],[Diff order-ship date]]&gt;=0,"on time",Table1[[#This Row],[Diff order-ship date]]&lt;0,"not appropriate")</f>
        <v>on time</v>
      </c>
      <c r="AE1370" s="11" t="str">
        <f t="shared" si="107"/>
        <v>Positive</v>
      </c>
      <c r="AF1370" s="11" t="str">
        <f>_xlfn.CONCAT(Table1[[#This Row],[Month]],Table1[[#This Row],[year]])</f>
        <v>May2023</v>
      </c>
      <c r="AG1370" s="11">
        <f t="shared" si="108"/>
        <v>0.42857142857142899</v>
      </c>
    </row>
    <row r="1371" spans="1:33">
      <c r="A1371" s="6">
        <v>1370</v>
      </c>
      <c r="B1371" s="7" t="s">
        <v>3882</v>
      </c>
      <c r="C1371" s="7" t="s">
        <v>153</v>
      </c>
      <c r="D1371" s="7" t="s">
        <v>3883</v>
      </c>
      <c r="E1371" s="7" t="s">
        <v>3884</v>
      </c>
      <c r="F1371" s="7" t="s">
        <v>160</v>
      </c>
      <c r="G1371" s="7" t="s">
        <v>259</v>
      </c>
      <c r="H1371" s="7" t="s">
        <v>138</v>
      </c>
      <c r="I1371" s="7" t="s">
        <v>212</v>
      </c>
      <c r="J1371" s="7" t="s">
        <v>65</v>
      </c>
      <c r="K1371" s="7" t="s">
        <v>3885</v>
      </c>
      <c r="L1371" s="7" t="s">
        <v>36</v>
      </c>
      <c r="M1371" s="7" t="s">
        <v>47</v>
      </c>
      <c r="N1371" s="7" t="s">
        <v>3886</v>
      </c>
      <c r="O1371" s="7">
        <v>147.96</v>
      </c>
      <c r="P1371" s="7">
        <v>3</v>
      </c>
      <c r="Q1371" s="7">
        <v>47.34</v>
      </c>
      <c r="R1371" s="8">
        <f>Table1[[#This Row],[Profit]]/Table1[[#This Row],[Sales]]</f>
        <v>0.31995133819951299</v>
      </c>
      <c r="S1371" s="7">
        <v>10.41</v>
      </c>
      <c r="T1371" s="7" t="s">
        <v>170</v>
      </c>
      <c r="U1371" s="7">
        <v>65</v>
      </c>
      <c r="V1371" s="7" t="s">
        <v>173</v>
      </c>
      <c r="W1371" s="7" t="s">
        <v>96</v>
      </c>
      <c r="X1371" s="10" t="s">
        <v>28</v>
      </c>
      <c r="Y1371" s="14">
        <v>45228</v>
      </c>
      <c r="Z1371" s="14">
        <v>44996</v>
      </c>
      <c r="AA1371" s="11">
        <f t="shared" si="105"/>
        <v>2023</v>
      </c>
      <c r="AB1371" s="11" t="str">
        <f t="shared" si="106"/>
        <v>March</v>
      </c>
      <c r="AC1371" s="11">
        <f t="shared" si="109"/>
        <v>-232</v>
      </c>
      <c r="AD1371" s="13" t="str" cm="1">
        <f t="array" ref="AD1371">_xlfn.IFS(Table1[[#This Row],[Diff order-ship date]]&gt;10,"late time",Table1[[#This Row],[Diff order-ship date]]&gt;=0,"on time",Table1[[#This Row],[Diff order-ship date]]&lt;0,"not appropriate")</f>
        <v>not appropriate</v>
      </c>
      <c r="AE1371" s="11" t="str">
        <f t="shared" si="107"/>
        <v>Positive</v>
      </c>
      <c r="AF1371" s="11" t="str">
        <f>_xlfn.CONCAT(Table1[[#This Row],[Month]],Table1[[#This Row],[year]])</f>
        <v>March2023</v>
      </c>
      <c r="AG1371" s="11">
        <f t="shared" si="108"/>
        <v>0.31995133819951299</v>
      </c>
    </row>
    <row r="1372" spans="1:33">
      <c r="A1372" s="4">
        <v>1371</v>
      </c>
      <c r="B1372" s="5" t="s">
        <v>3879</v>
      </c>
      <c r="C1372" s="5" t="s">
        <v>153</v>
      </c>
      <c r="D1372" s="5" t="s">
        <v>1420</v>
      </c>
      <c r="E1372" s="5" t="s">
        <v>1421</v>
      </c>
      <c r="F1372" s="5" t="s">
        <v>160</v>
      </c>
      <c r="G1372" s="5" t="s">
        <v>326</v>
      </c>
      <c r="H1372" s="5" t="s">
        <v>132</v>
      </c>
      <c r="I1372" s="5" t="s">
        <v>212</v>
      </c>
      <c r="J1372" s="5" t="s">
        <v>66</v>
      </c>
      <c r="K1372" s="5" t="s">
        <v>3887</v>
      </c>
      <c r="L1372" s="5" t="s">
        <v>36</v>
      </c>
      <c r="M1372" s="5" t="s">
        <v>114</v>
      </c>
      <c r="N1372" s="5" t="s">
        <v>3888</v>
      </c>
      <c r="O1372" s="5">
        <v>64.44</v>
      </c>
      <c r="P1372" s="5">
        <v>4</v>
      </c>
      <c r="Q1372" s="5">
        <v>7.08</v>
      </c>
      <c r="R1372" s="8">
        <f>Table1[[#This Row],[Profit]]/Table1[[#This Row],[Sales]]</f>
        <v>0.10986964618249501</v>
      </c>
      <c r="S1372" s="5">
        <v>1.1200000000000001</v>
      </c>
      <c r="T1372" s="5" t="s">
        <v>170</v>
      </c>
      <c r="U1372" s="5">
        <v>550</v>
      </c>
      <c r="V1372" s="5" t="s">
        <v>173</v>
      </c>
      <c r="W1372" s="5" t="s">
        <v>106</v>
      </c>
      <c r="X1372" s="9" t="s">
        <v>21</v>
      </c>
      <c r="Y1372" s="12">
        <v>45561</v>
      </c>
      <c r="Z1372" s="12">
        <v>45563</v>
      </c>
      <c r="AA1372" s="11">
        <f t="shared" si="105"/>
        <v>2024</v>
      </c>
      <c r="AB1372" s="11" t="str">
        <f t="shared" si="106"/>
        <v>September</v>
      </c>
      <c r="AC1372" s="11">
        <f t="shared" si="109"/>
        <v>2</v>
      </c>
      <c r="AD1372" s="13" t="str" cm="1">
        <f t="array" ref="AD1372">_xlfn.IFS(Table1[[#This Row],[Diff order-ship date]]&gt;10,"late time",Table1[[#This Row],[Diff order-ship date]]&gt;=0,"on time",Table1[[#This Row],[Diff order-ship date]]&lt;0,"not appropriate")</f>
        <v>on time</v>
      </c>
      <c r="AE1372" s="11" t="str">
        <f t="shared" si="107"/>
        <v>Positive</v>
      </c>
      <c r="AF1372" s="11" t="str">
        <f>_xlfn.CONCAT(Table1[[#This Row],[Month]],Table1[[#This Row],[year]])</f>
        <v>September2024</v>
      </c>
      <c r="AG1372" s="11">
        <f t="shared" si="108"/>
        <v>0.10986964618249501</v>
      </c>
    </row>
    <row r="1373" spans="1:33">
      <c r="A1373" s="6">
        <v>1372</v>
      </c>
      <c r="B1373" s="7" t="s">
        <v>3889</v>
      </c>
      <c r="C1373" s="7" t="s">
        <v>153</v>
      </c>
      <c r="D1373" s="7" t="s">
        <v>1456</v>
      </c>
      <c r="E1373" s="7" t="s">
        <v>1457</v>
      </c>
      <c r="F1373" s="7" t="s">
        <v>160</v>
      </c>
      <c r="G1373" s="7" t="s">
        <v>296</v>
      </c>
      <c r="H1373" s="7" t="s">
        <v>129</v>
      </c>
      <c r="I1373" s="7" t="s">
        <v>212</v>
      </c>
      <c r="J1373" s="7" t="s">
        <v>67</v>
      </c>
      <c r="K1373" s="7" t="s">
        <v>3890</v>
      </c>
      <c r="L1373" s="7" t="s">
        <v>36</v>
      </c>
      <c r="M1373" s="7" t="s">
        <v>75</v>
      </c>
      <c r="N1373" s="7" t="s">
        <v>3891</v>
      </c>
      <c r="O1373" s="7">
        <v>63.54</v>
      </c>
      <c r="P1373" s="7">
        <v>6</v>
      </c>
      <c r="Q1373" s="7">
        <v>13.32</v>
      </c>
      <c r="R1373" s="8">
        <f>Table1[[#This Row],[Profit]]/Table1[[#This Row],[Sales]]</f>
        <v>0.20963172804532601</v>
      </c>
      <c r="S1373" s="7">
        <v>4.3899999999999997</v>
      </c>
      <c r="T1373" s="7" t="s">
        <v>170</v>
      </c>
      <c r="U1373" s="7">
        <v>354</v>
      </c>
      <c r="V1373" s="7" t="s">
        <v>173</v>
      </c>
      <c r="W1373" s="7" t="s">
        <v>101</v>
      </c>
      <c r="X1373" s="10" t="s">
        <v>21</v>
      </c>
      <c r="Y1373" s="14">
        <v>45515</v>
      </c>
      <c r="Z1373" s="14">
        <v>45576</v>
      </c>
      <c r="AA1373" s="11">
        <f t="shared" si="105"/>
        <v>2024</v>
      </c>
      <c r="AB1373" s="11" t="str">
        <f t="shared" si="106"/>
        <v>October</v>
      </c>
      <c r="AC1373" s="11">
        <f t="shared" si="109"/>
        <v>61</v>
      </c>
      <c r="AD1373" s="13" t="str" cm="1">
        <f t="array" ref="AD1373">_xlfn.IFS(Table1[[#This Row],[Diff order-ship date]]&gt;10,"late time",Table1[[#This Row],[Diff order-ship date]]&gt;=0,"on time",Table1[[#This Row],[Diff order-ship date]]&lt;0,"not appropriate")</f>
        <v>late time</v>
      </c>
      <c r="AE1373" s="11" t="str">
        <f t="shared" si="107"/>
        <v>Positive</v>
      </c>
      <c r="AF1373" s="11" t="str">
        <f>_xlfn.CONCAT(Table1[[#This Row],[Month]],Table1[[#This Row],[year]])</f>
        <v>October2024</v>
      </c>
      <c r="AG1373" s="11">
        <f t="shared" si="108"/>
        <v>0.20963172804532601</v>
      </c>
    </row>
    <row r="1374" spans="1:33">
      <c r="A1374" s="4">
        <v>1373</v>
      </c>
      <c r="B1374" s="5" t="s">
        <v>3892</v>
      </c>
      <c r="C1374" s="5" t="s">
        <v>153</v>
      </c>
      <c r="D1374" s="5" t="s">
        <v>3893</v>
      </c>
      <c r="E1374" s="5" t="s">
        <v>3894</v>
      </c>
      <c r="F1374" s="5" t="s">
        <v>160</v>
      </c>
      <c r="G1374" s="5" t="s">
        <v>1076</v>
      </c>
      <c r="H1374" s="5" t="s">
        <v>142</v>
      </c>
      <c r="I1374" s="5" t="s">
        <v>212</v>
      </c>
      <c r="J1374" s="5" t="s">
        <v>64</v>
      </c>
      <c r="K1374" s="5" t="s">
        <v>3895</v>
      </c>
      <c r="L1374" s="5" t="s">
        <v>36</v>
      </c>
      <c r="M1374" s="5" t="s">
        <v>38</v>
      </c>
      <c r="N1374" s="5" t="s">
        <v>3896</v>
      </c>
      <c r="O1374" s="5">
        <v>169.29</v>
      </c>
      <c r="P1374" s="5">
        <v>9</v>
      </c>
      <c r="Q1374" s="5">
        <v>65.88</v>
      </c>
      <c r="R1374" s="8">
        <f>Table1[[#This Row],[Profit]]/Table1[[#This Row],[Sales]]</f>
        <v>0.38915470494417898</v>
      </c>
      <c r="S1374" s="5">
        <v>12.46</v>
      </c>
      <c r="T1374" s="5" t="s">
        <v>170</v>
      </c>
      <c r="U1374" s="5">
        <v>710</v>
      </c>
      <c r="V1374" s="5" t="s">
        <v>173</v>
      </c>
      <c r="W1374" s="5" t="s">
        <v>106</v>
      </c>
      <c r="X1374" s="9" t="s">
        <v>21</v>
      </c>
      <c r="Y1374" s="12">
        <v>45226</v>
      </c>
      <c r="Z1374" s="12">
        <v>45228</v>
      </c>
      <c r="AA1374" s="11">
        <f t="shared" si="105"/>
        <v>2023</v>
      </c>
      <c r="AB1374" s="11" t="str">
        <f t="shared" si="106"/>
        <v>October</v>
      </c>
      <c r="AC1374" s="11">
        <f t="shared" si="109"/>
        <v>2</v>
      </c>
      <c r="AD1374" s="13" t="str" cm="1">
        <f t="array" ref="AD1374">_xlfn.IFS(Table1[[#This Row],[Diff order-ship date]]&gt;10,"late time",Table1[[#This Row],[Diff order-ship date]]&gt;=0,"on time",Table1[[#This Row],[Diff order-ship date]]&lt;0,"not appropriate")</f>
        <v>on time</v>
      </c>
      <c r="AE1374" s="11" t="str">
        <f t="shared" si="107"/>
        <v>Positive</v>
      </c>
      <c r="AF1374" s="11" t="str">
        <f>_xlfn.CONCAT(Table1[[#This Row],[Month]],Table1[[#This Row],[year]])</f>
        <v>October2023</v>
      </c>
      <c r="AG1374" s="11">
        <f t="shared" si="108"/>
        <v>0.38915470494417898</v>
      </c>
    </row>
    <row r="1375" spans="1:33">
      <c r="A1375" s="6">
        <v>1374</v>
      </c>
      <c r="B1375" s="7" t="s">
        <v>3897</v>
      </c>
      <c r="C1375" s="7" t="s">
        <v>153</v>
      </c>
      <c r="D1375" s="7" t="s">
        <v>445</v>
      </c>
      <c r="E1375" s="7" t="s">
        <v>446</v>
      </c>
      <c r="F1375" s="7" t="s">
        <v>159</v>
      </c>
      <c r="G1375" s="7" t="s">
        <v>644</v>
      </c>
      <c r="H1375" s="7" t="s">
        <v>104</v>
      </c>
      <c r="I1375" s="7" t="s">
        <v>212</v>
      </c>
      <c r="J1375" s="7" t="s">
        <v>67</v>
      </c>
      <c r="K1375" s="7" t="s">
        <v>3194</v>
      </c>
      <c r="L1375" s="7" t="s">
        <v>36</v>
      </c>
      <c r="M1375" s="7" t="s">
        <v>41</v>
      </c>
      <c r="N1375" s="7" t="s">
        <v>3195</v>
      </c>
      <c r="O1375" s="7">
        <v>22.2</v>
      </c>
      <c r="P1375" s="7">
        <v>4</v>
      </c>
      <c r="Q1375" s="7">
        <v>-14.28</v>
      </c>
      <c r="R1375" s="8">
        <f>Table1[[#This Row],[Profit]]/Table1[[#This Row],[Sales]]</f>
        <v>-0.643243243243243</v>
      </c>
      <c r="S1375" s="7">
        <v>2.37</v>
      </c>
      <c r="T1375" s="7" t="s">
        <v>165</v>
      </c>
      <c r="U1375" s="7">
        <v>661</v>
      </c>
      <c r="V1375" s="7" t="s">
        <v>173</v>
      </c>
      <c r="W1375" s="7" t="s">
        <v>101</v>
      </c>
      <c r="X1375" s="10" t="s">
        <v>28</v>
      </c>
      <c r="Y1375" s="14">
        <v>44461</v>
      </c>
      <c r="Z1375" s="14">
        <v>44466</v>
      </c>
      <c r="AA1375" s="11">
        <f t="shared" si="105"/>
        <v>2021</v>
      </c>
      <c r="AB1375" s="11" t="str">
        <f t="shared" si="106"/>
        <v>September</v>
      </c>
      <c r="AC1375" s="11">
        <f t="shared" si="109"/>
        <v>5</v>
      </c>
      <c r="AD1375" s="13" t="str" cm="1">
        <f t="array" ref="AD1375">_xlfn.IFS(Table1[[#This Row],[Diff order-ship date]]&gt;10,"late time",Table1[[#This Row],[Diff order-ship date]]&gt;=0,"on time",Table1[[#This Row],[Diff order-ship date]]&lt;0,"not appropriate")</f>
        <v>on time</v>
      </c>
      <c r="AE1375" s="11" t="str">
        <f t="shared" si="107"/>
        <v>Negative</v>
      </c>
      <c r="AF1375" s="11" t="str">
        <f>_xlfn.CONCAT(Table1[[#This Row],[Month]],Table1[[#This Row],[year]])</f>
        <v>September2021</v>
      </c>
      <c r="AG1375" s="11">
        <f t="shared" si="108"/>
        <v>-0.643243243243243</v>
      </c>
    </row>
    <row r="1376" spans="1:33">
      <c r="A1376" s="4">
        <v>1375</v>
      </c>
      <c r="B1376" s="5" t="s">
        <v>3898</v>
      </c>
      <c r="C1376" s="5" t="s">
        <v>153</v>
      </c>
      <c r="D1376" s="5" t="s">
        <v>3899</v>
      </c>
      <c r="E1376" s="5" t="s">
        <v>3900</v>
      </c>
      <c r="F1376" s="5" t="s">
        <v>159</v>
      </c>
      <c r="G1376" s="5" t="s">
        <v>150</v>
      </c>
      <c r="H1376" s="5" t="s">
        <v>87</v>
      </c>
      <c r="I1376" s="5" t="s">
        <v>212</v>
      </c>
      <c r="J1376" s="5" t="s">
        <v>66</v>
      </c>
      <c r="K1376" s="5" t="s">
        <v>1944</v>
      </c>
      <c r="L1376" s="5" t="s">
        <v>36</v>
      </c>
      <c r="M1376" s="5" t="s">
        <v>47</v>
      </c>
      <c r="N1376" s="5" t="s">
        <v>53</v>
      </c>
      <c r="O1376" s="5">
        <v>21.78</v>
      </c>
      <c r="P1376" s="5">
        <v>3</v>
      </c>
      <c r="Q1376" s="5">
        <v>3.87</v>
      </c>
      <c r="R1376" s="8">
        <f>Table1[[#This Row],[Profit]]/Table1[[#This Row],[Sales]]</f>
        <v>0.17768595041322299</v>
      </c>
      <c r="S1376" s="5">
        <v>2.92</v>
      </c>
      <c r="T1376" s="5" t="s">
        <v>165</v>
      </c>
      <c r="U1376" s="5">
        <v>682</v>
      </c>
      <c r="V1376" s="5" t="s">
        <v>173</v>
      </c>
      <c r="W1376" s="5" t="s">
        <v>96</v>
      </c>
      <c r="X1376" s="9" t="s">
        <v>21</v>
      </c>
      <c r="Y1376" s="12">
        <v>44915</v>
      </c>
      <c r="Z1376" s="12">
        <v>44918</v>
      </c>
      <c r="AA1376" s="11">
        <f t="shared" si="105"/>
        <v>2022</v>
      </c>
      <c r="AB1376" s="11" t="str">
        <f t="shared" si="106"/>
        <v>December</v>
      </c>
      <c r="AC1376" s="11">
        <f t="shared" si="109"/>
        <v>3</v>
      </c>
      <c r="AD1376" s="13" t="str" cm="1">
        <f t="array" ref="AD1376">_xlfn.IFS(Table1[[#This Row],[Diff order-ship date]]&gt;10,"late time",Table1[[#This Row],[Diff order-ship date]]&gt;=0,"on time",Table1[[#This Row],[Diff order-ship date]]&lt;0,"not appropriate")</f>
        <v>on time</v>
      </c>
      <c r="AE1376" s="11" t="str">
        <f t="shared" si="107"/>
        <v>Positive</v>
      </c>
      <c r="AF1376" s="11" t="str">
        <f>_xlfn.CONCAT(Table1[[#This Row],[Month]],Table1[[#This Row],[year]])</f>
        <v>December2022</v>
      </c>
      <c r="AG1376" s="11">
        <f t="shared" si="108"/>
        <v>0.17768595041322299</v>
      </c>
    </row>
    <row r="1377" spans="1:33">
      <c r="A1377" s="6">
        <v>1376</v>
      </c>
      <c r="B1377" s="7" t="s">
        <v>3762</v>
      </c>
      <c r="C1377" s="7" t="s">
        <v>153</v>
      </c>
      <c r="D1377" s="7" t="s">
        <v>3684</v>
      </c>
      <c r="E1377" s="7" t="s">
        <v>3685</v>
      </c>
      <c r="F1377" s="7" t="s">
        <v>159</v>
      </c>
      <c r="G1377" s="7" t="s">
        <v>1435</v>
      </c>
      <c r="H1377" s="7" t="s">
        <v>100</v>
      </c>
      <c r="I1377" s="7" t="s">
        <v>212</v>
      </c>
      <c r="J1377" s="7" t="s">
        <v>67</v>
      </c>
      <c r="K1377" s="7" t="s">
        <v>1944</v>
      </c>
      <c r="L1377" s="7" t="s">
        <v>36</v>
      </c>
      <c r="M1377" s="7" t="s">
        <v>47</v>
      </c>
      <c r="N1377" s="7" t="s">
        <v>53</v>
      </c>
      <c r="O1377" s="7">
        <v>21.78</v>
      </c>
      <c r="P1377" s="7">
        <v>3</v>
      </c>
      <c r="Q1377" s="7">
        <v>3.87</v>
      </c>
      <c r="R1377" s="8">
        <f>Table1[[#This Row],[Profit]]/Table1[[#This Row],[Sales]]</f>
        <v>0.17768595041322299</v>
      </c>
      <c r="S1377" s="7">
        <v>1.56</v>
      </c>
      <c r="T1377" s="7" t="s">
        <v>165</v>
      </c>
      <c r="U1377" s="7">
        <v>634</v>
      </c>
      <c r="V1377" s="7" t="s">
        <v>173</v>
      </c>
      <c r="W1377" s="7" t="s">
        <v>106</v>
      </c>
      <c r="X1377" s="10" t="s">
        <v>21</v>
      </c>
      <c r="Y1377" s="14">
        <v>45657</v>
      </c>
      <c r="Z1377" s="14">
        <v>45778</v>
      </c>
      <c r="AA1377" s="11">
        <f t="shared" si="105"/>
        <v>2025</v>
      </c>
      <c r="AB1377" s="11" t="str">
        <f t="shared" si="106"/>
        <v>May</v>
      </c>
      <c r="AC1377" s="11">
        <f t="shared" si="109"/>
        <v>121</v>
      </c>
      <c r="AD1377" s="13" t="str" cm="1">
        <f t="array" ref="AD1377">_xlfn.IFS(Table1[[#This Row],[Diff order-ship date]]&gt;10,"late time",Table1[[#This Row],[Diff order-ship date]]&gt;=0,"on time",Table1[[#This Row],[Diff order-ship date]]&lt;0,"not appropriate")</f>
        <v>late time</v>
      </c>
      <c r="AE1377" s="11" t="str">
        <f t="shared" si="107"/>
        <v>Positive</v>
      </c>
      <c r="AF1377" s="11" t="str">
        <f>_xlfn.CONCAT(Table1[[#This Row],[Month]],Table1[[#This Row],[year]])</f>
        <v>May2025</v>
      </c>
      <c r="AG1377" s="11">
        <f t="shared" si="108"/>
        <v>0.17768595041322299</v>
      </c>
    </row>
    <row r="1378" spans="1:33">
      <c r="A1378" s="4">
        <v>1377</v>
      </c>
      <c r="B1378" s="5" t="s">
        <v>3901</v>
      </c>
      <c r="C1378" s="5" t="s">
        <v>153</v>
      </c>
      <c r="D1378" s="5" t="s">
        <v>2152</v>
      </c>
      <c r="E1378" s="5" t="s">
        <v>84</v>
      </c>
      <c r="F1378" s="5" t="s">
        <v>160</v>
      </c>
      <c r="G1378" s="5" t="s">
        <v>150</v>
      </c>
      <c r="H1378" s="5" t="s">
        <v>87</v>
      </c>
      <c r="I1378" s="5" t="s">
        <v>212</v>
      </c>
      <c r="J1378" s="5" t="s">
        <v>66</v>
      </c>
      <c r="K1378" s="5" t="s">
        <v>3902</v>
      </c>
      <c r="L1378" s="5" t="s">
        <v>36</v>
      </c>
      <c r="M1378" s="5" t="s">
        <v>41</v>
      </c>
      <c r="N1378" s="5" t="s">
        <v>3903</v>
      </c>
      <c r="O1378" s="5">
        <v>79.290000000000006</v>
      </c>
      <c r="P1378" s="5">
        <v>3</v>
      </c>
      <c r="Q1378" s="5">
        <v>34.83</v>
      </c>
      <c r="R1378" s="8">
        <f>Table1[[#This Row],[Profit]]/Table1[[#This Row],[Sales]]</f>
        <v>0.439273552780931</v>
      </c>
      <c r="S1378" s="5">
        <v>10.66</v>
      </c>
      <c r="T1378" s="5" t="s">
        <v>165</v>
      </c>
      <c r="U1378" s="5">
        <v>59</v>
      </c>
      <c r="V1378" s="5" t="s">
        <v>173</v>
      </c>
      <c r="W1378" s="5" t="s">
        <v>106</v>
      </c>
      <c r="X1378" s="9" t="s">
        <v>21</v>
      </c>
      <c r="Y1378" s="12">
        <v>45434</v>
      </c>
      <c r="Z1378" s="12">
        <v>45437</v>
      </c>
      <c r="AA1378" s="11">
        <f t="shared" si="105"/>
        <v>2024</v>
      </c>
      <c r="AB1378" s="11" t="str">
        <f t="shared" si="106"/>
        <v>May</v>
      </c>
      <c r="AC1378" s="11">
        <f t="shared" si="109"/>
        <v>3</v>
      </c>
      <c r="AD1378" s="13" t="str" cm="1">
        <f t="array" ref="AD1378">_xlfn.IFS(Table1[[#This Row],[Diff order-ship date]]&gt;10,"late time",Table1[[#This Row],[Diff order-ship date]]&gt;=0,"on time",Table1[[#This Row],[Diff order-ship date]]&lt;0,"not appropriate")</f>
        <v>on time</v>
      </c>
      <c r="AE1378" s="11" t="str">
        <f t="shared" si="107"/>
        <v>Positive</v>
      </c>
      <c r="AF1378" s="11" t="str">
        <f>_xlfn.CONCAT(Table1[[#This Row],[Month]],Table1[[#This Row],[year]])</f>
        <v>May2024</v>
      </c>
      <c r="AG1378" s="11">
        <f t="shared" si="108"/>
        <v>0.439273552780931</v>
      </c>
    </row>
    <row r="1379" spans="1:33">
      <c r="A1379" s="6">
        <v>1378</v>
      </c>
      <c r="B1379" s="7" t="s">
        <v>3904</v>
      </c>
      <c r="C1379" s="7" t="s">
        <v>153</v>
      </c>
      <c r="D1379" s="7" t="s">
        <v>3905</v>
      </c>
      <c r="E1379" s="7" t="s">
        <v>3906</v>
      </c>
      <c r="F1379" s="7" t="s">
        <v>160</v>
      </c>
      <c r="G1379" s="7" t="s">
        <v>441</v>
      </c>
      <c r="H1379" s="7" t="s">
        <v>104</v>
      </c>
      <c r="I1379" s="7" t="s">
        <v>212</v>
      </c>
      <c r="J1379" s="7" t="s">
        <v>67</v>
      </c>
      <c r="K1379" s="7" t="s">
        <v>3907</v>
      </c>
      <c r="L1379" s="7" t="s">
        <v>36</v>
      </c>
      <c r="M1379" s="7" t="s">
        <v>114</v>
      </c>
      <c r="N1379" s="7" t="s">
        <v>3908</v>
      </c>
      <c r="O1379" s="7">
        <v>163.35</v>
      </c>
      <c r="P1379" s="7">
        <v>5</v>
      </c>
      <c r="Q1379" s="7">
        <v>75</v>
      </c>
      <c r="R1379" s="8">
        <f>Table1[[#This Row],[Profit]]/Table1[[#This Row],[Sales]]</f>
        <v>0.45913682277318602</v>
      </c>
      <c r="S1379" s="7">
        <v>18.89</v>
      </c>
      <c r="T1379" s="7" t="s">
        <v>165</v>
      </c>
      <c r="U1379" s="7">
        <v>327</v>
      </c>
      <c r="V1379" s="7" t="s">
        <v>173</v>
      </c>
      <c r="W1379" s="7" t="s">
        <v>101</v>
      </c>
      <c r="X1379" s="10" t="s">
        <v>21</v>
      </c>
      <c r="Y1379" s="14">
        <v>45525</v>
      </c>
      <c r="Z1379" s="14">
        <v>45525</v>
      </c>
      <c r="AA1379" s="11">
        <f t="shared" si="105"/>
        <v>2024</v>
      </c>
      <c r="AB1379" s="11" t="str">
        <f t="shared" si="106"/>
        <v>August</v>
      </c>
      <c r="AC1379" s="11">
        <f t="shared" si="109"/>
        <v>0</v>
      </c>
      <c r="AD1379" s="13" t="str" cm="1">
        <f t="array" ref="AD1379">_xlfn.IFS(Table1[[#This Row],[Diff order-ship date]]&gt;10,"late time",Table1[[#This Row],[Diff order-ship date]]&gt;=0,"on time",Table1[[#This Row],[Diff order-ship date]]&lt;0,"not appropriate")</f>
        <v>on time</v>
      </c>
      <c r="AE1379" s="11" t="str">
        <f t="shared" si="107"/>
        <v>Positive</v>
      </c>
      <c r="AF1379" s="11" t="str">
        <f>_xlfn.CONCAT(Table1[[#This Row],[Month]],Table1[[#This Row],[year]])</f>
        <v>August2024</v>
      </c>
      <c r="AG1379" s="11">
        <f t="shared" si="108"/>
        <v>0.45913682277318602</v>
      </c>
    </row>
    <row r="1380" spans="1:33">
      <c r="A1380" s="4">
        <v>1379</v>
      </c>
      <c r="B1380" s="5" t="s">
        <v>3909</v>
      </c>
      <c r="C1380" s="5" t="s">
        <v>153</v>
      </c>
      <c r="D1380" s="5" t="s">
        <v>3910</v>
      </c>
      <c r="E1380" s="5" t="s">
        <v>3911</v>
      </c>
      <c r="F1380" s="5" t="s">
        <v>158</v>
      </c>
      <c r="G1380" s="5" t="s">
        <v>1011</v>
      </c>
      <c r="H1380" s="5" t="s">
        <v>134</v>
      </c>
      <c r="I1380" s="5" t="s">
        <v>212</v>
      </c>
      <c r="J1380" s="5" t="s">
        <v>66</v>
      </c>
      <c r="K1380" s="5" t="s">
        <v>2111</v>
      </c>
      <c r="L1380" s="5" t="s">
        <v>36</v>
      </c>
      <c r="M1380" s="5" t="s">
        <v>75</v>
      </c>
      <c r="N1380" s="5" t="s">
        <v>2112</v>
      </c>
      <c r="O1380" s="5">
        <v>96.9</v>
      </c>
      <c r="P1380" s="5">
        <v>5</v>
      </c>
      <c r="Q1380" s="5">
        <v>26.1</v>
      </c>
      <c r="R1380" s="8">
        <f>Table1[[#This Row],[Profit]]/Table1[[#This Row],[Sales]]</f>
        <v>0.269349845201238</v>
      </c>
      <c r="S1380" s="5">
        <v>14.73</v>
      </c>
      <c r="T1380" s="5" t="s">
        <v>165</v>
      </c>
      <c r="U1380" s="5">
        <v>35</v>
      </c>
      <c r="V1380" s="5" t="s">
        <v>173</v>
      </c>
      <c r="W1380" s="5" t="s">
        <v>106</v>
      </c>
      <c r="X1380" s="9" t="s">
        <v>21</v>
      </c>
      <c r="Y1380" s="12">
        <v>44871</v>
      </c>
      <c r="Z1380" s="12">
        <v>44871</v>
      </c>
      <c r="AA1380" s="11">
        <f t="shared" si="105"/>
        <v>2022</v>
      </c>
      <c r="AB1380" s="11" t="str">
        <f t="shared" si="106"/>
        <v>November</v>
      </c>
      <c r="AC1380" s="11">
        <f t="shared" si="109"/>
        <v>0</v>
      </c>
      <c r="AD1380" s="13" t="str" cm="1">
        <f t="array" ref="AD1380">_xlfn.IFS(Table1[[#This Row],[Diff order-ship date]]&gt;10,"late time",Table1[[#This Row],[Diff order-ship date]]&gt;=0,"on time",Table1[[#This Row],[Diff order-ship date]]&lt;0,"not appropriate")</f>
        <v>on time</v>
      </c>
      <c r="AE1380" s="11" t="str">
        <f t="shared" si="107"/>
        <v>Positive</v>
      </c>
      <c r="AF1380" s="11" t="str">
        <f>_xlfn.CONCAT(Table1[[#This Row],[Month]],Table1[[#This Row],[year]])</f>
        <v>November2022</v>
      </c>
      <c r="AG1380" s="11">
        <f t="shared" si="108"/>
        <v>0.269349845201238</v>
      </c>
    </row>
    <row r="1381" spans="1:33">
      <c r="A1381" s="6">
        <v>1380</v>
      </c>
      <c r="B1381" s="7" t="s">
        <v>3765</v>
      </c>
      <c r="C1381" s="7" t="s">
        <v>153</v>
      </c>
      <c r="D1381" s="7" t="s">
        <v>2418</v>
      </c>
      <c r="E1381" s="7" t="s">
        <v>2419</v>
      </c>
      <c r="F1381" s="7" t="s">
        <v>158</v>
      </c>
      <c r="G1381" s="7" t="s">
        <v>644</v>
      </c>
      <c r="H1381" s="7" t="s">
        <v>104</v>
      </c>
      <c r="I1381" s="7" t="s">
        <v>212</v>
      </c>
      <c r="J1381" s="7" t="s">
        <v>67</v>
      </c>
      <c r="K1381" s="7" t="s">
        <v>2318</v>
      </c>
      <c r="L1381" s="7" t="s">
        <v>36</v>
      </c>
      <c r="M1381" s="7" t="s">
        <v>114</v>
      </c>
      <c r="N1381" s="7" t="s">
        <v>2319</v>
      </c>
      <c r="O1381" s="7">
        <v>66.75</v>
      </c>
      <c r="P1381" s="7">
        <v>5</v>
      </c>
      <c r="Q1381" s="7">
        <v>-1.35</v>
      </c>
      <c r="R1381" s="8">
        <f>Table1[[#This Row],[Profit]]/Table1[[#This Row],[Sales]]</f>
        <v>-2.0224719101123601E-2</v>
      </c>
      <c r="S1381" s="7">
        <v>9.56</v>
      </c>
      <c r="T1381" s="7" t="s">
        <v>165</v>
      </c>
      <c r="U1381" s="7">
        <v>70</v>
      </c>
      <c r="V1381" s="7" t="s">
        <v>173</v>
      </c>
      <c r="W1381" s="7" t="s">
        <v>89</v>
      </c>
      <c r="X1381" s="10" t="s">
        <v>21</v>
      </c>
      <c r="Y1381" s="14">
        <v>45490</v>
      </c>
      <c r="Z1381" s="14">
        <v>45493</v>
      </c>
      <c r="AA1381" s="11">
        <f t="shared" si="105"/>
        <v>2024</v>
      </c>
      <c r="AB1381" s="11" t="str">
        <f t="shared" si="106"/>
        <v>July</v>
      </c>
      <c r="AC1381" s="11">
        <f t="shared" si="109"/>
        <v>3</v>
      </c>
      <c r="AD1381" s="13" t="str" cm="1">
        <f t="array" ref="AD1381">_xlfn.IFS(Table1[[#This Row],[Diff order-ship date]]&gt;10,"late time",Table1[[#This Row],[Diff order-ship date]]&gt;=0,"on time",Table1[[#This Row],[Diff order-ship date]]&lt;0,"not appropriate")</f>
        <v>on time</v>
      </c>
      <c r="AE1381" s="11" t="str">
        <f t="shared" si="107"/>
        <v>Negative</v>
      </c>
      <c r="AF1381" s="11" t="str">
        <f>_xlfn.CONCAT(Table1[[#This Row],[Month]],Table1[[#This Row],[year]])</f>
        <v>July2024</v>
      </c>
      <c r="AG1381" s="11">
        <f t="shared" si="108"/>
        <v>-2.0224719101123601E-2</v>
      </c>
    </row>
    <row r="1382" spans="1:33">
      <c r="A1382" s="4">
        <v>1381</v>
      </c>
      <c r="B1382" s="5" t="s">
        <v>3656</v>
      </c>
      <c r="C1382" s="5" t="s">
        <v>153</v>
      </c>
      <c r="D1382" s="5" t="s">
        <v>3237</v>
      </c>
      <c r="E1382" s="5" t="s">
        <v>3238</v>
      </c>
      <c r="F1382" s="5" t="s">
        <v>158</v>
      </c>
      <c r="G1382" s="5" t="s">
        <v>474</v>
      </c>
      <c r="H1382" s="5" t="s">
        <v>25</v>
      </c>
      <c r="I1382" s="5" t="s">
        <v>212</v>
      </c>
      <c r="J1382" s="5" t="s">
        <v>66</v>
      </c>
      <c r="K1382" s="5" t="s">
        <v>927</v>
      </c>
      <c r="L1382" s="5" t="s">
        <v>36</v>
      </c>
      <c r="M1382" s="5" t="s">
        <v>88</v>
      </c>
      <c r="N1382" s="5" t="s">
        <v>928</v>
      </c>
      <c r="O1382" s="5">
        <v>21.12</v>
      </c>
      <c r="P1382" s="5">
        <v>2</v>
      </c>
      <c r="Q1382" s="5">
        <v>4.2</v>
      </c>
      <c r="R1382" s="8">
        <f>Table1[[#This Row],[Profit]]/Table1[[#This Row],[Sales]]</f>
        <v>0.19886363636363599</v>
      </c>
      <c r="S1382" s="5">
        <v>0.83</v>
      </c>
      <c r="T1382" s="5" t="s">
        <v>165</v>
      </c>
      <c r="U1382" s="5">
        <v>657</v>
      </c>
      <c r="V1382" s="5" t="s">
        <v>173</v>
      </c>
      <c r="W1382" s="5" t="s">
        <v>96</v>
      </c>
      <c r="X1382" s="9" t="s">
        <v>21</v>
      </c>
      <c r="Y1382" s="12">
        <v>45471</v>
      </c>
      <c r="Z1382" s="12">
        <v>45472</v>
      </c>
      <c r="AA1382" s="11">
        <f t="shared" si="105"/>
        <v>2024</v>
      </c>
      <c r="AB1382" s="11" t="str">
        <f t="shared" si="106"/>
        <v>June</v>
      </c>
      <c r="AC1382" s="11">
        <f t="shared" si="109"/>
        <v>1</v>
      </c>
      <c r="AD1382" s="13" t="str" cm="1">
        <f t="array" ref="AD1382">_xlfn.IFS(Table1[[#This Row],[Diff order-ship date]]&gt;10,"late time",Table1[[#This Row],[Diff order-ship date]]&gt;=0,"on time",Table1[[#This Row],[Diff order-ship date]]&lt;0,"not appropriate")</f>
        <v>on time</v>
      </c>
      <c r="AE1382" s="11" t="str">
        <f t="shared" si="107"/>
        <v>Positive</v>
      </c>
      <c r="AF1382" s="11" t="str">
        <f>_xlfn.CONCAT(Table1[[#This Row],[Month]],Table1[[#This Row],[year]])</f>
        <v>June2024</v>
      </c>
      <c r="AG1382" s="11">
        <f t="shared" si="108"/>
        <v>0.19886363636363599</v>
      </c>
    </row>
    <row r="1383" spans="1:33">
      <c r="A1383" s="6">
        <v>1382</v>
      </c>
      <c r="B1383" s="7" t="s">
        <v>3912</v>
      </c>
      <c r="C1383" s="7" t="s">
        <v>153</v>
      </c>
      <c r="D1383" s="7" t="s">
        <v>1727</v>
      </c>
      <c r="E1383" s="7" t="s">
        <v>1728</v>
      </c>
      <c r="F1383" s="7" t="s">
        <v>158</v>
      </c>
      <c r="G1383" s="7" t="s">
        <v>510</v>
      </c>
      <c r="H1383" s="7" t="s">
        <v>71</v>
      </c>
      <c r="I1383" s="7" t="s">
        <v>212</v>
      </c>
      <c r="J1383" s="7" t="s">
        <v>65</v>
      </c>
      <c r="K1383" s="7" t="s">
        <v>3106</v>
      </c>
      <c r="L1383" s="7" t="s">
        <v>36</v>
      </c>
      <c r="M1383" s="7" t="s">
        <v>41</v>
      </c>
      <c r="N1383" s="7" t="s">
        <v>3107</v>
      </c>
      <c r="O1383" s="7">
        <v>173.46</v>
      </c>
      <c r="P1383" s="7">
        <v>7</v>
      </c>
      <c r="Q1383" s="7">
        <v>48.51</v>
      </c>
      <c r="R1383" s="8">
        <f>Table1[[#This Row],[Profit]]/Table1[[#This Row],[Sales]]</f>
        <v>0.27966101694915302</v>
      </c>
      <c r="S1383" s="7">
        <v>18.53</v>
      </c>
      <c r="T1383" s="7" t="s">
        <v>165</v>
      </c>
      <c r="U1383" s="7">
        <v>732</v>
      </c>
      <c r="V1383" s="7" t="s">
        <v>173</v>
      </c>
      <c r="W1383" s="7" t="s">
        <v>106</v>
      </c>
      <c r="X1383" s="10" t="s">
        <v>28</v>
      </c>
      <c r="Y1383" s="14">
        <v>44551</v>
      </c>
      <c r="Z1383" s="14">
        <v>44553</v>
      </c>
      <c r="AA1383" s="11">
        <f t="shared" si="105"/>
        <v>2021</v>
      </c>
      <c r="AB1383" s="11" t="str">
        <f t="shared" si="106"/>
        <v>December</v>
      </c>
      <c r="AC1383" s="11">
        <f t="shared" si="109"/>
        <v>2</v>
      </c>
      <c r="AD1383" s="13" t="str" cm="1">
        <f t="array" ref="AD1383">_xlfn.IFS(Table1[[#This Row],[Diff order-ship date]]&gt;10,"late time",Table1[[#This Row],[Diff order-ship date]]&gt;=0,"on time",Table1[[#This Row],[Diff order-ship date]]&lt;0,"not appropriate")</f>
        <v>on time</v>
      </c>
      <c r="AE1383" s="11" t="str">
        <f t="shared" si="107"/>
        <v>Positive</v>
      </c>
      <c r="AF1383" s="11" t="str">
        <f>_xlfn.CONCAT(Table1[[#This Row],[Month]],Table1[[#This Row],[year]])</f>
        <v>December2021</v>
      </c>
      <c r="AG1383" s="11">
        <f t="shared" si="108"/>
        <v>0.27966101694915302</v>
      </c>
    </row>
    <row r="1384" spans="1:33">
      <c r="A1384" s="4">
        <v>1383</v>
      </c>
      <c r="B1384" s="5" t="s">
        <v>3660</v>
      </c>
      <c r="C1384" s="5" t="s">
        <v>153</v>
      </c>
      <c r="D1384" s="5" t="s">
        <v>1037</v>
      </c>
      <c r="E1384" s="5" t="s">
        <v>1038</v>
      </c>
      <c r="F1384" s="5" t="s">
        <v>158</v>
      </c>
      <c r="G1384" s="5" t="s">
        <v>725</v>
      </c>
      <c r="H1384" s="5" t="s">
        <v>132</v>
      </c>
      <c r="I1384" s="5" t="s">
        <v>212</v>
      </c>
      <c r="J1384" s="5" t="s">
        <v>66</v>
      </c>
      <c r="K1384" s="5" t="s">
        <v>1883</v>
      </c>
      <c r="L1384" s="5" t="s">
        <v>36</v>
      </c>
      <c r="M1384" s="5" t="s">
        <v>47</v>
      </c>
      <c r="N1384" s="5" t="s">
        <v>1884</v>
      </c>
      <c r="O1384" s="5">
        <v>40.14</v>
      </c>
      <c r="P1384" s="5">
        <v>3</v>
      </c>
      <c r="Q1384" s="5">
        <v>17.64</v>
      </c>
      <c r="R1384" s="8">
        <f>Table1[[#This Row],[Profit]]/Table1[[#This Row],[Sales]]</f>
        <v>0.43946188340807202</v>
      </c>
      <c r="S1384" s="5">
        <v>6.5</v>
      </c>
      <c r="T1384" s="5" t="s">
        <v>165</v>
      </c>
      <c r="U1384" s="5">
        <v>575</v>
      </c>
      <c r="V1384" s="5" t="s">
        <v>173</v>
      </c>
      <c r="W1384" s="5" t="s">
        <v>96</v>
      </c>
      <c r="X1384" s="9" t="s">
        <v>21</v>
      </c>
      <c r="Y1384" s="12">
        <v>44558</v>
      </c>
      <c r="Z1384" s="12">
        <v>44559</v>
      </c>
      <c r="AA1384" s="11">
        <f t="shared" si="105"/>
        <v>2021</v>
      </c>
      <c r="AB1384" s="11" t="str">
        <f t="shared" si="106"/>
        <v>December</v>
      </c>
      <c r="AC1384" s="11">
        <f t="shared" si="109"/>
        <v>1</v>
      </c>
      <c r="AD1384" s="13" t="str" cm="1">
        <f t="array" ref="AD1384">_xlfn.IFS(Table1[[#This Row],[Diff order-ship date]]&gt;10,"late time",Table1[[#This Row],[Diff order-ship date]]&gt;=0,"on time",Table1[[#This Row],[Diff order-ship date]]&lt;0,"not appropriate")</f>
        <v>on time</v>
      </c>
      <c r="AE1384" s="11" t="str">
        <f t="shared" si="107"/>
        <v>Positive</v>
      </c>
      <c r="AF1384" s="11" t="str">
        <f>_xlfn.CONCAT(Table1[[#This Row],[Month]],Table1[[#This Row],[year]])</f>
        <v>December2021</v>
      </c>
      <c r="AG1384" s="11">
        <f t="shared" si="108"/>
        <v>0.43946188340807202</v>
      </c>
    </row>
    <row r="1385" spans="1:33">
      <c r="A1385" s="6">
        <v>1384</v>
      </c>
      <c r="B1385" s="7" t="s">
        <v>3913</v>
      </c>
      <c r="C1385" s="7" t="s">
        <v>153</v>
      </c>
      <c r="D1385" s="7" t="s">
        <v>3914</v>
      </c>
      <c r="E1385" s="7" t="s">
        <v>3915</v>
      </c>
      <c r="F1385" s="7" t="s">
        <v>158</v>
      </c>
      <c r="G1385" s="7" t="s">
        <v>725</v>
      </c>
      <c r="H1385" s="7" t="s">
        <v>132</v>
      </c>
      <c r="I1385" s="7" t="s">
        <v>212</v>
      </c>
      <c r="J1385" s="7" t="s">
        <v>66</v>
      </c>
      <c r="K1385" s="7" t="s">
        <v>2401</v>
      </c>
      <c r="L1385" s="7" t="s">
        <v>36</v>
      </c>
      <c r="M1385" s="7" t="s">
        <v>47</v>
      </c>
      <c r="N1385" s="7" t="s">
        <v>2402</v>
      </c>
      <c r="O1385" s="7">
        <v>26.82</v>
      </c>
      <c r="P1385" s="7">
        <v>3</v>
      </c>
      <c r="Q1385" s="7">
        <v>6.12</v>
      </c>
      <c r="R1385" s="8">
        <f>Table1[[#This Row],[Profit]]/Table1[[#This Row],[Sales]]</f>
        <v>0.228187919463087</v>
      </c>
      <c r="S1385" s="7">
        <v>4.13</v>
      </c>
      <c r="T1385" s="7" t="s">
        <v>165</v>
      </c>
      <c r="U1385" s="7">
        <v>700</v>
      </c>
      <c r="V1385" s="7" t="s">
        <v>173</v>
      </c>
      <c r="W1385" s="7" t="s">
        <v>106</v>
      </c>
      <c r="X1385" s="10" t="s">
        <v>28</v>
      </c>
      <c r="Y1385" s="14">
        <v>45189</v>
      </c>
      <c r="Z1385" s="14">
        <v>45191</v>
      </c>
      <c r="AA1385" s="11">
        <f t="shared" si="105"/>
        <v>2023</v>
      </c>
      <c r="AB1385" s="11" t="str">
        <f t="shared" si="106"/>
        <v>September</v>
      </c>
      <c r="AC1385" s="11">
        <f t="shared" si="109"/>
        <v>2</v>
      </c>
      <c r="AD1385" s="13" t="str" cm="1">
        <f t="array" ref="AD1385">_xlfn.IFS(Table1[[#This Row],[Diff order-ship date]]&gt;10,"late time",Table1[[#This Row],[Diff order-ship date]]&gt;=0,"on time",Table1[[#This Row],[Diff order-ship date]]&lt;0,"not appropriate")</f>
        <v>on time</v>
      </c>
      <c r="AE1385" s="11" t="str">
        <f t="shared" si="107"/>
        <v>Positive</v>
      </c>
      <c r="AF1385" s="11" t="str">
        <f>_xlfn.CONCAT(Table1[[#This Row],[Month]],Table1[[#This Row],[year]])</f>
        <v>September2023</v>
      </c>
      <c r="AG1385" s="11">
        <f t="shared" si="108"/>
        <v>0.228187919463087</v>
      </c>
    </row>
    <row r="1386" spans="1:33">
      <c r="A1386" s="4">
        <v>1385</v>
      </c>
      <c r="B1386" s="5" t="s">
        <v>3916</v>
      </c>
      <c r="C1386" s="5" t="s">
        <v>153</v>
      </c>
      <c r="D1386" s="5" t="s">
        <v>3917</v>
      </c>
      <c r="E1386" s="5" t="s">
        <v>3918</v>
      </c>
      <c r="F1386" s="5" t="s">
        <v>158</v>
      </c>
      <c r="G1386" s="5" t="s">
        <v>3919</v>
      </c>
      <c r="H1386" s="5" t="s">
        <v>71</v>
      </c>
      <c r="I1386" s="5" t="s">
        <v>212</v>
      </c>
      <c r="J1386" s="5" t="s">
        <v>65</v>
      </c>
      <c r="K1386" s="5" t="s">
        <v>2415</v>
      </c>
      <c r="L1386" s="5" t="s">
        <v>36</v>
      </c>
      <c r="M1386" s="5" t="s">
        <v>47</v>
      </c>
      <c r="N1386" s="5" t="s">
        <v>2416</v>
      </c>
      <c r="O1386" s="5">
        <v>39.15</v>
      </c>
      <c r="P1386" s="5">
        <v>5</v>
      </c>
      <c r="Q1386" s="5">
        <v>8.5500000000000007</v>
      </c>
      <c r="R1386" s="8">
        <f>Table1[[#This Row],[Profit]]/Table1[[#This Row],[Sales]]</f>
        <v>0.21839080459770099</v>
      </c>
      <c r="S1386" s="5">
        <v>4.87</v>
      </c>
      <c r="T1386" s="5" t="s">
        <v>166</v>
      </c>
      <c r="U1386" s="5">
        <v>767</v>
      </c>
      <c r="V1386" s="5" t="s">
        <v>173</v>
      </c>
      <c r="W1386" s="5" t="s">
        <v>89</v>
      </c>
      <c r="X1386" s="9" t="s">
        <v>28</v>
      </c>
      <c r="Y1386" s="12">
        <v>45540</v>
      </c>
      <c r="Z1386" s="12">
        <v>45631</v>
      </c>
      <c r="AA1386" s="11">
        <f t="shared" si="105"/>
        <v>2024</v>
      </c>
      <c r="AB1386" s="11" t="str">
        <f t="shared" si="106"/>
        <v>December</v>
      </c>
      <c r="AC1386" s="11">
        <f t="shared" si="109"/>
        <v>91</v>
      </c>
      <c r="AD1386" s="13" t="str" cm="1">
        <f t="array" ref="AD1386">_xlfn.IFS(Table1[[#This Row],[Diff order-ship date]]&gt;10,"late time",Table1[[#This Row],[Diff order-ship date]]&gt;=0,"on time",Table1[[#This Row],[Diff order-ship date]]&lt;0,"not appropriate")</f>
        <v>late time</v>
      </c>
      <c r="AE1386" s="11" t="str">
        <f t="shared" si="107"/>
        <v>Positive</v>
      </c>
      <c r="AF1386" s="11" t="str">
        <f>_xlfn.CONCAT(Table1[[#This Row],[Month]],Table1[[#This Row],[year]])</f>
        <v>December2024</v>
      </c>
      <c r="AG1386" s="11">
        <f t="shared" si="108"/>
        <v>0.21839080459770099</v>
      </c>
    </row>
    <row r="1387" spans="1:33">
      <c r="A1387" s="6">
        <v>1386</v>
      </c>
      <c r="B1387" s="7" t="s">
        <v>3920</v>
      </c>
      <c r="C1387" s="7" t="s">
        <v>153</v>
      </c>
      <c r="D1387" s="7" t="s">
        <v>3921</v>
      </c>
      <c r="E1387" s="7" t="s">
        <v>3922</v>
      </c>
      <c r="F1387" s="7" t="s">
        <v>158</v>
      </c>
      <c r="G1387" s="7" t="s">
        <v>2207</v>
      </c>
      <c r="H1387" s="7" t="s">
        <v>104</v>
      </c>
      <c r="I1387" s="7" t="s">
        <v>212</v>
      </c>
      <c r="J1387" s="7" t="s">
        <v>67</v>
      </c>
      <c r="K1387" s="7" t="s">
        <v>987</v>
      </c>
      <c r="L1387" s="7" t="s">
        <v>36</v>
      </c>
      <c r="M1387" s="7" t="s">
        <v>47</v>
      </c>
      <c r="N1387" s="7" t="s">
        <v>53</v>
      </c>
      <c r="O1387" s="7">
        <v>33.6</v>
      </c>
      <c r="P1387" s="7">
        <v>5</v>
      </c>
      <c r="Q1387" s="7">
        <v>15</v>
      </c>
      <c r="R1387" s="8">
        <f>Table1[[#This Row],[Profit]]/Table1[[#This Row],[Sales]]</f>
        <v>0.44642857142857101</v>
      </c>
      <c r="S1387" s="7">
        <v>1.79</v>
      </c>
      <c r="T1387" s="7" t="s">
        <v>166</v>
      </c>
      <c r="U1387" s="7">
        <v>191</v>
      </c>
      <c r="V1387" s="7" t="s">
        <v>173</v>
      </c>
      <c r="W1387" s="7" t="s">
        <v>101</v>
      </c>
      <c r="X1387" s="10" t="s">
        <v>28</v>
      </c>
      <c r="Y1387" s="14">
        <v>45496</v>
      </c>
      <c r="Z1387" s="14">
        <v>45498</v>
      </c>
      <c r="AA1387" s="11">
        <f t="shared" si="105"/>
        <v>2024</v>
      </c>
      <c r="AB1387" s="11" t="str">
        <f t="shared" si="106"/>
        <v>July</v>
      </c>
      <c r="AC1387" s="11">
        <f t="shared" si="109"/>
        <v>2</v>
      </c>
      <c r="AD1387" s="13" t="str" cm="1">
        <f t="array" ref="AD1387">_xlfn.IFS(Table1[[#This Row],[Diff order-ship date]]&gt;10,"late time",Table1[[#This Row],[Diff order-ship date]]&gt;=0,"on time",Table1[[#This Row],[Diff order-ship date]]&lt;0,"not appropriate")</f>
        <v>on time</v>
      </c>
      <c r="AE1387" s="11" t="str">
        <f t="shared" si="107"/>
        <v>Positive</v>
      </c>
      <c r="AF1387" s="11" t="str">
        <f>_xlfn.CONCAT(Table1[[#This Row],[Month]],Table1[[#This Row],[year]])</f>
        <v>July2024</v>
      </c>
      <c r="AG1387" s="11">
        <f t="shared" si="108"/>
        <v>0.44642857142857101</v>
      </c>
    </row>
    <row r="1388" spans="1:33">
      <c r="A1388" s="4">
        <v>1387</v>
      </c>
      <c r="B1388" s="5" t="s">
        <v>3923</v>
      </c>
      <c r="C1388" s="5" t="s">
        <v>153</v>
      </c>
      <c r="D1388" s="5" t="s">
        <v>3924</v>
      </c>
      <c r="E1388" s="5" t="s">
        <v>3925</v>
      </c>
      <c r="F1388" s="5" t="s">
        <v>158</v>
      </c>
      <c r="G1388" s="5" t="s">
        <v>313</v>
      </c>
      <c r="H1388" s="5" t="s">
        <v>61</v>
      </c>
      <c r="I1388" s="5" t="s">
        <v>212</v>
      </c>
      <c r="J1388" s="5" t="s">
        <v>67</v>
      </c>
      <c r="K1388" s="5" t="s">
        <v>3926</v>
      </c>
      <c r="L1388" s="5" t="s">
        <v>36</v>
      </c>
      <c r="M1388" s="5" t="s">
        <v>47</v>
      </c>
      <c r="N1388" s="5" t="s">
        <v>3927</v>
      </c>
      <c r="O1388" s="5">
        <v>169.38</v>
      </c>
      <c r="P1388" s="5">
        <v>6</v>
      </c>
      <c r="Q1388" s="5">
        <v>81.180000000000007</v>
      </c>
      <c r="R1388" s="8">
        <f>Table1[[#This Row],[Profit]]/Table1[[#This Row],[Sales]]</f>
        <v>0.47927736450584502</v>
      </c>
      <c r="S1388" s="5">
        <v>20.29</v>
      </c>
      <c r="T1388" s="5" t="s">
        <v>166</v>
      </c>
      <c r="U1388" s="5">
        <v>313</v>
      </c>
      <c r="V1388" s="5" t="s">
        <v>173</v>
      </c>
      <c r="W1388" s="5" t="s">
        <v>96</v>
      </c>
      <c r="X1388" s="9" t="s">
        <v>28</v>
      </c>
      <c r="Y1388" s="12">
        <v>45559</v>
      </c>
      <c r="Z1388" s="12">
        <v>45562</v>
      </c>
      <c r="AA1388" s="11">
        <f t="shared" si="105"/>
        <v>2024</v>
      </c>
      <c r="AB1388" s="11" t="str">
        <f t="shared" si="106"/>
        <v>September</v>
      </c>
      <c r="AC1388" s="11">
        <f t="shared" si="109"/>
        <v>3</v>
      </c>
      <c r="AD1388" s="13" t="str" cm="1">
        <f t="array" ref="AD1388">_xlfn.IFS(Table1[[#This Row],[Diff order-ship date]]&gt;10,"late time",Table1[[#This Row],[Diff order-ship date]]&gt;=0,"on time",Table1[[#This Row],[Diff order-ship date]]&lt;0,"not appropriate")</f>
        <v>on time</v>
      </c>
      <c r="AE1388" s="11" t="str">
        <f t="shared" si="107"/>
        <v>Positive</v>
      </c>
      <c r="AF1388" s="11" t="str">
        <f>_xlfn.CONCAT(Table1[[#This Row],[Month]],Table1[[#This Row],[year]])</f>
        <v>September2024</v>
      </c>
      <c r="AG1388" s="11">
        <f t="shared" si="108"/>
        <v>0.47927736450584502</v>
      </c>
    </row>
    <row r="1389" spans="1:33">
      <c r="A1389" s="6">
        <v>1388</v>
      </c>
      <c r="B1389" s="7" t="s">
        <v>3928</v>
      </c>
      <c r="C1389" s="7" t="s">
        <v>153</v>
      </c>
      <c r="D1389" s="7" t="s">
        <v>2003</v>
      </c>
      <c r="E1389" s="7" t="s">
        <v>2004</v>
      </c>
      <c r="F1389" s="7" t="s">
        <v>159</v>
      </c>
      <c r="G1389" s="7" t="s">
        <v>155</v>
      </c>
      <c r="H1389" s="7" t="s">
        <v>134</v>
      </c>
      <c r="I1389" s="7" t="s">
        <v>212</v>
      </c>
      <c r="J1389" s="7" t="s">
        <v>66</v>
      </c>
      <c r="K1389" s="7" t="s">
        <v>3172</v>
      </c>
      <c r="L1389" s="7" t="s">
        <v>36</v>
      </c>
      <c r="M1389" s="7" t="s">
        <v>47</v>
      </c>
      <c r="N1389" s="7" t="s">
        <v>3173</v>
      </c>
      <c r="O1389" s="7">
        <v>31.59</v>
      </c>
      <c r="P1389" s="7">
        <v>3</v>
      </c>
      <c r="Q1389" s="7">
        <v>5.31</v>
      </c>
      <c r="R1389" s="8">
        <f>Table1[[#This Row],[Profit]]/Table1[[#This Row],[Sales]]</f>
        <v>0.168091168091168</v>
      </c>
      <c r="S1389" s="7">
        <v>3.13</v>
      </c>
      <c r="T1389" s="7" t="s">
        <v>166</v>
      </c>
      <c r="U1389" s="7">
        <v>468</v>
      </c>
      <c r="V1389" s="7" t="s">
        <v>173</v>
      </c>
      <c r="W1389" s="7" t="s">
        <v>89</v>
      </c>
      <c r="X1389" s="10" t="s">
        <v>28</v>
      </c>
      <c r="Y1389" s="14">
        <v>44558</v>
      </c>
      <c r="Z1389" s="14">
        <v>44561</v>
      </c>
      <c r="AA1389" s="11">
        <f t="shared" si="105"/>
        <v>2021</v>
      </c>
      <c r="AB1389" s="11" t="str">
        <f t="shared" si="106"/>
        <v>December</v>
      </c>
      <c r="AC1389" s="11">
        <f t="shared" si="109"/>
        <v>3</v>
      </c>
      <c r="AD1389" s="13" t="str" cm="1">
        <f t="array" ref="AD1389">_xlfn.IFS(Table1[[#This Row],[Diff order-ship date]]&gt;10,"late time",Table1[[#This Row],[Diff order-ship date]]&gt;=0,"on time",Table1[[#This Row],[Diff order-ship date]]&lt;0,"not appropriate")</f>
        <v>on time</v>
      </c>
      <c r="AE1389" s="11" t="str">
        <f t="shared" si="107"/>
        <v>Positive</v>
      </c>
      <c r="AF1389" s="11" t="str">
        <f>_xlfn.CONCAT(Table1[[#This Row],[Month]],Table1[[#This Row],[year]])</f>
        <v>December2021</v>
      </c>
      <c r="AG1389" s="11">
        <f t="shared" si="108"/>
        <v>0.168091168091168</v>
      </c>
    </row>
    <row r="1390" spans="1:33">
      <c r="A1390" s="4">
        <v>1389</v>
      </c>
      <c r="B1390" s="5" t="s">
        <v>3928</v>
      </c>
      <c r="C1390" s="5" t="s">
        <v>153</v>
      </c>
      <c r="D1390" s="5" t="s">
        <v>2003</v>
      </c>
      <c r="E1390" s="5" t="s">
        <v>2004</v>
      </c>
      <c r="F1390" s="5" t="s">
        <v>159</v>
      </c>
      <c r="G1390" s="5" t="s">
        <v>155</v>
      </c>
      <c r="H1390" s="5" t="s">
        <v>134</v>
      </c>
      <c r="I1390" s="5" t="s">
        <v>212</v>
      </c>
      <c r="J1390" s="5" t="s">
        <v>66</v>
      </c>
      <c r="K1390" s="5" t="s">
        <v>574</v>
      </c>
      <c r="L1390" s="5" t="s">
        <v>36</v>
      </c>
      <c r="M1390" s="5" t="s">
        <v>109</v>
      </c>
      <c r="N1390" s="5" t="s">
        <v>575</v>
      </c>
      <c r="O1390" s="5">
        <v>22.5</v>
      </c>
      <c r="P1390" s="5">
        <v>2</v>
      </c>
      <c r="Q1390" s="5">
        <v>10.98</v>
      </c>
      <c r="R1390" s="8">
        <f>Table1[[#This Row],[Profit]]/Table1[[#This Row],[Sales]]</f>
        <v>0.48799999999999999</v>
      </c>
      <c r="S1390" s="5">
        <v>1.34</v>
      </c>
      <c r="T1390" s="5" t="s">
        <v>166</v>
      </c>
      <c r="U1390" s="5">
        <v>507</v>
      </c>
      <c r="V1390" s="5" t="s">
        <v>173</v>
      </c>
      <c r="W1390" s="5" t="s">
        <v>96</v>
      </c>
      <c r="X1390" s="9" t="s">
        <v>28</v>
      </c>
      <c r="Y1390" s="12">
        <v>44871</v>
      </c>
      <c r="Z1390" s="12">
        <v>44727</v>
      </c>
      <c r="AA1390" s="11">
        <f t="shared" si="105"/>
        <v>2022</v>
      </c>
      <c r="AB1390" s="11" t="str">
        <f t="shared" si="106"/>
        <v>June</v>
      </c>
      <c r="AC1390" s="11">
        <f t="shared" si="109"/>
        <v>-144</v>
      </c>
      <c r="AD1390" s="13" t="str" cm="1">
        <f t="array" ref="AD1390">_xlfn.IFS(Table1[[#This Row],[Diff order-ship date]]&gt;10,"late time",Table1[[#This Row],[Diff order-ship date]]&gt;=0,"on time",Table1[[#This Row],[Diff order-ship date]]&lt;0,"not appropriate")</f>
        <v>not appropriate</v>
      </c>
      <c r="AE1390" s="11" t="str">
        <f t="shared" si="107"/>
        <v>Positive</v>
      </c>
      <c r="AF1390" s="11" t="str">
        <f>_xlfn.CONCAT(Table1[[#This Row],[Month]],Table1[[#This Row],[year]])</f>
        <v>June2022</v>
      </c>
      <c r="AG1390" s="11">
        <f t="shared" si="108"/>
        <v>0.48799999999999999</v>
      </c>
    </row>
    <row r="1391" spans="1:33">
      <c r="A1391" s="6">
        <v>1390</v>
      </c>
      <c r="B1391" s="7" t="s">
        <v>3929</v>
      </c>
      <c r="C1391" s="7" t="s">
        <v>153</v>
      </c>
      <c r="D1391" s="7" t="s">
        <v>2955</v>
      </c>
      <c r="E1391" s="7" t="s">
        <v>2956</v>
      </c>
      <c r="F1391" s="7" t="s">
        <v>158</v>
      </c>
      <c r="G1391" s="7" t="s">
        <v>326</v>
      </c>
      <c r="H1391" s="7" t="s">
        <v>132</v>
      </c>
      <c r="I1391" s="7" t="s">
        <v>212</v>
      </c>
      <c r="J1391" s="7" t="s">
        <v>66</v>
      </c>
      <c r="K1391" s="7" t="s">
        <v>3930</v>
      </c>
      <c r="L1391" s="7" t="s">
        <v>36</v>
      </c>
      <c r="M1391" s="7" t="s">
        <v>114</v>
      </c>
      <c r="N1391" s="7" t="s">
        <v>3931</v>
      </c>
      <c r="O1391" s="7">
        <v>44.58</v>
      </c>
      <c r="P1391" s="7">
        <v>2</v>
      </c>
      <c r="Q1391" s="7">
        <v>19.14</v>
      </c>
      <c r="R1391" s="8">
        <f>Table1[[#This Row],[Profit]]/Table1[[#This Row],[Sales]]</f>
        <v>0.42934051144010799</v>
      </c>
      <c r="S1391" s="7">
        <v>5.32</v>
      </c>
      <c r="T1391" s="7" t="s">
        <v>166</v>
      </c>
      <c r="U1391" s="7">
        <v>728</v>
      </c>
      <c r="V1391" s="7" t="s">
        <v>173</v>
      </c>
      <c r="W1391" s="7" t="s">
        <v>89</v>
      </c>
      <c r="X1391" s="10" t="s">
        <v>28</v>
      </c>
      <c r="Y1391" s="14">
        <v>44948</v>
      </c>
      <c r="Z1391" s="14">
        <v>44950</v>
      </c>
      <c r="AA1391" s="11">
        <f t="shared" si="105"/>
        <v>2023</v>
      </c>
      <c r="AB1391" s="11" t="str">
        <f t="shared" si="106"/>
        <v>January</v>
      </c>
      <c r="AC1391" s="11">
        <f t="shared" si="109"/>
        <v>2</v>
      </c>
      <c r="AD1391" s="13" t="str" cm="1">
        <f t="array" ref="AD1391">_xlfn.IFS(Table1[[#This Row],[Diff order-ship date]]&gt;10,"late time",Table1[[#This Row],[Diff order-ship date]]&gt;=0,"on time",Table1[[#This Row],[Diff order-ship date]]&lt;0,"not appropriate")</f>
        <v>on time</v>
      </c>
      <c r="AE1391" s="11" t="str">
        <f t="shared" si="107"/>
        <v>Positive</v>
      </c>
      <c r="AF1391" s="11" t="str">
        <f>_xlfn.CONCAT(Table1[[#This Row],[Month]],Table1[[#This Row],[year]])</f>
        <v>January2023</v>
      </c>
      <c r="AG1391" s="11">
        <f t="shared" si="108"/>
        <v>0.42934051144010799</v>
      </c>
    </row>
    <row r="1392" spans="1:33">
      <c r="A1392" s="4">
        <v>1391</v>
      </c>
      <c r="B1392" s="5" t="s">
        <v>3668</v>
      </c>
      <c r="C1392" s="5" t="s">
        <v>153</v>
      </c>
      <c r="D1392" s="5" t="s">
        <v>1010</v>
      </c>
      <c r="E1392" s="5" t="s">
        <v>127</v>
      </c>
      <c r="F1392" s="5" t="s">
        <v>158</v>
      </c>
      <c r="G1392" s="5" t="s">
        <v>1454</v>
      </c>
      <c r="H1392" s="5" t="s">
        <v>108</v>
      </c>
      <c r="I1392" s="5" t="s">
        <v>212</v>
      </c>
      <c r="J1392" s="5" t="s">
        <v>64</v>
      </c>
      <c r="K1392" s="5" t="s">
        <v>2999</v>
      </c>
      <c r="L1392" s="5" t="s">
        <v>36</v>
      </c>
      <c r="M1392" s="5" t="s">
        <v>47</v>
      </c>
      <c r="N1392" s="5" t="s">
        <v>3000</v>
      </c>
      <c r="O1392" s="5">
        <v>55.98</v>
      </c>
      <c r="P1392" s="5">
        <v>2</v>
      </c>
      <c r="Q1392" s="5">
        <v>7.8</v>
      </c>
      <c r="R1392" s="8">
        <f>Table1[[#This Row],[Profit]]/Table1[[#This Row],[Sales]]</f>
        <v>0.139335476956056</v>
      </c>
      <c r="S1392" s="5">
        <v>3.65</v>
      </c>
      <c r="T1392" s="5" t="s">
        <v>166</v>
      </c>
      <c r="U1392" s="5">
        <v>312</v>
      </c>
      <c r="V1392" s="5" t="s">
        <v>173</v>
      </c>
      <c r="W1392" s="5" t="s">
        <v>101</v>
      </c>
      <c r="X1392" s="9" t="s">
        <v>28</v>
      </c>
      <c r="Y1392" s="12">
        <v>44603</v>
      </c>
      <c r="Z1392" s="12">
        <v>44662</v>
      </c>
      <c r="AA1392" s="11">
        <f t="shared" si="105"/>
        <v>2022</v>
      </c>
      <c r="AB1392" s="11" t="str">
        <f t="shared" si="106"/>
        <v>April</v>
      </c>
      <c r="AC1392" s="11">
        <f t="shared" si="109"/>
        <v>59</v>
      </c>
      <c r="AD1392" s="13" t="str" cm="1">
        <f t="array" ref="AD1392">_xlfn.IFS(Table1[[#This Row],[Diff order-ship date]]&gt;10,"late time",Table1[[#This Row],[Diff order-ship date]]&gt;=0,"on time",Table1[[#This Row],[Diff order-ship date]]&lt;0,"not appropriate")</f>
        <v>late time</v>
      </c>
      <c r="AE1392" s="11" t="str">
        <f t="shared" si="107"/>
        <v>Positive</v>
      </c>
      <c r="AF1392" s="11" t="str">
        <f>_xlfn.CONCAT(Table1[[#This Row],[Month]],Table1[[#This Row],[year]])</f>
        <v>April2022</v>
      </c>
      <c r="AG1392" s="11">
        <f t="shared" si="108"/>
        <v>0.139335476956056</v>
      </c>
    </row>
    <row r="1393" spans="1:33">
      <c r="A1393" s="6">
        <v>1392</v>
      </c>
      <c r="B1393" s="7" t="s">
        <v>3932</v>
      </c>
      <c r="C1393" s="7" t="s">
        <v>147</v>
      </c>
      <c r="D1393" s="7" t="s">
        <v>2158</v>
      </c>
      <c r="E1393" s="7" t="s">
        <v>2159</v>
      </c>
      <c r="F1393" s="7" t="s">
        <v>160</v>
      </c>
      <c r="G1393" s="7" t="s">
        <v>731</v>
      </c>
      <c r="H1393" s="7" t="s">
        <v>100</v>
      </c>
      <c r="I1393" s="7" t="s">
        <v>212</v>
      </c>
      <c r="J1393" s="7" t="s">
        <v>67</v>
      </c>
      <c r="K1393" s="7" t="s">
        <v>3697</v>
      </c>
      <c r="L1393" s="7" t="s">
        <v>36</v>
      </c>
      <c r="M1393" s="7" t="s">
        <v>114</v>
      </c>
      <c r="N1393" s="7" t="s">
        <v>3698</v>
      </c>
      <c r="O1393" s="7">
        <v>106.56</v>
      </c>
      <c r="P1393" s="7">
        <v>3</v>
      </c>
      <c r="Q1393" s="7">
        <v>0.99</v>
      </c>
      <c r="R1393" s="8">
        <f>Table1[[#This Row],[Profit]]/Table1[[#This Row],[Sales]]</f>
        <v>9.2905405405405393E-3</v>
      </c>
      <c r="S1393" s="7">
        <v>16.64</v>
      </c>
      <c r="T1393" s="7" t="s">
        <v>170</v>
      </c>
      <c r="U1393" s="7">
        <v>635</v>
      </c>
      <c r="V1393" s="7" t="s">
        <v>173</v>
      </c>
      <c r="W1393" s="7" t="s">
        <v>101</v>
      </c>
      <c r="X1393" s="10" t="s">
        <v>28</v>
      </c>
      <c r="Y1393" s="14">
        <v>44706</v>
      </c>
      <c r="Z1393" s="14">
        <v>44709</v>
      </c>
      <c r="AA1393" s="11">
        <f t="shared" si="105"/>
        <v>2022</v>
      </c>
      <c r="AB1393" s="11" t="str">
        <f t="shared" si="106"/>
        <v>May</v>
      </c>
      <c r="AC1393" s="11">
        <f t="shared" si="109"/>
        <v>3</v>
      </c>
      <c r="AD1393" s="13" t="str" cm="1">
        <f t="array" ref="AD1393">_xlfn.IFS(Table1[[#This Row],[Diff order-ship date]]&gt;10,"late time",Table1[[#This Row],[Diff order-ship date]]&gt;=0,"on time",Table1[[#This Row],[Diff order-ship date]]&lt;0,"not appropriate")</f>
        <v>on time</v>
      </c>
      <c r="AE1393" s="11" t="str">
        <f t="shared" si="107"/>
        <v>Positive</v>
      </c>
      <c r="AF1393" s="11" t="str">
        <f>_xlfn.CONCAT(Table1[[#This Row],[Month]],Table1[[#This Row],[year]])</f>
        <v>May2022</v>
      </c>
      <c r="AG1393" s="11">
        <f t="shared" si="108"/>
        <v>9.2905405405405393E-3</v>
      </c>
    </row>
    <row r="1394" spans="1:33">
      <c r="A1394" s="4">
        <v>1393</v>
      </c>
      <c r="B1394" s="5" t="s">
        <v>3933</v>
      </c>
      <c r="C1394" s="5" t="s">
        <v>147</v>
      </c>
      <c r="D1394" s="5" t="s">
        <v>1996</v>
      </c>
      <c r="E1394" s="5" t="s">
        <v>1997</v>
      </c>
      <c r="F1394" s="5" t="s">
        <v>159</v>
      </c>
      <c r="G1394" s="5" t="s">
        <v>326</v>
      </c>
      <c r="H1394" s="5" t="s">
        <v>132</v>
      </c>
      <c r="I1394" s="5" t="s">
        <v>212</v>
      </c>
      <c r="J1394" s="5" t="s">
        <v>66</v>
      </c>
      <c r="K1394" s="5" t="s">
        <v>1077</v>
      </c>
      <c r="L1394" s="5" t="s">
        <v>36</v>
      </c>
      <c r="M1394" s="5" t="s">
        <v>47</v>
      </c>
      <c r="N1394" s="5" t="s">
        <v>1078</v>
      </c>
      <c r="O1394" s="5">
        <v>158.1</v>
      </c>
      <c r="P1394" s="5">
        <v>5</v>
      </c>
      <c r="Q1394" s="5">
        <v>1.5</v>
      </c>
      <c r="R1394" s="8">
        <f>Table1[[#This Row],[Profit]]/Table1[[#This Row],[Sales]]</f>
        <v>9.4876660341556007E-3</v>
      </c>
      <c r="S1394" s="5">
        <v>28.47</v>
      </c>
      <c r="T1394" s="5" t="s">
        <v>170</v>
      </c>
      <c r="U1394" s="5">
        <v>259</v>
      </c>
      <c r="V1394" s="5" t="s">
        <v>173</v>
      </c>
      <c r="W1394" s="5" t="s">
        <v>89</v>
      </c>
      <c r="X1394" s="9" t="s">
        <v>21</v>
      </c>
      <c r="Y1394" s="12">
        <v>45115</v>
      </c>
      <c r="Z1394" s="12">
        <v>45152</v>
      </c>
      <c r="AA1394" s="11">
        <f t="shared" si="105"/>
        <v>2023</v>
      </c>
      <c r="AB1394" s="11" t="str">
        <f t="shared" si="106"/>
        <v>August</v>
      </c>
      <c r="AC1394" s="11">
        <f t="shared" si="109"/>
        <v>37</v>
      </c>
      <c r="AD1394" s="13" t="str" cm="1">
        <f t="array" ref="AD1394">_xlfn.IFS(Table1[[#This Row],[Diff order-ship date]]&gt;10,"late time",Table1[[#This Row],[Diff order-ship date]]&gt;=0,"on time",Table1[[#This Row],[Diff order-ship date]]&lt;0,"not appropriate")</f>
        <v>late time</v>
      </c>
      <c r="AE1394" s="11" t="str">
        <f t="shared" si="107"/>
        <v>Positive</v>
      </c>
      <c r="AF1394" s="11" t="str">
        <f>_xlfn.CONCAT(Table1[[#This Row],[Month]],Table1[[#This Row],[year]])</f>
        <v>August2023</v>
      </c>
      <c r="AG1394" s="11">
        <f t="shared" si="108"/>
        <v>9.4876660341556007E-3</v>
      </c>
    </row>
    <row r="1395" spans="1:33">
      <c r="A1395" s="6">
        <v>1394</v>
      </c>
      <c r="B1395" s="7" t="s">
        <v>3934</v>
      </c>
      <c r="C1395" s="7" t="s">
        <v>147</v>
      </c>
      <c r="D1395" s="7" t="s">
        <v>514</v>
      </c>
      <c r="E1395" s="7" t="s">
        <v>515</v>
      </c>
      <c r="F1395" s="7" t="s">
        <v>159</v>
      </c>
      <c r="G1395" s="7" t="s">
        <v>156</v>
      </c>
      <c r="H1395" s="7" t="s">
        <v>104</v>
      </c>
      <c r="I1395" s="7" t="s">
        <v>212</v>
      </c>
      <c r="J1395" s="7" t="s">
        <v>67</v>
      </c>
      <c r="K1395" s="7" t="s">
        <v>2265</v>
      </c>
      <c r="L1395" s="7" t="s">
        <v>36</v>
      </c>
      <c r="M1395" s="7" t="s">
        <v>47</v>
      </c>
      <c r="N1395" s="7" t="s">
        <v>2266</v>
      </c>
      <c r="O1395" s="7">
        <v>101.76</v>
      </c>
      <c r="P1395" s="7">
        <v>2</v>
      </c>
      <c r="Q1395" s="7">
        <v>0</v>
      </c>
      <c r="R1395" s="8">
        <f>Table1[[#This Row],[Profit]]/Table1[[#This Row],[Sales]]</f>
        <v>0</v>
      </c>
      <c r="S1395" s="7">
        <v>17.86</v>
      </c>
      <c r="T1395" s="7" t="s">
        <v>163</v>
      </c>
      <c r="U1395" s="7">
        <v>201</v>
      </c>
      <c r="V1395" s="7" t="s">
        <v>173</v>
      </c>
      <c r="W1395" s="7" t="s">
        <v>89</v>
      </c>
      <c r="X1395" s="10" t="s">
        <v>21</v>
      </c>
      <c r="Y1395" s="14">
        <v>45463</v>
      </c>
      <c r="Z1395" s="14">
        <v>45469</v>
      </c>
      <c r="AA1395" s="11">
        <f t="shared" si="105"/>
        <v>2024</v>
      </c>
      <c r="AB1395" s="11" t="str">
        <f t="shared" si="106"/>
        <v>June</v>
      </c>
      <c r="AC1395" s="11">
        <f t="shared" si="109"/>
        <v>6</v>
      </c>
      <c r="AD1395" s="13" t="str" cm="1">
        <f t="array" ref="AD1395">_xlfn.IFS(Table1[[#This Row],[Diff order-ship date]]&gt;10,"late time",Table1[[#This Row],[Diff order-ship date]]&gt;=0,"on time",Table1[[#This Row],[Diff order-ship date]]&lt;0,"not appropriate")</f>
        <v>on time</v>
      </c>
      <c r="AE1395" s="11" t="str">
        <f t="shared" si="107"/>
        <v>Positive</v>
      </c>
      <c r="AF1395" s="11" t="str">
        <f>_xlfn.CONCAT(Table1[[#This Row],[Month]],Table1[[#This Row],[year]])</f>
        <v>June2024</v>
      </c>
      <c r="AG1395" s="11">
        <f t="shared" si="108"/>
        <v>0</v>
      </c>
    </row>
    <row r="1396" spans="1:33">
      <c r="A1396" s="4">
        <v>1395</v>
      </c>
      <c r="B1396" s="5" t="s">
        <v>3935</v>
      </c>
      <c r="C1396" s="5" t="s">
        <v>152</v>
      </c>
      <c r="D1396" s="5" t="s">
        <v>3936</v>
      </c>
      <c r="E1396" s="5" t="s">
        <v>3937</v>
      </c>
      <c r="F1396" s="5" t="s">
        <v>159</v>
      </c>
      <c r="G1396" s="5" t="s">
        <v>156</v>
      </c>
      <c r="H1396" s="5" t="s">
        <v>104</v>
      </c>
      <c r="I1396" s="5" t="s">
        <v>212</v>
      </c>
      <c r="J1396" s="5" t="s">
        <v>67</v>
      </c>
      <c r="K1396" s="5" t="s">
        <v>3184</v>
      </c>
      <c r="L1396" s="5" t="s">
        <v>36</v>
      </c>
      <c r="M1396" s="5" t="s">
        <v>41</v>
      </c>
      <c r="N1396" s="5" t="s">
        <v>3185</v>
      </c>
      <c r="O1396" s="5">
        <v>157.94999999999999</v>
      </c>
      <c r="P1396" s="5">
        <v>3</v>
      </c>
      <c r="Q1396" s="5">
        <v>53.64</v>
      </c>
      <c r="R1396" s="8">
        <f>Table1[[#This Row],[Profit]]/Table1[[#This Row],[Sales]]</f>
        <v>0.33960113960114002</v>
      </c>
      <c r="S1396" s="5">
        <v>28.6</v>
      </c>
      <c r="T1396" s="5" t="s">
        <v>165</v>
      </c>
      <c r="U1396" s="5">
        <v>543</v>
      </c>
      <c r="V1396" s="5" t="s">
        <v>173</v>
      </c>
      <c r="W1396" s="5" t="s">
        <v>106</v>
      </c>
      <c r="X1396" s="9" t="s">
        <v>28</v>
      </c>
      <c r="Y1396" s="12">
        <v>45461</v>
      </c>
      <c r="Z1396" s="12">
        <v>45467</v>
      </c>
      <c r="AA1396" s="11">
        <f t="shared" si="105"/>
        <v>2024</v>
      </c>
      <c r="AB1396" s="11" t="str">
        <f t="shared" si="106"/>
        <v>June</v>
      </c>
      <c r="AC1396" s="11">
        <f t="shared" si="109"/>
        <v>6</v>
      </c>
      <c r="AD1396" s="13" t="str" cm="1">
        <f t="array" ref="AD1396">_xlfn.IFS(Table1[[#This Row],[Diff order-ship date]]&gt;10,"late time",Table1[[#This Row],[Diff order-ship date]]&gt;=0,"on time",Table1[[#This Row],[Diff order-ship date]]&lt;0,"not appropriate")</f>
        <v>on time</v>
      </c>
      <c r="AE1396" s="11" t="str">
        <f t="shared" si="107"/>
        <v>Positive</v>
      </c>
      <c r="AF1396" s="11" t="str">
        <f>_xlfn.CONCAT(Table1[[#This Row],[Month]],Table1[[#This Row],[year]])</f>
        <v>June2024</v>
      </c>
      <c r="AG1396" s="11">
        <f t="shared" si="108"/>
        <v>0.33960113960114002</v>
      </c>
    </row>
    <row r="1397" spans="1:33">
      <c r="A1397" s="6">
        <v>1396</v>
      </c>
      <c r="B1397" s="7" t="s">
        <v>3938</v>
      </c>
      <c r="C1397" s="7" t="s">
        <v>152</v>
      </c>
      <c r="D1397" s="7" t="s">
        <v>3939</v>
      </c>
      <c r="E1397" s="7" t="s">
        <v>3940</v>
      </c>
      <c r="F1397" s="7" t="s">
        <v>159</v>
      </c>
      <c r="G1397" s="7" t="s">
        <v>156</v>
      </c>
      <c r="H1397" s="7" t="s">
        <v>104</v>
      </c>
      <c r="I1397" s="7" t="s">
        <v>212</v>
      </c>
      <c r="J1397" s="7" t="s">
        <v>67</v>
      </c>
      <c r="K1397" s="7" t="s">
        <v>3941</v>
      </c>
      <c r="L1397" s="7" t="s">
        <v>36</v>
      </c>
      <c r="M1397" s="7" t="s">
        <v>109</v>
      </c>
      <c r="N1397" s="7" t="s">
        <v>3942</v>
      </c>
      <c r="O1397" s="7">
        <v>213.12</v>
      </c>
      <c r="P1397" s="7">
        <v>4</v>
      </c>
      <c r="Q1397" s="7">
        <v>95.88</v>
      </c>
      <c r="R1397" s="8">
        <f>Table1[[#This Row],[Profit]]/Table1[[#This Row],[Sales]]</f>
        <v>0.44988738738738698</v>
      </c>
      <c r="S1397" s="7">
        <v>22.69</v>
      </c>
      <c r="T1397" s="7" t="s">
        <v>170</v>
      </c>
      <c r="U1397" s="7">
        <v>645</v>
      </c>
      <c r="V1397" s="7" t="s">
        <v>173</v>
      </c>
      <c r="W1397" s="7" t="s">
        <v>89</v>
      </c>
      <c r="X1397" s="10" t="s">
        <v>28</v>
      </c>
      <c r="Y1397" s="14">
        <v>44892</v>
      </c>
      <c r="Z1397" s="14">
        <v>44663</v>
      </c>
      <c r="AA1397" s="11">
        <f t="shared" si="105"/>
        <v>2022</v>
      </c>
      <c r="AB1397" s="11" t="str">
        <f t="shared" si="106"/>
        <v>April</v>
      </c>
      <c r="AC1397" s="11">
        <f t="shared" si="109"/>
        <v>-229</v>
      </c>
      <c r="AD1397" s="13" t="str" cm="1">
        <f t="array" ref="AD1397">_xlfn.IFS(Table1[[#This Row],[Diff order-ship date]]&gt;10,"late time",Table1[[#This Row],[Diff order-ship date]]&gt;=0,"on time",Table1[[#This Row],[Diff order-ship date]]&lt;0,"not appropriate")</f>
        <v>not appropriate</v>
      </c>
      <c r="AE1397" s="11" t="str">
        <f t="shared" si="107"/>
        <v>Positive</v>
      </c>
      <c r="AF1397" s="11" t="str">
        <f>_xlfn.CONCAT(Table1[[#This Row],[Month]],Table1[[#This Row],[year]])</f>
        <v>April2022</v>
      </c>
      <c r="AG1397" s="11">
        <f t="shared" si="108"/>
        <v>0.44988738738738698</v>
      </c>
    </row>
    <row r="1398" spans="1:33">
      <c r="A1398" s="4">
        <v>1397</v>
      </c>
      <c r="B1398" s="5" t="s">
        <v>3717</v>
      </c>
      <c r="C1398" s="5" t="s">
        <v>152</v>
      </c>
      <c r="D1398" s="5" t="s">
        <v>531</v>
      </c>
      <c r="E1398" s="5" t="s">
        <v>532</v>
      </c>
      <c r="F1398" s="5" t="s">
        <v>159</v>
      </c>
      <c r="G1398" s="5" t="s">
        <v>2024</v>
      </c>
      <c r="H1398" s="5" t="s">
        <v>104</v>
      </c>
      <c r="I1398" s="5" t="s">
        <v>212</v>
      </c>
      <c r="J1398" s="5" t="s">
        <v>67</v>
      </c>
      <c r="K1398" s="5" t="s">
        <v>1846</v>
      </c>
      <c r="L1398" s="5" t="s">
        <v>36</v>
      </c>
      <c r="M1398" s="5" t="s">
        <v>47</v>
      </c>
      <c r="N1398" s="5" t="s">
        <v>1847</v>
      </c>
      <c r="O1398" s="5">
        <v>4.53</v>
      </c>
      <c r="P1398" s="5">
        <v>1</v>
      </c>
      <c r="Q1398" s="5">
        <v>1.92</v>
      </c>
      <c r="R1398" s="8">
        <f>Table1[[#This Row],[Profit]]/Table1[[#This Row],[Sales]]</f>
        <v>0.42384105960264901</v>
      </c>
      <c r="S1398" s="5">
        <v>0.69</v>
      </c>
      <c r="T1398" s="5" t="s">
        <v>163</v>
      </c>
      <c r="U1398" s="5">
        <v>62</v>
      </c>
      <c r="V1398" s="5" t="s">
        <v>173</v>
      </c>
      <c r="W1398" s="5" t="s">
        <v>89</v>
      </c>
      <c r="X1398" s="9" t="s">
        <v>21</v>
      </c>
      <c r="Y1398" s="12">
        <v>45451</v>
      </c>
      <c r="Z1398" s="12">
        <v>45634</v>
      </c>
      <c r="AA1398" s="11">
        <f t="shared" si="105"/>
        <v>2024</v>
      </c>
      <c r="AB1398" s="11" t="str">
        <f t="shared" si="106"/>
        <v>December</v>
      </c>
      <c r="AC1398" s="11">
        <f t="shared" si="109"/>
        <v>183</v>
      </c>
      <c r="AD1398" s="13" t="str" cm="1">
        <f t="array" ref="AD1398">_xlfn.IFS(Table1[[#This Row],[Diff order-ship date]]&gt;10,"late time",Table1[[#This Row],[Diff order-ship date]]&gt;=0,"on time",Table1[[#This Row],[Diff order-ship date]]&lt;0,"not appropriate")</f>
        <v>late time</v>
      </c>
      <c r="AE1398" s="11" t="str">
        <f t="shared" si="107"/>
        <v>Positive</v>
      </c>
      <c r="AF1398" s="11" t="str">
        <f>_xlfn.CONCAT(Table1[[#This Row],[Month]],Table1[[#This Row],[year]])</f>
        <v>December2024</v>
      </c>
      <c r="AG1398" s="11">
        <f t="shared" si="108"/>
        <v>0.42384105960264901</v>
      </c>
    </row>
    <row r="1399" spans="1:33">
      <c r="A1399" s="6">
        <v>1398</v>
      </c>
      <c r="B1399" s="7" t="s">
        <v>3693</v>
      </c>
      <c r="C1399" s="7" t="s">
        <v>152</v>
      </c>
      <c r="D1399" s="7" t="s">
        <v>853</v>
      </c>
      <c r="E1399" s="7" t="s">
        <v>854</v>
      </c>
      <c r="F1399" s="7" t="s">
        <v>159</v>
      </c>
      <c r="G1399" s="7" t="s">
        <v>259</v>
      </c>
      <c r="H1399" s="7" t="s">
        <v>138</v>
      </c>
      <c r="I1399" s="7" t="s">
        <v>212</v>
      </c>
      <c r="J1399" s="7" t="s">
        <v>65</v>
      </c>
      <c r="K1399" s="7" t="s">
        <v>3122</v>
      </c>
      <c r="L1399" s="7" t="s">
        <v>36</v>
      </c>
      <c r="M1399" s="7" t="s">
        <v>109</v>
      </c>
      <c r="N1399" s="7" t="s">
        <v>3123</v>
      </c>
      <c r="O1399" s="7">
        <v>48.9</v>
      </c>
      <c r="P1399" s="7">
        <v>2</v>
      </c>
      <c r="Q1399" s="7">
        <v>6.84</v>
      </c>
      <c r="R1399" s="8">
        <f>Table1[[#This Row],[Profit]]/Table1[[#This Row],[Sales]]</f>
        <v>0.13987730061349701</v>
      </c>
      <c r="S1399" s="7">
        <v>3.75</v>
      </c>
      <c r="T1399" s="7" t="s">
        <v>170</v>
      </c>
      <c r="U1399" s="7">
        <v>368</v>
      </c>
      <c r="V1399" s="7" t="s">
        <v>173</v>
      </c>
      <c r="W1399" s="7" t="s">
        <v>96</v>
      </c>
      <c r="X1399" s="10" t="s">
        <v>28</v>
      </c>
      <c r="Y1399" s="14">
        <v>45533</v>
      </c>
      <c r="Z1399" s="14">
        <v>45391</v>
      </c>
      <c r="AA1399" s="11">
        <f t="shared" si="105"/>
        <v>2024</v>
      </c>
      <c r="AB1399" s="11" t="str">
        <f t="shared" si="106"/>
        <v>April</v>
      </c>
      <c r="AC1399" s="11">
        <f t="shared" si="109"/>
        <v>-142</v>
      </c>
      <c r="AD1399" s="13" t="str" cm="1">
        <f t="array" ref="AD1399">_xlfn.IFS(Table1[[#This Row],[Diff order-ship date]]&gt;10,"late time",Table1[[#This Row],[Diff order-ship date]]&gt;=0,"on time",Table1[[#This Row],[Diff order-ship date]]&lt;0,"not appropriate")</f>
        <v>not appropriate</v>
      </c>
      <c r="AE1399" s="11" t="str">
        <f t="shared" si="107"/>
        <v>Positive</v>
      </c>
      <c r="AF1399" s="11" t="str">
        <f>_xlfn.CONCAT(Table1[[#This Row],[Month]],Table1[[#This Row],[year]])</f>
        <v>April2024</v>
      </c>
      <c r="AG1399" s="11">
        <f t="shared" si="108"/>
        <v>0.13987730061349701</v>
      </c>
    </row>
    <row r="1400" spans="1:33">
      <c r="A1400" s="4">
        <v>1399</v>
      </c>
      <c r="B1400" s="5" t="s">
        <v>3943</v>
      </c>
      <c r="C1400" s="5" t="s">
        <v>147</v>
      </c>
      <c r="D1400" s="5" t="s">
        <v>3944</v>
      </c>
      <c r="E1400" s="5" t="s">
        <v>3945</v>
      </c>
      <c r="F1400" s="5" t="s">
        <v>158</v>
      </c>
      <c r="G1400" s="5" t="s">
        <v>1028</v>
      </c>
      <c r="H1400" s="5" t="s">
        <v>104</v>
      </c>
      <c r="I1400" s="5" t="s">
        <v>212</v>
      </c>
      <c r="J1400" s="5" t="s">
        <v>67</v>
      </c>
      <c r="K1400" s="5" t="s">
        <v>3249</v>
      </c>
      <c r="L1400" s="5" t="s">
        <v>36</v>
      </c>
      <c r="M1400" s="5" t="s">
        <v>75</v>
      </c>
      <c r="N1400" s="5" t="s">
        <v>151</v>
      </c>
      <c r="O1400" s="5">
        <v>54.75</v>
      </c>
      <c r="P1400" s="5">
        <v>5</v>
      </c>
      <c r="Q1400" s="5">
        <v>22.35</v>
      </c>
      <c r="R1400" s="8">
        <f>Table1[[#This Row],[Profit]]/Table1[[#This Row],[Sales]]</f>
        <v>0.40821917808219199</v>
      </c>
      <c r="S1400" s="5">
        <v>8.33</v>
      </c>
      <c r="T1400" s="5" t="s">
        <v>170</v>
      </c>
      <c r="U1400" s="5">
        <v>642</v>
      </c>
      <c r="V1400" s="5" t="s">
        <v>173</v>
      </c>
      <c r="W1400" s="5" t="s">
        <v>89</v>
      </c>
      <c r="X1400" s="9" t="s">
        <v>21</v>
      </c>
      <c r="Y1400" s="12">
        <v>45473</v>
      </c>
      <c r="Z1400" s="12">
        <v>45480</v>
      </c>
      <c r="AA1400" s="11">
        <f t="shared" si="105"/>
        <v>2024</v>
      </c>
      <c r="AB1400" s="11" t="str">
        <f t="shared" si="106"/>
        <v>July</v>
      </c>
      <c r="AC1400" s="11">
        <f t="shared" si="109"/>
        <v>7</v>
      </c>
      <c r="AD1400" s="13" t="str" cm="1">
        <f t="array" ref="AD1400">_xlfn.IFS(Table1[[#This Row],[Diff order-ship date]]&gt;10,"late time",Table1[[#This Row],[Diff order-ship date]]&gt;=0,"on time",Table1[[#This Row],[Diff order-ship date]]&lt;0,"not appropriate")</f>
        <v>on time</v>
      </c>
      <c r="AE1400" s="11" t="str">
        <f t="shared" si="107"/>
        <v>Positive</v>
      </c>
      <c r="AF1400" s="11" t="str">
        <f>_xlfn.CONCAT(Table1[[#This Row],[Month]],Table1[[#This Row],[year]])</f>
        <v>July2024</v>
      </c>
      <c r="AG1400" s="11">
        <f t="shared" si="108"/>
        <v>0.40821917808219199</v>
      </c>
    </row>
    <row r="1401" spans="1:33">
      <c r="A1401" s="6">
        <v>1400</v>
      </c>
      <c r="B1401" s="7" t="s">
        <v>3946</v>
      </c>
      <c r="C1401" s="7" t="s">
        <v>152</v>
      </c>
      <c r="D1401" s="7" t="s">
        <v>3713</v>
      </c>
      <c r="E1401" s="7" t="s">
        <v>3714</v>
      </c>
      <c r="F1401" s="7" t="s">
        <v>158</v>
      </c>
      <c r="G1401" s="7" t="s">
        <v>2114</v>
      </c>
      <c r="H1401" s="7" t="s">
        <v>138</v>
      </c>
      <c r="I1401" s="7" t="s">
        <v>212</v>
      </c>
      <c r="J1401" s="7" t="s">
        <v>65</v>
      </c>
      <c r="K1401" s="7" t="s">
        <v>3140</v>
      </c>
      <c r="L1401" s="7" t="s">
        <v>36</v>
      </c>
      <c r="M1401" s="7" t="s">
        <v>109</v>
      </c>
      <c r="N1401" s="7" t="s">
        <v>3141</v>
      </c>
      <c r="O1401" s="7">
        <v>119.85</v>
      </c>
      <c r="P1401" s="7">
        <v>5</v>
      </c>
      <c r="Q1401" s="7">
        <v>34.65</v>
      </c>
      <c r="R1401" s="8">
        <f>Table1[[#This Row],[Profit]]/Table1[[#This Row],[Sales]]</f>
        <v>0.289111389236546</v>
      </c>
      <c r="S1401" s="7">
        <v>17.25</v>
      </c>
      <c r="T1401" s="7" t="s">
        <v>170</v>
      </c>
      <c r="U1401" s="7">
        <v>118</v>
      </c>
      <c r="V1401" s="7" t="s">
        <v>173</v>
      </c>
      <c r="W1401" s="7" t="s">
        <v>101</v>
      </c>
      <c r="X1401" s="10" t="s">
        <v>28</v>
      </c>
      <c r="Y1401" s="14">
        <v>45541</v>
      </c>
      <c r="Z1401" s="14">
        <v>45459</v>
      </c>
      <c r="AA1401" s="11">
        <f t="shared" si="105"/>
        <v>2024</v>
      </c>
      <c r="AB1401" s="11" t="str">
        <f t="shared" si="106"/>
        <v>June</v>
      </c>
      <c r="AC1401" s="11">
        <f t="shared" si="109"/>
        <v>-82</v>
      </c>
      <c r="AD1401" s="13" t="str" cm="1">
        <f t="array" ref="AD1401">_xlfn.IFS(Table1[[#This Row],[Diff order-ship date]]&gt;10,"late time",Table1[[#This Row],[Diff order-ship date]]&gt;=0,"on time",Table1[[#This Row],[Diff order-ship date]]&lt;0,"not appropriate")</f>
        <v>not appropriate</v>
      </c>
      <c r="AE1401" s="11" t="str">
        <f t="shared" si="107"/>
        <v>Positive</v>
      </c>
      <c r="AF1401" s="11" t="str">
        <f>_xlfn.CONCAT(Table1[[#This Row],[Month]],Table1[[#This Row],[year]])</f>
        <v>June2024</v>
      </c>
      <c r="AG1401" s="11">
        <f t="shared" si="108"/>
        <v>0.289111389236546</v>
      </c>
    </row>
    <row r="1402" spans="1:33">
      <c r="A1402" s="4">
        <v>1401</v>
      </c>
      <c r="B1402" s="5" t="s">
        <v>3947</v>
      </c>
      <c r="C1402" s="5" t="s">
        <v>152</v>
      </c>
      <c r="D1402" s="5" t="s">
        <v>3948</v>
      </c>
      <c r="E1402" s="5" t="s">
        <v>3949</v>
      </c>
      <c r="F1402" s="5" t="s">
        <v>158</v>
      </c>
      <c r="G1402" s="5" t="s">
        <v>326</v>
      </c>
      <c r="H1402" s="5" t="s">
        <v>132</v>
      </c>
      <c r="I1402" s="5" t="s">
        <v>212</v>
      </c>
      <c r="J1402" s="5" t="s">
        <v>66</v>
      </c>
      <c r="K1402" s="5" t="s">
        <v>2295</v>
      </c>
      <c r="L1402" s="5" t="s">
        <v>36</v>
      </c>
      <c r="M1402" s="5" t="s">
        <v>88</v>
      </c>
      <c r="N1402" s="5" t="s">
        <v>2296</v>
      </c>
      <c r="O1402" s="5">
        <v>39.479999999999997</v>
      </c>
      <c r="P1402" s="5">
        <v>4</v>
      </c>
      <c r="Q1402" s="5">
        <v>0.36</v>
      </c>
      <c r="R1402" s="8">
        <f>Table1[[#This Row],[Profit]]/Table1[[#This Row],[Sales]]</f>
        <v>9.11854103343465E-3</v>
      </c>
      <c r="S1402" s="5">
        <v>3.77</v>
      </c>
      <c r="T1402" s="5" t="s">
        <v>165</v>
      </c>
      <c r="U1402" s="5">
        <v>412</v>
      </c>
      <c r="V1402" s="5" t="s">
        <v>173</v>
      </c>
      <c r="W1402" s="5" t="s">
        <v>101</v>
      </c>
      <c r="X1402" s="9" t="s">
        <v>21</v>
      </c>
      <c r="Y1402" s="12">
        <v>45542</v>
      </c>
      <c r="Z1402" s="12">
        <v>45486</v>
      </c>
      <c r="AA1402" s="11">
        <f t="shared" si="105"/>
        <v>2024</v>
      </c>
      <c r="AB1402" s="11" t="str">
        <f t="shared" si="106"/>
        <v>July</v>
      </c>
      <c r="AC1402" s="11">
        <f t="shared" si="109"/>
        <v>-56</v>
      </c>
      <c r="AD1402" s="13" t="str" cm="1">
        <f t="array" ref="AD1402">_xlfn.IFS(Table1[[#This Row],[Diff order-ship date]]&gt;10,"late time",Table1[[#This Row],[Diff order-ship date]]&gt;=0,"on time",Table1[[#This Row],[Diff order-ship date]]&lt;0,"not appropriate")</f>
        <v>not appropriate</v>
      </c>
      <c r="AE1402" s="11" t="str">
        <f t="shared" si="107"/>
        <v>Positive</v>
      </c>
      <c r="AF1402" s="11" t="str">
        <f>_xlfn.CONCAT(Table1[[#This Row],[Month]],Table1[[#This Row],[year]])</f>
        <v>July2024</v>
      </c>
      <c r="AG1402" s="11">
        <f t="shared" si="108"/>
        <v>9.11854103343465E-3</v>
      </c>
    </row>
    <row r="1403" spans="1:33">
      <c r="A1403" s="6">
        <v>1402</v>
      </c>
      <c r="B1403" s="7" t="s">
        <v>3694</v>
      </c>
      <c r="C1403" s="7" t="s">
        <v>152</v>
      </c>
      <c r="D1403" s="7" t="s">
        <v>3695</v>
      </c>
      <c r="E1403" s="7" t="s">
        <v>3696</v>
      </c>
      <c r="F1403" s="7" t="s">
        <v>158</v>
      </c>
      <c r="G1403" s="7" t="s">
        <v>675</v>
      </c>
      <c r="H1403" s="7" t="s">
        <v>100</v>
      </c>
      <c r="I1403" s="7" t="s">
        <v>212</v>
      </c>
      <c r="J1403" s="7" t="s">
        <v>67</v>
      </c>
      <c r="K1403" s="7" t="s">
        <v>3036</v>
      </c>
      <c r="L1403" s="7" t="s">
        <v>36</v>
      </c>
      <c r="M1403" s="7" t="s">
        <v>41</v>
      </c>
      <c r="N1403" s="7" t="s">
        <v>3037</v>
      </c>
      <c r="O1403" s="7">
        <v>16.86</v>
      </c>
      <c r="P1403" s="7">
        <v>1</v>
      </c>
      <c r="Q1403" s="7">
        <v>7.92</v>
      </c>
      <c r="R1403" s="8">
        <f>Table1[[#This Row],[Profit]]/Table1[[#This Row],[Sales]]</f>
        <v>0.46975088967971501</v>
      </c>
      <c r="S1403" s="7">
        <v>2.14</v>
      </c>
      <c r="T1403" s="7" t="s">
        <v>165</v>
      </c>
      <c r="U1403" s="7">
        <v>237</v>
      </c>
      <c r="V1403" s="7" t="s">
        <v>173</v>
      </c>
      <c r="W1403" s="7" t="s">
        <v>106</v>
      </c>
      <c r="X1403" s="10" t="s">
        <v>21</v>
      </c>
      <c r="Y1403" s="14">
        <v>44731</v>
      </c>
      <c r="Z1403" s="14">
        <v>44735</v>
      </c>
      <c r="AA1403" s="11">
        <f t="shared" si="105"/>
        <v>2022</v>
      </c>
      <c r="AB1403" s="11" t="str">
        <f t="shared" si="106"/>
        <v>June</v>
      </c>
      <c r="AC1403" s="11">
        <f t="shared" si="109"/>
        <v>4</v>
      </c>
      <c r="AD1403" s="13" t="str" cm="1">
        <f t="array" ref="AD1403">_xlfn.IFS(Table1[[#This Row],[Diff order-ship date]]&gt;10,"late time",Table1[[#This Row],[Diff order-ship date]]&gt;=0,"on time",Table1[[#This Row],[Diff order-ship date]]&lt;0,"not appropriate")</f>
        <v>on time</v>
      </c>
      <c r="AE1403" s="11" t="str">
        <f t="shared" si="107"/>
        <v>Positive</v>
      </c>
      <c r="AF1403" s="11" t="str">
        <f>_xlfn.CONCAT(Table1[[#This Row],[Month]],Table1[[#This Row],[year]])</f>
        <v>June2022</v>
      </c>
      <c r="AG1403" s="11">
        <f t="shared" si="108"/>
        <v>0.46975088967971501</v>
      </c>
    </row>
    <row r="1404" spans="1:33">
      <c r="A1404" s="4">
        <v>1403</v>
      </c>
      <c r="B1404" s="5" t="s">
        <v>3950</v>
      </c>
      <c r="C1404" s="5" t="s">
        <v>152</v>
      </c>
      <c r="D1404" s="5" t="s">
        <v>3951</v>
      </c>
      <c r="E1404" s="5" t="s">
        <v>3952</v>
      </c>
      <c r="F1404" s="5" t="s">
        <v>158</v>
      </c>
      <c r="G1404" s="5" t="s">
        <v>474</v>
      </c>
      <c r="H1404" s="5" t="s">
        <v>25</v>
      </c>
      <c r="I1404" s="5" t="s">
        <v>212</v>
      </c>
      <c r="J1404" s="5" t="s">
        <v>66</v>
      </c>
      <c r="K1404" s="5" t="s">
        <v>3953</v>
      </c>
      <c r="L1404" s="5" t="s">
        <v>36</v>
      </c>
      <c r="M1404" s="5" t="s">
        <v>114</v>
      </c>
      <c r="N1404" s="5" t="s">
        <v>3954</v>
      </c>
      <c r="O1404" s="5">
        <v>78.84</v>
      </c>
      <c r="P1404" s="5">
        <v>2</v>
      </c>
      <c r="Q1404" s="5">
        <v>1.56</v>
      </c>
      <c r="R1404" s="8">
        <f>Table1[[#This Row],[Profit]]/Table1[[#This Row],[Sales]]</f>
        <v>1.9786910197869101E-2</v>
      </c>
      <c r="S1404" s="5">
        <v>7.77</v>
      </c>
      <c r="T1404" s="5" t="s">
        <v>170</v>
      </c>
      <c r="U1404" s="5">
        <v>317</v>
      </c>
      <c r="V1404" s="5" t="s">
        <v>173</v>
      </c>
      <c r="W1404" s="5" t="s">
        <v>96</v>
      </c>
      <c r="X1404" s="9" t="s">
        <v>21</v>
      </c>
      <c r="Y1404" s="12">
        <v>45276</v>
      </c>
      <c r="Z1404" s="12">
        <v>45280</v>
      </c>
      <c r="AA1404" s="11">
        <f t="shared" si="105"/>
        <v>2023</v>
      </c>
      <c r="AB1404" s="11" t="str">
        <f t="shared" si="106"/>
        <v>December</v>
      </c>
      <c r="AC1404" s="11">
        <f t="shared" si="109"/>
        <v>4</v>
      </c>
      <c r="AD1404" s="13" t="str" cm="1">
        <f t="array" ref="AD1404">_xlfn.IFS(Table1[[#This Row],[Diff order-ship date]]&gt;10,"late time",Table1[[#This Row],[Diff order-ship date]]&gt;=0,"on time",Table1[[#This Row],[Diff order-ship date]]&lt;0,"not appropriate")</f>
        <v>on time</v>
      </c>
      <c r="AE1404" s="11" t="str">
        <f t="shared" si="107"/>
        <v>Positive</v>
      </c>
      <c r="AF1404" s="11" t="str">
        <f>_xlfn.CONCAT(Table1[[#This Row],[Month]],Table1[[#This Row],[year]])</f>
        <v>December2023</v>
      </c>
      <c r="AG1404" s="11">
        <f t="shared" si="108"/>
        <v>1.9786910197869101E-2</v>
      </c>
    </row>
    <row r="1405" spans="1:33">
      <c r="A1405" s="6">
        <v>1404</v>
      </c>
      <c r="B1405" s="7" t="s">
        <v>3947</v>
      </c>
      <c r="C1405" s="7" t="s">
        <v>152</v>
      </c>
      <c r="D1405" s="7" t="s">
        <v>3948</v>
      </c>
      <c r="E1405" s="7" t="s">
        <v>3949</v>
      </c>
      <c r="F1405" s="7" t="s">
        <v>158</v>
      </c>
      <c r="G1405" s="7" t="s">
        <v>326</v>
      </c>
      <c r="H1405" s="7" t="s">
        <v>132</v>
      </c>
      <c r="I1405" s="7" t="s">
        <v>212</v>
      </c>
      <c r="J1405" s="7" t="s">
        <v>66</v>
      </c>
      <c r="K1405" s="7" t="s">
        <v>3647</v>
      </c>
      <c r="L1405" s="7" t="s">
        <v>36</v>
      </c>
      <c r="M1405" s="7" t="s">
        <v>99</v>
      </c>
      <c r="N1405" s="7" t="s">
        <v>3648</v>
      </c>
      <c r="O1405" s="7">
        <v>93.18</v>
      </c>
      <c r="P1405" s="7">
        <v>2</v>
      </c>
      <c r="Q1405" s="7">
        <v>23.28</v>
      </c>
      <c r="R1405" s="8">
        <f>Table1[[#This Row],[Profit]]/Table1[[#This Row],[Sales]]</f>
        <v>0.24983902124919499</v>
      </c>
      <c r="S1405" s="7">
        <v>18.010000000000002</v>
      </c>
      <c r="T1405" s="7" t="s">
        <v>165</v>
      </c>
      <c r="U1405" s="7">
        <v>277</v>
      </c>
      <c r="V1405" s="7" t="s">
        <v>173</v>
      </c>
      <c r="W1405" s="7" t="s">
        <v>106</v>
      </c>
      <c r="X1405" s="10" t="s">
        <v>28</v>
      </c>
      <c r="Y1405" s="14">
        <v>44693</v>
      </c>
      <c r="Z1405" s="14">
        <v>44846</v>
      </c>
      <c r="AA1405" s="11">
        <f t="shared" si="105"/>
        <v>2022</v>
      </c>
      <c r="AB1405" s="11" t="str">
        <f t="shared" si="106"/>
        <v>October</v>
      </c>
      <c r="AC1405" s="11">
        <f t="shared" si="109"/>
        <v>153</v>
      </c>
      <c r="AD1405" s="13" t="str" cm="1">
        <f t="array" ref="AD1405">_xlfn.IFS(Table1[[#This Row],[Diff order-ship date]]&gt;10,"late time",Table1[[#This Row],[Diff order-ship date]]&gt;=0,"on time",Table1[[#This Row],[Diff order-ship date]]&lt;0,"not appropriate")</f>
        <v>late time</v>
      </c>
      <c r="AE1405" s="11" t="str">
        <f t="shared" si="107"/>
        <v>Positive</v>
      </c>
      <c r="AF1405" s="11" t="str">
        <f>_xlfn.CONCAT(Table1[[#This Row],[Month]],Table1[[#This Row],[year]])</f>
        <v>October2022</v>
      </c>
      <c r="AG1405" s="11">
        <f t="shared" si="108"/>
        <v>0.24983902124919499</v>
      </c>
    </row>
    <row r="1406" spans="1:33">
      <c r="A1406" s="4">
        <v>1405</v>
      </c>
      <c r="B1406" s="5" t="s">
        <v>3955</v>
      </c>
      <c r="C1406" s="5" t="s">
        <v>152</v>
      </c>
      <c r="D1406" s="5" t="s">
        <v>3956</v>
      </c>
      <c r="E1406" s="5" t="s">
        <v>3957</v>
      </c>
      <c r="F1406" s="5" t="s">
        <v>158</v>
      </c>
      <c r="G1406" s="5" t="s">
        <v>3958</v>
      </c>
      <c r="H1406" s="5" t="s">
        <v>55</v>
      </c>
      <c r="I1406" s="5" t="s">
        <v>212</v>
      </c>
      <c r="J1406" s="5" t="s">
        <v>65</v>
      </c>
      <c r="K1406" s="5" t="s">
        <v>340</v>
      </c>
      <c r="L1406" s="5" t="s">
        <v>36</v>
      </c>
      <c r="M1406" s="5" t="s">
        <v>47</v>
      </c>
      <c r="N1406" s="5" t="s">
        <v>341</v>
      </c>
      <c r="O1406" s="5">
        <v>11.4</v>
      </c>
      <c r="P1406" s="5">
        <v>2</v>
      </c>
      <c r="Q1406" s="5">
        <v>2.82</v>
      </c>
      <c r="R1406" s="8">
        <f>Table1[[#This Row],[Profit]]/Table1[[#This Row],[Sales]]</f>
        <v>0.24736842105263199</v>
      </c>
      <c r="S1406" s="5">
        <v>0.8</v>
      </c>
      <c r="T1406" s="5" t="s">
        <v>170</v>
      </c>
      <c r="U1406" s="5">
        <v>483</v>
      </c>
      <c r="V1406" s="5" t="s">
        <v>173</v>
      </c>
      <c r="W1406" s="5" t="s">
        <v>106</v>
      </c>
      <c r="X1406" s="9" t="s">
        <v>28</v>
      </c>
      <c r="Y1406" s="12">
        <v>45373</v>
      </c>
      <c r="Z1406" s="12">
        <v>45377</v>
      </c>
      <c r="AA1406" s="11">
        <f t="shared" si="105"/>
        <v>2024</v>
      </c>
      <c r="AB1406" s="11" t="str">
        <f t="shared" si="106"/>
        <v>March</v>
      </c>
      <c r="AC1406" s="11">
        <f t="shared" si="109"/>
        <v>4</v>
      </c>
      <c r="AD1406" s="13" t="str" cm="1">
        <f t="array" ref="AD1406">_xlfn.IFS(Table1[[#This Row],[Diff order-ship date]]&gt;10,"late time",Table1[[#This Row],[Diff order-ship date]]&gt;=0,"on time",Table1[[#This Row],[Diff order-ship date]]&lt;0,"not appropriate")</f>
        <v>on time</v>
      </c>
      <c r="AE1406" s="11" t="str">
        <f t="shared" si="107"/>
        <v>Positive</v>
      </c>
      <c r="AF1406" s="11" t="str">
        <f>_xlfn.CONCAT(Table1[[#This Row],[Month]],Table1[[#This Row],[year]])</f>
        <v>March2024</v>
      </c>
      <c r="AG1406" s="11">
        <f t="shared" si="108"/>
        <v>0.24736842105263199</v>
      </c>
    </row>
    <row r="1407" spans="1:33">
      <c r="A1407" s="6">
        <v>1406</v>
      </c>
      <c r="B1407" s="7" t="s">
        <v>3938</v>
      </c>
      <c r="C1407" s="7" t="s">
        <v>152</v>
      </c>
      <c r="D1407" s="7" t="s">
        <v>3939</v>
      </c>
      <c r="E1407" s="7" t="s">
        <v>3940</v>
      </c>
      <c r="F1407" s="7" t="s">
        <v>159</v>
      </c>
      <c r="G1407" s="7" t="s">
        <v>156</v>
      </c>
      <c r="H1407" s="7" t="s">
        <v>104</v>
      </c>
      <c r="I1407" s="7" t="s">
        <v>212</v>
      </c>
      <c r="J1407" s="7" t="s">
        <v>67</v>
      </c>
      <c r="K1407" s="7" t="s">
        <v>3959</v>
      </c>
      <c r="L1407" s="7" t="s">
        <v>42</v>
      </c>
      <c r="M1407" s="7" t="s">
        <v>95</v>
      </c>
      <c r="N1407" s="7" t="s">
        <v>3960</v>
      </c>
      <c r="O1407" s="7">
        <v>166.5</v>
      </c>
      <c r="P1407" s="7">
        <v>2</v>
      </c>
      <c r="Q1407" s="7">
        <v>19.98</v>
      </c>
      <c r="R1407" s="8">
        <f>Table1[[#This Row],[Profit]]/Table1[[#This Row],[Sales]]</f>
        <v>0.12</v>
      </c>
      <c r="S1407" s="7">
        <v>8.6300000000000008</v>
      </c>
      <c r="T1407" s="7" t="s">
        <v>170</v>
      </c>
      <c r="U1407" s="7">
        <v>310</v>
      </c>
      <c r="V1407" s="7" t="s">
        <v>173</v>
      </c>
      <c r="W1407" s="7" t="s">
        <v>96</v>
      </c>
      <c r="X1407" s="10" t="s">
        <v>21</v>
      </c>
      <c r="Y1407" s="14">
        <v>44693</v>
      </c>
      <c r="Z1407" s="14">
        <v>44846</v>
      </c>
      <c r="AA1407" s="11">
        <f t="shared" si="105"/>
        <v>2022</v>
      </c>
      <c r="AB1407" s="11" t="str">
        <f t="shared" si="106"/>
        <v>October</v>
      </c>
      <c r="AC1407" s="11">
        <f t="shared" si="109"/>
        <v>153</v>
      </c>
      <c r="AD1407" s="13" t="str" cm="1">
        <f t="array" ref="AD1407">_xlfn.IFS(Table1[[#This Row],[Diff order-ship date]]&gt;10,"late time",Table1[[#This Row],[Diff order-ship date]]&gt;=0,"on time",Table1[[#This Row],[Diff order-ship date]]&lt;0,"not appropriate")</f>
        <v>late time</v>
      </c>
      <c r="AE1407" s="11" t="str">
        <f t="shared" si="107"/>
        <v>Positive</v>
      </c>
      <c r="AF1407" s="11" t="str">
        <f>_xlfn.CONCAT(Table1[[#This Row],[Month]],Table1[[#This Row],[year]])</f>
        <v>October2022</v>
      </c>
      <c r="AG1407" s="11">
        <f t="shared" si="108"/>
        <v>0.12</v>
      </c>
    </row>
    <row r="1408" spans="1:33">
      <c r="A1408" s="4">
        <v>1407</v>
      </c>
      <c r="B1408" s="5" t="s">
        <v>3720</v>
      </c>
      <c r="C1408" s="5" t="s">
        <v>147</v>
      </c>
      <c r="D1408" s="5" t="s">
        <v>2076</v>
      </c>
      <c r="E1408" s="5" t="s">
        <v>2077</v>
      </c>
      <c r="F1408" s="5" t="s">
        <v>160</v>
      </c>
      <c r="G1408" s="5" t="s">
        <v>621</v>
      </c>
      <c r="H1408" s="5" t="s">
        <v>125</v>
      </c>
      <c r="I1408" s="5" t="s">
        <v>212</v>
      </c>
      <c r="J1408" s="5" t="s">
        <v>65</v>
      </c>
      <c r="K1408" s="5" t="s">
        <v>3961</v>
      </c>
      <c r="L1408" s="5" t="s">
        <v>42</v>
      </c>
      <c r="M1408" s="5" t="s">
        <v>95</v>
      </c>
      <c r="N1408" s="5" t="s">
        <v>3962</v>
      </c>
      <c r="O1408" s="5">
        <v>100.56</v>
      </c>
      <c r="P1408" s="5">
        <v>2</v>
      </c>
      <c r="Q1408" s="5">
        <v>14.04</v>
      </c>
      <c r="R1408" s="8">
        <f>Table1[[#This Row],[Profit]]/Table1[[#This Row],[Sales]]</f>
        <v>0.13961813842482099</v>
      </c>
      <c r="S1408" s="5">
        <v>16.03</v>
      </c>
      <c r="T1408" s="5" t="s">
        <v>163</v>
      </c>
      <c r="U1408" s="5">
        <v>550</v>
      </c>
      <c r="V1408" s="5" t="s">
        <v>173</v>
      </c>
      <c r="W1408" s="5" t="s">
        <v>106</v>
      </c>
      <c r="X1408" s="9" t="s">
        <v>28</v>
      </c>
      <c r="Y1408" s="12">
        <v>45582</v>
      </c>
      <c r="Z1408" s="12">
        <v>45586</v>
      </c>
      <c r="AA1408" s="11">
        <f t="shared" si="105"/>
        <v>2024</v>
      </c>
      <c r="AB1408" s="11" t="str">
        <f t="shared" si="106"/>
        <v>October</v>
      </c>
      <c r="AC1408" s="11">
        <f t="shared" si="109"/>
        <v>4</v>
      </c>
      <c r="AD1408" s="13" t="str" cm="1">
        <f t="array" ref="AD1408">_xlfn.IFS(Table1[[#This Row],[Diff order-ship date]]&gt;10,"late time",Table1[[#This Row],[Diff order-ship date]]&gt;=0,"on time",Table1[[#This Row],[Diff order-ship date]]&lt;0,"not appropriate")</f>
        <v>on time</v>
      </c>
      <c r="AE1408" s="11" t="str">
        <f t="shared" si="107"/>
        <v>Positive</v>
      </c>
      <c r="AF1408" s="11" t="str">
        <f>_xlfn.CONCAT(Table1[[#This Row],[Month]],Table1[[#This Row],[year]])</f>
        <v>October2024</v>
      </c>
      <c r="AG1408" s="11">
        <f t="shared" si="108"/>
        <v>0.13961813842482099</v>
      </c>
    </row>
    <row r="1409" spans="1:33">
      <c r="A1409" s="6">
        <v>1408</v>
      </c>
      <c r="B1409" s="7" t="s">
        <v>3694</v>
      </c>
      <c r="C1409" s="7" t="s">
        <v>152</v>
      </c>
      <c r="D1409" s="7" t="s">
        <v>3695</v>
      </c>
      <c r="E1409" s="7" t="s">
        <v>3696</v>
      </c>
      <c r="F1409" s="7" t="s">
        <v>158</v>
      </c>
      <c r="G1409" s="7" t="s">
        <v>675</v>
      </c>
      <c r="H1409" s="7" t="s">
        <v>100</v>
      </c>
      <c r="I1409" s="7" t="s">
        <v>212</v>
      </c>
      <c r="J1409" s="7" t="s">
        <v>67</v>
      </c>
      <c r="K1409" s="7" t="s">
        <v>3303</v>
      </c>
      <c r="L1409" s="7" t="s">
        <v>42</v>
      </c>
      <c r="M1409" s="7" t="s">
        <v>62</v>
      </c>
      <c r="N1409" s="7" t="s">
        <v>3304</v>
      </c>
      <c r="O1409" s="7">
        <v>900.9</v>
      </c>
      <c r="P1409" s="7">
        <v>7</v>
      </c>
      <c r="Q1409" s="7">
        <v>63</v>
      </c>
      <c r="R1409" s="8">
        <f>Table1[[#This Row],[Profit]]/Table1[[#This Row],[Sales]]</f>
        <v>6.9930069930069894E-2</v>
      </c>
      <c r="S1409" s="7">
        <v>107.47</v>
      </c>
      <c r="T1409" s="7" t="s">
        <v>165</v>
      </c>
      <c r="U1409" s="7">
        <v>526</v>
      </c>
      <c r="V1409" s="7" t="s">
        <v>173</v>
      </c>
      <c r="W1409" s="7" t="s">
        <v>96</v>
      </c>
      <c r="X1409" s="10" t="s">
        <v>21</v>
      </c>
      <c r="Y1409" s="14">
        <v>45607</v>
      </c>
      <c r="Z1409" s="14">
        <v>45611</v>
      </c>
      <c r="AA1409" s="11">
        <f t="shared" si="105"/>
        <v>2024</v>
      </c>
      <c r="AB1409" s="11" t="str">
        <f t="shared" si="106"/>
        <v>November</v>
      </c>
      <c r="AC1409" s="11">
        <f t="shared" si="109"/>
        <v>4</v>
      </c>
      <c r="AD1409" s="13" t="str" cm="1">
        <f t="array" ref="AD1409">_xlfn.IFS(Table1[[#This Row],[Diff order-ship date]]&gt;10,"late time",Table1[[#This Row],[Diff order-ship date]]&gt;=0,"on time",Table1[[#This Row],[Diff order-ship date]]&lt;0,"not appropriate")</f>
        <v>on time</v>
      </c>
      <c r="AE1409" s="11" t="str">
        <f t="shared" si="107"/>
        <v>Positive</v>
      </c>
      <c r="AF1409" s="11" t="str">
        <f>_xlfn.CONCAT(Table1[[#This Row],[Month]],Table1[[#This Row],[year]])</f>
        <v>November2024</v>
      </c>
      <c r="AG1409" s="11">
        <f t="shared" si="108"/>
        <v>6.9930069930069894E-2</v>
      </c>
    </row>
    <row r="1410" spans="1:33">
      <c r="A1410" s="4">
        <v>1409</v>
      </c>
      <c r="B1410" s="5" t="s">
        <v>3963</v>
      </c>
      <c r="C1410" s="5" t="s">
        <v>152</v>
      </c>
      <c r="D1410" s="5" t="s">
        <v>1169</v>
      </c>
      <c r="E1410" s="5" t="s">
        <v>1170</v>
      </c>
      <c r="F1410" s="5" t="s">
        <v>158</v>
      </c>
      <c r="G1410" s="5" t="s">
        <v>1171</v>
      </c>
      <c r="H1410" s="5" t="s">
        <v>134</v>
      </c>
      <c r="I1410" s="5" t="s">
        <v>212</v>
      </c>
      <c r="J1410" s="5" t="s">
        <v>66</v>
      </c>
      <c r="K1410" s="5" t="s">
        <v>3964</v>
      </c>
      <c r="L1410" s="5" t="s">
        <v>42</v>
      </c>
      <c r="M1410" s="5" t="s">
        <v>62</v>
      </c>
      <c r="N1410" s="5" t="s">
        <v>3965</v>
      </c>
      <c r="O1410" s="5">
        <v>720.42</v>
      </c>
      <c r="P1410" s="5">
        <v>2</v>
      </c>
      <c r="Q1410" s="5">
        <v>201.66</v>
      </c>
      <c r="R1410" s="8">
        <f>Table1[[#This Row],[Profit]]/Table1[[#This Row],[Sales]]</f>
        <v>0.27992004663946002</v>
      </c>
      <c r="S1410" s="5">
        <v>115.78</v>
      </c>
      <c r="T1410" s="5" t="s">
        <v>163</v>
      </c>
      <c r="U1410" s="5">
        <v>73</v>
      </c>
      <c r="V1410" s="5" t="s">
        <v>173</v>
      </c>
      <c r="W1410" s="5" t="s">
        <v>96</v>
      </c>
      <c r="X1410" s="9" t="s">
        <v>21</v>
      </c>
      <c r="Y1410" s="12">
        <v>45607</v>
      </c>
      <c r="Z1410" s="12">
        <v>45611</v>
      </c>
      <c r="AA1410" s="11">
        <f t="shared" ref="AA1410:AA1473" si="110">YEAR(Z1410)</f>
        <v>2024</v>
      </c>
      <c r="AB1410" s="11" t="str">
        <f t="shared" ref="AB1410:AB1473" si="111">TEXT(Z1410,"mmmm")</f>
        <v>November</v>
      </c>
      <c r="AC1410" s="11">
        <f t="shared" si="109"/>
        <v>4</v>
      </c>
      <c r="AD1410" s="13" t="str" cm="1">
        <f t="array" ref="AD1410">_xlfn.IFS(Table1[[#This Row],[Diff order-ship date]]&gt;10,"late time",Table1[[#This Row],[Diff order-ship date]]&gt;=0,"on time",Table1[[#This Row],[Diff order-ship date]]&lt;0,"not appropriate")</f>
        <v>on time</v>
      </c>
      <c r="AE1410" s="11" t="str">
        <f t="shared" ref="AE1410:AE1473" si="112">IF(Q1410&lt;0,"Negative","Positive")</f>
        <v>Positive</v>
      </c>
      <c r="AF1410" s="11" t="str">
        <f>_xlfn.CONCAT(Table1[[#This Row],[Month]],Table1[[#This Row],[year]])</f>
        <v>November2024</v>
      </c>
      <c r="AG1410" s="11">
        <f t="shared" ref="AG1410:AG1473" si="113">Q1410/O1410</f>
        <v>0.27992004663946002</v>
      </c>
    </row>
    <row r="1411" spans="1:33">
      <c r="A1411" s="6">
        <v>1410</v>
      </c>
      <c r="B1411" s="7" t="s">
        <v>3699</v>
      </c>
      <c r="C1411" s="7" t="s">
        <v>152</v>
      </c>
      <c r="D1411" s="7" t="s">
        <v>3700</v>
      </c>
      <c r="E1411" s="7" t="s">
        <v>3701</v>
      </c>
      <c r="F1411" s="7" t="s">
        <v>158</v>
      </c>
      <c r="G1411" s="7" t="s">
        <v>1425</v>
      </c>
      <c r="H1411" s="7" t="s">
        <v>25</v>
      </c>
      <c r="I1411" s="7" t="s">
        <v>212</v>
      </c>
      <c r="J1411" s="7" t="s">
        <v>66</v>
      </c>
      <c r="K1411" s="7" t="s">
        <v>1664</v>
      </c>
      <c r="L1411" s="7" t="s">
        <v>42</v>
      </c>
      <c r="M1411" s="7" t="s">
        <v>105</v>
      </c>
      <c r="N1411" s="7" t="s">
        <v>1665</v>
      </c>
      <c r="O1411" s="7">
        <v>838.62</v>
      </c>
      <c r="P1411" s="7">
        <v>6</v>
      </c>
      <c r="Q1411" s="7">
        <v>176.04</v>
      </c>
      <c r="R1411" s="8">
        <f>Table1[[#This Row],[Profit]]/Table1[[#This Row],[Sales]]</f>
        <v>0.20991629104958101</v>
      </c>
      <c r="S1411" s="7">
        <v>74.290000000000006</v>
      </c>
      <c r="T1411" s="7" t="s">
        <v>170</v>
      </c>
      <c r="U1411" s="7">
        <v>760</v>
      </c>
      <c r="V1411" s="7" t="s">
        <v>173</v>
      </c>
      <c r="W1411" s="7" t="s">
        <v>101</v>
      </c>
      <c r="X1411" s="10" t="s">
        <v>21</v>
      </c>
      <c r="Y1411" s="14">
        <v>44854</v>
      </c>
      <c r="Z1411" s="14">
        <v>44858</v>
      </c>
      <c r="AA1411" s="11">
        <f t="shared" si="110"/>
        <v>2022</v>
      </c>
      <c r="AB1411" s="11" t="str">
        <f t="shared" si="111"/>
        <v>October</v>
      </c>
      <c r="AC1411" s="11">
        <f t="shared" si="109"/>
        <v>4</v>
      </c>
      <c r="AD1411" s="13" t="str" cm="1">
        <f t="array" ref="AD1411">_xlfn.IFS(Table1[[#This Row],[Diff order-ship date]]&gt;10,"late time",Table1[[#This Row],[Diff order-ship date]]&gt;=0,"on time",Table1[[#This Row],[Diff order-ship date]]&lt;0,"not appropriate")</f>
        <v>on time</v>
      </c>
      <c r="AE1411" s="11" t="str">
        <f t="shared" si="112"/>
        <v>Positive</v>
      </c>
      <c r="AF1411" s="11" t="str">
        <f>_xlfn.CONCAT(Table1[[#This Row],[Month]],Table1[[#This Row],[year]])</f>
        <v>October2022</v>
      </c>
      <c r="AG1411" s="11">
        <f t="shared" si="113"/>
        <v>0.20991629104958101</v>
      </c>
    </row>
    <row r="1412" spans="1:33">
      <c r="A1412" s="4">
        <v>1411</v>
      </c>
      <c r="B1412" s="5" t="s">
        <v>3966</v>
      </c>
      <c r="C1412" s="5" t="s">
        <v>152</v>
      </c>
      <c r="D1412" s="5" t="s">
        <v>3956</v>
      </c>
      <c r="E1412" s="5" t="s">
        <v>3957</v>
      </c>
      <c r="F1412" s="5" t="s">
        <v>158</v>
      </c>
      <c r="G1412" s="5" t="s">
        <v>3493</v>
      </c>
      <c r="H1412" s="5" t="s">
        <v>129</v>
      </c>
      <c r="I1412" s="5" t="s">
        <v>212</v>
      </c>
      <c r="J1412" s="5" t="s">
        <v>67</v>
      </c>
      <c r="K1412" s="5" t="s">
        <v>3417</v>
      </c>
      <c r="L1412" s="5" t="s">
        <v>42</v>
      </c>
      <c r="M1412" s="5" t="s">
        <v>105</v>
      </c>
      <c r="N1412" s="5" t="s">
        <v>3418</v>
      </c>
      <c r="O1412" s="5">
        <v>728.64</v>
      </c>
      <c r="P1412" s="5">
        <v>4</v>
      </c>
      <c r="Q1412" s="5">
        <v>225.84</v>
      </c>
      <c r="R1412" s="8">
        <f>Table1[[#This Row],[Profit]]/Table1[[#This Row],[Sales]]</f>
        <v>0.309947299077734</v>
      </c>
      <c r="S1412" s="5">
        <v>63.55</v>
      </c>
      <c r="T1412" s="5" t="s">
        <v>165</v>
      </c>
      <c r="U1412" s="5">
        <v>330</v>
      </c>
      <c r="V1412" s="5" t="s">
        <v>173</v>
      </c>
      <c r="W1412" s="5" t="s">
        <v>96</v>
      </c>
      <c r="X1412" s="9" t="s">
        <v>21</v>
      </c>
      <c r="Y1412" s="12">
        <v>45542</v>
      </c>
      <c r="Z1412" s="12">
        <v>45486</v>
      </c>
      <c r="AA1412" s="11">
        <f t="shared" si="110"/>
        <v>2024</v>
      </c>
      <c r="AB1412" s="11" t="str">
        <f t="shared" si="111"/>
        <v>July</v>
      </c>
      <c r="AC1412" s="11">
        <f t="shared" ref="AC1412:AC1475" si="114">DATEDIF(Y1412,Z1412,"d")</f>
        <v>-56</v>
      </c>
      <c r="AD1412" s="13" t="str" cm="1">
        <f t="array" ref="AD1412">_xlfn.IFS(Table1[[#This Row],[Diff order-ship date]]&gt;10,"late time",Table1[[#This Row],[Diff order-ship date]]&gt;=0,"on time",Table1[[#This Row],[Diff order-ship date]]&lt;0,"not appropriate")</f>
        <v>not appropriate</v>
      </c>
      <c r="AE1412" s="11" t="str">
        <f t="shared" si="112"/>
        <v>Positive</v>
      </c>
      <c r="AF1412" s="11" t="str">
        <f>_xlfn.CONCAT(Table1[[#This Row],[Month]],Table1[[#This Row],[year]])</f>
        <v>July2024</v>
      </c>
      <c r="AG1412" s="11">
        <f t="shared" si="113"/>
        <v>0.309947299077734</v>
      </c>
    </row>
    <row r="1413" spans="1:33">
      <c r="A1413" s="6">
        <v>1412</v>
      </c>
      <c r="B1413" s="7" t="s">
        <v>3967</v>
      </c>
      <c r="C1413" s="7" t="s">
        <v>152</v>
      </c>
      <c r="D1413" s="7" t="s">
        <v>1222</v>
      </c>
      <c r="E1413" s="7" t="s">
        <v>1223</v>
      </c>
      <c r="F1413" s="7" t="s">
        <v>158</v>
      </c>
      <c r="G1413" s="7" t="s">
        <v>296</v>
      </c>
      <c r="H1413" s="7" t="s">
        <v>51</v>
      </c>
      <c r="I1413" s="7" t="s">
        <v>212</v>
      </c>
      <c r="J1413" s="7" t="s">
        <v>64</v>
      </c>
      <c r="K1413" s="7" t="s">
        <v>3968</v>
      </c>
      <c r="L1413" s="7" t="s">
        <v>42</v>
      </c>
      <c r="M1413" s="7" t="s">
        <v>105</v>
      </c>
      <c r="N1413" s="7" t="s">
        <v>3969</v>
      </c>
      <c r="O1413" s="7">
        <v>272.52</v>
      </c>
      <c r="P1413" s="7">
        <v>4</v>
      </c>
      <c r="Q1413" s="7">
        <v>128.04</v>
      </c>
      <c r="R1413" s="8">
        <f>Table1[[#This Row],[Profit]]/Table1[[#This Row],[Sales]]</f>
        <v>0.469837076177895</v>
      </c>
      <c r="S1413" s="7">
        <v>37.72</v>
      </c>
      <c r="T1413" s="7" t="s">
        <v>170</v>
      </c>
      <c r="U1413" s="7">
        <v>346</v>
      </c>
      <c r="V1413" s="7" t="s">
        <v>173</v>
      </c>
      <c r="W1413" s="7" t="s">
        <v>106</v>
      </c>
      <c r="X1413" s="10" t="s">
        <v>28</v>
      </c>
      <c r="Y1413" s="14">
        <v>45483</v>
      </c>
      <c r="Z1413" s="14">
        <v>45606</v>
      </c>
      <c r="AA1413" s="11">
        <f t="shared" si="110"/>
        <v>2024</v>
      </c>
      <c r="AB1413" s="11" t="str">
        <f t="shared" si="111"/>
        <v>November</v>
      </c>
      <c r="AC1413" s="11">
        <f t="shared" si="114"/>
        <v>123</v>
      </c>
      <c r="AD1413" s="13" t="str" cm="1">
        <f t="array" ref="AD1413">_xlfn.IFS(Table1[[#This Row],[Diff order-ship date]]&gt;10,"late time",Table1[[#This Row],[Diff order-ship date]]&gt;=0,"on time",Table1[[#This Row],[Diff order-ship date]]&lt;0,"not appropriate")</f>
        <v>late time</v>
      </c>
      <c r="AE1413" s="11" t="str">
        <f t="shared" si="112"/>
        <v>Positive</v>
      </c>
      <c r="AF1413" s="11" t="str">
        <f>_xlfn.CONCAT(Table1[[#This Row],[Month]],Table1[[#This Row],[year]])</f>
        <v>November2024</v>
      </c>
      <c r="AG1413" s="11">
        <f t="shared" si="113"/>
        <v>0.469837076177895</v>
      </c>
    </row>
    <row r="1414" spans="1:33">
      <c r="A1414" s="4">
        <v>1413</v>
      </c>
      <c r="B1414" s="5" t="s">
        <v>3699</v>
      </c>
      <c r="C1414" s="5" t="s">
        <v>152</v>
      </c>
      <c r="D1414" s="5" t="s">
        <v>3700</v>
      </c>
      <c r="E1414" s="5" t="s">
        <v>3701</v>
      </c>
      <c r="F1414" s="5" t="s">
        <v>158</v>
      </c>
      <c r="G1414" s="5" t="s">
        <v>1425</v>
      </c>
      <c r="H1414" s="5" t="s">
        <v>25</v>
      </c>
      <c r="I1414" s="5" t="s">
        <v>212</v>
      </c>
      <c r="J1414" s="5" t="s">
        <v>66</v>
      </c>
      <c r="K1414" s="5" t="s">
        <v>1690</v>
      </c>
      <c r="L1414" s="5" t="s">
        <v>29</v>
      </c>
      <c r="M1414" s="5" t="s">
        <v>56</v>
      </c>
      <c r="N1414" s="5" t="s">
        <v>1691</v>
      </c>
      <c r="O1414" s="5">
        <v>149.58000000000001</v>
      </c>
      <c r="P1414" s="5">
        <v>1</v>
      </c>
      <c r="Q1414" s="5">
        <v>14.94</v>
      </c>
      <c r="R1414" s="8">
        <f>Table1[[#This Row],[Profit]]/Table1[[#This Row],[Sales]]</f>
        <v>9.9879663056558293E-2</v>
      </c>
      <c r="S1414" s="5">
        <v>13.64</v>
      </c>
      <c r="T1414" s="5" t="s">
        <v>170</v>
      </c>
      <c r="U1414" s="5">
        <v>340</v>
      </c>
      <c r="V1414" s="5" t="s">
        <v>173</v>
      </c>
      <c r="W1414" s="5" t="s">
        <v>96</v>
      </c>
      <c r="X1414" s="9" t="s">
        <v>28</v>
      </c>
      <c r="Y1414" s="12">
        <v>44559</v>
      </c>
      <c r="Z1414" s="12">
        <v>44621</v>
      </c>
      <c r="AA1414" s="11">
        <f t="shared" si="110"/>
        <v>2022</v>
      </c>
      <c r="AB1414" s="11" t="str">
        <f t="shared" si="111"/>
        <v>March</v>
      </c>
      <c r="AC1414" s="11">
        <f t="shared" si="114"/>
        <v>62</v>
      </c>
      <c r="AD1414" s="13" t="str" cm="1">
        <f t="array" ref="AD1414">_xlfn.IFS(Table1[[#This Row],[Diff order-ship date]]&gt;10,"late time",Table1[[#This Row],[Diff order-ship date]]&gt;=0,"on time",Table1[[#This Row],[Diff order-ship date]]&lt;0,"not appropriate")</f>
        <v>late time</v>
      </c>
      <c r="AE1414" s="11" t="str">
        <f t="shared" si="112"/>
        <v>Positive</v>
      </c>
      <c r="AF1414" s="11" t="str">
        <f>_xlfn.CONCAT(Table1[[#This Row],[Month]],Table1[[#This Row],[year]])</f>
        <v>March2022</v>
      </c>
      <c r="AG1414" s="11">
        <f t="shared" si="113"/>
        <v>9.9879663056558293E-2</v>
      </c>
    </row>
    <row r="1415" spans="1:33">
      <c r="A1415" s="6">
        <v>1414</v>
      </c>
      <c r="B1415" s="7" t="s">
        <v>3683</v>
      </c>
      <c r="C1415" s="7" t="s">
        <v>152</v>
      </c>
      <c r="D1415" s="7" t="s">
        <v>3684</v>
      </c>
      <c r="E1415" s="7" t="s">
        <v>3685</v>
      </c>
      <c r="F1415" s="7" t="s">
        <v>159</v>
      </c>
      <c r="G1415" s="7" t="s">
        <v>644</v>
      </c>
      <c r="H1415" s="7" t="s">
        <v>104</v>
      </c>
      <c r="I1415" s="7" t="s">
        <v>212</v>
      </c>
      <c r="J1415" s="7" t="s">
        <v>67</v>
      </c>
      <c r="K1415" s="7" t="s">
        <v>2579</v>
      </c>
      <c r="L1415" s="7" t="s">
        <v>29</v>
      </c>
      <c r="M1415" s="7" t="s">
        <v>56</v>
      </c>
      <c r="N1415" s="7" t="s">
        <v>2580</v>
      </c>
      <c r="O1415" s="7">
        <v>86.894999999999996</v>
      </c>
      <c r="P1415" s="7">
        <v>3</v>
      </c>
      <c r="Q1415" s="7">
        <v>-33.075000000000003</v>
      </c>
      <c r="R1415" s="8">
        <f>Table1[[#This Row],[Profit]]/Table1[[#This Row],[Sales]]</f>
        <v>-0.380631796996375</v>
      </c>
      <c r="S1415" s="7">
        <v>13.6</v>
      </c>
      <c r="T1415" s="7" t="s">
        <v>165</v>
      </c>
      <c r="U1415" s="7">
        <v>271</v>
      </c>
      <c r="V1415" s="7" t="s">
        <v>173</v>
      </c>
      <c r="W1415" s="7" t="s">
        <v>96</v>
      </c>
      <c r="X1415" s="10" t="s">
        <v>21</v>
      </c>
      <c r="Y1415" s="14">
        <v>45477</v>
      </c>
      <c r="Z1415" s="14">
        <v>45630</v>
      </c>
      <c r="AA1415" s="11">
        <f t="shared" si="110"/>
        <v>2024</v>
      </c>
      <c r="AB1415" s="11" t="str">
        <f t="shared" si="111"/>
        <v>December</v>
      </c>
      <c r="AC1415" s="11">
        <f t="shared" si="114"/>
        <v>153</v>
      </c>
      <c r="AD1415" s="13" t="str" cm="1">
        <f t="array" ref="AD1415">_xlfn.IFS(Table1[[#This Row],[Diff order-ship date]]&gt;10,"late time",Table1[[#This Row],[Diff order-ship date]]&gt;=0,"on time",Table1[[#This Row],[Diff order-ship date]]&lt;0,"not appropriate")</f>
        <v>late time</v>
      </c>
      <c r="AE1415" s="11" t="str">
        <f t="shared" si="112"/>
        <v>Negative</v>
      </c>
      <c r="AF1415" s="11" t="str">
        <f>_xlfn.CONCAT(Table1[[#This Row],[Month]],Table1[[#This Row],[year]])</f>
        <v>December2024</v>
      </c>
      <c r="AG1415" s="11">
        <f t="shared" si="113"/>
        <v>-0.380631796996375</v>
      </c>
    </row>
    <row r="1416" spans="1:33">
      <c r="A1416" s="4">
        <v>1415</v>
      </c>
      <c r="B1416" s="5" t="s">
        <v>3723</v>
      </c>
      <c r="C1416" s="5" t="s">
        <v>147</v>
      </c>
      <c r="D1416" s="5" t="s">
        <v>3724</v>
      </c>
      <c r="E1416" s="5" t="s">
        <v>3725</v>
      </c>
      <c r="F1416" s="5" t="s">
        <v>158</v>
      </c>
      <c r="G1416" s="5" t="s">
        <v>380</v>
      </c>
      <c r="H1416" s="5" t="s">
        <v>51</v>
      </c>
      <c r="I1416" s="5" t="s">
        <v>212</v>
      </c>
      <c r="J1416" s="5" t="s">
        <v>64</v>
      </c>
      <c r="K1416" s="5" t="s">
        <v>1802</v>
      </c>
      <c r="L1416" s="5" t="s">
        <v>29</v>
      </c>
      <c r="M1416" s="5" t="s">
        <v>83</v>
      </c>
      <c r="N1416" s="5" t="s">
        <v>1803</v>
      </c>
      <c r="O1416" s="5">
        <v>131.58000000000001</v>
      </c>
      <c r="P1416" s="5">
        <v>3</v>
      </c>
      <c r="Q1416" s="5">
        <v>15.75</v>
      </c>
      <c r="R1416" s="8">
        <f>Table1[[#This Row],[Profit]]/Table1[[#This Row],[Sales]]</f>
        <v>0.11969904240766099</v>
      </c>
      <c r="S1416" s="5">
        <v>12.04</v>
      </c>
      <c r="T1416" s="5" t="s">
        <v>165</v>
      </c>
      <c r="U1416" s="5">
        <v>50</v>
      </c>
      <c r="V1416" s="5" t="s">
        <v>173</v>
      </c>
      <c r="W1416" s="5" t="s">
        <v>106</v>
      </c>
      <c r="X1416" s="9" t="s">
        <v>21</v>
      </c>
      <c r="Y1416" s="12">
        <v>45164</v>
      </c>
      <c r="Z1416" s="12">
        <v>45168</v>
      </c>
      <c r="AA1416" s="11">
        <f t="shared" si="110"/>
        <v>2023</v>
      </c>
      <c r="AB1416" s="11" t="str">
        <f t="shared" si="111"/>
        <v>August</v>
      </c>
      <c r="AC1416" s="11">
        <f t="shared" si="114"/>
        <v>4</v>
      </c>
      <c r="AD1416" s="13" t="str" cm="1">
        <f t="array" ref="AD1416">_xlfn.IFS(Table1[[#This Row],[Diff order-ship date]]&gt;10,"late time",Table1[[#This Row],[Diff order-ship date]]&gt;=0,"on time",Table1[[#This Row],[Diff order-ship date]]&lt;0,"not appropriate")</f>
        <v>on time</v>
      </c>
      <c r="AE1416" s="11" t="str">
        <f t="shared" si="112"/>
        <v>Positive</v>
      </c>
      <c r="AF1416" s="11" t="str">
        <f>_xlfn.CONCAT(Table1[[#This Row],[Month]],Table1[[#This Row],[year]])</f>
        <v>August2023</v>
      </c>
      <c r="AG1416" s="11">
        <f t="shared" si="113"/>
        <v>0.11969904240766099</v>
      </c>
    </row>
    <row r="1417" spans="1:33">
      <c r="A1417" s="6">
        <v>1416</v>
      </c>
      <c r="B1417" s="7" t="s">
        <v>3970</v>
      </c>
      <c r="C1417" s="7" t="s">
        <v>152</v>
      </c>
      <c r="D1417" s="7" t="s">
        <v>2327</v>
      </c>
      <c r="E1417" s="7" t="s">
        <v>2328</v>
      </c>
      <c r="F1417" s="7" t="s">
        <v>158</v>
      </c>
      <c r="G1417" s="7" t="s">
        <v>1020</v>
      </c>
      <c r="H1417" s="7" t="s">
        <v>129</v>
      </c>
      <c r="I1417" s="7" t="s">
        <v>212</v>
      </c>
      <c r="J1417" s="7" t="s">
        <v>67</v>
      </c>
      <c r="K1417" s="7" t="s">
        <v>3971</v>
      </c>
      <c r="L1417" s="7" t="s">
        <v>29</v>
      </c>
      <c r="M1417" s="7" t="s">
        <v>83</v>
      </c>
      <c r="N1417" s="7" t="s">
        <v>3972</v>
      </c>
      <c r="O1417" s="7">
        <v>85.14</v>
      </c>
      <c r="P1417" s="7">
        <v>2</v>
      </c>
      <c r="Q1417" s="7">
        <v>39.96</v>
      </c>
      <c r="R1417" s="8">
        <f>Table1[[#This Row],[Profit]]/Table1[[#This Row],[Sales]]</f>
        <v>0.46934460887949297</v>
      </c>
      <c r="S1417" s="7">
        <v>8.25</v>
      </c>
      <c r="T1417" s="7" t="s">
        <v>165</v>
      </c>
      <c r="U1417" s="7">
        <v>569</v>
      </c>
      <c r="V1417" s="7" t="s">
        <v>173</v>
      </c>
      <c r="W1417" s="7" t="s">
        <v>96</v>
      </c>
      <c r="X1417" s="10" t="s">
        <v>28</v>
      </c>
      <c r="Y1417" s="14">
        <v>44714</v>
      </c>
      <c r="Z1417" s="14">
        <v>44867</v>
      </c>
      <c r="AA1417" s="11">
        <f t="shared" si="110"/>
        <v>2022</v>
      </c>
      <c r="AB1417" s="11" t="str">
        <f t="shared" si="111"/>
        <v>November</v>
      </c>
      <c r="AC1417" s="11">
        <f t="shared" si="114"/>
        <v>153</v>
      </c>
      <c r="AD1417" s="13" t="str" cm="1">
        <f t="array" ref="AD1417">_xlfn.IFS(Table1[[#This Row],[Diff order-ship date]]&gt;10,"late time",Table1[[#This Row],[Diff order-ship date]]&gt;=0,"on time",Table1[[#This Row],[Diff order-ship date]]&lt;0,"not appropriate")</f>
        <v>late time</v>
      </c>
      <c r="AE1417" s="11" t="str">
        <f t="shared" si="112"/>
        <v>Positive</v>
      </c>
      <c r="AF1417" s="11" t="str">
        <f>_xlfn.CONCAT(Table1[[#This Row],[Month]],Table1[[#This Row],[year]])</f>
        <v>November2022</v>
      </c>
      <c r="AG1417" s="11">
        <f t="shared" si="113"/>
        <v>0.46934460887949297</v>
      </c>
    </row>
    <row r="1418" spans="1:33">
      <c r="A1418" s="4">
        <v>1417</v>
      </c>
      <c r="B1418" s="5" t="s">
        <v>3904</v>
      </c>
      <c r="C1418" s="5" t="s">
        <v>153</v>
      </c>
      <c r="D1418" s="5" t="s">
        <v>3905</v>
      </c>
      <c r="E1418" s="5" t="s">
        <v>3906</v>
      </c>
      <c r="F1418" s="5" t="s">
        <v>160</v>
      </c>
      <c r="G1418" s="5" t="s">
        <v>441</v>
      </c>
      <c r="H1418" s="5" t="s">
        <v>104</v>
      </c>
      <c r="I1418" s="5" t="s">
        <v>212</v>
      </c>
      <c r="J1418" s="5" t="s">
        <v>67</v>
      </c>
      <c r="K1418" s="5" t="s">
        <v>2706</v>
      </c>
      <c r="L1418" s="5" t="s">
        <v>29</v>
      </c>
      <c r="M1418" s="5" t="s">
        <v>83</v>
      </c>
      <c r="N1418" s="5" t="s">
        <v>2707</v>
      </c>
      <c r="O1418" s="5">
        <v>95.04</v>
      </c>
      <c r="P1418" s="5">
        <v>4</v>
      </c>
      <c r="Q1418" s="5">
        <v>46.56</v>
      </c>
      <c r="R1418" s="8">
        <f>Table1[[#This Row],[Profit]]/Table1[[#This Row],[Sales]]</f>
        <v>0.48989898989899</v>
      </c>
      <c r="S1418" s="5">
        <v>12.24</v>
      </c>
      <c r="T1418" s="5" t="s">
        <v>165</v>
      </c>
      <c r="U1418" s="5">
        <v>414</v>
      </c>
      <c r="V1418" s="5" t="s">
        <v>173</v>
      </c>
      <c r="W1418" s="5" t="s">
        <v>106</v>
      </c>
      <c r="X1418" s="9" t="s">
        <v>21</v>
      </c>
      <c r="Y1418" s="12">
        <v>45268</v>
      </c>
      <c r="Z1418" s="12">
        <v>45154</v>
      </c>
      <c r="AA1418" s="11">
        <f t="shared" si="110"/>
        <v>2023</v>
      </c>
      <c r="AB1418" s="11" t="str">
        <f t="shared" si="111"/>
        <v>August</v>
      </c>
      <c r="AC1418" s="11">
        <f t="shared" si="114"/>
        <v>-114</v>
      </c>
      <c r="AD1418" s="13" t="str" cm="1">
        <f t="array" ref="AD1418">_xlfn.IFS(Table1[[#This Row],[Diff order-ship date]]&gt;10,"late time",Table1[[#This Row],[Diff order-ship date]]&gt;=0,"on time",Table1[[#This Row],[Diff order-ship date]]&lt;0,"not appropriate")</f>
        <v>not appropriate</v>
      </c>
      <c r="AE1418" s="11" t="str">
        <f t="shared" si="112"/>
        <v>Positive</v>
      </c>
      <c r="AF1418" s="11" t="str">
        <f>_xlfn.CONCAT(Table1[[#This Row],[Month]],Table1[[#This Row],[year]])</f>
        <v>August2023</v>
      </c>
      <c r="AG1418" s="11">
        <f t="shared" si="113"/>
        <v>0.48989898989899</v>
      </c>
    </row>
    <row r="1419" spans="1:33">
      <c r="A1419" s="6">
        <v>1418</v>
      </c>
      <c r="B1419" s="7" t="s">
        <v>3973</v>
      </c>
      <c r="C1419" s="7" t="s">
        <v>153</v>
      </c>
      <c r="D1419" s="7" t="s">
        <v>783</v>
      </c>
      <c r="E1419" s="7" t="s">
        <v>784</v>
      </c>
      <c r="F1419" s="7" t="s">
        <v>160</v>
      </c>
      <c r="G1419" s="7" t="s">
        <v>879</v>
      </c>
      <c r="H1419" s="7" t="s">
        <v>132</v>
      </c>
      <c r="I1419" s="7" t="s">
        <v>212</v>
      </c>
      <c r="J1419" s="7" t="s">
        <v>66</v>
      </c>
      <c r="K1419" s="7" t="s">
        <v>1284</v>
      </c>
      <c r="L1419" s="7" t="s">
        <v>29</v>
      </c>
      <c r="M1419" s="7" t="s">
        <v>56</v>
      </c>
      <c r="N1419" s="7" t="s">
        <v>1285</v>
      </c>
      <c r="O1419" s="7">
        <v>1395</v>
      </c>
      <c r="P1419" s="7">
        <v>3</v>
      </c>
      <c r="Q1419" s="7">
        <v>237.15</v>
      </c>
      <c r="R1419" s="8">
        <f>Table1[[#This Row],[Profit]]/Table1[[#This Row],[Sales]]</f>
        <v>0.17</v>
      </c>
      <c r="S1419" s="7">
        <v>244.5</v>
      </c>
      <c r="T1419" s="7" t="s">
        <v>165</v>
      </c>
      <c r="U1419" s="7">
        <v>56</v>
      </c>
      <c r="V1419" s="7" t="s">
        <v>173</v>
      </c>
      <c r="W1419" s="7" t="s">
        <v>89</v>
      </c>
      <c r="X1419" s="10" t="s">
        <v>21</v>
      </c>
      <c r="Y1419" s="14">
        <v>44724</v>
      </c>
      <c r="Z1419" s="14">
        <v>44846</v>
      </c>
      <c r="AA1419" s="11">
        <f t="shared" si="110"/>
        <v>2022</v>
      </c>
      <c r="AB1419" s="11" t="str">
        <f t="shared" si="111"/>
        <v>October</v>
      </c>
      <c r="AC1419" s="11">
        <f t="shared" si="114"/>
        <v>122</v>
      </c>
      <c r="AD1419" s="13" t="str" cm="1">
        <f t="array" ref="AD1419">_xlfn.IFS(Table1[[#This Row],[Diff order-ship date]]&gt;10,"late time",Table1[[#This Row],[Diff order-ship date]]&gt;=0,"on time",Table1[[#This Row],[Diff order-ship date]]&lt;0,"not appropriate")</f>
        <v>late time</v>
      </c>
      <c r="AE1419" s="11" t="str">
        <f t="shared" si="112"/>
        <v>Positive</v>
      </c>
      <c r="AF1419" s="11" t="str">
        <f>_xlfn.CONCAT(Table1[[#This Row],[Month]],Table1[[#This Row],[year]])</f>
        <v>October2022</v>
      </c>
      <c r="AG1419" s="11">
        <f t="shared" si="113"/>
        <v>0.17</v>
      </c>
    </row>
    <row r="1420" spans="1:33">
      <c r="A1420" s="4">
        <v>1419</v>
      </c>
      <c r="B1420" s="5" t="s">
        <v>3904</v>
      </c>
      <c r="C1420" s="5" t="s">
        <v>153</v>
      </c>
      <c r="D1420" s="5" t="s">
        <v>3905</v>
      </c>
      <c r="E1420" s="5" t="s">
        <v>3906</v>
      </c>
      <c r="F1420" s="5" t="s">
        <v>160</v>
      </c>
      <c r="G1420" s="5" t="s">
        <v>441</v>
      </c>
      <c r="H1420" s="5" t="s">
        <v>104</v>
      </c>
      <c r="I1420" s="5" t="s">
        <v>212</v>
      </c>
      <c r="J1420" s="5" t="s">
        <v>67</v>
      </c>
      <c r="K1420" s="5" t="s">
        <v>3974</v>
      </c>
      <c r="L1420" s="5" t="s">
        <v>42</v>
      </c>
      <c r="M1420" s="5" t="s">
        <v>62</v>
      </c>
      <c r="N1420" s="5" t="s">
        <v>3975</v>
      </c>
      <c r="O1420" s="5">
        <v>507.6</v>
      </c>
      <c r="P1420" s="5">
        <v>4</v>
      </c>
      <c r="Q1420" s="5">
        <v>218.16</v>
      </c>
      <c r="R1420" s="8">
        <f>Table1[[#This Row],[Profit]]/Table1[[#This Row],[Sales]]</f>
        <v>0.42978723404255298</v>
      </c>
      <c r="S1420" s="5">
        <v>44.47</v>
      </c>
      <c r="T1420" s="5" t="s">
        <v>165</v>
      </c>
      <c r="U1420" s="5">
        <v>665</v>
      </c>
      <c r="V1420" s="5" t="s">
        <v>173</v>
      </c>
      <c r="W1420" s="5" t="s">
        <v>101</v>
      </c>
      <c r="X1420" s="9" t="s">
        <v>28</v>
      </c>
      <c r="Y1420" s="12">
        <v>44478</v>
      </c>
      <c r="Z1420" s="12">
        <v>44453</v>
      </c>
      <c r="AA1420" s="11">
        <f t="shared" si="110"/>
        <v>2021</v>
      </c>
      <c r="AB1420" s="11" t="str">
        <f t="shared" si="111"/>
        <v>September</v>
      </c>
      <c r="AC1420" s="11">
        <f t="shared" si="114"/>
        <v>-25</v>
      </c>
      <c r="AD1420" s="13" t="str" cm="1">
        <f t="array" ref="AD1420">_xlfn.IFS(Table1[[#This Row],[Diff order-ship date]]&gt;10,"late time",Table1[[#This Row],[Diff order-ship date]]&gt;=0,"on time",Table1[[#This Row],[Diff order-ship date]]&lt;0,"not appropriate")</f>
        <v>not appropriate</v>
      </c>
      <c r="AE1420" s="11" t="str">
        <f t="shared" si="112"/>
        <v>Positive</v>
      </c>
      <c r="AF1420" s="11" t="str">
        <f>_xlfn.CONCAT(Table1[[#This Row],[Month]],Table1[[#This Row],[year]])</f>
        <v>September2021</v>
      </c>
      <c r="AG1420" s="11">
        <f t="shared" si="113"/>
        <v>0.42978723404255298</v>
      </c>
    </row>
    <row r="1421" spans="1:33">
      <c r="A1421" s="6">
        <v>1420</v>
      </c>
      <c r="B1421" s="7" t="s">
        <v>3976</v>
      </c>
      <c r="C1421" s="7" t="s">
        <v>153</v>
      </c>
      <c r="D1421" s="7" t="s">
        <v>3363</v>
      </c>
      <c r="E1421" s="7" t="s">
        <v>3364</v>
      </c>
      <c r="F1421" s="7" t="s">
        <v>159</v>
      </c>
      <c r="G1421" s="7" t="s">
        <v>326</v>
      </c>
      <c r="H1421" s="7" t="s">
        <v>132</v>
      </c>
      <c r="I1421" s="7" t="s">
        <v>212</v>
      </c>
      <c r="J1421" s="7" t="s">
        <v>66</v>
      </c>
      <c r="K1421" s="7" t="s">
        <v>3977</v>
      </c>
      <c r="L1421" s="7" t="s">
        <v>29</v>
      </c>
      <c r="M1421" s="7" t="s">
        <v>56</v>
      </c>
      <c r="N1421" s="7" t="s">
        <v>3978</v>
      </c>
      <c r="O1421" s="7">
        <v>1391.76</v>
      </c>
      <c r="P1421" s="7">
        <v>3</v>
      </c>
      <c r="Q1421" s="7">
        <v>97.38</v>
      </c>
      <c r="R1421" s="8">
        <f>Table1[[#This Row],[Profit]]/Table1[[#This Row],[Sales]]</f>
        <v>6.9968960165545796E-2</v>
      </c>
      <c r="S1421" s="7">
        <v>223.52</v>
      </c>
      <c r="T1421" s="7" t="s">
        <v>165</v>
      </c>
      <c r="U1421" s="7">
        <v>798</v>
      </c>
      <c r="V1421" s="7" t="s">
        <v>173</v>
      </c>
      <c r="W1421" s="7" t="s">
        <v>101</v>
      </c>
      <c r="X1421" s="10" t="s">
        <v>28</v>
      </c>
      <c r="Y1421" s="14">
        <v>45081</v>
      </c>
      <c r="Z1421" s="14">
        <v>45203</v>
      </c>
      <c r="AA1421" s="11">
        <f t="shared" si="110"/>
        <v>2023</v>
      </c>
      <c r="AB1421" s="11" t="str">
        <f t="shared" si="111"/>
        <v>October</v>
      </c>
      <c r="AC1421" s="11">
        <f t="shared" si="114"/>
        <v>122</v>
      </c>
      <c r="AD1421" s="13" t="str" cm="1">
        <f t="array" ref="AD1421">_xlfn.IFS(Table1[[#This Row],[Diff order-ship date]]&gt;10,"late time",Table1[[#This Row],[Diff order-ship date]]&gt;=0,"on time",Table1[[#This Row],[Diff order-ship date]]&lt;0,"not appropriate")</f>
        <v>late time</v>
      </c>
      <c r="AE1421" s="11" t="str">
        <f t="shared" si="112"/>
        <v>Positive</v>
      </c>
      <c r="AF1421" s="11" t="str">
        <f>_xlfn.CONCAT(Table1[[#This Row],[Month]],Table1[[#This Row],[year]])</f>
        <v>October2023</v>
      </c>
      <c r="AG1421" s="11">
        <f t="shared" si="113"/>
        <v>6.9968960165545796E-2</v>
      </c>
    </row>
    <row r="1422" spans="1:33">
      <c r="A1422" s="4">
        <v>1421</v>
      </c>
      <c r="B1422" s="5" t="s">
        <v>3979</v>
      </c>
      <c r="C1422" s="5" t="s">
        <v>153</v>
      </c>
      <c r="D1422" s="5" t="s">
        <v>889</v>
      </c>
      <c r="E1422" s="5" t="s">
        <v>890</v>
      </c>
      <c r="F1422" s="5" t="s">
        <v>159</v>
      </c>
      <c r="G1422" s="5" t="s">
        <v>869</v>
      </c>
      <c r="H1422" s="5" t="s">
        <v>138</v>
      </c>
      <c r="I1422" s="5" t="s">
        <v>212</v>
      </c>
      <c r="J1422" s="5" t="s">
        <v>65</v>
      </c>
      <c r="K1422" s="5" t="s">
        <v>1291</v>
      </c>
      <c r="L1422" s="5" t="s">
        <v>29</v>
      </c>
      <c r="M1422" s="5" t="s">
        <v>56</v>
      </c>
      <c r="N1422" s="5" t="s">
        <v>1292</v>
      </c>
      <c r="O1422" s="5">
        <v>493.38</v>
      </c>
      <c r="P1422" s="5">
        <v>3</v>
      </c>
      <c r="Q1422" s="5">
        <v>123.3</v>
      </c>
      <c r="R1422" s="8">
        <f>Table1[[#This Row],[Profit]]/Table1[[#This Row],[Sales]]</f>
        <v>0.249908792411529</v>
      </c>
      <c r="S1422" s="5">
        <v>83.06</v>
      </c>
      <c r="T1422" s="5" t="s">
        <v>165</v>
      </c>
      <c r="U1422" s="5">
        <v>124</v>
      </c>
      <c r="V1422" s="5" t="s">
        <v>173</v>
      </c>
      <c r="W1422" s="5" t="s">
        <v>96</v>
      </c>
      <c r="X1422" s="9" t="s">
        <v>21</v>
      </c>
      <c r="Y1422" s="12">
        <v>45637</v>
      </c>
      <c r="Z1422" s="12">
        <v>45612</v>
      </c>
      <c r="AA1422" s="11">
        <f t="shared" si="110"/>
        <v>2024</v>
      </c>
      <c r="AB1422" s="11" t="str">
        <f t="shared" si="111"/>
        <v>November</v>
      </c>
      <c r="AC1422" s="11">
        <f t="shared" si="114"/>
        <v>-25</v>
      </c>
      <c r="AD1422" s="13" t="str" cm="1">
        <f t="array" ref="AD1422">_xlfn.IFS(Table1[[#This Row],[Diff order-ship date]]&gt;10,"late time",Table1[[#This Row],[Diff order-ship date]]&gt;=0,"on time",Table1[[#This Row],[Diff order-ship date]]&lt;0,"not appropriate")</f>
        <v>not appropriate</v>
      </c>
      <c r="AE1422" s="11" t="str">
        <f t="shared" si="112"/>
        <v>Positive</v>
      </c>
      <c r="AF1422" s="11" t="str">
        <f>_xlfn.CONCAT(Table1[[#This Row],[Month]],Table1[[#This Row],[year]])</f>
        <v>November2024</v>
      </c>
      <c r="AG1422" s="11">
        <f t="shared" si="113"/>
        <v>0.249908792411529</v>
      </c>
    </row>
    <row r="1423" spans="1:33">
      <c r="A1423" s="6">
        <v>1422</v>
      </c>
      <c r="B1423" s="7" t="s">
        <v>3642</v>
      </c>
      <c r="C1423" s="7" t="s">
        <v>153</v>
      </c>
      <c r="D1423" s="7" t="s">
        <v>3643</v>
      </c>
      <c r="E1423" s="7" t="s">
        <v>3644</v>
      </c>
      <c r="F1423" s="7" t="s">
        <v>159</v>
      </c>
      <c r="G1423" s="7" t="s">
        <v>345</v>
      </c>
      <c r="H1423" s="7" t="s">
        <v>142</v>
      </c>
      <c r="I1423" s="7" t="s">
        <v>212</v>
      </c>
      <c r="J1423" s="7" t="s">
        <v>64</v>
      </c>
      <c r="K1423" s="7" t="s">
        <v>3353</v>
      </c>
      <c r="L1423" s="7" t="s">
        <v>29</v>
      </c>
      <c r="M1423" s="7" t="s">
        <v>56</v>
      </c>
      <c r="N1423" s="7" t="s">
        <v>3354</v>
      </c>
      <c r="O1423" s="7">
        <v>179.46</v>
      </c>
      <c r="P1423" s="7">
        <v>3</v>
      </c>
      <c r="Q1423" s="7">
        <v>69.930000000000007</v>
      </c>
      <c r="R1423" s="8">
        <f>Table1[[#This Row],[Profit]]/Table1[[#This Row],[Sales]]</f>
        <v>0.389669007021063</v>
      </c>
      <c r="S1423" s="7">
        <v>20.36</v>
      </c>
      <c r="T1423" s="7" t="s">
        <v>165</v>
      </c>
      <c r="U1423" s="7">
        <v>318</v>
      </c>
      <c r="V1423" s="7" t="s">
        <v>173</v>
      </c>
      <c r="W1423" s="7" t="s">
        <v>89</v>
      </c>
      <c r="X1423" s="10" t="s">
        <v>28</v>
      </c>
      <c r="Y1423" s="14">
        <v>45637</v>
      </c>
      <c r="Z1423" s="14">
        <v>45612</v>
      </c>
      <c r="AA1423" s="11">
        <f t="shared" si="110"/>
        <v>2024</v>
      </c>
      <c r="AB1423" s="11" t="str">
        <f t="shared" si="111"/>
        <v>November</v>
      </c>
      <c r="AC1423" s="11">
        <f t="shared" si="114"/>
        <v>-25</v>
      </c>
      <c r="AD1423" s="13" t="str" cm="1">
        <f t="array" ref="AD1423">_xlfn.IFS(Table1[[#This Row],[Diff order-ship date]]&gt;10,"late time",Table1[[#This Row],[Diff order-ship date]]&gt;=0,"on time",Table1[[#This Row],[Diff order-ship date]]&lt;0,"not appropriate")</f>
        <v>not appropriate</v>
      </c>
      <c r="AE1423" s="11" t="str">
        <f t="shared" si="112"/>
        <v>Positive</v>
      </c>
      <c r="AF1423" s="11" t="str">
        <f>_xlfn.CONCAT(Table1[[#This Row],[Month]],Table1[[#This Row],[year]])</f>
        <v>November2024</v>
      </c>
      <c r="AG1423" s="11">
        <f t="shared" si="113"/>
        <v>0.389669007021063</v>
      </c>
    </row>
    <row r="1424" spans="1:33">
      <c r="A1424" s="4">
        <v>1423</v>
      </c>
      <c r="B1424" s="5" t="s">
        <v>3897</v>
      </c>
      <c r="C1424" s="5" t="s">
        <v>153</v>
      </c>
      <c r="D1424" s="5" t="s">
        <v>445</v>
      </c>
      <c r="E1424" s="5" t="s">
        <v>446</v>
      </c>
      <c r="F1424" s="5" t="s">
        <v>159</v>
      </c>
      <c r="G1424" s="5" t="s">
        <v>644</v>
      </c>
      <c r="H1424" s="5" t="s">
        <v>104</v>
      </c>
      <c r="I1424" s="5" t="s">
        <v>212</v>
      </c>
      <c r="J1424" s="5" t="s">
        <v>67</v>
      </c>
      <c r="K1424" s="5" t="s">
        <v>3980</v>
      </c>
      <c r="L1424" s="5" t="s">
        <v>29</v>
      </c>
      <c r="M1424" s="5" t="s">
        <v>56</v>
      </c>
      <c r="N1424" s="5" t="s">
        <v>3981</v>
      </c>
      <c r="O1424" s="5">
        <v>413.77499999999998</v>
      </c>
      <c r="P1424" s="5">
        <v>5</v>
      </c>
      <c r="Q1424" s="5">
        <v>-16.574999999999999</v>
      </c>
      <c r="R1424" s="8">
        <f>Table1[[#This Row],[Profit]]/Table1[[#This Row],[Sales]]</f>
        <v>-4.0058002537611E-2</v>
      </c>
      <c r="S1424" s="5">
        <v>55.14</v>
      </c>
      <c r="T1424" s="5" t="s">
        <v>165</v>
      </c>
      <c r="U1424" s="5">
        <v>226</v>
      </c>
      <c r="V1424" s="5" t="s">
        <v>173</v>
      </c>
      <c r="W1424" s="5" t="s">
        <v>101</v>
      </c>
      <c r="X1424" s="9" t="s">
        <v>21</v>
      </c>
      <c r="Y1424" s="12">
        <v>45382</v>
      </c>
      <c r="Z1424" s="12">
        <v>45386</v>
      </c>
      <c r="AA1424" s="11">
        <f t="shared" si="110"/>
        <v>2024</v>
      </c>
      <c r="AB1424" s="11" t="str">
        <f t="shared" si="111"/>
        <v>April</v>
      </c>
      <c r="AC1424" s="11">
        <f t="shared" si="114"/>
        <v>4</v>
      </c>
      <c r="AD1424" s="13" t="str" cm="1">
        <f t="array" ref="AD1424">_xlfn.IFS(Table1[[#This Row],[Diff order-ship date]]&gt;10,"late time",Table1[[#This Row],[Diff order-ship date]]&gt;=0,"on time",Table1[[#This Row],[Diff order-ship date]]&lt;0,"not appropriate")</f>
        <v>on time</v>
      </c>
      <c r="AE1424" s="11" t="str">
        <f t="shared" si="112"/>
        <v>Negative</v>
      </c>
      <c r="AF1424" s="11" t="str">
        <f>_xlfn.CONCAT(Table1[[#This Row],[Month]],Table1[[#This Row],[year]])</f>
        <v>April2024</v>
      </c>
      <c r="AG1424" s="11">
        <f t="shared" si="113"/>
        <v>-4.0058002537611E-2</v>
      </c>
    </row>
    <row r="1425" spans="1:33">
      <c r="A1425" s="6">
        <v>1424</v>
      </c>
      <c r="B1425" s="7" t="s">
        <v>3982</v>
      </c>
      <c r="C1425" s="7" t="s">
        <v>153</v>
      </c>
      <c r="D1425" s="7" t="s">
        <v>3390</v>
      </c>
      <c r="E1425" s="7" t="s">
        <v>3391</v>
      </c>
      <c r="F1425" s="7" t="s">
        <v>158</v>
      </c>
      <c r="G1425" s="7" t="s">
        <v>855</v>
      </c>
      <c r="H1425" s="7" t="s">
        <v>74</v>
      </c>
      <c r="I1425" s="7" t="s">
        <v>212</v>
      </c>
      <c r="J1425" s="7" t="s">
        <v>65</v>
      </c>
      <c r="K1425" s="7" t="s">
        <v>3983</v>
      </c>
      <c r="L1425" s="7" t="s">
        <v>29</v>
      </c>
      <c r="M1425" s="7" t="s">
        <v>83</v>
      </c>
      <c r="N1425" s="7" t="s">
        <v>3984</v>
      </c>
      <c r="O1425" s="7">
        <v>141.57</v>
      </c>
      <c r="P1425" s="7">
        <v>3</v>
      </c>
      <c r="Q1425" s="7">
        <v>52.38</v>
      </c>
      <c r="R1425" s="8">
        <f>Table1[[#This Row],[Profit]]/Table1[[#This Row],[Sales]]</f>
        <v>0.36999364272091601</v>
      </c>
      <c r="S1425" s="7">
        <v>15.62</v>
      </c>
      <c r="T1425" s="7" t="s">
        <v>165</v>
      </c>
      <c r="U1425" s="7">
        <v>474</v>
      </c>
      <c r="V1425" s="7" t="s">
        <v>173</v>
      </c>
      <c r="W1425" s="7" t="s">
        <v>106</v>
      </c>
      <c r="X1425" s="10" t="s">
        <v>28</v>
      </c>
      <c r="Y1425" s="14">
        <v>45382</v>
      </c>
      <c r="Z1425" s="14">
        <v>45386</v>
      </c>
      <c r="AA1425" s="11">
        <f t="shared" si="110"/>
        <v>2024</v>
      </c>
      <c r="AB1425" s="11" t="str">
        <f t="shared" si="111"/>
        <v>April</v>
      </c>
      <c r="AC1425" s="11">
        <f t="shared" si="114"/>
        <v>4</v>
      </c>
      <c r="AD1425" s="13" t="str" cm="1">
        <f t="array" ref="AD1425">_xlfn.IFS(Table1[[#This Row],[Diff order-ship date]]&gt;10,"late time",Table1[[#This Row],[Diff order-ship date]]&gt;=0,"on time",Table1[[#This Row],[Diff order-ship date]]&lt;0,"not appropriate")</f>
        <v>on time</v>
      </c>
      <c r="AE1425" s="11" t="str">
        <f t="shared" si="112"/>
        <v>Positive</v>
      </c>
      <c r="AF1425" s="11" t="str">
        <f>_xlfn.CONCAT(Table1[[#This Row],[Month]],Table1[[#This Row],[year]])</f>
        <v>April2024</v>
      </c>
      <c r="AG1425" s="11">
        <f t="shared" si="113"/>
        <v>0.36999364272091601</v>
      </c>
    </row>
    <row r="1426" spans="1:33">
      <c r="A1426" s="4">
        <v>1425</v>
      </c>
      <c r="B1426" s="5" t="s">
        <v>3656</v>
      </c>
      <c r="C1426" s="5" t="s">
        <v>153</v>
      </c>
      <c r="D1426" s="5" t="s">
        <v>3237</v>
      </c>
      <c r="E1426" s="5" t="s">
        <v>3238</v>
      </c>
      <c r="F1426" s="5" t="s">
        <v>158</v>
      </c>
      <c r="G1426" s="5" t="s">
        <v>474</v>
      </c>
      <c r="H1426" s="5" t="s">
        <v>25</v>
      </c>
      <c r="I1426" s="5" t="s">
        <v>212</v>
      </c>
      <c r="J1426" s="5" t="s">
        <v>66</v>
      </c>
      <c r="K1426" s="5" t="s">
        <v>3985</v>
      </c>
      <c r="L1426" s="5" t="s">
        <v>42</v>
      </c>
      <c r="M1426" s="5" t="s">
        <v>95</v>
      </c>
      <c r="N1426" s="5" t="s">
        <v>1673</v>
      </c>
      <c r="O1426" s="5">
        <v>628.20000000000005</v>
      </c>
      <c r="P1426" s="5">
        <v>2</v>
      </c>
      <c r="Q1426" s="5">
        <v>270.12</v>
      </c>
      <c r="R1426" s="8">
        <f>Table1[[#This Row],[Profit]]/Table1[[#This Row],[Sales]]</f>
        <v>0.42999044890162402</v>
      </c>
      <c r="S1426" s="5">
        <v>49.92</v>
      </c>
      <c r="T1426" s="5" t="s">
        <v>165</v>
      </c>
      <c r="U1426" s="5">
        <v>465</v>
      </c>
      <c r="V1426" s="5" t="s">
        <v>173</v>
      </c>
      <c r="W1426" s="5" t="s">
        <v>101</v>
      </c>
      <c r="X1426" s="9" t="s">
        <v>28</v>
      </c>
      <c r="Y1426" s="12">
        <v>45241</v>
      </c>
      <c r="Z1426" s="12">
        <v>45245</v>
      </c>
      <c r="AA1426" s="11">
        <f t="shared" si="110"/>
        <v>2023</v>
      </c>
      <c r="AB1426" s="11" t="str">
        <f t="shared" si="111"/>
        <v>November</v>
      </c>
      <c r="AC1426" s="11">
        <f t="shared" si="114"/>
        <v>4</v>
      </c>
      <c r="AD1426" s="13" t="str" cm="1">
        <f t="array" ref="AD1426">_xlfn.IFS(Table1[[#This Row],[Diff order-ship date]]&gt;10,"late time",Table1[[#This Row],[Diff order-ship date]]&gt;=0,"on time",Table1[[#This Row],[Diff order-ship date]]&lt;0,"not appropriate")</f>
        <v>on time</v>
      </c>
      <c r="AE1426" s="11" t="str">
        <f t="shared" si="112"/>
        <v>Positive</v>
      </c>
      <c r="AF1426" s="11" t="str">
        <f>_xlfn.CONCAT(Table1[[#This Row],[Month]],Table1[[#This Row],[year]])</f>
        <v>November2023</v>
      </c>
      <c r="AG1426" s="11">
        <f t="shared" si="113"/>
        <v>0.42999044890162402</v>
      </c>
    </row>
    <row r="1427" spans="1:33">
      <c r="A1427" s="6">
        <v>1426</v>
      </c>
      <c r="B1427" s="7" t="s">
        <v>3767</v>
      </c>
      <c r="C1427" s="7" t="s">
        <v>153</v>
      </c>
      <c r="D1427" s="7" t="s">
        <v>3768</v>
      </c>
      <c r="E1427" s="7" t="s">
        <v>3769</v>
      </c>
      <c r="F1427" s="7" t="s">
        <v>158</v>
      </c>
      <c r="G1427" s="7" t="s">
        <v>224</v>
      </c>
      <c r="H1427" s="7" t="s">
        <v>87</v>
      </c>
      <c r="I1427" s="7" t="s">
        <v>212</v>
      </c>
      <c r="J1427" s="7" t="s">
        <v>66</v>
      </c>
      <c r="K1427" s="7" t="s">
        <v>3968</v>
      </c>
      <c r="L1427" s="7" t="s">
        <v>42</v>
      </c>
      <c r="M1427" s="7" t="s">
        <v>105</v>
      </c>
      <c r="N1427" s="7" t="s">
        <v>3969</v>
      </c>
      <c r="O1427" s="7">
        <v>408.78</v>
      </c>
      <c r="P1427" s="7">
        <v>6</v>
      </c>
      <c r="Q1427" s="7">
        <v>192.06</v>
      </c>
      <c r="R1427" s="8">
        <f>Table1[[#This Row],[Profit]]/Table1[[#This Row],[Sales]]</f>
        <v>0.469837076177895</v>
      </c>
      <c r="S1427" s="7">
        <v>46.71</v>
      </c>
      <c r="T1427" s="7" t="s">
        <v>165</v>
      </c>
      <c r="U1427" s="7">
        <v>247</v>
      </c>
      <c r="V1427" s="7" t="s">
        <v>173</v>
      </c>
      <c r="W1427" s="7" t="s">
        <v>89</v>
      </c>
      <c r="X1427" s="10" t="s">
        <v>21</v>
      </c>
      <c r="Y1427" s="14">
        <v>44746</v>
      </c>
      <c r="Z1427" s="14">
        <v>44899</v>
      </c>
      <c r="AA1427" s="11">
        <f t="shared" si="110"/>
        <v>2022</v>
      </c>
      <c r="AB1427" s="11" t="str">
        <f t="shared" si="111"/>
        <v>December</v>
      </c>
      <c r="AC1427" s="11">
        <f t="shared" si="114"/>
        <v>153</v>
      </c>
      <c r="AD1427" s="13" t="str" cm="1">
        <f t="array" ref="AD1427">_xlfn.IFS(Table1[[#This Row],[Diff order-ship date]]&gt;10,"late time",Table1[[#This Row],[Diff order-ship date]]&gt;=0,"on time",Table1[[#This Row],[Diff order-ship date]]&lt;0,"not appropriate")</f>
        <v>late time</v>
      </c>
      <c r="AE1427" s="11" t="str">
        <f t="shared" si="112"/>
        <v>Positive</v>
      </c>
      <c r="AF1427" s="11" t="str">
        <f>_xlfn.CONCAT(Table1[[#This Row],[Month]],Table1[[#This Row],[year]])</f>
        <v>December2022</v>
      </c>
      <c r="AG1427" s="11">
        <f t="shared" si="113"/>
        <v>0.469837076177895</v>
      </c>
    </row>
    <row r="1428" spans="1:33">
      <c r="A1428" s="4">
        <v>1427</v>
      </c>
      <c r="B1428" s="5" t="s">
        <v>3777</v>
      </c>
      <c r="C1428" s="5" t="s">
        <v>153</v>
      </c>
      <c r="D1428" s="5" t="s">
        <v>2121</v>
      </c>
      <c r="E1428" s="5" t="s">
        <v>2122</v>
      </c>
      <c r="F1428" s="5" t="s">
        <v>160</v>
      </c>
      <c r="G1428" s="5" t="s">
        <v>554</v>
      </c>
      <c r="H1428" s="5" t="s">
        <v>132</v>
      </c>
      <c r="I1428" s="5" t="s">
        <v>212</v>
      </c>
      <c r="J1428" s="5" t="s">
        <v>66</v>
      </c>
      <c r="K1428" s="5" t="s">
        <v>3986</v>
      </c>
      <c r="L1428" s="5" t="s">
        <v>42</v>
      </c>
      <c r="M1428" s="5" t="s">
        <v>26</v>
      </c>
      <c r="N1428" s="5" t="s">
        <v>3987</v>
      </c>
      <c r="O1428" s="5">
        <v>114.81</v>
      </c>
      <c r="P1428" s="5">
        <v>1</v>
      </c>
      <c r="Q1428" s="5">
        <v>32.130000000000003</v>
      </c>
      <c r="R1428" s="8">
        <f>Table1[[#This Row],[Profit]]/Table1[[#This Row],[Sales]]</f>
        <v>0.27985367128298899</v>
      </c>
      <c r="S1428" s="5">
        <v>1.06</v>
      </c>
      <c r="T1428" s="5" t="s">
        <v>170</v>
      </c>
      <c r="U1428" s="5">
        <v>235</v>
      </c>
      <c r="V1428" s="5" t="s">
        <v>173</v>
      </c>
      <c r="W1428" s="5" t="s">
        <v>101</v>
      </c>
      <c r="X1428" s="9" t="s">
        <v>28</v>
      </c>
      <c r="Y1428" s="12">
        <v>44276</v>
      </c>
      <c r="Z1428" s="12">
        <v>44280</v>
      </c>
      <c r="AA1428" s="11">
        <f t="shared" si="110"/>
        <v>2021</v>
      </c>
      <c r="AB1428" s="11" t="str">
        <f t="shared" si="111"/>
        <v>March</v>
      </c>
      <c r="AC1428" s="11">
        <f t="shared" si="114"/>
        <v>4</v>
      </c>
      <c r="AD1428" s="13" t="str" cm="1">
        <f t="array" ref="AD1428">_xlfn.IFS(Table1[[#This Row],[Diff order-ship date]]&gt;10,"late time",Table1[[#This Row],[Diff order-ship date]]&gt;=0,"on time",Table1[[#This Row],[Diff order-ship date]]&lt;0,"not appropriate")</f>
        <v>on time</v>
      </c>
      <c r="AE1428" s="11" t="str">
        <f t="shared" si="112"/>
        <v>Positive</v>
      </c>
      <c r="AF1428" s="11" t="str">
        <f>_xlfn.CONCAT(Table1[[#This Row],[Month]],Table1[[#This Row],[year]])</f>
        <v>March2021</v>
      </c>
      <c r="AG1428" s="11">
        <f t="shared" si="113"/>
        <v>0.27985367128298899</v>
      </c>
    </row>
    <row r="1429" spans="1:33">
      <c r="A1429" s="6">
        <v>1428</v>
      </c>
      <c r="B1429" s="7" t="s">
        <v>3988</v>
      </c>
      <c r="C1429" s="7" t="s">
        <v>153</v>
      </c>
      <c r="D1429" s="7" t="s">
        <v>2081</v>
      </c>
      <c r="E1429" s="7" t="s">
        <v>130</v>
      </c>
      <c r="F1429" s="7" t="s">
        <v>160</v>
      </c>
      <c r="G1429" s="7" t="s">
        <v>3989</v>
      </c>
      <c r="H1429" s="7" t="s">
        <v>132</v>
      </c>
      <c r="I1429" s="7" t="s">
        <v>212</v>
      </c>
      <c r="J1429" s="7" t="s">
        <v>66</v>
      </c>
      <c r="K1429" s="7" t="s">
        <v>1212</v>
      </c>
      <c r="L1429" s="7" t="s">
        <v>42</v>
      </c>
      <c r="M1429" s="7" t="s">
        <v>105</v>
      </c>
      <c r="N1429" s="7" t="s">
        <v>1213</v>
      </c>
      <c r="O1429" s="7">
        <v>655.35</v>
      </c>
      <c r="P1429" s="7">
        <v>5</v>
      </c>
      <c r="Q1429" s="7">
        <v>183.45</v>
      </c>
      <c r="R1429" s="8">
        <f>Table1[[#This Row],[Profit]]/Table1[[#This Row],[Sales]]</f>
        <v>0.27992675669489597</v>
      </c>
      <c r="S1429" s="7">
        <v>48.66</v>
      </c>
      <c r="T1429" s="7" t="s">
        <v>170</v>
      </c>
      <c r="U1429" s="7">
        <v>578</v>
      </c>
      <c r="V1429" s="7" t="s">
        <v>173</v>
      </c>
      <c r="W1429" s="7" t="s">
        <v>101</v>
      </c>
      <c r="X1429" s="10" t="s">
        <v>28</v>
      </c>
      <c r="Y1429" s="14">
        <v>44804</v>
      </c>
      <c r="Z1429" s="14">
        <v>44660</v>
      </c>
      <c r="AA1429" s="11">
        <f t="shared" si="110"/>
        <v>2022</v>
      </c>
      <c r="AB1429" s="11" t="str">
        <f t="shared" si="111"/>
        <v>April</v>
      </c>
      <c r="AC1429" s="11">
        <f t="shared" si="114"/>
        <v>-144</v>
      </c>
      <c r="AD1429" s="13" t="str" cm="1">
        <f t="array" ref="AD1429">_xlfn.IFS(Table1[[#This Row],[Diff order-ship date]]&gt;10,"late time",Table1[[#This Row],[Diff order-ship date]]&gt;=0,"on time",Table1[[#This Row],[Diff order-ship date]]&lt;0,"not appropriate")</f>
        <v>not appropriate</v>
      </c>
      <c r="AE1429" s="11" t="str">
        <f t="shared" si="112"/>
        <v>Positive</v>
      </c>
      <c r="AF1429" s="11" t="str">
        <f>_xlfn.CONCAT(Table1[[#This Row],[Month]],Table1[[#This Row],[year]])</f>
        <v>April2022</v>
      </c>
      <c r="AG1429" s="11">
        <f t="shared" si="113"/>
        <v>0.27992675669489597</v>
      </c>
    </row>
    <row r="1430" spans="1:33">
      <c r="A1430" s="4">
        <v>1429</v>
      </c>
      <c r="B1430" s="5" t="s">
        <v>3607</v>
      </c>
      <c r="C1430" s="5" t="s">
        <v>153</v>
      </c>
      <c r="D1430" s="5" t="s">
        <v>805</v>
      </c>
      <c r="E1430" s="5" t="s">
        <v>806</v>
      </c>
      <c r="F1430" s="5" t="s">
        <v>159</v>
      </c>
      <c r="G1430" s="5" t="s">
        <v>3608</v>
      </c>
      <c r="H1430" s="5" t="s">
        <v>40</v>
      </c>
      <c r="I1430" s="5" t="s">
        <v>212</v>
      </c>
      <c r="J1430" s="5" t="s">
        <v>64</v>
      </c>
      <c r="K1430" s="5" t="s">
        <v>3990</v>
      </c>
      <c r="L1430" s="5" t="s">
        <v>29</v>
      </c>
      <c r="M1430" s="5" t="s">
        <v>83</v>
      </c>
      <c r="N1430" s="5" t="s">
        <v>3991</v>
      </c>
      <c r="O1430" s="5">
        <v>174.51</v>
      </c>
      <c r="P1430" s="5">
        <v>3</v>
      </c>
      <c r="Q1430" s="5">
        <v>47.07</v>
      </c>
      <c r="R1430" s="8">
        <f>Table1[[#This Row],[Profit]]/Table1[[#This Row],[Sales]]</f>
        <v>0.269726663228468</v>
      </c>
      <c r="S1430" s="5">
        <v>7.65</v>
      </c>
      <c r="T1430" s="5" t="s">
        <v>170</v>
      </c>
      <c r="U1430" s="5">
        <v>19</v>
      </c>
      <c r="V1430" s="5" t="s">
        <v>173</v>
      </c>
      <c r="W1430" s="5" t="s">
        <v>106</v>
      </c>
      <c r="X1430" s="9" t="s">
        <v>28</v>
      </c>
      <c r="Y1430" s="12">
        <v>44804</v>
      </c>
      <c r="Z1430" s="12">
        <v>44660</v>
      </c>
      <c r="AA1430" s="11">
        <f t="shared" si="110"/>
        <v>2022</v>
      </c>
      <c r="AB1430" s="11" t="str">
        <f t="shared" si="111"/>
        <v>April</v>
      </c>
      <c r="AC1430" s="11">
        <f t="shared" si="114"/>
        <v>-144</v>
      </c>
      <c r="AD1430" s="13" t="str" cm="1">
        <f t="array" ref="AD1430">_xlfn.IFS(Table1[[#This Row],[Diff order-ship date]]&gt;10,"late time",Table1[[#This Row],[Diff order-ship date]]&gt;=0,"on time",Table1[[#This Row],[Diff order-ship date]]&lt;0,"not appropriate")</f>
        <v>not appropriate</v>
      </c>
      <c r="AE1430" s="11" t="str">
        <f t="shared" si="112"/>
        <v>Positive</v>
      </c>
      <c r="AF1430" s="11" t="str">
        <f>_xlfn.CONCAT(Table1[[#This Row],[Month]],Table1[[#This Row],[year]])</f>
        <v>April2022</v>
      </c>
      <c r="AG1430" s="11">
        <f t="shared" si="113"/>
        <v>0.269726663228468</v>
      </c>
    </row>
    <row r="1431" spans="1:33">
      <c r="A1431" s="6">
        <v>1430</v>
      </c>
      <c r="B1431" s="7" t="s">
        <v>3607</v>
      </c>
      <c r="C1431" s="7" t="s">
        <v>153</v>
      </c>
      <c r="D1431" s="7" t="s">
        <v>805</v>
      </c>
      <c r="E1431" s="7" t="s">
        <v>806</v>
      </c>
      <c r="F1431" s="7" t="s">
        <v>159</v>
      </c>
      <c r="G1431" s="7" t="s">
        <v>3608</v>
      </c>
      <c r="H1431" s="7" t="s">
        <v>40</v>
      </c>
      <c r="I1431" s="7" t="s">
        <v>212</v>
      </c>
      <c r="J1431" s="7" t="s">
        <v>64</v>
      </c>
      <c r="K1431" s="7" t="s">
        <v>3370</v>
      </c>
      <c r="L1431" s="7" t="s">
        <v>29</v>
      </c>
      <c r="M1431" s="7" t="s">
        <v>83</v>
      </c>
      <c r="N1431" s="7" t="s">
        <v>3371</v>
      </c>
      <c r="O1431" s="7">
        <v>165.42</v>
      </c>
      <c r="P1431" s="7">
        <v>3</v>
      </c>
      <c r="Q1431" s="7">
        <v>82.71</v>
      </c>
      <c r="R1431" s="8">
        <f>Table1[[#This Row],[Profit]]/Table1[[#This Row],[Sales]]</f>
        <v>0.5</v>
      </c>
      <c r="S1431" s="7">
        <v>7.21</v>
      </c>
      <c r="T1431" s="7" t="s">
        <v>170</v>
      </c>
      <c r="U1431" s="7">
        <v>729</v>
      </c>
      <c r="V1431" s="7" t="s">
        <v>173</v>
      </c>
      <c r="W1431" s="7" t="s">
        <v>89</v>
      </c>
      <c r="X1431" s="10" t="s">
        <v>21</v>
      </c>
      <c r="Y1431" s="14">
        <v>45268</v>
      </c>
      <c r="Z1431" s="14">
        <v>45154</v>
      </c>
      <c r="AA1431" s="11">
        <f t="shared" si="110"/>
        <v>2023</v>
      </c>
      <c r="AB1431" s="11" t="str">
        <f t="shared" si="111"/>
        <v>August</v>
      </c>
      <c r="AC1431" s="11">
        <f t="shared" si="114"/>
        <v>-114</v>
      </c>
      <c r="AD1431" s="13" t="str" cm="1">
        <f t="array" ref="AD1431">_xlfn.IFS(Table1[[#This Row],[Diff order-ship date]]&gt;10,"late time",Table1[[#This Row],[Diff order-ship date]]&gt;=0,"on time",Table1[[#This Row],[Diff order-ship date]]&lt;0,"not appropriate")</f>
        <v>not appropriate</v>
      </c>
      <c r="AE1431" s="11" t="str">
        <f t="shared" si="112"/>
        <v>Positive</v>
      </c>
      <c r="AF1431" s="11" t="str">
        <f>_xlfn.CONCAT(Table1[[#This Row],[Month]],Table1[[#This Row],[year]])</f>
        <v>August2023</v>
      </c>
      <c r="AG1431" s="11">
        <f t="shared" si="113"/>
        <v>0.5</v>
      </c>
    </row>
    <row r="1432" spans="1:33">
      <c r="A1432" s="4">
        <v>1431</v>
      </c>
      <c r="B1432" s="5" t="s">
        <v>3992</v>
      </c>
      <c r="C1432" s="5" t="s">
        <v>153</v>
      </c>
      <c r="D1432" s="5" t="s">
        <v>2680</v>
      </c>
      <c r="E1432" s="5" t="s">
        <v>2681</v>
      </c>
      <c r="F1432" s="5" t="s">
        <v>159</v>
      </c>
      <c r="G1432" s="5" t="s">
        <v>393</v>
      </c>
      <c r="H1432" s="5" t="s">
        <v>33</v>
      </c>
      <c r="I1432" s="5" t="s">
        <v>212</v>
      </c>
      <c r="J1432" s="5" t="s">
        <v>64</v>
      </c>
      <c r="K1432" s="5" t="s">
        <v>2689</v>
      </c>
      <c r="L1432" s="5" t="s">
        <v>29</v>
      </c>
      <c r="M1432" s="5" t="s">
        <v>50</v>
      </c>
      <c r="N1432" s="5" t="s">
        <v>2690</v>
      </c>
      <c r="O1432" s="5">
        <v>454.5</v>
      </c>
      <c r="P1432" s="5">
        <v>3</v>
      </c>
      <c r="Q1432" s="5">
        <v>90.9</v>
      </c>
      <c r="R1432" s="8">
        <f>Table1[[#This Row],[Profit]]/Table1[[#This Row],[Sales]]</f>
        <v>0.2</v>
      </c>
      <c r="S1432" s="5">
        <v>35.83</v>
      </c>
      <c r="T1432" s="5" t="s">
        <v>170</v>
      </c>
      <c r="U1432" s="5">
        <v>118</v>
      </c>
      <c r="V1432" s="5" t="s">
        <v>173</v>
      </c>
      <c r="W1432" s="5" t="s">
        <v>106</v>
      </c>
      <c r="X1432" s="9" t="s">
        <v>21</v>
      </c>
      <c r="Y1432" s="12">
        <v>44357</v>
      </c>
      <c r="Z1432" s="12">
        <v>44479</v>
      </c>
      <c r="AA1432" s="11">
        <f t="shared" si="110"/>
        <v>2021</v>
      </c>
      <c r="AB1432" s="11" t="str">
        <f t="shared" si="111"/>
        <v>October</v>
      </c>
      <c r="AC1432" s="11">
        <f t="shared" si="114"/>
        <v>122</v>
      </c>
      <c r="AD1432" s="13" t="str" cm="1">
        <f t="array" ref="AD1432">_xlfn.IFS(Table1[[#This Row],[Diff order-ship date]]&gt;10,"late time",Table1[[#This Row],[Diff order-ship date]]&gt;=0,"on time",Table1[[#This Row],[Diff order-ship date]]&lt;0,"not appropriate")</f>
        <v>late time</v>
      </c>
      <c r="AE1432" s="11" t="str">
        <f t="shared" si="112"/>
        <v>Positive</v>
      </c>
      <c r="AF1432" s="11" t="str">
        <f>_xlfn.CONCAT(Table1[[#This Row],[Month]],Table1[[#This Row],[year]])</f>
        <v>October2021</v>
      </c>
      <c r="AG1432" s="11">
        <f t="shared" si="113"/>
        <v>0.2</v>
      </c>
    </row>
    <row r="1433" spans="1:33">
      <c r="A1433" s="6">
        <v>1432</v>
      </c>
      <c r="B1433" s="7" t="s">
        <v>3780</v>
      </c>
      <c r="C1433" s="7" t="s">
        <v>153</v>
      </c>
      <c r="D1433" s="7" t="s">
        <v>2280</v>
      </c>
      <c r="E1433" s="7" t="s">
        <v>2281</v>
      </c>
      <c r="F1433" s="7" t="s">
        <v>159</v>
      </c>
      <c r="G1433" s="7" t="s">
        <v>2207</v>
      </c>
      <c r="H1433" s="7" t="s">
        <v>104</v>
      </c>
      <c r="I1433" s="7" t="s">
        <v>212</v>
      </c>
      <c r="J1433" s="7" t="s">
        <v>67</v>
      </c>
      <c r="K1433" s="7" t="s">
        <v>1291</v>
      </c>
      <c r="L1433" s="7" t="s">
        <v>29</v>
      </c>
      <c r="M1433" s="7" t="s">
        <v>56</v>
      </c>
      <c r="N1433" s="7" t="s">
        <v>1292</v>
      </c>
      <c r="O1433" s="7">
        <v>822.3</v>
      </c>
      <c r="P1433" s="7">
        <v>5</v>
      </c>
      <c r="Q1433" s="7">
        <v>205.5</v>
      </c>
      <c r="R1433" s="8">
        <f>Table1[[#This Row],[Profit]]/Table1[[#This Row],[Sales]]</f>
        <v>0.249908792411529</v>
      </c>
      <c r="S1433" s="7">
        <v>65.819999999999993</v>
      </c>
      <c r="T1433" s="7" t="s">
        <v>170</v>
      </c>
      <c r="U1433" s="7">
        <v>58</v>
      </c>
      <c r="V1433" s="7" t="s">
        <v>173</v>
      </c>
      <c r="W1433" s="7" t="s">
        <v>101</v>
      </c>
      <c r="X1433" s="10" t="s">
        <v>21</v>
      </c>
      <c r="Y1433" s="14">
        <v>44593</v>
      </c>
      <c r="Z1433" s="14">
        <v>44713</v>
      </c>
      <c r="AA1433" s="11">
        <f t="shared" si="110"/>
        <v>2022</v>
      </c>
      <c r="AB1433" s="11" t="str">
        <f t="shared" si="111"/>
        <v>June</v>
      </c>
      <c r="AC1433" s="11">
        <f t="shared" si="114"/>
        <v>120</v>
      </c>
      <c r="AD1433" s="13" t="str" cm="1">
        <f t="array" ref="AD1433">_xlfn.IFS(Table1[[#This Row],[Diff order-ship date]]&gt;10,"late time",Table1[[#This Row],[Diff order-ship date]]&gt;=0,"on time",Table1[[#This Row],[Diff order-ship date]]&lt;0,"not appropriate")</f>
        <v>late time</v>
      </c>
      <c r="AE1433" s="11" t="str">
        <f t="shared" si="112"/>
        <v>Positive</v>
      </c>
      <c r="AF1433" s="11" t="str">
        <f>_xlfn.CONCAT(Table1[[#This Row],[Month]],Table1[[#This Row],[year]])</f>
        <v>June2022</v>
      </c>
      <c r="AG1433" s="11">
        <f t="shared" si="113"/>
        <v>0.249908792411529</v>
      </c>
    </row>
    <row r="1434" spans="1:33">
      <c r="A1434" s="4">
        <v>1433</v>
      </c>
      <c r="B1434" s="5" t="s">
        <v>3859</v>
      </c>
      <c r="C1434" s="5" t="s">
        <v>153</v>
      </c>
      <c r="D1434" s="5" t="s">
        <v>3860</v>
      </c>
      <c r="E1434" s="5" t="s">
        <v>3861</v>
      </c>
      <c r="F1434" s="5" t="s">
        <v>159</v>
      </c>
      <c r="G1434" s="5" t="s">
        <v>150</v>
      </c>
      <c r="H1434" s="5" t="s">
        <v>87</v>
      </c>
      <c r="I1434" s="5" t="s">
        <v>212</v>
      </c>
      <c r="J1434" s="5" t="s">
        <v>66</v>
      </c>
      <c r="K1434" s="5" t="s">
        <v>3993</v>
      </c>
      <c r="L1434" s="5" t="s">
        <v>29</v>
      </c>
      <c r="M1434" s="5" t="s">
        <v>56</v>
      </c>
      <c r="N1434" s="5" t="s">
        <v>3994</v>
      </c>
      <c r="O1434" s="5">
        <v>79.8</v>
      </c>
      <c r="P1434" s="5">
        <v>1</v>
      </c>
      <c r="Q1434" s="5">
        <v>14.34</v>
      </c>
      <c r="R1434" s="8">
        <f>Table1[[#This Row],[Profit]]/Table1[[#This Row],[Sales]]</f>
        <v>0.179699248120301</v>
      </c>
      <c r="S1434" s="5">
        <v>6.54</v>
      </c>
      <c r="T1434" s="5" t="s">
        <v>170</v>
      </c>
      <c r="U1434" s="5">
        <v>271</v>
      </c>
      <c r="V1434" s="5" t="s">
        <v>173</v>
      </c>
      <c r="W1434" s="5" t="s">
        <v>101</v>
      </c>
      <c r="X1434" s="9" t="s">
        <v>21</v>
      </c>
      <c r="Y1434" s="12">
        <v>45241</v>
      </c>
      <c r="Z1434" s="12">
        <v>45245</v>
      </c>
      <c r="AA1434" s="11">
        <f t="shared" si="110"/>
        <v>2023</v>
      </c>
      <c r="AB1434" s="11" t="str">
        <f t="shared" si="111"/>
        <v>November</v>
      </c>
      <c r="AC1434" s="11">
        <f t="shared" si="114"/>
        <v>4</v>
      </c>
      <c r="AD1434" s="13" t="str" cm="1">
        <f t="array" ref="AD1434">_xlfn.IFS(Table1[[#This Row],[Diff order-ship date]]&gt;10,"late time",Table1[[#This Row],[Diff order-ship date]]&gt;=0,"on time",Table1[[#This Row],[Diff order-ship date]]&lt;0,"not appropriate")</f>
        <v>on time</v>
      </c>
      <c r="AE1434" s="11" t="str">
        <f t="shared" si="112"/>
        <v>Positive</v>
      </c>
      <c r="AF1434" s="11" t="str">
        <f>_xlfn.CONCAT(Table1[[#This Row],[Month]],Table1[[#This Row],[year]])</f>
        <v>November2023</v>
      </c>
      <c r="AG1434" s="11">
        <f t="shared" si="113"/>
        <v>0.179699248120301</v>
      </c>
    </row>
    <row r="1435" spans="1:33">
      <c r="A1435" s="6">
        <v>1434</v>
      </c>
      <c r="B1435" s="7" t="s">
        <v>3795</v>
      </c>
      <c r="C1435" s="7" t="s">
        <v>153</v>
      </c>
      <c r="D1435" s="7" t="s">
        <v>3796</v>
      </c>
      <c r="E1435" s="7" t="s">
        <v>3797</v>
      </c>
      <c r="F1435" s="7" t="s">
        <v>159</v>
      </c>
      <c r="G1435" s="7" t="s">
        <v>920</v>
      </c>
      <c r="H1435" s="7" t="s">
        <v>74</v>
      </c>
      <c r="I1435" s="7" t="s">
        <v>212</v>
      </c>
      <c r="J1435" s="7" t="s">
        <v>65</v>
      </c>
      <c r="K1435" s="7" t="s">
        <v>3995</v>
      </c>
      <c r="L1435" s="7" t="s">
        <v>42</v>
      </c>
      <c r="M1435" s="7" t="s">
        <v>62</v>
      </c>
      <c r="N1435" s="7" t="s">
        <v>3996</v>
      </c>
      <c r="O1435" s="7">
        <v>518.66999999999996</v>
      </c>
      <c r="P1435" s="7">
        <v>3</v>
      </c>
      <c r="Q1435" s="7">
        <v>124.47</v>
      </c>
      <c r="R1435" s="8">
        <f>Table1[[#This Row],[Profit]]/Table1[[#This Row],[Sales]]</f>
        <v>0.23997917751171299</v>
      </c>
      <c r="S1435" s="7">
        <v>23.49</v>
      </c>
      <c r="T1435" s="7" t="s">
        <v>170</v>
      </c>
      <c r="U1435" s="7">
        <v>59</v>
      </c>
      <c r="V1435" s="7" t="s">
        <v>173</v>
      </c>
      <c r="W1435" s="7" t="s">
        <v>101</v>
      </c>
      <c r="X1435" s="10" t="s">
        <v>21</v>
      </c>
      <c r="Y1435" s="14">
        <v>45065</v>
      </c>
      <c r="Z1435" s="14">
        <v>45069</v>
      </c>
      <c r="AA1435" s="11">
        <f t="shared" si="110"/>
        <v>2023</v>
      </c>
      <c r="AB1435" s="11" t="str">
        <f t="shared" si="111"/>
        <v>May</v>
      </c>
      <c r="AC1435" s="11">
        <f t="shared" si="114"/>
        <v>4</v>
      </c>
      <c r="AD1435" s="13" t="str" cm="1">
        <f t="array" ref="AD1435">_xlfn.IFS(Table1[[#This Row],[Diff order-ship date]]&gt;10,"late time",Table1[[#This Row],[Diff order-ship date]]&gt;=0,"on time",Table1[[#This Row],[Diff order-ship date]]&lt;0,"not appropriate")</f>
        <v>on time</v>
      </c>
      <c r="AE1435" s="11" t="str">
        <f t="shared" si="112"/>
        <v>Positive</v>
      </c>
      <c r="AF1435" s="11" t="str">
        <f>_xlfn.CONCAT(Table1[[#This Row],[Month]],Table1[[#This Row],[year]])</f>
        <v>May2023</v>
      </c>
      <c r="AG1435" s="11">
        <f t="shared" si="113"/>
        <v>0.23997917751171299</v>
      </c>
    </row>
    <row r="1436" spans="1:33">
      <c r="A1436" s="4">
        <v>1435</v>
      </c>
      <c r="B1436" s="5" t="s">
        <v>3607</v>
      </c>
      <c r="C1436" s="5" t="s">
        <v>153</v>
      </c>
      <c r="D1436" s="5" t="s">
        <v>805</v>
      </c>
      <c r="E1436" s="5" t="s">
        <v>806</v>
      </c>
      <c r="F1436" s="5" t="s">
        <v>159</v>
      </c>
      <c r="G1436" s="5" t="s">
        <v>3608</v>
      </c>
      <c r="H1436" s="5" t="s">
        <v>40</v>
      </c>
      <c r="I1436" s="5" t="s">
        <v>212</v>
      </c>
      <c r="J1436" s="5" t="s">
        <v>64</v>
      </c>
      <c r="K1436" s="5" t="s">
        <v>1178</v>
      </c>
      <c r="L1436" s="5" t="s">
        <v>42</v>
      </c>
      <c r="M1436" s="5" t="s">
        <v>26</v>
      </c>
      <c r="N1436" s="5" t="s">
        <v>1179</v>
      </c>
      <c r="O1436" s="5">
        <v>95.64</v>
      </c>
      <c r="P1436" s="5">
        <v>2</v>
      </c>
      <c r="Q1436" s="5">
        <v>17.16</v>
      </c>
      <c r="R1436" s="8">
        <f>Table1[[#This Row],[Profit]]/Table1[[#This Row],[Sales]]</f>
        <v>0.17942283563362599</v>
      </c>
      <c r="S1436" s="5">
        <v>5.9</v>
      </c>
      <c r="T1436" s="5" t="s">
        <v>170</v>
      </c>
      <c r="U1436" s="5">
        <v>288</v>
      </c>
      <c r="V1436" s="5" t="s">
        <v>173</v>
      </c>
      <c r="W1436" s="5" t="s">
        <v>96</v>
      </c>
      <c r="X1436" s="9" t="s">
        <v>28</v>
      </c>
      <c r="Y1436" s="12">
        <v>45248</v>
      </c>
      <c r="Z1436" s="12">
        <v>45252</v>
      </c>
      <c r="AA1436" s="11">
        <f t="shared" si="110"/>
        <v>2023</v>
      </c>
      <c r="AB1436" s="11" t="str">
        <f t="shared" si="111"/>
        <v>November</v>
      </c>
      <c r="AC1436" s="11">
        <f t="shared" si="114"/>
        <v>4</v>
      </c>
      <c r="AD1436" s="13" t="str" cm="1">
        <f t="array" ref="AD1436">_xlfn.IFS(Table1[[#This Row],[Diff order-ship date]]&gt;10,"late time",Table1[[#This Row],[Diff order-ship date]]&gt;=0,"on time",Table1[[#This Row],[Diff order-ship date]]&lt;0,"not appropriate")</f>
        <v>on time</v>
      </c>
      <c r="AE1436" s="11" t="str">
        <f t="shared" si="112"/>
        <v>Positive</v>
      </c>
      <c r="AF1436" s="11" t="str">
        <f>_xlfn.CONCAT(Table1[[#This Row],[Month]],Table1[[#This Row],[year]])</f>
        <v>November2023</v>
      </c>
      <c r="AG1436" s="11">
        <f t="shared" si="113"/>
        <v>0.17942283563362599</v>
      </c>
    </row>
    <row r="1437" spans="1:33">
      <c r="A1437" s="6">
        <v>1436</v>
      </c>
      <c r="B1437" s="7" t="s">
        <v>3871</v>
      </c>
      <c r="C1437" s="7" t="s">
        <v>153</v>
      </c>
      <c r="D1437" s="7" t="s">
        <v>3872</v>
      </c>
      <c r="E1437" s="7" t="s">
        <v>3873</v>
      </c>
      <c r="F1437" s="7" t="s">
        <v>159</v>
      </c>
      <c r="G1437" s="7" t="s">
        <v>1873</v>
      </c>
      <c r="H1437" s="7" t="s">
        <v>137</v>
      </c>
      <c r="I1437" s="7" t="s">
        <v>212</v>
      </c>
      <c r="J1437" s="7" t="s">
        <v>64</v>
      </c>
      <c r="K1437" s="7" t="s">
        <v>2830</v>
      </c>
      <c r="L1437" s="7" t="s">
        <v>29</v>
      </c>
      <c r="M1437" s="7" t="s">
        <v>50</v>
      </c>
      <c r="N1437" s="7" t="s">
        <v>3997</v>
      </c>
      <c r="O1437" s="7">
        <v>338.7</v>
      </c>
      <c r="P1437" s="7">
        <v>2</v>
      </c>
      <c r="Q1437" s="7">
        <v>148.97999999999999</v>
      </c>
      <c r="R1437" s="8">
        <f>Table1[[#This Row],[Profit]]/Table1[[#This Row],[Sales]]</f>
        <v>0.43985828166518998</v>
      </c>
      <c r="S1437" s="7">
        <v>18.47</v>
      </c>
      <c r="T1437" s="7" t="s">
        <v>170</v>
      </c>
      <c r="U1437" s="7">
        <v>195</v>
      </c>
      <c r="V1437" s="7" t="s">
        <v>173</v>
      </c>
      <c r="W1437" s="7" t="s">
        <v>106</v>
      </c>
      <c r="X1437" s="10" t="s">
        <v>28</v>
      </c>
      <c r="Y1437" s="14">
        <v>45034</v>
      </c>
      <c r="Z1437" s="14">
        <v>45041</v>
      </c>
      <c r="AA1437" s="11">
        <f t="shared" si="110"/>
        <v>2023</v>
      </c>
      <c r="AB1437" s="11" t="str">
        <f t="shared" si="111"/>
        <v>April</v>
      </c>
      <c r="AC1437" s="11">
        <f t="shared" si="114"/>
        <v>7</v>
      </c>
      <c r="AD1437" s="13" t="str" cm="1">
        <f t="array" ref="AD1437">_xlfn.IFS(Table1[[#This Row],[Diff order-ship date]]&gt;10,"late time",Table1[[#This Row],[Diff order-ship date]]&gt;=0,"on time",Table1[[#This Row],[Diff order-ship date]]&lt;0,"not appropriate")</f>
        <v>on time</v>
      </c>
      <c r="AE1437" s="11" t="str">
        <f t="shared" si="112"/>
        <v>Positive</v>
      </c>
      <c r="AF1437" s="11" t="str">
        <f>_xlfn.CONCAT(Table1[[#This Row],[Month]],Table1[[#This Row],[year]])</f>
        <v>April2023</v>
      </c>
      <c r="AG1437" s="11">
        <f t="shared" si="113"/>
        <v>0.43985828166518998</v>
      </c>
    </row>
    <row r="1438" spans="1:33">
      <c r="A1438" s="4">
        <v>1437</v>
      </c>
      <c r="B1438" s="5" t="s">
        <v>3594</v>
      </c>
      <c r="C1438" s="5" t="s">
        <v>153</v>
      </c>
      <c r="D1438" s="5" t="s">
        <v>3595</v>
      </c>
      <c r="E1438" s="5" t="s">
        <v>3596</v>
      </c>
      <c r="F1438" s="5" t="s">
        <v>158</v>
      </c>
      <c r="G1438" s="5" t="s">
        <v>320</v>
      </c>
      <c r="H1438" s="5" t="s">
        <v>138</v>
      </c>
      <c r="I1438" s="5" t="s">
        <v>212</v>
      </c>
      <c r="J1438" s="5" t="s">
        <v>65</v>
      </c>
      <c r="K1438" s="5" t="s">
        <v>3998</v>
      </c>
      <c r="L1438" s="5" t="s">
        <v>29</v>
      </c>
      <c r="M1438" s="5" t="s">
        <v>83</v>
      </c>
      <c r="N1438" s="5" t="s">
        <v>3999</v>
      </c>
      <c r="O1438" s="5">
        <v>329.94</v>
      </c>
      <c r="P1438" s="5">
        <v>3</v>
      </c>
      <c r="Q1438" s="5">
        <v>13.14</v>
      </c>
      <c r="R1438" s="8">
        <f>Table1[[#This Row],[Profit]]/Table1[[#This Row],[Sales]]</f>
        <v>3.98254228041462E-2</v>
      </c>
      <c r="S1438" s="5">
        <v>14.29</v>
      </c>
      <c r="T1438" s="5" t="s">
        <v>170</v>
      </c>
      <c r="U1438" s="5">
        <v>8</v>
      </c>
      <c r="V1438" s="5" t="s">
        <v>173</v>
      </c>
      <c r="W1438" s="5" t="s">
        <v>101</v>
      </c>
      <c r="X1438" s="9" t="s">
        <v>21</v>
      </c>
      <c r="Y1438" s="12">
        <v>45239</v>
      </c>
      <c r="Z1438" s="12">
        <v>45185</v>
      </c>
      <c r="AA1438" s="11">
        <f t="shared" si="110"/>
        <v>2023</v>
      </c>
      <c r="AB1438" s="11" t="str">
        <f t="shared" si="111"/>
        <v>September</v>
      </c>
      <c r="AC1438" s="11">
        <f t="shared" si="114"/>
        <v>-54</v>
      </c>
      <c r="AD1438" s="13" t="str" cm="1">
        <f t="array" ref="AD1438">_xlfn.IFS(Table1[[#This Row],[Diff order-ship date]]&gt;10,"late time",Table1[[#This Row],[Diff order-ship date]]&gt;=0,"on time",Table1[[#This Row],[Diff order-ship date]]&lt;0,"not appropriate")</f>
        <v>not appropriate</v>
      </c>
      <c r="AE1438" s="11" t="str">
        <f t="shared" si="112"/>
        <v>Positive</v>
      </c>
      <c r="AF1438" s="11" t="str">
        <f>_xlfn.CONCAT(Table1[[#This Row],[Month]],Table1[[#This Row],[year]])</f>
        <v>September2023</v>
      </c>
      <c r="AG1438" s="11">
        <f t="shared" si="113"/>
        <v>3.98254228041462E-2</v>
      </c>
    </row>
    <row r="1439" spans="1:33">
      <c r="A1439" s="6">
        <v>1438</v>
      </c>
      <c r="B1439" s="7" t="s">
        <v>4000</v>
      </c>
      <c r="C1439" s="7" t="s">
        <v>153</v>
      </c>
      <c r="D1439" s="7" t="s">
        <v>2867</v>
      </c>
      <c r="E1439" s="7" t="s">
        <v>2868</v>
      </c>
      <c r="F1439" s="7" t="s">
        <v>158</v>
      </c>
      <c r="G1439" s="7" t="s">
        <v>211</v>
      </c>
      <c r="H1439" s="7" t="s">
        <v>61</v>
      </c>
      <c r="I1439" s="7" t="s">
        <v>212</v>
      </c>
      <c r="J1439" s="7" t="s">
        <v>67</v>
      </c>
      <c r="K1439" s="7" t="s">
        <v>4001</v>
      </c>
      <c r="L1439" s="7" t="s">
        <v>29</v>
      </c>
      <c r="M1439" s="7" t="s">
        <v>83</v>
      </c>
      <c r="N1439" s="7" t="s">
        <v>4002</v>
      </c>
      <c r="O1439" s="7">
        <v>155.69999999999999</v>
      </c>
      <c r="P1439" s="7">
        <v>3</v>
      </c>
      <c r="Q1439" s="7">
        <v>13.95</v>
      </c>
      <c r="R1439" s="8">
        <f>Table1[[#This Row],[Profit]]/Table1[[#This Row],[Sales]]</f>
        <v>8.9595375722543294E-2</v>
      </c>
      <c r="S1439" s="7">
        <v>7.55</v>
      </c>
      <c r="T1439" s="7" t="s">
        <v>170</v>
      </c>
      <c r="U1439" s="7">
        <v>269</v>
      </c>
      <c r="V1439" s="7" t="s">
        <v>173</v>
      </c>
      <c r="W1439" s="7" t="s">
        <v>89</v>
      </c>
      <c r="X1439" s="10" t="s">
        <v>21</v>
      </c>
      <c r="Y1439" s="14">
        <v>44538</v>
      </c>
      <c r="Z1439" s="14">
        <v>44424</v>
      </c>
      <c r="AA1439" s="11">
        <f t="shared" si="110"/>
        <v>2021</v>
      </c>
      <c r="AB1439" s="11" t="str">
        <f t="shared" si="111"/>
        <v>August</v>
      </c>
      <c r="AC1439" s="11">
        <f t="shared" si="114"/>
        <v>-114</v>
      </c>
      <c r="AD1439" s="13" t="str" cm="1">
        <f t="array" ref="AD1439">_xlfn.IFS(Table1[[#This Row],[Diff order-ship date]]&gt;10,"late time",Table1[[#This Row],[Diff order-ship date]]&gt;=0,"on time",Table1[[#This Row],[Diff order-ship date]]&lt;0,"not appropriate")</f>
        <v>not appropriate</v>
      </c>
      <c r="AE1439" s="11" t="str">
        <f t="shared" si="112"/>
        <v>Positive</v>
      </c>
      <c r="AF1439" s="11" t="str">
        <f>_xlfn.CONCAT(Table1[[#This Row],[Month]],Table1[[#This Row],[year]])</f>
        <v>August2021</v>
      </c>
      <c r="AG1439" s="11">
        <f t="shared" si="113"/>
        <v>8.9595375722543294E-2</v>
      </c>
    </row>
    <row r="1440" spans="1:33">
      <c r="A1440" s="4">
        <v>1439</v>
      </c>
      <c r="B1440" s="5" t="s">
        <v>4003</v>
      </c>
      <c r="C1440" s="5" t="s">
        <v>153</v>
      </c>
      <c r="D1440" s="5" t="s">
        <v>4004</v>
      </c>
      <c r="E1440" s="5" t="s">
        <v>4005</v>
      </c>
      <c r="F1440" s="5" t="s">
        <v>158</v>
      </c>
      <c r="G1440" s="5" t="s">
        <v>560</v>
      </c>
      <c r="H1440" s="5" t="s">
        <v>100</v>
      </c>
      <c r="I1440" s="5" t="s">
        <v>212</v>
      </c>
      <c r="J1440" s="5" t="s">
        <v>67</v>
      </c>
      <c r="K1440" s="5" t="s">
        <v>4006</v>
      </c>
      <c r="L1440" s="5" t="s">
        <v>42</v>
      </c>
      <c r="M1440" s="5" t="s">
        <v>62</v>
      </c>
      <c r="N1440" s="5" t="s">
        <v>4007</v>
      </c>
      <c r="O1440" s="5">
        <v>955.17</v>
      </c>
      <c r="P1440" s="5">
        <v>3</v>
      </c>
      <c r="Q1440" s="5">
        <v>429.75</v>
      </c>
      <c r="R1440" s="8">
        <f>Table1[[#This Row],[Profit]]/Table1[[#This Row],[Sales]]</f>
        <v>0.44991990954489802</v>
      </c>
      <c r="S1440" s="5">
        <v>106.42</v>
      </c>
      <c r="T1440" s="5" t="s">
        <v>170</v>
      </c>
      <c r="U1440" s="5">
        <v>590</v>
      </c>
      <c r="V1440" s="5" t="s">
        <v>173</v>
      </c>
      <c r="W1440" s="5" t="s">
        <v>106</v>
      </c>
      <c r="X1440" s="9" t="s">
        <v>28</v>
      </c>
      <c r="Y1440" s="12">
        <v>45439</v>
      </c>
      <c r="Z1440" s="12">
        <v>45443</v>
      </c>
      <c r="AA1440" s="11">
        <f t="shared" si="110"/>
        <v>2024</v>
      </c>
      <c r="AB1440" s="11" t="str">
        <f t="shared" si="111"/>
        <v>May</v>
      </c>
      <c r="AC1440" s="11">
        <f t="shared" si="114"/>
        <v>4</v>
      </c>
      <c r="AD1440" s="13" t="str" cm="1">
        <f t="array" ref="AD1440">_xlfn.IFS(Table1[[#This Row],[Diff order-ship date]]&gt;10,"late time",Table1[[#This Row],[Diff order-ship date]]&gt;=0,"on time",Table1[[#This Row],[Diff order-ship date]]&lt;0,"not appropriate")</f>
        <v>on time</v>
      </c>
      <c r="AE1440" s="11" t="str">
        <f t="shared" si="112"/>
        <v>Positive</v>
      </c>
      <c r="AF1440" s="11" t="str">
        <f>_xlfn.CONCAT(Table1[[#This Row],[Month]],Table1[[#This Row],[year]])</f>
        <v>May2024</v>
      </c>
      <c r="AG1440" s="11">
        <f t="shared" si="113"/>
        <v>0.44991990954489802</v>
      </c>
    </row>
    <row r="1441" spans="1:33">
      <c r="A1441" s="6">
        <v>1440</v>
      </c>
      <c r="B1441" s="7" t="s">
        <v>4008</v>
      </c>
      <c r="C1441" s="7" t="s">
        <v>153</v>
      </c>
      <c r="D1441" s="7" t="s">
        <v>4009</v>
      </c>
      <c r="E1441" s="7" t="s">
        <v>4010</v>
      </c>
      <c r="F1441" s="7" t="s">
        <v>158</v>
      </c>
      <c r="G1441" s="7" t="s">
        <v>650</v>
      </c>
      <c r="H1441" s="7" t="s">
        <v>61</v>
      </c>
      <c r="I1441" s="7" t="s">
        <v>212</v>
      </c>
      <c r="J1441" s="7" t="s">
        <v>67</v>
      </c>
      <c r="K1441" s="7" t="s">
        <v>3974</v>
      </c>
      <c r="L1441" s="7" t="s">
        <v>42</v>
      </c>
      <c r="M1441" s="7" t="s">
        <v>62</v>
      </c>
      <c r="N1441" s="7" t="s">
        <v>3975</v>
      </c>
      <c r="O1441" s="7">
        <v>380.7</v>
      </c>
      <c r="P1441" s="7">
        <v>3</v>
      </c>
      <c r="Q1441" s="7">
        <v>163.62</v>
      </c>
      <c r="R1441" s="8">
        <f>Table1[[#This Row],[Profit]]/Table1[[#This Row],[Sales]]</f>
        <v>0.42978723404255298</v>
      </c>
      <c r="S1441" s="7">
        <v>28</v>
      </c>
      <c r="T1441" s="7" t="s">
        <v>170</v>
      </c>
      <c r="U1441" s="7">
        <v>334</v>
      </c>
      <c r="V1441" s="7" t="s">
        <v>173</v>
      </c>
      <c r="W1441" s="7" t="s">
        <v>96</v>
      </c>
      <c r="X1441" s="10" t="s">
        <v>21</v>
      </c>
      <c r="Y1441" s="14">
        <v>44552</v>
      </c>
      <c r="Z1441" s="14">
        <v>44556</v>
      </c>
      <c r="AA1441" s="11">
        <f t="shared" si="110"/>
        <v>2021</v>
      </c>
      <c r="AB1441" s="11" t="str">
        <f t="shared" si="111"/>
        <v>December</v>
      </c>
      <c r="AC1441" s="11">
        <f t="shared" si="114"/>
        <v>4</v>
      </c>
      <c r="AD1441" s="13" t="str" cm="1">
        <f t="array" ref="AD1441">_xlfn.IFS(Table1[[#This Row],[Diff order-ship date]]&gt;10,"late time",Table1[[#This Row],[Diff order-ship date]]&gt;=0,"on time",Table1[[#This Row],[Diff order-ship date]]&lt;0,"not appropriate")</f>
        <v>on time</v>
      </c>
      <c r="AE1441" s="11" t="str">
        <f t="shared" si="112"/>
        <v>Positive</v>
      </c>
      <c r="AF1441" s="11" t="str">
        <f>_xlfn.CONCAT(Table1[[#This Row],[Month]],Table1[[#This Row],[year]])</f>
        <v>December2021</v>
      </c>
      <c r="AG1441" s="11">
        <f t="shared" si="113"/>
        <v>0.42978723404255298</v>
      </c>
    </row>
    <row r="1442" spans="1:33">
      <c r="A1442" s="4">
        <v>1441</v>
      </c>
      <c r="B1442" s="5" t="s">
        <v>4011</v>
      </c>
      <c r="C1442" s="5" t="s">
        <v>153</v>
      </c>
      <c r="D1442" s="5" t="s">
        <v>4012</v>
      </c>
      <c r="E1442" s="5" t="s">
        <v>4013</v>
      </c>
      <c r="F1442" s="5" t="s">
        <v>158</v>
      </c>
      <c r="G1442" s="5" t="s">
        <v>644</v>
      </c>
      <c r="H1442" s="5" t="s">
        <v>104</v>
      </c>
      <c r="I1442" s="5" t="s">
        <v>212</v>
      </c>
      <c r="J1442" s="5" t="s">
        <v>67</v>
      </c>
      <c r="K1442" s="5" t="s">
        <v>4014</v>
      </c>
      <c r="L1442" s="5" t="s">
        <v>29</v>
      </c>
      <c r="M1442" s="5" t="s">
        <v>50</v>
      </c>
      <c r="N1442" s="5" t="s">
        <v>4015</v>
      </c>
      <c r="O1442" s="5">
        <v>185.26499999999999</v>
      </c>
      <c r="P1442" s="5">
        <v>3</v>
      </c>
      <c r="Q1442" s="5">
        <v>-81.584999999999994</v>
      </c>
      <c r="R1442" s="8">
        <f>Table1[[#This Row],[Profit]]/Table1[[#This Row],[Sales]]</f>
        <v>-0.44036920087442299</v>
      </c>
      <c r="S1442" s="5">
        <v>13.27</v>
      </c>
      <c r="T1442" s="5" t="s">
        <v>170</v>
      </c>
      <c r="U1442" s="5">
        <v>772</v>
      </c>
      <c r="V1442" s="5" t="s">
        <v>173</v>
      </c>
      <c r="W1442" s="5" t="s">
        <v>89</v>
      </c>
      <c r="X1442" s="9" t="s">
        <v>21</v>
      </c>
      <c r="Y1442" s="12">
        <v>45091</v>
      </c>
      <c r="Z1442" s="12">
        <v>45095</v>
      </c>
      <c r="AA1442" s="11">
        <f t="shared" si="110"/>
        <v>2023</v>
      </c>
      <c r="AB1442" s="11" t="str">
        <f t="shared" si="111"/>
        <v>June</v>
      </c>
      <c r="AC1442" s="11">
        <f t="shared" si="114"/>
        <v>4</v>
      </c>
      <c r="AD1442" s="13" t="str" cm="1">
        <f t="array" ref="AD1442">_xlfn.IFS(Table1[[#This Row],[Diff order-ship date]]&gt;10,"late time",Table1[[#This Row],[Diff order-ship date]]&gt;=0,"on time",Table1[[#This Row],[Diff order-ship date]]&lt;0,"not appropriate")</f>
        <v>on time</v>
      </c>
      <c r="AE1442" s="11" t="str">
        <f t="shared" si="112"/>
        <v>Negative</v>
      </c>
      <c r="AF1442" s="11" t="str">
        <f>_xlfn.CONCAT(Table1[[#This Row],[Month]],Table1[[#This Row],[year]])</f>
        <v>June2023</v>
      </c>
      <c r="AG1442" s="11">
        <f t="shared" si="113"/>
        <v>-0.44036920087442299</v>
      </c>
    </row>
    <row r="1443" spans="1:33">
      <c r="A1443" s="6">
        <v>1442</v>
      </c>
      <c r="B1443" s="7" t="s">
        <v>3574</v>
      </c>
      <c r="C1443" s="7" t="s">
        <v>153</v>
      </c>
      <c r="D1443" s="7" t="s">
        <v>1085</v>
      </c>
      <c r="E1443" s="7" t="s">
        <v>86</v>
      </c>
      <c r="F1443" s="7" t="s">
        <v>158</v>
      </c>
      <c r="G1443" s="7" t="s">
        <v>644</v>
      </c>
      <c r="H1443" s="7" t="s">
        <v>104</v>
      </c>
      <c r="I1443" s="7" t="s">
        <v>212</v>
      </c>
      <c r="J1443" s="7" t="s">
        <v>67</v>
      </c>
      <c r="K1443" s="7" t="s">
        <v>4016</v>
      </c>
      <c r="L1443" s="7" t="s">
        <v>29</v>
      </c>
      <c r="M1443" s="7" t="s">
        <v>56</v>
      </c>
      <c r="N1443" s="7" t="s">
        <v>4017</v>
      </c>
      <c r="O1443" s="7">
        <v>224.01</v>
      </c>
      <c r="P1443" s="7">
        <v>3</v>
      </c>
      <c r="Q1443" s="7">
        <v>-215.1</v>
      </c>
      <c r="R1443" s="8">
        <f>Table1[[#This Row],[Profit]]/Table1[[#This Row],[Sales]]</f>
        <v>-0.96022498995580596</v>
      </c>
      <c r="S1443" s="7">
        <v>7.09</v>
      </c>
      <c r="T1443" s="7" t="s">
        <v>170</v>
      </c>
      <c r="U1443" s="7">
        <v>264</v>
      </c>
      <c r="V1443" s="7" t="s">
        <v>173</v>
      </c>
      <c r="W1443" s="7" t="s">
        <v>101</v>
      </c>
      <c r="X1443" s="10" t="s">
        <v>21</v>
      </c>
      <c r="Y1443" s="14">
        <v>44388</v>
      </c>
      <c r="Z1443" s="14">
        <v>44541</v>
      </c>
      <c r="AA1443" s="11">
        <f t="shared" si="110"/>
        <v>2021</v>
      </c>
      <c r="AB1443" s="11" t="str">
        <f t="shared" si="111"/>
        <v>December</v>
      </c>
      <c r="AC1443" s="11">
        <f t="shared" si="114"/>
        <v>153</v>
      </c>
      <c r="AD1443" s="13" t="str" cm="1">
        <f t="array" ref="AD1443">_xlfn.IFS(Table1[[#This Row],[Diff order-ship date]]&gt;10,"late time",Table1[[#This Row],[Diff order-ship date]]&gt;=0,"on time",Table1[[#This Row],[Diff order-ship date]]&lt;0,"not appropriate")</f>
        <v>late time</v>
      </c>
      <c r="AE1443" s="11" t="str">
        <f t="shared" si="112"/>
        <v>Negative</v>
      </c>
      <c r="AF1443" s="11" t="str">
        <f>_xlfn.CONCAT(Table1[[#This Row],[Month]],Table1[[#This Row],[year]])</f>
        <v>December2021</v>
      </c>
      <c r="AG1443" s="11">
        <f t="shared" si="113"/>
        <v>-0.96022498995580596</v>
      </c>
    </row>
    <row r="1444" spans="1:33">
      <c r="A1444" s="4">
        <v>1443</v>
      </c>
      <c r="B1444" s="5" t="s">
        <v>3826</v>
      </c>
      <c r="C1444" s="5" t="s">
        <v>153</v>
      </c>
      <c r="D1444" s="5" t="s">
        <v>985</v>
      </c>
      <c r="E1444" s="5" t="s">
        <v>986</v>
      </c>
      <c r="F1444" s="5" t="s">
        <v>158</v>
      </c>
      <c r="G1444" s="5" t="s">
        <v>351</v>
      </c>
      <c r="H1444" s="5" t="s">
        <v>104</v>
      </c>
      <c r="I1444" s="5" t="s">
        <v>212</v>
      </c>
      <c r="J1444" s="5" t="s">
        <v>67</v>
      </c>
      <c r="K1444" s="5" t="s">
        <v>4018</v>
      </c>
      <c r="L1444" s="5" t="s">
        <v>42</v>
      </c>
      <c r="M1444" s="5" t="s">
        <v>26</v>
      </c>
      <c r="N1444" s="5" t="s">
        <v>4019</v>
      </c>
      <c r="O1444" s="5">
        <v>1039.32</v>
      </c>
      <c r="P1444" s="5">
        <v>4</v>
      </c>
      <c r="Q1444" s="5">
        <v>301.32</v>
      </c>
      <c r="R1444" s="8">
        <f>Table1[[#This Row],[Profit]]/Table1[[#This Row],[Sales]]</f>
        <v>0.28992033252511301</v>
      </c>
      <c r="S1444" s="5">
        <v>59.62</v>
      </c>
      <c r="T1444" s="5" t="s">
        <v>170</v>
      </c>
      <c r="U1444" s="5">
        <v>50</v>
      </c>
      <c r="V1444" s="5" t="s">
        <v>173</v>
      </c>
      <c r="W1444" s="5" t="s">
        <v>96</v>
      </c>
      <c r="X1444" s="9" t="s">
        <v>21</v>
      </c>
      <c r="Y1444" s="12">
        <v>44514</v>
      </c>
      <c r="Z1444" s="12">
        <v>44520</v>
      </c>
      <c r="AA1444" s="11">
        <f t="shared" si="110"/>
        <v>2021</v>
      </c>
      <c r="AB1444" s="11" t="str">
        <f t="shared" si="111"/>
        <v>November</v>
      </c>
      <c r="AC1444" s="11">
        <f t="shared" si="114"/>
        <v>6</v>
      </c>
      <c r="AD1444" s="13" t="str" cm="1">
        <f t="array" ref="AD1444">_xlfn.IFS(Table1[[#This Row],[Diff order-ship date]]&gt;10,"late time",Table1[[#This Row],[Diff order-ship date]]&gt;=0,"on time",Table1[[#This Row],[Diff order-ship date]]&lt;0,"not appropriate")</f>
        <v>on time</v>
      </c>
      <c r="AE1444" s="11" t="str">
        <f t="shared" si="112"/>
        <v>Positive</v>
      </c>
      <c r="AF1444" s="11" t="str">
        <f>_xlfn.CONCAT(Table1[[#This Row],[Month]],Table1[[#This Row],[year]])</f>
        <v>November2021</v>
      </c>
      <c r="AG1444" s="11">
        <f t="shared" si="113"/>
        <v>0.28992033252511301</v>
      </c>
    </row>
    <row r="1445" spans="1:33">
      <c r="A1445" s="6">
        <v>1444</v>
      </c>
      <c r="B1445" s="7" t="s">
        <v>4020</v>
      </c>
      <c r="C1445" s="7" t="s">
        <v>153</v>
      </c>
      <c r="D1445" s="7" t="s">
        <v>405</v>
      </c>
      <c r="E1445" s="7" t="s">
        <v>90</v>
      </c>
      <c r="F1445" s="7" t="s">
        <v>158</v>
      </c>
      <c r="G1445" s="7" t="s">
        <v>296</v>
      </c>
      <c r="H1445" s="7" t="s">
        <v>51</v>
      </c>
      <c r="I1445" s="7" t="s">
        <v>212</v>
      </c>
      <c r="J1445" s="7" t="s">
        <v>64</v>
      </c>
      <c r="K1445" s="7" t="s">
        <v>4021</v>
      </c>
      <c r="L1445" s="7" t="s">
        <v>42</v>
      </c>
      <c r="M1445" s="7" t="s">
        <v>105</v>
      </c>
      <c r="N1445" s="7" t="s">
        <v>60</v>
      </c>
      <c r="O1445" s="7">
        <v>5751.54</v>
      </c>
      <c r="P1445" s="7">
        <v>9</v>
      </c>
      <c r="Q1445" s="7">
        <v>2817.99</v>
      </c>
      <c r="R1445" s="8">
        <f>Table1[[#This Row],[Profit]]/Table1[[#This Row],[Sales]]</f>
        <v>0.48995399493005298</v>
      </c>
      <c r="S1445" s="7">
        <v>353.85</v>
      </c>
      <c r="T1445" s="7" t="s">
        <v>170</v>
      </c>
      <c r="U1445" s="7">
        <v>283</v>
      </c>
      <c r="V1445" s="7" t="s">
        <v>173</v>
      </c>
      <c r="W1445" s="7" t="s">
        <v>101</v>
      </c>
      <c r="X1445" s="10" t="s">
        <v>21</v>
      </c>
      <c r="Y1445" s="14">
        <v>44357</v>
      </c>
      <c r="Z1445" s="14">
        <v>44510</v>
      </c>
      <c r="AA1445" s="11">
        <f t="shared" si="110"/>
        <v>2021</v>
      </c>
      <c r="AB1445" s="11" t="str">
        <f t="shared" si="111"/>
        <v>November</v>
      </c>
      <c r="AC1445" s="11">
        <f t="shared" si="114"/>
        <v>153</v>
      </c>
      <c r="AD1445" s="13" t="str" cm="1">
        <f t="array" ref="AD1445">_xlfn.IFS(Table1[[#This Row],[Diff order-ship date]]&gt;10,"late time",Table1[[#This Row],[Diff order-ship date]]&gt;=0,"on time",Table1[[#This Row],[Diff order-ship date]]&lt;0,"not appropriate")</f>
        <v>late time</v>
      </c>
      <c r="AE1445" s="11" t="str">
        <f t="shared" si="112"/>
        <v>Positive</v>
      </c>
      <c r="AF1445" s="11" t="str">
        <f>_xlfn.CONCAT(Table1[[#This Row],[Month]],Table1[[#This Row],[year]])</f>
        <v>November2021</v>
      </c>
      <c r="AG1445" s="11">
        <f t="shared" si="113"/>
        <v>0.48995399493005298</v>
      </c>
    </row>
    <row r="1446" spans="1:33">
      <c r="A1446" s="4">
        <v>1445</v>
      </c>
      <c r="B1446" s="5" t="s">
        <v>3839</v>
      </c>
      <c r="C1446" s="5" t="s">
        <v>153</v>
      </c>
      <c r="D1446" s="5" t="s">
        <v>3101</v>
      </c>
      <c r="E1446" s="5" t="s">
        <v>3102</v>
      </c>
      <c r="F1446" s="5" t="s">
        <v>158</v>
      </c>
      <c r="G1446" s="5" t="s">
        <v>751</v>
      </c>
      <c r="H1446" s="5" t="s">
        <v>138</v>
      </c>
      <c r="I1446" s="5" t="s">
        <v>212</v>
      </c>
      <c r="J1446" s="5" t="s">
        <v>65</v>
      </c>
      <c r="K1446" s="5" t="s">
        <v>4022</v>
      </c>
      <c r="L1446" s="5" t="s">
        <v>29</v>
      </c>
      <c r="M1446" s="5" t="s">
        <v>50</v>
      </c>
      <c r="N1446" s="5" t="s">
        <v>4023</v>
      </c>
      <c r="O1446" s="5">
        <v>435.45</v>
      </c>
      <c r="P1446" s="5">
        <v>1</v>
      </c>
      <c r="Q1446" s="5">
        <v>209.01</v>
      </c>
      <c r="R1446" s="8">
        <f>Table1[[#This Row],[Profit]]/Table1[[#This Row],[Sales]]</f>
        <v>0.47998622115053402</v>
      </c>
      <c r="S1446" s="5">
        <v>29.68</v>
      </c>
      <c r="T1446" s="5" t="s">
        <v>170</v>
      </c>
      <c r="U1446" s="5">
        <v>398</v>
      </c>
      <c r="V1446" s="5" t="s">
        <v>173</v>
      </c>
      <c r="W1446" s="5" t="s">
        <v>106</v>
      </c>
      <c r="X1446" s="9" t="s">
        <v>21</v>
      </c>
      <c r="Y1446" s="12">
        <v>44619</v>
      </c>
      <c r="Z1446" s="12">
        <v>44654</v>
      </c>
      <c r="AA1446" s="11">
        <f t="shared" si="110"/>
        <v>2022</v>
      </c>
      <c r="AB1446" s="11" t="str">
        <f t="shared" si="111"/>
        <v>April</v>
      </c>
      <c r="AC1446" s="11">
        <f t="shared" si="114"/>
        <v>35</v>
      </c>
      <c r="AD1446" s="13" t="str" cm="1">
        <f t="array" ref="AD1446">_xlfn.IFS(Table1[[#This Row],[Diff order-ship date]]&gt;10,"late time",Table1[[#This Row],[Diff order-ship date]]&gt;=0,"on time",Table1[[#This Row],[Diff order-ship date]]&lt;0,"not appropriate")</f>
        <v>late time</v>
      </c>
      <c r="AE1446" s="11" t="str">
        <f t="shared" si="112"/>
        <v>Positive</v>
      </c>
      <c r="AF1446" s="11" t="str">
        <f>_xlfn.CONCAT(Table1[[#This Row],[Month]],Table1[[#This Row],[year]])</f>
        <v>April2022</v>
      </c>
      <c r="AG1446" s="11">
        <f t="shared" si="113"/>
        <v>0.47998622115053402</v>
      </c>
    </row>
    <row r="1447" spans="1:33">
      <c r="A1447" s="6">
        <v>1446</v>
      </c>
      <c r="B1447" s="7" t="s">
        <v>4024</v>
      </c>
      <c r="C1447" s="7" t="s">
        <v>153</v>
      </c>
      <c r="D1447" s="7" t="s">
        <v>4025</v>
      </c>
      <c r="E1447" s="7" t="s">
        <v>4026</v>
      </c>
      <c r="F1447" s="7" t="s">
        <v>158</v>
      </c>
      <c r="G1447" s="7" t="s">
        <v>644</v>
      </c>
      <c r="H1447" s="7" t="s">
        <v>104</v>
      </c>
      <c r="I1447" s="7" t="s">
        <v>212</v>
      </c>
      <c r="J1447" s="7" t="s">
        <v>67</v>
      </c>
      <c r="K1447" s="7" t="s">
        <v>4027</v>
      </c>
      <c r="L1447" s="7" t="s">
        <v>29</v>
      </c>
      <c r="M1447" s="7" t="s">
        <v>121</v>
      </c>
      <c r="N1447" s="7" t="s">
        <v>4028</v>
      </c>
      <c r="O1447" s="7">
        <v>919.05</v>
      </c>
      <c r="P1447" s="7">
        <v>2</v>
      </c>
      <c r="Q1447" s="7">
        <v>-128.66999999999999</v>
      </c>
      <c r="R1447" s="8">
        <f>Table1[[#This Row],[Profit]]/Table1[[#This Row],[Sales]]</f>
        <v>-0.140003264240248</v>
      </c>
      <c r="S1447" s="7">
        <v>38.47</v>
      </c>
      <c r="T1447" s="7" t="s">
        <v>170</v>
      </c>
      <c r="U1447" s="7">
        <v>417</v>
      </c>
      <c r="V1447" s="7" t="s">
        <v>173</v>
      </c>
      <c r="W1447" s="7" t="s">
        <v>106</v>
      </c>
      <c r="X1447" s="10" t="s">
        <v>21</v>
      </c>
      <c r="Y1447" s="14">
        <v>45294</v>
      </c>
      <c r="Z1447" s="14">
        <v>45446</v>
      </c>
      <c r="AA1447" s="11">
        <f t="shared" si="110"/>
        <v>2024</v>
      </c>
      <c r="AB1447" s="11" t="str">
        <f t="shared" si="111"/>
        <v>June</v>
      </c>
      <c r="AC1447" s="11">
        <f t="shared" si="114"/>
        <v>152</v>
      </c>
      <c r="AD1447" s="13" t="str" cm="1">
        <f t="array" ref="AD1447">_xlfn.IFS(Table1[[#This Row],[Diff order-ship date]]&gt;10,"late time",Table1[[#This Row],[Diff order-ship date]]&gt;=0,"on time",Table1[[#This Row],[Diff order-ship date]]&lt;0,"not appropriate")</f>
        <v>late time</v>
      </c>
      <c r="AE1447" s="11" t="str">
        <f t="shared" si="112"/>
        <v>Negative</v>
      </c>
      <c r="AF1447" s="11" t="str">
        <f>_xlfn.CONCAT(Table1[[#This Row],[Month]],Table1[[#This Row],[year]])</f>
        <v>June2024</v>
      </c>
      <c r="AG1447" s="11">
        <f t="shared" si="113"/>
        <v>-0.140003264240248</v>
      </c>
    </row>
    <row r="1448" spans="1:33">
      <c r="A1448" s="4">
        <v>1447</v>
      </c>
      <c r="B1448" s="5" t="s">
        <v>4029</v>
      </c>
      <c r="C1448" s="5" t="s">
        <v>153</v>
      </c>
      <c r="D1448" s="5" t="s">
        <v>4030</v>
      </c>
      <c r="E1448" s="5" t="s">
        <v>4031</v>
      </c>
      <c r="F1448" s="5" t="s">
        <v>158</v>
      </c>
      <c r="G1448" s="5" t="s">
        <v>326</v>
      </c>
      <c r="H1448" s="5" t="s">
        <v>132</v>
      </c>
      <c r="I1448" s="5" t="s">
        <v>212</v>
      </c>
      <c r="J1448" s="5" t="s">
        <v>66</v>
      </c>
      <c r="K1448" s="5" t="s">
        <v>3553</v>
      </c>
      <c r="L1448" s="5" t="s">
        <v>29</v>
      </c>
      <c r="M1448" s="5" t="s">
        <v>83</v>
      </c>
      <c r="N1448" s="5" t="s">
        <v>3554</v>
      </c>
      <c r="O1448" s="5">
        <v>113.04</v>
      </c>
      <c r="P1448" s="5">
        <v>2</v>
      </c>
      <c r="Q1448" s="5">
        <v>38.4</v>
      </c>
      <c r="R1448" s="8">
        <f>Table1[[#This Row],[Profit]]/Table1[[#This Row],[Sales]]</f>
        <v>0.339702760084926</v>
      </c>
      <c r="S1448" s="5">
        <v>4.4000000000000004</v>
      </c>
      <c r="T1448" s="5" t="s">
        <v>170</v>
      </c>
      <c r="U1448" s="5">
        <v>598</v>
      </c>
      <c r="V1448" s="5" t="s">
        <v>173</v>
      </c>
      <c r="W1448" s="5" t="s">
        <v>106</v>
      </c>
      <c r="X1448" s="9" t="s">
        <v>28</v>
      </c>
      <c r="Y1448" s="12">
        <v>45239</v>
      </c>
      <c r="Z1448" s="12">
        <v>45185</v>
      </c>
      <c r="AA1448" s="11">
        <f t="shared" si="110"/>
        <v>2023</v>
      </c>
      <c r="AB1448" s="11" t="str">
        <f t="shared" si="111"/>
        <v>September</v>
      </c>
      <c r="AC1448" s="11">
        <f t="shared" si="114"/>
        <v>-54</v>
      </c>
      <c r="AD1448" s="13" t="str" cm="1">
        <f t="array" ref="AD1448">_xlfn.IFS(Table1[[#This Row],[Diff order-ship date]]&gt;10,"late time",Table1[[#This Row],[Diff order-ship date]]&gt;=0,"on time",Table1[[#This Row],[Diff order-ship date]]&lt;0,"not appropriate")</f>
        <v>not appropriate</v>
      </c>
      <c r="AE1448" s="11" t="str">
        <f t="shared" si="112"/>
        <v>Positive</v>
      </c>
      <c r="AF1448" s="11" t="str">
        <f>_xlfn.CONCAT(Table1[[#This Row],[Month]],Table1[[#This Row],[year]])</f>
        <v>September2023</v>
      </c>
      <c r="AG1448" s="11">
        <f t="shared" si="113"/>
        <v>0.339702760084926</v>
      </c>
    </row>
    <row r="1449" spans="1:33">
      <c r="A1449" s="6">
        <v>1448</v>
      </c>
      <c r="B1449" s="7" t="s">
        <v>3577</v>
      </c>
      <c r="C1449" s="7" t="s">
        <v>153</v>
      </c>
      <c r="D1449" s="7" t="s">
        <v>3578</v>
      </c>
      <c r="E1449" s="7" t="s">
        <v>3579</v>
      </c>
      <c r="F1449" s="7" t="s">
        <v>158</v>
      </c>
      <c r="G1449" s="7" t="s">
        <v>326</v>
      </c>
      <c r="H1449" s="7" t="s">
        <v>132</v>
      </c>
      <c r="I1449" s="7" t="s">
        <v>212</v>
      </c>
      <c r="J1449" s="7" t="s">
        <v>66</v>
      </c>
      <c r="K1449" s="7" t="s">
        <v>4032</v>
      </c>
      <c r="L1449" s="7" t="s">
        <v>36</v>
      </c>
      <c r="M1449" s="7" t="s">
        <v>88</v>
      </c>
      <c r="N1449" s="7" t="s">
        <v>4033</v>
      </c>
      <c r="O1449" s="7">
        <v>17.28</v>
      </c>
      <c r="P1449" s="7">
        <v>2</v>
      </c>
      <c r="Q1449" s="7">
        <v>0.48</v>
      </c>
      <c r="R1449" s="8">
        <f>Table1[[#This Row],[Profit]]/Table1[[#This Row],[Sales]]</f>
        <v>2.7777777777777801E-2</v>
      </c>
      <c r="S1449" s="7">
        <v>0.8</v>
      </c>
      <c r="T1449" s="7" t="s">
        <v>170</v>
      </c>
      <c r="U1449" s="7">
        <v>475</v>
      </c>
      <c r="V1449" s="7" t="s">
        <v>174</v>
      </c>
      <c r="W1449" s="7" t="s">
        <v>110</v>
      </c>
      <c r="X1449" s="10" t="s">
        <v>28</v>
      </c>
      <c r="Y1449" s="14">
        <v>44529</v>
      </c>
      <c r="Z1449" s="14">
        <v>44298</v>
      </c>
      <c r="AA1449" s="11">
        <f t="shared" si="110"/>
        <v>2021</v>
      </c>
      <c r="AB1449" s="11" t="str">
        <f t="shared" si="111"/>
        <v>April</v>
      </c>
      <c r="AC1449" s="11">
        <f t="shared" si="114"/>
        <v>-231</v>
      </c>
      <c r="AD1449" s="13" t="str" cm="1">
        <f t="array" ref="AD1449">_xlfn.IFS(Table1[[#This Row],[Diff order-ship date]]&gt;10,"late time",Table1[[#This Row],[Diff order-ship date]]&gt;=0,"on time",Table1[[#This Row],[Diff order-ship date]]&lt;0,"not appropriate")</f>
        <v>not appropriate</v>
      </c>
      <c r="AE1449" s="11" t="str">
        <f t="shared" si="112"/>
        <v>Positive</v>
      </c>
      <c r="AF1449" s="11" t="str">
        <f>_xlfn.CONCAT(Table1[[#This Row],[Month]],Table1[[#This Row],[year]])</f>
        <v>April2021</v>
      </c>
      <c r="AG1449" s="11">
        <f t="shared" si="113"/>
        <v>2.7777777777777801E-2</v>
      </c>
    </row>
    <row r="1450" spans="1:33">
      <c r="A1450" s="4">
        <v>1449</v>
      </c>
      <c r="B1450" s="5" t="s">
        <v>4003</v>
      </c>
      <c r="C1450" s="5" t="s">
        <v>153</v>
      </c>
      <c r="D1450" s="5" t="s">
        <v>4004</v>
      </c>
      <c r="E1450" s="5" t="s">
        <v>4005</v>
      </c>
      <c r="F1450" s="5" t="s">
        <v>158</v>
      </c>
      <c r="G1450" s="5" t="s">
        <v>560</v>
      </c>
      <c r="H1450" s="5" t="s">
        <v>100</v>
      </c>
      <c r="I1450" s="5" t="s">
        <v>212</v>
      </c>
      <c r="J1450" s="5" t="s">
        <v>67</v>
      </c>
      <c r="K1450" s="5" t="s">
        <v>1919</v>
      </c>
      <c r="L1450" s="5" t="s">
        <v>36</v>
      </c>
      <c r="M1450" s="5" t="s">
        <v>34</v>
      </c>
      <c r="N1450" s="5" t="s">
        <v>1920</v>
      </c>
      <c r="O1450" s="5">
        <v>123.72</v>
      </c>
      <c r="P1450" s="5">
        <v>2</v>
      </c>
      <c r="Q1450" s="5">
        <v>39.54</v>
      </c>
      <c r="R1450" s="8">
        <f>Table1[[#This Row],[Profit]]/Table1[[#This Row],[Sales]]</f>
        <v>0.31959262851600401</v>
      </c>
      <c r="S1450" s="5">
        <v>9.51</v>
      </c>
      <c r="T1450" s="5" t="s">
        <v>170</v>
      </c>
      <c r="U1450" s="5">
        <v>333</v>
      </c>
      <c r="V1450" s="5" t="s">
        <v>174</v>
      </c>
      <c r="W1450" s="5" t="s">
        <v>110</v>
      </c>
      <c r="X1450" s="9" t="s">
        <v>28</v>
      </c>
      <c r="Y1450" s="12">
        <v>44552</v>
      </c>
      <c r="Z1450" s="12">
        <v>44556</v>
      </c>
      <c r="AA1450" s="11">
        <f t="shared" si="110"/>
        <v>2021</v>
      </c>
      <c r="AB1450" s="11" t="str">
        <f t="shared" si="111"/>
        <v>December</v>
      </c>
      <c r="AC1450" s="11">
        <f t="shared" si="114"/>
        <v>4</v>
      </c>
      <c r="AD1450" s="13" t="str" cm="1">
        <f t="array" ref="AD1450">_xlfn.IFS(Table1[[#This Row],[Diff order-ship date]]&gt;10,"late time",Table1[[#This Row],[Diff order-ship date]]&gt;=0,"on time",Table1[[#This Row],[Diff order-ship date]]&lt;0,"not appropriate")</f>
        <v>on time</v>
      </c>
      <c r="AE1450" s="11" t="str">
        <f t="shared" si="112"/>
        <v>Positive</v>
      </c>
      <c r="AF1450" s="11" t="str">
        <f>_xlfn.CONCAT(Table1[[#This Row],[Month]],Table1[[#This Row],[year]])</f>
        <v>December2021</v>
      </c>
      <c r="AG1450" s="11">
        <f t="shared" si="113"/>
        <v>0.31959262851600401</v>
      </c>
    </row>
    <row r="1451" spans="1:33">
      <c r="A1451" s="6">
        <v>1450</v>
      </c>
      <c r="B1451" s="7" t="s">
        <v>3574</v>
      </c>
      <c r="C1451" s="7" t="s">
        <v>153</v>
      </c>
      <c r="D1451" s="7" t="s">
        <v>1085</v>
      </c>
      <c r="E1451" s="7" t="s">
        <v>86</v>
      </c>
      <c r="F1451" s="7" t="s">
        <v>158</v>
      </c>
      <c r="G1451" s="7" t="s">
        <v>644</v>
      </c>
      <c r="H1451" s="7" t="s">
        <v>104</v>
      </c>
      <c r="I1451" s="7" t="s">
        <v>212</v>
      </c>
      <c r="J1451" s="7" t="s">
        <v>67</v>
      </c>
      <c r="K1451" s="7" t="s">
        <v>4034</v>
      </c>
      <c r="L1451" s="7" t="s">
        <v>36</v>
      </c>
      <c r="M1451" s="7" t="s">
        <v>99</v>
      </c>
      <c r="N1451" s="7" t="s">
        <v>4035</v>
      </c>
      <c r="O1451" s="7">
        <v>16.305</v>
      </c>
      <c r="P1451" s="7">
        <v>1</v>
      </c>
      <c r="Q1451" s="7">
        <v>-8.8049999999999997</v>
      </c>
      <c r="R1451" s="8">
        <f>Table1[[#This Row],[Profit]]/Table1[[#This Row],[Sales]]</f>
        <v>-0.54001839926402895</v>
      </c>
      <c r="S1451" s="7">
        <v>1.34</v>
      </c>
      <c r="T1451" s="7" t="s">
        <v>170</v>
      </c>
      <c r="U1451" s="7">
        <v>344</v>
      </c>
      <c r="V1451" s="7" t="s">
        <v>174</v>
      </c>
      <c r="W1451" s="7" t="s">
        <v>110</v>
      </c>
      <c r="X1451" s="10" t="s">
        <v>21</v>
      </c>
      <c r="Y1451" s="14">
        <v>44521</v>
      </c>
      <c r="Z1451" s="14">
        <v>44526</v>
      </c>
      <c r="AA1451" s="11">
        <f t="shared" si="110"/>
        <v>2021</v>
      </c>
      <c r="AB1451" s="11" t="str">
        <f t="shared" si="111"/>
        <v>November</v>
      </c>
      <c r="AC1451" s="11">
        <f t="shared" si="114"/>
        <v>5</v>
      </c>
      <c r="AD1451" s="13" t="str" cm="1">
        <f t="array" ref="AD1451">_xlfn.IFS(Table1[[#This Row],[Diff order-ship date]]&gt;10,"late time",Table1[[#This Row],[Diff order-ship date]]&gt;=0,"on time",Table1[[#This Row],[Diff order-ship date]]&lt;0,"not appropriate")</f>
        <v>on time</v>
      </c>
      <c r="AE1451" s="11" t="str">
        <f t="shared" si="112"/>
        <v>Negative</v>
      </c>
      <c r="AF1451" s="11" t="str">
        <f>_xlfn.CONCAT(Table1[[#This Row],[Month]],Table1[[#This Row],[year]])</f>
        <v>November2021</v>
      </c>
      <c r="AG1451" s="11">
        <f t="shared" si="113"/>
        <v>-0.54001839926402895</v>
      </c>
    </row>
    <row r="1452" spans="1:33">
      <c r="A1452" s="4">
        <v>1451</v>
      </c>
      <c r="B1452" s="5" t="s">
        <v>4036</v>
      </c>
      <c r="C1452" s="5" t="s">
        <v>153</v>
      </c>
      <c r="D1452" s="5" t="s">
        <v>269</v>
      </c>
      <c r="E1452" s="5" t="s">
        <v>270</v>
      </c>
      <c r="F1452" s="5" t="s">
        <v>158</v>
      </c>
      <c r="G1452" s="5" t="s">
        <v>885</v>
      </c>
      <c r="H1452" s="5" t="s">
        <v>138</v>
      </c>
      <c r="I1452" s="5" t="s">
        <v>212</v>
      </c>
      <c r="J1452" s="5" t="s">
        <v>65</v>
      </c>
      <c r="K1452" s="5" t="s">
        <v>3261</v>
      </c>
      <c r="L1452" s="5" t="s">
        <v>36</v>
      </c>
      <c r="M1452" s="5" t="s">
        <v>47</v>
      </c>
      <c r="N1452" s="5" t="s">
        <v>3262</v>
      </c>
      <c r="O1452" s="5">
        <v>37.08</v>
      </c>
      <c r="P1452" s="5">
        <v>3</v>
      </c>
      <c r="Q1452" s="5">
        <v>17.73</v>
      </c>
      <c r="R1452" s="8">
        <f>Table1[[#This Row],[Profit]]/Table1[[#This Row],[Sales]]</f>
        <v>0.47815533980582497</v>
      </c>
      <c r="S1452" s="5">
        <v>1.01</v>
      </c>
      <c r="T1452" s="5" t="s">
        <v>170</v>
      </c>
      <c r="U1452" s="5">
        <v>693</v>
      </c>
      <c r="V1452" s="5" t="s">
        <v>174</v>
      </c>
      <c r="W1452" s="5" t="s">
        <v>115</v>
      </c>
      <c r="X1452" s="9" t="s">
        <v>28</v>
      </c>
      <c r="Y1452" s="12">
        <v>45517</v>
      </c>
      <c r="Z1452" s="12">
        <v>45522</v>
      </c>
      <c r="AA1452" s="11">
        <f t="shared" si="110"/>
        <v>2024</v>
      </c>
      <c r="AB1452" s="11" t="str">
        <f t="shared" si="111"/>
        <v>August</v>
      </c>
      <c r="AC1452" s="11">
        <f t="shared" si="114"/>
        <v>5</v>
      </c>
      <c r="AD1452" s="13" t="str" cm="1">
        <f t="array" ref="AD1452">_xlfn.IFS(Table1[[#This Row],[Diff order-ship date]]&gt;10,"late time",Table1[[#This Row],[Diff order-ship date]]&gt;=0,"on time",Table1[[#This Row],[Diff order-ship date]]&lt;0,"not appropriate")</f>
        <v>on time</v>
      </c>
      <c r="AE1452" s="11" t="str">
        <f t="shared" si="112"/>
        <v>Positive</v>
      </c>
      <c r="AF1452" s="11" t="str">
        <f>_xlfn.CONCAT(Table1[[#This Row],[Month]],Table1[[#This Row],[year]])</f>
        <v>August2024</v>
      </c>
      <c r="AG1452" s="11">
        <f t="shared" si="113"/>
        <v>0.47815533980582497</v>
      </c>
    </row>
    <row r="1453" spans="1:33">
      <c r="A1453" s="6">
        <v>1452</v>
      </c>
      <c r="B1453" s="7" t="s">
        <v>4003</v>
      </c>
      <c r="C1453" s="7" t="s">
        <v>153</v>
      </c>
      <c r="D1453" s="7" t="s">
        <v>4004</v>
      </c>
      <c r="E1453" s="7" t="s">
        <v>4005</v>
      </c>
      <c r="F1453" s="7" t="s">
        <v>158</v>
      </c>
      <c r="G1453" s="7" t="s">
        <v>560</v>
      </c>
      <c r="H1453" s="7" t="s">
        <v>100</v>
      </c>
      <c r="I1453" s="7" t="s">
        <v>212</v>
      </c>
      <c r="J1453" s="7" t="s">
        <v>67</v>
      </c>
      <c r="K1453" s="7" t="s">
        <v>4037</v>
      </c>
      <c r="L1453" s="7" t="s">
        <v>36</v>
      </c>
      <c r="M1453" s="7" t="s">
        <v>109</v>
      </c>
      <c r="N1453" s="7" t="s">
        <v>4038</v>
      </c>
      <c r="O1453" s="7">
        <v>146.69999999999999</v>
      </c>
      <c r="P1453" s="7">
        <v>3</v>
      </c>
      <c r="Q1453" s="7">
        <v>21.96</v>
      </c>
      <c r="R1453" s="8">
        <f>Table1[[#This Row],[Profit]]/Table1[[#This Row],[Sales]]</f>
        <v>0.14969325153374199</v>
      </c>
      <c r="S1453" s="7">
        <v>8.42</v>
      </c>
      <c r="T1453" s="7" t="s">
        <v>170</v>
      </c>
      <c r="U1453" s="7">
        <v>531</v>
      </c>
      <c r="V1453" s="7" t="s">
        <v>174</v>
      </c>
      <c r="W1453" s="7" t="s">
        <v>126</v>
      </c>
      <c r="X1453" s="10" t="s">
        <v>21</v>
      </c>
      <c r="Y1453" s="14">
        <v>44514</v>
      </c>
      <c r="Z1453" s="14">
        <v>44520</v>
      </c>
      <c r="AA1453" s="11">
        <f t="shared" si="110"/>
        <v>2021</v>
      </c>
      <c r="AB1453" s="11" t="str">
        <f t="shared" si="111"/>
        <v>November</v>
      </c>
      <c r="AC1453" s="11">
        <f t="shared" si="114"/>
        <v>6</v>
      </c>
      <c r="AD1453" s="13" t="str" cm="1">
        <f t="array" ref="AD1453">_xlfn.IFS(Table1[[#This Row],[Diff order-ship date]]&gt;10,"late time",Table1[[#This Row],[Diff order-ship date]]&gt;=0,"on time",Table1[[#This Row],[Diff order-ship date]]&lt;0,"not appropriate")</f>
        <v>on time</v>
      </c>
      <c r="AE1453" s="11" t="str">
        <f t="shared" si="112"/>
        <v>Positive</v>
      </c>
      <c r="AF1453" s="11" t="str">
        <f>_xlfn.CONCAT(Table1[[#This Row],[Month]],Table1[[#This Row],[year]])</f>
        <v>November2021</v>
      </c>
      <c r="AG1453" s="11">
        <f t="shared" si="113"/>
        <v>0.14969325153374199</v>
      </c>
    </row>
    <row r="1454" spans="1:33">
      <c r="A1454" s="4">
        <v>1453</v>
      </c>
      <c r="B1454" s="5" t="s">
        <v>3594</v>
      </c>
      <c r="C1454" s="5" t="s">
        <v>153</v>
      </c>
      <c r="D1454" s="5" t="s">
        <v>3595</v>
      </c>
      <c r="E1454" s="5" t="s">
        <v>3596</v>
      </c>
      <c r="F1454" s="5" t="s">
        <v>158</v>
      </c>
      <c r="G1454" s="5" t="s">
        <v>320</v>
      </c>
      <c r="H1454" s="5" t="s">
        <v>138</v>
      </c>
      <c r="I1454" s="5" t="s">
        <v>212</v>
      </c>
      <c r="J1454" s="5" t="s">
        <v>65</v>
      </c>
      <c r="K1454" s="5" t="s">
        <v>1993</v>
      </c>
      <c r="L1454" s="5" t="s">
        <v>36</v>
      </c>
      <c r="M1454" s="5" t="s">
        <v>75</v>
      </c>
      <c r="N1454" s="5" t="s">
        <v>1994</v>
      </c>
      <c r="O1454" s="5">
        <v>66.84</v>
      </c>
      <c r="P1454" s="5">
        <v>4</v>
      </c>
      <c r="Q1454" s="5">
        <v>21.96</v>
      </c>
      <c r="R1454" s="8">
        <f>Table1[[#This Row],[Profit]]/Table1[[#This Row],[Sales]]</f>
        <v>0.32854578096947901</v>
      </c>
      <c r="S1454" s="5">
        <v>4.22</v>
      </c>
      <c r="T1454" s="5" t="s">
        <v>170</v>
      </c>
      <c r="U1454" s="5">
        <v>614</v>
      </c>
      <c r="V1454" s="5" t="s">
        <v>174</v>
      </c>
      <c r="W1454" s="5" t="s">
        <v>110</v>
      </c>
      <c r="X1454" s="9" t="s">
        <v>21</v>
      </c>
      <c r="Y1454" s="12">
        <v>44691</v>
      </c>
      <c r="Z1454" s="12">
        <v>44814</v>
      </c>
      <c r="AA1454" s="11">
        <f t="shared" si="110"/>
        <v>2022</v>
      </c>
      <c r="AB1454" s="11" t="str">
        <f t="shared" si="111"/>
        <v>September</v>
      </c>
      <c r="AC1454" s="11">
        <f t="shared" si="114"/>
        <v>123</v>
      </c>
      <c r="AD1454" s="13" t="str" cm="1">
        <f t="array" ref="AD1454">_xlfn.IFS(Table1[[#This Row],[Diff order-ship date]]&gt;10,"late time",Table1[[#This Row],[Diff order-ship date]]&gt;=0,"on time",Table1[[#This Row],[Diff order-ship date]]&lt;0,"not appropriate")</f>
        <v>late time</v>
      </c>
      <c r="AE1454" s="11" t="str">
        <f t="shared" si="112"/>
        <v>Positive</v>
      </c>
      <c r="AF1454" s="11" t="str">
        <f>_xlfn.CONCAT(Table1[[#This Row],[Month]],Table1[[#This Row],[year]])</f>
        <v>September2022</v>
      </c>
      <c r="AG1454" s="11">
        <f t="shared" si="113"/>
        <v>0.32854578096947901</v>
      </c>
    </row>
    <row r="1455" spans="1:33">
      <c r="A1455" s="6">
        <v>1454</v>
      </c>
      <c r="B1455" s="7" t="s">
        <v>4039</v>
      </c>
      <c r="C1455" s="7" t="s">
        <v>153</v>
      </c>
      <c r="D1455" s="7" t="s">
        <v>4040</v>
      </c>
      <c r="E1455" s="7" t="s">
        <v>4041</v>
      </c>
      <c r="F1455" s="7" t="s">
        <v>158</v>
      </c>
      <c r="G1455" s="7" t="s">
        <v>869</v>
      </c>
      <c r="H1455" s="7" t="s">
        <v>138</v>
      </c>
      <c r="I1455" s="7" t="s">
        <v>212</v>
      </c>
      <c r="J1455" s="7" t="s">
        <v>65</v>
      </c>
      <c r="K1455" s="7" t="s">
        <v>4042</v>
      </c>
      <c r="L1455" s="7" t="s">
        <v>36</v>
      </c>
      <c r="M1455" s="7" t="s">
        <v>41</v>
      </c>
      <c r="N1455" s="7" t="s">
        <v>4043</v>
      </c>
      <c r="O1455" s="7">
        <v>88.2</v>
      </c>
      <c r="P1455" s="7">
        <v>4</v>
      </c>
      <c r="Q1455" s="7">
        <v>6.96</v>
      </c>
      <c r="R1455" s="8">
        <f>Table1[[#This Row],[Profit]]/Table1[[#This Row],[Sales]]</f>
        <v>7.8911564625850306E-2</v>
      </c>
      <c r="S1455" s="7">
        <v>7.21</v>
      </c>
      <c r="T1455" s="7" t="s">
        <v>170</v>
      </c>
      <c r="U1455" s="7">
        <v>156</v>
      </c>
      <c r="V1455" s="7" t="s">
        <v>174</v>
      </c>
      <c r="W1455" s="7" t="s">
        <v>110</v>
      </c>
      <c r="X1455" s="10" t="s">
        <v>28</v>
      </c>
      <c r="Y1455" s="14">
        <v>45407</v>
      </c>
      <c r="Z1455" s="14">
        <v>45411</v>
      </c>
      <c r="AA1455" s="11">
        <f t="shared" si="110"/>
        <v>2024</v>
      </c>
      <c r="AB1455" s="11" t="str">
        <f t="shared" si="111"/>
        <v>April</v>
      </c>
      <c r="AC1455" s="11">
        <f t="shared" si="114"/>
        <v>4</v>
      </c>
      <c r="AD1455" s="13" t="str" cm="1">
        <f t="array" ref="AD1455">_xlfn.IFS(Table1[[#This Row],[Diff order-ship date]]&gt;10,"late time",Table1[[#This Row],[Diff order-ship date]]&gt;=0,"on time",Table1[[#This Row],[Diff order-ship date]]&lt;0,"not appropriate")</f>
        <v>on time</v>
      </c>
      <c r="AE1455" s="11" t="str">
        <f t="shared" si="112"/>
        <v>Positive</v>
      </c>
      <c r="AF1455" s="11" t="str">
        <f>_xlfn.CONCAT(Table1[[#This Row],[Month]],Table1[[#This Row],[year]])</f>
        <v>April2024</v>
      </c>
      <c r="AG1455" s="11">
        <f t="shared" si="113"/>
        <v>7.8911564625850306E-2</v>
      </c>
    </row>
    <row r="1456" spans="1:33">
      <c r="A1456" s="4">
        <v>1455</v>
      </c>
      <c r="B1456" s="5" t="s">
        <v>4044</v>
      </c>
      <c r="C1456" s="5" t="s">
        <v>153</v>
      </c>
      <c r="D1456" s="5" t="s">
        <v>1388</v>
      </c>
      <c r="E1456" s="5" t="s">
        <v>1389</v>
      </c>
      <c r="F1456" s="5" t="s">
        <v>158</v>
      </c>
      <c r="G1456" s="5" t="s">
        <v>947</v>
      </c>
      <c r="H1456" s="5" t="s">
        <v>82</v>
      </c>
      <c r="I1456" s="5" t="s">
        <v>212</v>
      </c>
      <c r="J1456" s="5" t="s">
        <v>64</v>
      </c>
      <c r="K1456" s="5" t="s">
        <v>480</v>
      </c>
      <c r="L1456" s="5" t="s">
        <v>36</v>
      </c>
      <c r="M1456" s="5" t="s">
        <v>109</v>
      </c>
      <c r="N1456" s="5" t="s">
        <v>481</v>
      </c>
      <c r="O1456" s="5">
        <v>787.92</v>
      </c>
      <c r="P1456" s="5">
        <v>4</v>
      </c>
      <c r="Q1456" s="5">
        <v>338.76</v>
      </c>
      <c r="R1456" s="8">
        <f>Table1[[#This Row],[Profit]]/Table1[[#This Row],[Sales]]</f>
        <v>0.42994212610417298</v>
      </c>
      <c r="S1456" s="5">
        <v>55.42</v>
      </c>
      <c r="T1456" s="5" t="s">
        <v>170</v>
      </c>
      <c r="U1456" s="5">
        <v>765</v>
      </c>
      <c r="V1456" s="5" t="s">
        <v>174</v>
      </c>
      <c r="W1456" s="5" t="s">
        <v>126</v>
      </c>
      <c r="X1456" s="9" t="s">
        <v>28</v>
      </c>
      <c r="Y1456" s="12">
        <v>45442</v>
      </c>
      <c r="Z1456" s="12">
        <v>45388</v>
      </c>
      <c r="AA1456" s="11">
        <f t="shared" si="110"/>
        <v>2024</v>
      </c>
      <c r="AB1456" s="11" t="str">
        <f t="shared" si="111"/>
        <v>April</v>
      </c>
      <c r="AC1456" s="11">
        <f t="shared" si="114"/>
        <v>-54</v>
      </c>
      <c r="AD1456" s="13" t="str" cm="1">
        <f t="array" ref="AD1456">_xlfn.IFS(Table1[[#This Row],[Diff order-ship date]]&gt;10,"late time",Table1[[#This Row],[Diff order-ship date]]&gt;=0,"on time",Table1[[#This Row],[Diff order-ship date]]&lt;0,"not appropriate")</f>
        <v>not appropriate</v>
      </c>
      <c r="AE1456" s="11" t="str">
        <f t="shared" si="112"/>
        <v>Positive</v>
      </c>
      <c r="AF1456" s="11" t="str">
        <f>_xlfn.CONCAT(Table1[[#This Row],[Month]],Table1[[#This Row],[year]])</f>
        <v>April2024</v>
      </c>
      <c r="AG1456" s="11">
        <f t="shared" si="113"/>
        <v>0.42994212610417298</v>
      </c>
    </row>
    <row r="1457" spans="1:33">
      <c r="A1457" s="6">
        <v>1456</v>
      </c>
      <c r="B1457" s="7" t="s">
        <v>3601</v>
      </c>
      <c r="C1457" s="7" t="s">
        <v>153</v>
      </c>
      <c r="D1457" s="7" t="s">
        <v>3602</v>
      </c>
      <c r="E1457" s="7" t="s">
        <v>3603</v>
      </c>
      <c r="F1457" s="7" t="s">
        <v>158</v>
      </c>
      <c r="G1457" s="7" t="s">
        <v>1049</v>
      </c>
      <c r="H1457" s="7" t="s">
        <v>100</v>
      </c>
      <c r="I1457" s="7" t="s">
        <v>212</v>
      </c>
      <c r="J1457" s="7" t="s">
        <v>67</v>
      </c>
      <c r="K1457" s="7" t="s">
        <v>4045</v>
      </c>
      <c r="L1457" s="7" t="s">
        <v>36</v>
      </c>
      <c r="M1457" s="7" t="s">
        <v>109</v>
      </c>
      <c r="N1457" s="7" t="s">
        <v>4046</v>
      </c>
      <c r="O1457" s="7">
        <v>549.24</v>
      </c>
      <c r="P1457" s="7">
        <v>4</v>
      </c>
      <c r="Q1457" s="7">
        <v>252.6</v>
      </c>
      <c r="R1457" s="8">
        <f>Table1[[#This Row],[Profit]]/Table1[[#This Row],[Sales]]</f>
        <v>0.45990823683635601</v>
      </c>
      <c r="S1457" s="7">
        <v>28.98</v>
      </c>
      <c r="T1457" s="7" t="s">
        <v>170</v>
      </c>
      <c r="U1457" s="7">
        <v>517</v>
      </c>
      <c r="V1457" s="7" t="s">
        <v>174</v>
      </c>
      <c r="W1457" s="7" t="s">
        <v>122</v>
      </c>
      <c r="X1457" s="10" t="s">
        <v>21</v>
      </c>
      <c r="Y1457" s="14">
        <v>45145</v>
      </c>
      <c r="Z1457" s="14">
        <v>45120</v>
      </c>
      <c r="AA1457" s="11">
        <f t="shared" si="110"/>
        <v>2023</v>
      </c>
      <c r="AB1457" s="11" t="str">
        <f t="shared" si="111"/>
        <v>July</v>
      </c>
      <c r="AC1457" s="11">
        <f t="shared" si="114"/>
        <v>-25</v>
      </c>
      <c r="AD1457" s="13" t="str" cm="1">
        <f t="array" ref="AD1457">_xlfn.IFS(Table1[[#This Row],[Diff order-ship date]]&gt;10,"late time",Table1[[#This Row],[Diff order-ship date]]&gt;=0,"on time",Table1[[#This Row],[Diff order-ship date]]&lt;0,"not appropriate")</f>
        <v>not appropriate</v>
      </c>
      <c r="AE1457" s="11" t="str">
        <f t="shared" si="112"/>
        <v>Positive</v>
      </c>
      <c r="AF1457" s="11" t="str">
        <f>_xlfn.CONCAT(Table1[[#This Row],[Month]],Table1[[#This Row],[year]])</f>
        <v>July2023</v>
      </c>
      <c r="AG1457" s="11">
        <f t="shared" si="113"/>
        <v>0.45990823683635601</v>
      </c>
    </row>
    <row r="1458" spans="1:33">
      <c r="A1458" s="4">
        <v>1457</v>
      </c>
      <c r="B1458" s="5" t="s">
        <v>4047</v>
      </c>
      <c r="C1458" s="5" t="s">
        <v>153</v>
      </c>
      <c r="D1458" s="5" t="s">
        <v>4048</v>
      </c>
      <c r="E1458" s="5" t="s">
        <v>4049</v>
      </c>
      <c r="F1458" s="5" t="s">
        <v>158</v>
      </c>
      <c r="G1458" s="5" t="s">
        <v>996</v>
      </c>
      <c r="H1458" s="5" t="s">
        <v>82</v>
      </c>
      <c r="I1458" s="5" t="s">
        <v>212</v>
      </c>
      <c r="J1458" s="5" t="s">
        <v>64</v>
      </c>
      <c r="K1458" s="5" t="s">
        <v>4050</v>
      </c>
      <c r="L1458" s="5" t="s">
        <v>36</v>
      </c>
      <c r="M1458" s="5" t="s">
        <v>47</v>
      </c>
      <c r="N1458" s="5" t="s">
        <v>4051</v>
      </c>
      <c r="O1458" s="5">
        <v>109.32</v>
      </c>
      <c r="P1458" s="5">
        <v>4</v>
      </c>
      <c r="Q1458" s="5">
        <v>12</v>
      </c>
      <c r="R1458" s="8">
        <f>Table1[[#This Row],[Profit]]/Table1[[#This Row],[Sales]]</f>
        <v>0.109769484083425</v>
      </c>
      <c r="S1458" s="5">
        <v>11.4</v>
      </c>
      <c r="T1458" s="5" t="s">
        <v>170</v>
      </c>
      <c r="U1458" s="5">
        <v>532</v>
      </c>
      <c r="V1458" s="5" t="s">
        <v>174</v>
      </c>
      <c r="W1458" s="5" t="s">
        <v>110</v>
      </c>
      <c r="X1458" s="9" t="s">
        <v>28</v>
      </c>
      <c r="Y1458" s="12">
        <v>45626</v>
      </c>
      <c r="Z1458" s="12">
        <v>45394</v>
      </c>
      <c r="AA1458" s="11">
        <f t="shared" si="110"/>
        <v>2024</v>
      </c>
      <c r="AB1458" s="11" t="str">
        <f t="shared" si="111"/>
        <v>April</v>
      </c>
      <c r="AC1458" s="11">
        <f t="shared" si="114"/>
        <v>-232</v>
      </c>
      <c r="AD1458" s="13" t="str" cm="1">
        <f t="array" ref="AD1458">_xlfn.IFS(Table1[[#This Row],[Diff order-ship date]]&gt;10,"late time",Table1[[#This Row],[Diff order-ship date]]&gt;=0,"on time",Table1[[#This Row],[Diff order-ship date]]&lt;0,"not appropriate")</f>
        <v>not appropriate</v>
      </c>
      <c r="AE1458" s="11" t="str">
        <f t="shared" si="112"/>
        <v>Positive</v>
      </c>
      <c r="AF1458" s="11" t="str">
        <f>_xlfn.CONCAT(Table1[[#This Row],[Month]],Table1[[#This Row],[year]])</f>
        <v>April2024</v>
      </c>
      <c r="AG1458" s="11">
        <f t="shared" si="113"/>
        <v>0.109769484083425</v>
      </c>
    </row>
    <row r="1459" spans="1:33">
      <c r="A1459" s="6">
        <v>1458</v>
      </c>
      <c r="B1459" s="7" t="s">
        <v>4052</v>
      </c>
      <c r="C1459" s="7" t="s">
        <v>153</v>
      </c>
      <c r="D1459" s="7" t="s">
        <v>989</v>
      </c>
      <c r="E1459" s="7" t="s">
        <v>990</v>
      </c>
      <c r="F1459" s="7" t="s">
        <v>158</v>
      </c>
      <c r="G1459" s="7" t="s">
        <v>638</v>
      </c>
      <c r="H1459" s="7" t="s">
        <v>40</v>
      </c>
      <c r="I1459" s="7" t="s">
        <v>212</v>
      </c>
      <c r="J1459" s="7" t="s">
        <v>64</v>
      </c>
      <c r="K1459" s="7" t="s">
        <v>2029</v>
      </c>
      <c r="L1459" s="7" t="s">
        <v>36</v>
      </c>
      <c r="M1459" s="7" t="s">
        <v>75</v>
      </c>
      <c r="N1459" s="7" t="s">
        <v>2030</v>
      </c>
      <c r="O1459" s="7">
        <v>70.349999999999994</v>
      </c>
      <c r="P1459" s="7">
        <v>5</v>
      </c>
      <c r="Q1459" s="7">
        <v>18.899999999999999</v>
      </c>
      <c r="R1459" s="8">
        <f>Table1[[#This Row],[Profit]]/Table1[[#This Row],[Sales]]</f>
        <v>0.26865671641791</v>
      </c>
      <c r="S1459" s="7">
        <v>5.98</v>
      </c>
      <c r="T1459" s="7" t="s">
        <v>170</v>
      </c>
      <c r="U1459" s="7">
        <v>618</v>
      </c>
      <c r="V1459" s="7" t="s">
        <v>174</v>
      </c>
      <c r="W1459" s="7" t="s">
        <v>126</v>
      </c>
      <c r="X1459" s="10" t="s">
        <v>21</v>
      </c>
      <c r="Y1459" s="14">
        <v>44951</v>
      </c>
      <c r="Z1459" s="14">
        <v>44956</v>
      </c>
      <c r="AA1459" s="11">
        <f t="shared" si="110"/>
        <v>2023</v>
      </c>
      <c r="AB1459" s="11" t="str">
        <f t="shared" si="111"/>
        <v>January</v>
      </c>
      <c r="AC1459" s="11">
        <f t="shared" si="114"/>
        <v>5</v>
      </c>
      <c r="AD1459" s="13" t="str" cm="1">
        <f t="array" ref="AD1459">_xlfn.IFS(Table1[[#This Row],[Diff order-ship date]]&gt;10,"late time",Table1[[#This Row],[Diff order-ship date]]&gt;=0,"on time",Table1[[#This Row],[Diff order-ship date]]&lt;0,"not appropriate")</f>
        <v>on time</v>
      </c>
      <c r="AE1459" s="11" t="str">
        <f t="shared" si="112"/>
        <v>Positive</v>
      </c>
      <c r="AF1459" s="11" t="str">
        <f>_xlfn.CONCAT(Table1[[#This Row],[Month]],Table1[[#This Row],[year]])</f>
        <v>January2023</v>
      </c>
      <c r="AG1459" s="11">
        <f t="shared" si="113"/>
        <v>0.26865671641791</v>
      </c>
    </row>
    <row r="1460" spans="1:33">
      <c r="A1460" s="4">
        <v>1459</v>
      </c>
      <c r="B1460" s="5" t="s">
        <v>4029</v>
      </c>
      <c r="C1460" s="5" t="s">
        <v>153</v>
      </c>
      <c r="D1460" s="5" t="s">
        <v>4030</v>
      </c>
      <c r="E1460" s="5" t="s">
        <v>4031</v>
      </c>
      <c r="F1460" s="5" t="s">
        <v>158</v>
      </c>
      <c r="G1460" s="5" t="s">
        <v>326</v>
      </c>
      <c r="H1460" s="5" t="s">
        <v>132</v>
      </c>
      <c r="I1460" s="5" t="s">
        <v>212</v>
      </c>
      <c r="J1460" s="5" t="s">
        <v>66</v>
      </c>
      <c r="K1460" s="5" t="s">
        <v>3857</v>
      </c>
      <c r="L1460" s="5" t="s">
        <v>36</v>
      </c>
      <c r="M1460" s="5" t="s">
        <v>114</v>
      </c>
      <c r="N1460" s="5" t="s">
        <v>3858</v>
      </c>
      <c r="O1460" s="5">
        <v>67.05</v>
      </c>
      <c r="P1460" s="5">
        <v>5</v>
      </c>
      <c r="Q1460" s="5">
        <v>18</v>
      </c>
      <c r="R1460" s="8">
        <f>Table1[[#This Row],[Profit]]/Table1[[#This Row],[Sales]]</f>
        <v>0.26845637583892601</v>
      </c>
      <c r="S1460" s="5">
        <v>2.68</v>
      </c>
      <c r="T1460" s="5" t="s">
        <v>170</v>
      </c>
      <c r="U1460" s="5">
        <v>389</v>
      </c>
      <c r="V1460" s="5" t="s">
        <v>174</v>
      </c>
      <c r="W1460" s="5" t="s">
        <v>126</v>
      </c>
      <c r="X1460" s="9" t="s">
        <v>28</v>
      </c>
      <c r="Y1460" s="12">
        <v>45583</v>
      </c>
      <c r="Z1460" s="12">
        <v>45588</v>
      </c>
      <c r="AA1460" s="11">
        <f t="shared" si="110"/>
        <v>2024</v>
      </c>
      <c r="AB1460" s="11" t="str">
        <f t="shared" si="111"/>
        <v>October</v>
      </c>
      <c r="AC1460" s="11">
        <f t="shared" si="114"/>
        <v>5</v>
      </c>
      <c r="AD1460" s="13" t="str" cm="1">
        <f t="array" ref="AD1460">_xlfn.IFS(Table1[[#This Row],[Diff order-ship date]]&gt;10,"late time",Table1[[#This Row],[Diff order-ship date]]&gt;=0,"on time",Table1[[#This Row],[Diff order-ship date]]&lt;0,"not appropriate")</f>
        <v>on time</v>
      </c>
      <c r="AE1460" s="11" t="str">
        <f t="shared" si="112"/>
        <v>Positive</v>
      </c>
      <c r="AF1460" s="11" t="str">
        <f>_xlfn.CONCAT(Table1[[#This Row],[Month]],Table1[[#This Row],[year]])</f>
        <v>October2024</v>
      </c>
      <c r="AG1460" s="11">
        <f t="shared" si="113"/>
        <v>0.26845637583892601</v>
      </c>
    </row>
    <row r="1461" spans="1:33">
      <c r="A1461" s="6">
        <v>1460</v>
      </c>
      <c r="B1461" s="7" t="s">
        <v>4053</v>
      </c>
      <c r="C1461" s="7" t="s">
        <v>153</v>
      </c>
      <c r="D1461" s="7" t="s">
        <v>1301</v>
      </c>
      <c r="E1461" s="7" t="s">
        <v>1302</v>
      </c>
      <c r="F1461" s="7" t="s">
        <v>158</v>
      </c>
      <c r="G1461" s="7" t="s">
        <v>740</v>
      </c>
      <c r="H1461" s="7" t="s">
        <v>40</v>
      </c>
      <c r="I1461" s="7" t="s">
        <v>212</v>
      </c>
      <c r="J1461" s="7" t="s">
        <v>64</v>
      </c>
      <c r="K1461" s="7" t="s">
        <v>2039</v>
      </c>
      <c r="L1461" s="7" t="s">
        <v>36</v>
      </c>
      <c r="M1461" s="7" t="s">
        <v>88</v>
      </c>
      <c r="N1461" s="7" t="s">
        <v>2040</v>
      </c>
      <c r="O1461" s="7">
        <v>61.02</v>
      </c>
      <c r="P1461" s="7">
        <v>6</v>
      </c>
      <c r="Q1461" s="7">
        <v>19.440000000000001</v>
      </c>
      <c r="R1461" s="8">
        <f>Table1[[#This Row],[Profit]]/Table1[[#This Row],[Sales]]</f>
        <v>0.31858407079646001</v>
      </c>
      <c r="S1461" s="7">
        <v>2.11</v>
      </c>
      <c r="T1461" s="7" t="s">
        <v>170</v>
      </c>
      <c r="U1461" s="7">
        <v>768</v>
      </c>
      <c r="V1461" s="7" t="s">
        <v>174</v>
      </c>
      <c r="W1461" s="7" t="s">
        <v>110</v>
      </c>
      <c r="X1461" s="10" t="s">
        <v>28</v>
      </c>
      <c r="Y1461" s="14">
        <v>44802</v>
      </c>
      <c r="Z1461" s="14">
        <v>44601</v>
      </c>
      <c r="AA1461" s="11">
        <f t="shared" si="110"/>
        <v>2022</v>
      </c>
      <c r="AB1461" s="11" t="str">
        <f t="shared" si="111"/>
        <v>February</v>
      </c>
      <c r="AC1461" s="11">
        <f t="shared" si="114"/>
        <v>-201</v>
      </c>
      <c r="AD1461" s="13" t="str" cm="1">
        <f t="array" ref="AD1461">_xlfn.IFS(Table1[[#This Row],[Diff order-ship date]]&gt;10,"late time",Table1[[#This Row],[Diff order-ship date]]&gt;=0,"on time",Table1[[#This Row],[Diff order-ship date]]&lt;0,"not appropriate")</f>
        <v>not appropriate</v>
      </c>
      <c r="AE1461" s="11" t="str">
        <f t="shared" si="112"/>
        <v>Positive</v>
      </c>
      <c r="AF1461" s="11" t="str">
        <f>_xlfn.CONCAT(Table1[[#This Row],[Month]],Table1[[#This Row],[year]])</f>
        <v>February2022</v>
      </c>
      <c r="AG1461" s="11">
        <f t="shared" si="113"/>
        <v>0.31858407079646001</v>
      </c>
    </row>
    <row r="1462" spans="1:33">
      <c r="A1462" s="4">
        <v>1461</v>
      </c>
      <c r="B1462" s="5" t="s">
        <v>4054</v>
      </c>
      <c r="C1462" s="5" t="s">
        <v>153</v>
      </c>
      <c r="D1462" s="5" t="s">
        <v>4055</v>
      </c>
      <c r="E1462" s="5" t="s">
        <v>4056</v>
      </c>
      <c r="F1462" s="5" t="s">
        <v>159</v>
      </c>
      <c r="G1462" s="5" t="s">
        <v>308</v>
      </c>
      <c r="H1462" s="5" t="s">
        <v>87</v>
      </c>
      <c r="I1462" s="5" t="s">
        <v>212</v>
      </c>
      <c r="J1462" s="5" t="s">
        <v>66</v>
      </c>
      <c r="K1462" s="5" t="s">
        <v>1034</v>
      </c>
      <c r="L1462" s="5" t="s">
        <v>36</v>
      </c>
      <c r="M1462" s="5" t="s">
        <v>47</v>
      </c>
      <c r="N1462" s="5" t="s">
        <v>1035</v>
      </c>
      <c r="O1462" s="5">
        <v>181.8</v>
      </c>
      <c r="P1462" s="5">
        <v>6</v>
      </c>
      <c r="Q1462" s="5">
        <v>72.72</v>
      </c>
      <c r="R1462" s="8">
        <f>Table1[[#This Row],[Profit]]/Table1[[#This Row],[Sales]]</f>
        <v>0.4</v>
      </c>
      <c r="S1462" s="5">
        <v>11.02</v>
      </c>
      <c r="T1462" s="5" t="s">
        <v>170</v>
      </c>
      <c r="U1462" s="5">
        <v>423</v>
      </c>
      <c r="V1462" s="5" t="s">
        <v>174</v>
      </c>
      <c r="W1462" s="5" t="s">
        <v>110</v>
      </c>
      <c r="X1462" s="9" t="s">
        <v>28</v>
      </c>
      <c r="Y1462" s="12">
        <v>44424</v>
      </c>
      <c r="Z1462" s="12">
        <v>44428</v>
      </c>
      <c r="AA1462" s="11">
        <f t="shared" si="110"/>
        <v>2021</v>
      </c>
      <c r="AB1462" s="11" t="str">
        <f t="shared" si="111"/>
        <v>August</v>
      </c>
      <c r="AC1462" s="11">
        <f t="shared" si="114"/>
        <v>4</v>
      </c>
      <c r="AD1462" s="13" t="str" cm="1">
        <f t="array" ref="AD1462">_xlfn.IFS(Table1[[#This Row],[Diff order-ship date]]&gt;10,"late time",Table1[[#This Row],[Diff order-ship date]]&gt;=0,"on time",Table1[[#This Row],[Diff order-ship date]]&lt;0,"not appropriate")</f>
        <v>on time</v>
      </c>
      <c r="AE1462" s="11" t="str">
        <f t="shared" si="112"/>
        <v>Positive</v>
      </c>
      <c r="AF1462" s="11" t="str">
        <f>_xlfn.CONCAT(Table1[[#This Row],[Month]],Table1[[#This Row],[year]])</f>
        <v>August2021</v>
      </c>
      <c r="AG1462" s="11">
        <f t="shared" si="113"/>
        <v>0.4</v>
      </c>
    </row>
    <row r="1463" spans="1:33">
      <c r="A1463" s="6">
        <v>1462</v>
      </c>
      <c r="B1463" s="7" t="s">
        <v>3868</v>
      </c>
      <c r="C1463" s="7" t="s">
        <v>153</v>
      </c>
      <c r="D1463" s="7" t="s">
        <v>526</v>
      </c>
      <c r="E1463" s="7" t="s">
        <v>527</v>
      </c>
      <c r="F1463" s="7" t="s">
        <v>159</v>
      </c>
      <c r="G1463" s="7" t="s">
        <v>474</v>
      </c>
      <c r="H1463" s="7" t="s">
        <v>25</v>
      </c>
      <c r="I1463" s="7" t="s">
        <v>212</v>
      </c>
      <c r="J1463" s="7" t="s">
        <v>66</v>
      </c>
      <c r="K1463" s="7" t="s">
        <v>2012</v>
      </c>
      <c r="L1463" s="7" t="s">
        <v>36</v>
      </c>
      <c r="M1463" s="7" t="s">
        <v>88</v>
      </c>
      <c r="N1463" s="7" t="s">
        <v>2013</v>
      </c>
      <c r="O1463" s="7">
        <v>41.25</v>
      </c>
      <c r="P1463" s="7">
        <v>5</v>
      </c>
      <c r="Q1463" s="7">
        <v>0.3</v>
      </c>
      <c r="R1463" s="8">
        <f>Table1[[#This Row],[Profit]]/Table1[[#This Row],[Sales]]</f>
        <v>7.2727272727272701E-3</v>
      </c>
      <c r="S1463" s="7">
        <v>2.2999999999999998</v>
      </c>
      <c r="T1463" s="7" t="s">
        <v>170</v>
      </c>
      <c r="U1463" s="7">
        <v>54</v>
      </c>
      <c r="V1463" s="7" t="s">
        <v>174</v>
      </c>
      <c r="W1463" s="7" t="s">
        <v>126</v>
      </c>
      <c r="X1463" s="10" t="s">
        <v>21</v>
      </c>
      <c r="Y1463" s="14">
        <v>44369</v>
      </c>
      <c r="Z1463" s="14">
        <v>44373</v>
      </c>
      <c r="AA1463" s="11">
        <f t="shared" si="110"/>
        <v>2021</v>
      </c>
      <c r="AB1463" s="11" t="str">
        <f t="shared" si="111"/>
        <v>June</v>
      </c>
      <c r="AC1463" s="11">
        <f t="shared" si="114"/>
        <v>4</v>
      </c>
      <c r="AD1463" s="13" t="str" cm="1">
        <f t="array" ref="AD1463">_xlfn.IFS(Table1[[#This Row],[Diff order-ship date]]&gt;10,"late time",Table1[[#This Row],[Diff order-ship date]]&gt;=0,"on time",Table1[[#This Row],[Diff order-ship date]]&lt;0,"not appropriate")</f>
        <v>on time</v>
      </c>
      <c r="AE1463" s="11" t="str">
        <f t="shared" si="112"/>
        <v>Positive</v>
      </c>
      <c r="AF1463" s="11" t="str">
        <f>_xlfn.CONCAT(Table1[[#This Row],[Month]],Table1[[#This Row],[year]])</f>
        <v>June2021</v>
      </c>
      <c r="AG1463" s="11">
        <f t="shared" si="113"/>
        <v>7.2727272727272701E-3</v>
      </c>
    </row>
    <row r="1464" spans="1:33">
      <c r="A1464" s="4">
        <v>1463</v>
      </c>
      <c r="B1464" s="5" t="s">
        <v>4057</v>
      </c>
      <c r="C1464" s="5" t="s">
        <v>153</v>
      </c>
      <c r="D1464" s="5" t="s">
        <v>536</v>
      </c>
      <c r="E1464" s="5" t="s">
        <v>537</v>
      </c>
      <c r="F1464" s="5" t="s">
        <v>159</v>
      </c>
      <c r="G1464" s="5" t="s">
        <v>3608</v>
      </c>
      <c r="H1464" s="5" t="s">
        <v>40</v>
      </c>
      <c r="I1464" s="5" t="s">
        <v>212</v>
      </c>
      <c r="J1464" s="5" t="s">
        <v>64</v>
      </c>
      <c r="K1464" s="5" t="s">
        <v>980</v>
      </c>
      <c r="L1464" s="5" t="s">
        <v>36</v>
      </c>
      <c r="M1464" s="5" t="s">
        <v>109</v>
      </c>
      <c r="N1464" s="5" t="s">
        <v>145</v>
      </c>
      <c r="O1464" s="5">
        <v>642</v>
      </c>
      <c r="P1464" s="5">
        <v>5</v>
      </c>
      <c r="Q1464" s="5">
        <v>179.7</v>
      </c>
      <c r="R1464" s="8">
        <f>Table1[[#This Row],[Profit]]/Table1[[#This Row],[Sales]]</f>
        <v>0.27990654205607501</v>
      </c>
      <c r="S1464" s="5">
        <v>59.03</v>
      </c>
      <c r="T1464" s="5" t="s">
        <v>170</v>
      </c>
      <c r="U1464" s="5">
        <v>637</v>
      </c>
      <c r="V1464" s="5" t="s">
        <v>174</v>
      </c>
      <c r="W1464" s="5" t="s">
        <v>115</v>
      </c>
      <c r="X1464" s="9" t="s">
        <v>21</v>
      </c>
      <c r="Y1464" s="12">
        <v>45281</v>
      </c>
      <c r="Z1464" s="12">
        <v>45286</v>
      </c>
      <c r="AA1464" s="11">
        <f t="shared" si="110"/>
        <v>2023</v>
      </c>
      <c r="AB1464" s="11" t="str">
        <f t="shared" si="111"/>
        <v>December</v>
      </c>
      <c r="AC1464" s="11">
        <f t="shared" si="114"/>
        <v>5</v>
      </c>
      <c r="AD1464" s="13" t="str" cm="1">
        <f t="array" ref="AD1464">_xlfn.IFS(Table1[[#This Row],[Diff order-ship date]]&gt;10,"late time",Table1[[#This Row],[Diff order-ship date]]&gt;=0,"on time",Table1[[#This Row],[Diff order-ship date]]&lt;0,"not appropriate")</f>
        <v>on time</v>
      </c>
      <c r="AE1464" s="11" t="str">
        <f t="shared" si="112"/>
        <v>Positive</v>
      </c>
      <c r="AF1464" s="11" t="str">
        <f>_xlfn.CONCAT(Table1[[#This Row],[Month]],Table1[[#This Row],[year]])</f>
        <v>December2023</v>
      </c>
      <c r="AG1464" s="11">
        <f t="shared" si="113"/>
        <v>0.27990654205607501</v>
      </c>
    </row>
    <row r="1465" spans="1:33">
      <c r="A1465" s="6">
        <v>1464</v>
      </c>
      <c r="B1465" s="7" t="s">
        <v>3795</v>
      </c>
      <c r="C1465" s="7" t="s">
        <v>153</v>
      </c>
      <c r="D1465" s="7" t="s">
        <v>3796</v>
      </c>
      <c r="E1465" s="7" t="s">
        <v>3797</v>
      </c>
      <c r="F1465" s="7" t="s">
        <v>159</v>
      </c>
      <c r="G1465" s="7" t="s">
        <v>920</v>
      </c>
      <c r="H1465" s="7" t="s">
        <v>74</v>
      </c>
      <c r="I1465" s="7" t="s">
        <v>212</v>
      </c>
      <c r="J1465" s="7" t="s">
        <v>65</v>
      </c>
      <c r="K1465" s="7" t="s">
        <v>4058</v>
      </c>
      <c r="L1465" s="7" t="s">
        <v>36</v>
      </c>
      <c r="M1465" s="7" t="s">
        <v>99</v>
      </c>
      <c r="N1465" s="7" t="s">
        <v>4059</v>
      </c>
      <c r="O1465" s="7">
        <v>83.28</v>
      </c>
      <c r="P1465" s="7">
        <v>4</v>
      </c>
      <c r="Q1465" s="7">
        <v>32.4</v>
      </c>
      <c r="R1465" s="8">
        <f>Table1[[#This Row],[Profit]]/Table1[[#This Row],[Sales]]</f>
        <v>0.38904899135446702</v>
      </c>
      <c r="S1465" s="7">
        <v>3.41</v>
      </c>
      <c r="T1465" s="7" t="s">
        <v>170</v>
      </c>
      <c r="U1465" s="7">
        <v>106</v>
      </c>
      <c r="V1465" s="7" t="s">
        <v>174</v>
      </c>
      <c r="W1465" s="7" t="s">
        <v>122</v>
      </c>
      <c r="X1465" s="10" t="s">
        <v>21</v>
      </c>
      <c r="Y1465" s="14">
        <v>45145</v>
      </c>
      <c r="Z1465" s="14">
        <v>45120</v>
      </c>
      <c r="AA1465" s="11">
        <f t="shared" si="110"/>
        <v>2023</v>
      </c>
      <c r="AB1465" s="11" t="str">
        <f t="shared" si="111"/>
        <v>July</v>
      </c>
      <c r="AC1465" s="11">
        <f t="shared" si="114"/>
        <v>-25</v>
      </c>
      <c r="AD1465" s="13" t="str" cm="1">
        <f t="array" ref="AD1465">_xlfn.IFS(Table1[[#This Row],[Diff order-ship date]]&gt;10,"late time",Table1[[#This Row],[Diff order-ship date]]&gt;=0,"on time",Table1[[#This Row],[Diff order-ship date]]&lt;0,"not appropriate")</f>
        <v>not appropriate</v>
      </c>
      <c r="AE1465" s="11" t="str">
        <f t="shared" si="112"/>
        <v>Positive</v>
      </c>
      <c r="AF1465" s="11" t="str">
        <f>_xlfn.CONCAT(Table1[[#This Row],[Month]],Table1[[#This Row],[year]])</f>
        <v>July2023</v>
      </c>
      <c r="AG1465" s="11">
        <f t="shared" si="113"/>
        <v>0.38904899135446702</v>
      </c>
    </row>
    <row r="1466" spans="1:33">
      <c r="A1466" s="4">
        <v>1465</v>
      </c>
      <c r="B1466" s="5" t="s">
        <v>3786</v>
      </c>
      <c r="C1466" s="5" t="s">
        <v>153</v>
      </c>
      <c r="D1466" s="5" t="s">
        <v>3787</v>
      </c>
      <c r="E1466" s="5" t="s">
        <v>3788</v>
      </c>
      <c r="F1466" s="5" t="s">
        <v>159</v>
      </c>
      <c r="G1466" s="5" t="s">
        <v>55</v>
      </c>
      <c r="H1466" s="5" t="s">
        <v>55</v>
      </c>
      <c r="I1466" s="5" t="s">
        <v>212</v>
      </c>
      <c r="J1466" s="5" t="s">
        <v>65</v>
      </c>
      <c r="K1466" s="5" t="s">
        <v>4060</v>
      </c>
      <c r="L1466" s="5" t="s">
        <v>36</v>
      </c>
      <c r="M1466" s="5" t="s">
        <v>34</v>
      </c>
      <c r="N1466" s="5" t="s">
        <v>4061</v>
      </c>
      <c r="O1466" s="5">
        <v>289.8</v>
      </c>
      <c r="P1466" s="5">
        <v>3</v>
      </c>
      <c r="Q1466" s="5">
        <v>20.25</v>
      </c>
      <c r="R1466" s="8">
        <f>Table1[[#This Row],[Profit]]/Table1[[#This Row],[Sales]]</f>
        <v>6.9875776397515493E-2</v>
      </c>
      <c r="S1466" s="5">
        <v>19.2</v>
      </c>
      <c r="T1466" s="5" t="s">
        <v>170</v>
      </c>
      <c r="U1466" s="5">
        <v>431</v>
      </c>
      <c r="V1466" s="5" t="s">
        <v>174</v>
      </c>
      <c r="W1466" s="5" t="s">
        <v>122</v>
      </c>
      <c r="X1466" s="9" t="s">
        <v>21</v>
      </c>
      <c r="Y1466" s="12">
        <v>45108</v>
      </c>
      <c r="Z1466" s="12">
        <v>44939</v>
      </c>
      <c r="AA1466" s="11">
        <f t="shared" si="110"/>
        <v>2023</v>
      </c>
      <c r="AB1466" s="11" t="str">
        <f t="shared" si="111"/>
        <v>January</v>
      </c>
      <c r="AC1466" s="11">
        <f t="shared" si="114"/>
        <v>-169</v>
      </c>
      <c r="AD1466" s="13" t="str" cm="1">
        <f t="array" ref="AD1466">_xlfn.IFS(Table1[[#This Row],[Diff order-ship date]]&gt;10,"late time",Table1[[#This Row],[Diff order-ship date]]&gt;=0,"on time",Table1[[#This Row],[Diff order-ship date]]&lt;0,"not appropriate")</f>
        <v>not appropriate</v>
      </c>
      <c r="AE1466" s="11" t="str">
        <f t="shared" si="112"/>
        <v>Positive</v>
      </c>
      <c r="AF1466" s="11" t="str">
        <f>_xlfn.CONCAT(Table1[[#This Row],[Month]],Table1[[#This Row],[year]])</f>
        <v>January2023</v>
      </c>
      <c r="AG1466" s="11">
        <f t="shared" si="113"/>
        <v>6.9875776397515493E-2</v>
      </c>
    </row>
    <row r="1467" spans="1:33">
      <c r="A1467" s="6">
        <v>1466</v>
      </c>
      <c r="B1467" s="7" t="s">
        <v>3780</v>
      </c>
      <c r="C1467" s="7" t="s">
        <v>153</v>
      </c>
      <c r="D1467" s="7" t="s">
        <v>2280</v>
      </c>
      <c r="E1467" s="7" t="s">
        <v>2281</v>
      </c>
      <c r="F1467" s="7" t="s">
        <v>159</v>
      </c>
      <c r="G1467" s="7" t="s">
        <v>2207</v>
      </c>
      <c r="H1467" s="7" t="s">
        <v>104</v>
      </c>
      <c r="I1467" s="7" t="s">
        <v>212</v>
      </c>
      <c r="J1467" s="7" t="s">
        <v>67</v>
      </c>
      <c r="K1467" s="7" t="s">
        <v>4062</v>
      </c>
      <c r="L1467" s="7" t="s">
        <v>36</v>
      </c>
      <c r="M1467" s="7" t="s">
        <v>41</v>
      </c>
      <c r="N1467" s="7" t="s">
        <v>4063</v>
      </c>
      <c r="O1467" s="7">
        <v>83.88</v>
      </c>
      <c r="P1467" s="7">
        <v>3</v>
      </c>
      <c r="Q1467" s="7">
        <v>17.55</v>
      </c>
      <c r="R1467" s="8">
        <f>Table1[[#This Row],[Profit]]/Table1[[#This Row],[Sales]]</f>
        <v>0.209227467811159</v>
      </c>
      <c r="S1467" s="7">
        <v>3.54</v>
      </c>
      <c r="T1467" s="7" t="s">
        <v>170</v>
      </c>
      <c r="U1467" s="7">
        <v>497</v>
      </c>
      <c r="V1467" s="7" t="s">
        <v>174</v>
      </c>
      <c r="W1467" s="7" t="s">
        <v>122</v>
      </c>
      <c r="X1467" s="10" t="s">
        <v>28</v>
      </c>
      <c r="Y1467" s="14">
        <v>45204</v>
      </c>
      <c r="Z1467" s="14">
        <v>45062</v>
      </c>
      <c r="AA1467" s="11">
        <f t="shared" si="110"/>
        <v>2023</v>
      </c>
      <c r="AB1467" s="11" t="str">
        <f t="shared" si="111"/>
        <v>May</v>
      </c>
      <c r="AC1467" s="11">
        <f t="shared" si="114"/>
        <v>-142</v>
      </c>
      <c r="AD1467" s="13" t="str" cm="1">
        <f t="array" ref="AD1467">_xlfn.IFS(Table1[[#This Row],[Diff order-ship date]]&gt;10,"late time",Table1[[#This Row],[Diff order-ship date]]&gt;=0,"on time",Table1[[#This Row],[Diff order-ship date]]&lt;0,"not appropriate")</f>
        <v>not appropriate</v>
      </c>
      <c r="AE1467" s="11" t="str">
        <f t="shared" si="112"/>
        <v>Positive</v>
      </c>
      <c r="AF1467" s="11" t="str">
        <f>_xlfn.CONCAT(Table1[[#This Row],[Month]],Table1[[#This Row],[year]])</f>
        <v>May2023</v>
      </c>
      <c r="AG1467" s="11">
        <f t="shared" si="113"/>
        <v>0.209227467811159</v>
      </c>
    </row>
    <row r="1468" spans="1:33">
      <c r="A1468" s="4">
        <v>1467</v>
      </c>
      <c r="B1468" s="5" t="s">
        <v>3614</v>
      </c>
      <c r="C1468" s="5" t="s">
        <v>153</v>
      </c>
      <c r="D1468" s="5" t="s">
        <v>3615</v>
      </c>
      <c r="E1468" s="5" t="s">
        <v>3616</v>
      </c>
      <c r="F1468" s="5" t="s">
        <v>159</v>
      </c>
      <c r="G1468" s="5" t="s">
        <v>155</v>
      </c>
      <c r="H1468" s="5" t="s">
        <v>134</v>
      </c>
      <c r="I1468" s="5" t="s">
        <v>212</v>
      </c>
      <c r="J1468" s="5" t="s">
        <v>66</v>
      </c>
      <c r="K1468" s="5" t="s">
        <v>3832</v>
      </c>
      <c r="L1468" s="5" t="s">
        <v>36</v>
      </c>
      <c r="M1468" s="5" t="s">
        <v>99</v>
      </c>
      <c r="N1468" s="5" t="s">
        <v>3833</v>
      </c>
      <c r="O1468" s="5">
        <v>18.39</v>
      </c>
      <c r="P1468" s="5">
        <v>1</v>
      </c>
      <c r="Q1468" s="5">
        <v>2.19</v>
      </c>
      <c r="R1468" s="8">
        <f>Table1[[#This Row],[Profit]]/Table1[[#This Row],[Sales]]</f>
        <v>0.119086460032626</v>
      </c>
      <c r="S1468" s="5">
        <v>0.76</v>
      </c>
      <c r="T1468" s="5" t="s">
        <v>170</v>
      </c>
      <c r="U1468" s="5">
        <v>167</v>
      </c>
      <c r="V1468" s="5" t="s">
        <v>174</v>
      </c>
      <c r="W1468" s="5" t="s">
        <v>110</v>
      </c>
      <c r="X1468" s="9" t="s">
        <v>28</v>
      </c>
      <c r="Y1468" s="12">
        <v>44560</v>
      </c>
      <c r="Z1468" s="12">
        <v>44713</v>
      </c>
      <c r="AA1468" s="11">
        <f t="shared" si="110"/>
        <v>2022</v>
      </c>
      <c r="AB1468" s="11" t="str">
        <f t="shared" si="111"/>
        <v>June</v>
      </c>
      <c r="AC1468" s="11">
        <f t="shared" si="114"/>
        <v>153</v>
      </c>
      <c r="AD1468" s="13" t="str" cm="1">
        <f t="array" ref="AD1468">_xlfn.IFS(Table1[[#This Row],[Diff order-ship date]]&gt;10,"late time",Table1[[#This Row],[Diff order-ship date]]&gt;=0,"on time",Table1[[#This Row],[Diff order-ship date]]&lt;0,"not appropriate")</f>
        <v>late time</v>
      </c>
      <c r="AE1468" s="11" t="str">
        <f t="shared" si="112"/>
        <v>Positive</v>
      </c>
      <c r="AF1468" s="11" t="str">
        <f>_xlfn.CONCAT(Table1[[#This Row],[Month]],Table1[[#This Row],[year]])</f>
        <v>June2022</v>
      </c>
      <c r="AG1468" s="11">
        <f t="shared" si="113"/>
        <v>0.119086460032626</v>
      </c>
    </row>
    <row r="1469" spans="1:33">
      <c r="A1469" s="6">
        <v>1468</v>
      </c>
      <c r="B1469" s="7" t="s">
        <v>3609</v>
      </c>
      <c r="C1469" s="7" t="s">
        <v>153</v>
      </c>
      <c r="D1469" s="7" t="s">
        <v>3006</v>
      </c>
      <c r="E1469" s="7" t="s">
        <v>3007</v>
      </c>
      <c r="F1469" s="7" t="s">
        <v>159</v>
      </c>
      <c r="G1469" s="7" t="s">
        <v>967</v>
      </c>
      <c r="H1469" s="7" t="s">
        <v>61</v>
      </c>
      <c r="I1469" s="7" t="s">
        <v>212</v>
      </c>
      <c r="J1469" s="7" t="s">
        <v>67</v>
      </c>
      <c r="K1469" s="7" t="s">
        <v>4064</v>
      </c>
      <c r="L1469" s="7" t="s">
        <v>36</v>
      </c>
      <c r="M1469" s="7" t="s">
        <v>109</v>
      </c>
      <c r="N1469" s="7" t="s">
        <v>4065</v>
      </c>
      <c r="O1469" s="7">
        <v>48.48</v>
      </c>
      <c r="P1469" s="7">
        <v>1</v>
      </c>
      <c r="Q1469" s="7">
        <v>23.73</v>
      </c>
      <c r="R1469" s="8">
        <f>Table1[[#This Row],[Profit]]/Table1[[#This Row],[Sales]]</f>
        <v>0.48948019801980203</v>
      </c>
      <c r="S1469" s="7">
        <v>1.8</v>
      </c>
      <c r="T1469" s="7" t="s">
        <v>170</v>
      </c>
      <c r="U1469" s="7">
        <v>762</v>
      </c>
      <c r="V1469" s="7" t="s">
        <v>174</v>
      </c>
      <c r="W1469" s="7" t="s">
        <v>126</v>
      </c>
      <c r="X1469" s="10" t="s">
        <v>28</v>
      </c>
      <c r="Y1469" s="14">
        <v>45053</v>
      </c>
      <c r="Z1469" s="14">
        <v>45237</v>
      </c>
      <c r="AA1469" s="11">
        <f t="shared" si="110"/>
        <v>2023</v>
      </c>
      <c r="AB1469" s="11" t="str">
        <f t="shared" si="111"/>
        <v>November</v>
      </c>
      <c r="AC1469" s="11">
        <f t="shared" si="114"/>
        <v>184</v>
      </c>
      <c r="AD1469" s="13" t="str" cm="1">
        <f t="array" ref="AD1469">_xlfn.IFS(Table1[[#This Row],[Diff order-ship date]]&gt;10,"late time",Table1[[#This Row],[Diff order-ship date]]&gt;=0,"on time",Table1[[#This Row],[Diff order-ship date]]&lt;0,"not appropriate")</f>
        <v>late time</v>
      </c>
      <c r="AE1469" s="11" t="str">
        <f t="shared" si="112"/>
        <v>Positive</v>
      </c>
      <c r="AF1469" s="11" t="str">
        <f>_xlfn.CONCAT(Table1[[#This Row],[Month]],Table1[[#This Row],[year]])</f>
        <v>November2023</v>
      </c>
      <c r="AG1469" s="11">
        <f t="shared" si="113"/>
        <v>0.48948019801980203</v>
      </c>
    </row>
    <row r="1470" spans="1:33">
      <c r="A1470" s="4">
        <v>1469</v>
      </c>
      <c r="B1470" s="5" t="s">
        <v>4066</v>
      </c>
      <c r="C1470" s="5" t="s">
        <v>153</v>
      </c>
      <c r="D1470" s="5" t="s">
        <v>1654</v>
      </c>
      <c r="E1470" s="5" t="s">
        <v>1655</v>
      </c>
      <c r="F1470" s="5" t="s">
        <v>159</v>
      </c>
      <c r="G1470" s="5" t="s">
        <v>1478</v>
      </c>
      <c r="H1470" s="5" t="s">
        <v>87</v>
      </c>
      <c r="I1470" s="5" t="s">
        <v>212</v>
      </c>
      <c r="J1470" s="5" t="s">
        <v>66</v>
      </c>
      <c r="K1470" s="5" t="s">
        <v>4067</v>
      </c>
      <c r="L1470" s="5" t="s">
        <v>36</v>
      </c>
      <c r="M1470" s="5" t="s">
        <v>41</v>
      </c>
      <c r="N1470" s="5" t="s">
        <v>4068</v>
      </c>
      <c r="O1470" s="5">
        <v>53.28</v>
      </c>
      <c r="P1470" s="5">
        <v>2</v>
      </c>
      <c r="Q1470" s="5">
        <v>3.72</v>
      </c>
      <c r="R1470" s="8">
        <f>Table1[[#This Row],[Profit]]/Table1[[#This Row],[Sales]]</f>
        <v>6.9819819819819801E-2</v>
      </c>
      <c r="S1470" s="5">
        <v>3.69</v>
      </c>
      <c r="T1470" s="5" t="s">
        <v>170</v>
      </c>
      <c r="U1470" s="5">
        <v>286</v>
      </c>
      <c r="V1470" s="5" t="s">
        <v>174</v>
      </c>
      <c r="W1470" s="5" t="s">
        <v>110</v>
      </c>
      <c r="X1470" s="9" t="s">
        <v>21</v>
      </c>
      <c r="Y1470" s="12">
        <v>45397</v>
      </c>
      <c r="Z1470" s="12">
        <v>45401</v>
      </c>
      <c r="AA1470" s="11">
        <f t="shared" si="110"/>
        <v>2024</v>
      </c>
      <c r="AB1470" s="11" t="str">
        <f t="shared" si="111"/>
        <v>April</v>
      </c>
      <c r="AC1470" s="11">
        <f t="shared" si="114"/>
        <v>4</v>
      </c>
      <c r="AD1470" s="13" t="str" cm="1">
        <f t="array" ref="AD1470">_xlfn.IFS(Table1[[#This Row],[Diff order-ship date]]&gt;10,"late time",Table1[[#This Row],[Diff order-ship date]]&gt;=0,"on time",Table1[[#This Row],[Diff order-ship date]]&lt;0,"not appropriate")</f>
        <v>on time</v>
      </c>
      <c r="AE1470" s="11" t="str">
        <f t="shared" si="112"/>
        <v>Positive</v>
      </c>
      <c r="AF1470" s="11" t="str">
        <f>_xlfn.CONCAT(Table1[[#This Row],[Month]],Table1[[#This Row],[year]])</f>
        <v>April2024</v>
      </c>
      <c r="AG1470" s="11">
        <f t="shared" si="113"/>
        <v>6.9819819819819801E-2</v>
      </c>
    </row>
    <row r="1471" spans="1:33">
      <c r="A1471" s="6">
        <v>1470</v>
      </c>
      <c r="B1471" s="7" t="s">
        <v>3882</v>
      </c>
      <c r="C1471" s="7" t="s">
        <v>153</v>
      </c>
      <c r="D1471" s="7" t="s">
        <v>3883</v>
      </c>
      <c r="E1471" s="7" t="s">
        <v>3884</v>
      </c>
      <c r="F1471" s="7" t="s">
        <v>160</v>
      </c>
      <c r="G1471" s="7" t="s">
        <v>259</v>
      </c>
      <c r="H1471" s="7" t="s">
        <v>138</v>
      </c>
      <c r="I1471" s="7" t="s">
        <v>212</v>
      </c>
      <c r="J1471" s="7" t="s">
        <v>65</v>
      </c>
      <c r="K1471" s="7" t="s">
        <v>4069</v>
      </c>
      <c r="L1471" s="7" t="s">
        <v>36</v>
      </c>
      <c r="M1471" s="7" t="s">
        <v>47</v>
      </c>
      <c r="N1471" s="7" t="s">
        <v>4070</v>
      </c>
      <c r="O1471" s="7">
        <v>20.43</v>
      </c>
      <c r="P1471" s="7">
        <v>3</v>
      </c>
      <c r="Q1471" s="7">
        <v>9.36</v>
      </c>
      <c r="R1471" s="8">
        <f>Table1[[#This Row],[Profit]]/Table1[[#This Row],[Sales]]</f>
        <v>0.45814977973568299</v>
      </c>
      <c r="S1471" s="7">
        <v>1.33</v>
      </c>
      <c r="T1471" s="7" t="s">
        <v>170</v>
      </c>
      <c r="U1471" s="7">
        <v>306</v>
      </c>
      <c r="V1471" s="7" t="s">
        <v>174</v>
      </c>
      <c r="W1471" s="7" t="s">
        <v>115</v>
      </c>
      <c r="X1471" s="10" t="s">
        <v>21</v>
      </c>
      <c r="Y1471" s="14">
        <v>44266</v>
      </c>
      <c r="Z1471" s="14">
        <v>44419</v>
      </c>
      <c r="AA1471" s="11">
        <f t="shared" si="110"/>
        <v>2021</v>
      </c>
      <c r="AB1471" s="11" t="str">
        <f t="shared" si="111"/>
        <v>August</v>
      </c>
      <c r="AC1471" s="11">
        <f t="shared" si="114"/>
        <v>153</v>
      </c>
      <c r="AD1471" s="13" t="str" cm="1">
        <f t="array" ref="AD1471">_xlfn.IFS(Table1[[#This Row],[Diff order-ship date]]&gt;10,"late time",Table1[[#This Row],[Diff order-ship date]]&gt;=0,"on time",Table1[[#This Row],[Diff order-ship date]]&lt;0,"not appropriate")</f>
        <v>late time</v>
      </c>
      <c r="AE1471" s="11" t="str">
        <f t="shared" si="112"/>
        <v>Positive</v>
      </c>
      <c r="AF1471" s="11" t="str">
        <f>_xlfn.CONCAT(Table1[[#This Row],[Month]],Table1[[#This Row],[year]])</f>
        <v>August2021</v>
      </c>
      <c r="AG1471" s="11">
        <f t="shared" si="113"/>
        <v>0.45814977973568299</v>
      </c>
    </row>
    <row r="1472" spans="1:33">
      <c r="A1472" s="4">
        <v>1471</v>
      </c>
      <c r="B1472" s="5" t="s">
        <v>4071</v>
      </c>
      <c r="C1472" s="5" t="s">
        <v>153</v>
      </c>
      <c r="D1472" s="5" t="s">
        <v>2128</v>
      </c>
      <c r="E1472" s="5" t="s">
        <v>2129</v>
      </c>
      <c r="F1472" s="5" t="s">
        <v>160</v>
      </c>
      <c r="G1472" s="5" t="s">
        <v>751</v>
      </c>
      <c r="H1472" s="5" t="s">
        <v>138</v>
      </c>
      <c r="I1472" s="5" t="s">
        <v>212</v>
      </c>
      <c r="J1472" s="5" t="s">
        <v>65</v>
      </c>
      <c r="K1472" s="5" t="s">
        <v>4072</v>
      </c>
      <c r="L1472" s="5" t="s">
        <v>36</v>
      </c>
      <c r="M1472" s="5" t="s">
        <v>34</v>
      </c>
      <c r="N1472" s="5" t="s">
        <v>4073</v>
      </c>
      <c r="O1472" s="5">
        <v>899.55</v>
      </c>
      <c r="P1472" s="5">
        <v>3</v>
      </c>
      <c r="Q1472" s="5">
        <v>323.82</v>
      </c>
      <c r="R1472" s="8">
        <f>Table1[[#This Row],[Profit]]/Table1[[#This Row],[Sales]]</f>
        <v>0.35997998999499797</v>
      </c>
      <c r="S1472" s="5">
        <v>76.34</v>
      </c>
      <c r="T1472" s="5" t="s">
        <v>170</v>
      </c>
      <c r="U1472" s="5">
        <v>288</v>
      </c>
      <c r="V1472" s="5" t="s">
        <v>174</v>
      </c>
      <c r="W1472" s="5" t="s">
        <v>126</v>
      </c>
      <c r="X1472" s="9" t="s">
        <v>21</v>
      </c>
      <c r="Y1472" s="12">
        <v>45108</v>
      </c>
      <c r="Z1472" s="12">
        <v>44939</v>
      </c>
      <c r="AA1472" s="11">
        <f t="shared" si="110"/>
        <v>2023</v>
      </c>
      <c r="AB1472" s="11" t="str">
        <f t="shared" si="111"/>
        <v>January</v>
      </c>
      <c r="AC1472" s="11">
        <f t="shared" si="114"/>
        <v>-169</v>
      </c>
      <c r="AD1472" s="13" t="str" cm="1">
        <f t="array" ref="AD1472">_xlfn.IFS(Table1[[#This Row],[Diff order-ship date]]&gt;10,"late time",Table1[[#This Row],[Diff order-ship date]]&gt;=0,"on time",Table1[[#This Row],[Diff order-ship date]]&lt;0,"not appropriate")</f>
        <v>not appropriate</v>
      </c>
      <c r="AE1472" s="11" t="str">
        <f t="shared" si="112"/>
        <v>Positive</v>
      </c>
      <c r="AF1472" s="11" t="str">
        <f>_xlfn.CONCAT(Table1[[#This Row],[Month]],Table1[[#This Row],[year]])</f>
        <v>January2023</v>
      </c>
      <c r="AG1472" s="11">
        <f t="shared" si="113"/>
        <v>0.35997998999499797</v>
      </c>
    </row>
    <row r="1473" spans="1:33">
      <c r="A1473" s="6">
        <v>1472</v>
      </c>
      <c r="B1473" s="7" t="s">
        <v>3636</v>
      </c>
      <c r="C1473" s="7" t="s">
        <v>153</v>
      </c>
      <c r="D1473" s="7" t="s">
        <v>3637</v>
      </c>
      <c r="E1473" s="7" t="s">
        <v>3638</v>
      </c>
      <c r="F1473" s="7" t="s">
        <v>160</v>
      </c>
      <c r="G1473" s="7" t="s">
        <v>218</v>
      </c>
      <c r="H1473" s="7" t="s">
        <v>51</v>
      </c>
      <c r="I1473" s="7" t="s">
        <v>212</v>
      </c>
      <c r="J1473" s="7" t="s">
        <v>64</v>
      </c>
      <c r="K1473" s="7" t="s">
        <v>4074</v>
      </c>
      <c r="L1473" s="7" t="s">
        <v>36</v>
      </c>
      <c r="M1473" s="7" t="s">
        <v>41</v>
      </c>
      <c r="N1473" s="7" t="s">
        <v>4075</v>
      </c>
      <c r="O1473" s="7">
        <v>155.34</v>
      </c>
      <c r="P1473" s="7">
        <v>3</v>
      </c>
      <c r="Q1473" s="7">
        <v>17.010000000000002</v>
      </c>
      <c r="R1473" s="8">
        <f>Table1[[#This Row],[Profit]]/Table1[[#This Row],[Sales]]</f>
        <v>0.109501738122827</v>
      </c>
      <c r="S1473" s="7">
        <v>12.52</v>
      </c>
      <c r="T1473" s="7" t="s">
        <v>170</v>
      </c>
      <c r="U1473" s="7">
        <v>197</v>
      </c>
      <c r="V1473" s="7" t="s">
        <v>174</v>
      </c>
      <c r="W1473" s="7" t="s">
        <v>122</v>
      </c>
      <c r="X1473" s="10" t="s">
        <v>21</v>
      </c>
      <c r="Y1473" s="14">
        <v>44951</v>
      </c>
      <c r="Z1473" s="14">
        <v>44956</v>
      </c>
      <c r="AA1473" s="11">
        <f t="shared" si="110"/>
        <v>2023</v>
      </c>
      <c r="AB1473" s="11" t="str">
        <f t="shared" si="111"/>
        <v>January</v>
      </c>
      <c r="AC1473" s="11">
        <f t="shared" si="114"/>
        <v>5</v>
      </c>
      <c r="AD1473" s="13" t="str" cm="1">
        <f t="array" ref="AD1473">_xlfn.IFS(Table1[[#This Row],[Diff order-ship date]]&gt;10,"late time",Table1[[#This Row],[Diff order-ship date]]&gt;=0,"on time",Table1[[#This Row],[Diff order-ship date]]&lt;0,"not appropriate")</f>
        <v>on time</v>
      </c>
      <c r="AE1473" s="11" t="str">
        <f t="shared" si="112"/>
        <v>Positive</v>
      </c>
      <c r="AF1473" s="11" t="str">
        <f>_xlfn.CONCAT(Table1[[#This Row],[Month]],Table1[[#This Row],[year]])</f>
        <v>January2023</v>
      </c>
      <c r="AG1473" s="11">
        <f t="shared" si="113"/>
        <v>0.109501738122827</v>
      </c>
    </row>
    <row r="1474" spans="1:33">
      <c r="A1474" s="4">
        <v>1473</v>
      </c>
      <c r="B1474" s="5" t="s">
        <v>4076</v>
      </c>
      <c r="C1474" s="5" t="s">
        <v>153</v>
      </c>
      <c r="D1474" s="5" t="s">
        <v>4077</v>
      </c>
      <c r="E1474" s="5" t="s">
        <v>4078</v>
      </c>
      <c r="F1474" s="5" t="s">
        <v>160</v>
      </c>
      <c r="G1474" s="5" t="s">
        <v>650</v>
      </c>
      <c r="H1474" s="5" t="s">
        <v>61</v>
      </c>
      <c r="I1474" s="5" t="s">
        <v>212</v>
      </c>
      <c r="J1474" s="5" t="s">
        <v>67</v>
      </c>
      <c r="K1474" s="5" t="s">
        <v>814</v>
      </c>
      <c r="L1474" s="5" t="s">
        <v>36</v>
      </c>
      <c r="M1474" s="5" t="s">
        <v>114</v>
      </c>
      <c r="N1474" s="5" t="s">
        <v>815</v>
      </c>
      <c r="O1474" s="5">
        <v>149.13</v>
      </c>
      <c r="P1474" s="5">
        <v>3</v>
      </c>
      <c r="Q1474" s="5">
        <v>47.7</v>
      </c>
      <c r="R1474" s="8">
        <f>Table1[[#This Row],[Profit]]/Table1[[#This Row],[Sales]]</f>
        <v>0.31985515992758001</v>
      </c>
      <c r="S1474" s="5">
        <v>6.01</v>
      </c>
      <c r="T1474" s="5" t="s">
        <v>170</v>
      </c>
      <c r="U1474" s="5">
        <v>187</v>
      </c>
      <c r="V1474" s="5" t="s">
        <v>174</v>
      </c>
      <c r="W1474" s="5" t="s">
        <v>126</v>
      </c>
      <c r="X1474" s="9" t="s">
        <v>28</v>
      </c>
      <c r="Y1474" s="12">
        <v>44342</v>
      </c>
      <c r="Z1474" s="12">
        <v>44347</v>
      </c>
      <c r="AA1474" s="11">
        <f t="shared" ref="AA1474:AA1537" si="115">YEAR(Z1474)</f>
        <v>2021</v>
      </c>
      <c r="AB1474" s="11" t="str">
        <f t="shared" ref="AB1474:AB1537" si="116">TEXT(Z1474,"mmmm")</f>
        <v>May</v>
      </c>
      <c r="AC1474" s="11">
        <f t="shared" si="114"/>
        <v>5</v>
      </c>
      <c r="AD1474" s="13" t="str" cm="1">
        <f t="array" ref="AD1474">_xlfn.IFS(Table1[[#This Row],[Diff order-ship date]]&gt;10,"late time",Table1[[#This Row],[Diff order-ship date]]&gt;=0,"on time",Table1[[#This Row],[Diff order-ship date]]&lt;0,"not appropriate")</f>
        <v>on time</v>
      </c>
      <c r="AE1474" s="11" t="str">
        <f t="shared" ref="AE1474:AE1537" si="117">IF(Q1474&lt;0,"Negative","Positive")</f>
        <v>Positive</v>
      </c>
      <c r="AF1474" s="11" t="str">
        <f>_xlfn.CONCAT(Table1[[#This Row],[Month]],Table1[[#This Row],[year]])</f>
        <v>May2021</v>
      </c>
      <c r="AG1474" s="11">
        <f t="shared" ref="AG1474:AG1537" si="118">Q1474/O1474</f>
        <v>0.31985515992758001</v>
      </c>
    </row>
    <row r="1475" spans="1:33">
      <c r="A1475" s="6">
        <v>1474</v>
      </c>
      <c r="B1475" s="7" t="s">
        <v>3882</v>
      </c>
      <c r="C1475" s="7" t="s">
        <v>153</v>
      </c>
      <c r="D1475" s="7" t="s">
        <v>3883</v>
      </c>
      <c r="E1475" s="7" t="s">
        <v>3884</v>
      </c>
      <c r="F1475" s="7" t="s">
        <v>160</v>
      </c>
      <c r="G1475" s="7" t="s">
        <v>259</v>
      </c>
      <c r="H1475" s="7" t="s">
        <v>138</v>
      </c>
      <c r="I1475" s="7" t="s">
        <v>212</v>
      </c>
      <c r="J1475" s="7" t="s">
        <v>65</v>
      </c>
      <c r="K1475" s="7" t="s">
        <v>4079</v>
      </c>
      <c r="L1475" s="7" t="s">
        <v>36</v>
      </c>
      <c r="M1475" s="7" t="s">
        <v>114</v>
      </c>
      <c r="N1475" s="7" t="s">
        <v>4080</v>
      </c>
      <c r="O1475" s="7">
        <v>114.39</v>
      </c>
      <c r="P1475" s="7">
        <v>3</v>
      </c>
      <c r="Q1475" s="7">
        <v>14.85</v>
      </c>
      <c r="R1475" s="8">
        <f>Table1[[#This Row],[Profit]]/Table1[[#This Row],[Sales]]</f>
        <v>0.12981904012588499</v>
      </c>
      <c r="S1475" s="7">
        <v>5.08</v>
      </c>
      <c r="T1475" s="7" t="s">
        <v>170</v>
      </c>
      <c r="U1475" s="7">
        <v>256</v>
      </c>
      <c r="V1475" s="7" t="s">
        <v>174</v>
      </c>
      <c r="W1475" s="7" t="s">
        <v>115</v>
      </c>
      <c r="X1475" s="10" t="s">
        <v>21</v>
      </c>
      <c r="Y1475" s="14">
        <v>45605</v>
      </c>
      <c r="Z1475" s="14">
        <v>45551</v>
      </c>
      <c r="AA1475" s="11">
        <f t="shared" si="115"/>
        <v>2024</v>
      </c>
      <c r="AB1475" s="11" t="str">
        <f t="shared" si="116"/>
        <v>September</v>
      </c>
      <c r="AC1475" s="11">
        <f t="shared" si="114"/>
        <v>-54</v>
      </c>
      <c r="AD1475" s="13" t="str" cm="1">
        <f t="array" ref="AD1475">_xlfn.IFS(Table1[[#This Row],[Diff order-ship date]]&gt;10,"late time",Table1[[#This Row],[Diff order-ship date]]&gt;=0,"on time",Table1[[#This Row],[Diff order-ship date]]&lt;0,"not appropriate")</f>
        <v>not appropriate</v>
      </c>
      <c r="AE1475" s="11" t="str">
        <f t="shared" si="117"/>
        <v>Positive</v>
      </c>
      <c r="AF1475" s="11" t="str">
        <f>_xlfn.CONCAT(Table1[[#This Row],[Month]],Table1[[#This Row],[year]])</f>
        <v>September2024</v>
      </c>
      <c r="AG1475" s="11">
        <f t="shared" si="118"/>
        <v>0.12981904012588499</v>
      </c>
    </row>
    <row r="1476" spans="1:33">
      <c r="A1476" s="4">
        <v>1475</v>
      </c>
      <c r="B1476" s="5" t="s">
        <v>4071</v>
      </c>
      <c r="C1476" s="5" t="s">
        <v>153</v>
      </c>
      <c r="D1476" s="5" t="s">
        <v>2128</v>
      </c>
      <c r="E1476" s="5" t="s">
        <v>2129</v>
      </c>
      <c r="F1476" s="5" t="s">
        <v>160</v>
      </c>
      <c r="G1476" s="5" t="s">
        <v>751</v>
      </c>
      <c r="H1476" s="5" t="s">
        <v>138</v>
      </c>
      <c r="I1476" s="5" t="s">
        <v>212</v>
      </c>
      <c r="J1476" s="5" t="s">
        <v>65</v>
      </c>
      <c r="K1476" s="5" t="s">
        <v>2899</v>
      </c>
      <c r="L1476" s="5" t="s">
        <v>36</v>
      </c>
      <c r="M1476" s="5" t="s">
        <v>114</v>
      </c>
      <c r="N1476" s="5" t="s">
        <v>2900</v>
      </c>
      <c r="O1476" s="5">
        <v>170.91</v>
      </c>
      <c r="P1476" s="5">
        <v>9</v>
      </c>
      <c r="Q1476" s="5">
        <v>34.020000000000003</v>
      </c>
      <c r="R1476" s="8">
        <f>Table1[[#This Row],[Profit]]/Table1[[#This Row],[Sales]]</f>
        <v>0.199052132701422</v>
      </c>
      <c r="S1476" s="5">
        <v>9.14</v>
      </c>
      <c r="T1476" s="5" t="s">
        <v>170</v>
      </c>
      <c r="U1476" s="5">
        <v>288</v>
      </c>
      <c r="V1476" s="5" t="s">
        <v>174</v>
      </c>
      <c r="W1476" s="5" t="s">
        <v>115</v>
      </c>
      <c r="X1476" s="9" t="s">
        <v>28</v>
      </c>
      <c r="Y1476" s="12">
        <v>44802</v>
      </c>
      <c r="Z1476" s="12">
        <v>44601</v>
      </c>
      <c r="AA1476" s="11">
        <f t="shared" si="115"/>
        <v>2022</v>
      </c>
      <c r="AB1476" s="11" t="str">
        <f t="shared" si="116"/>
        <v>February</v>
      </c>
      <c r="AC1476" s="11">
        <f t="shared" ref="AC1476:AC1539" si="119">DATEDIF(Y1476,Z1476,"d")</f>
        <v>-201</v>
      </c>
      <c r="AD1476" s="13" t="str" cm="1">
        <f t="array" ref="AD1476">_xlfn.IFS(Table1[[#This Row],[Diff order-ship date]]&gt;10,"late time",Table1[[#This Row],[Diff order-ship date]]&gt;=0,"on time",Table1[[#This Row],[Diff order-ship date]]&lt;0,"not appropriate")</f>
        <v>not appropriate</v>
      </c>
      <c r="AE1476" s="11" t="str">
        <f t="shared" si="117"/>
        <v>Positive</v>
      </c>
      <c r="AF1476" s="11" t="str">
        <f>_xlfn.CONCAT(Table1[[#This Row],[Month]],Table1[[#This Row],[year]])</f>
        <v>February2022</v>
      </c>
      <c r="AG1476" s="11">
        <f t="shared" si="118"/>
        <v>0.199052132701422</v>
      </c>
    </row>
    <row r="1477" spans="1:33">
      <c r="A1477" s="6">
        <v>1476</v>
      </c>
      <c r="B1477" s="7" t="s">
        <v>3762</v>
      </c>
      <c r="C1477" s="7" t="s">
        <v>153</v>
      </c>
      <c r="D1477" s="7" t="s">
        <v>3684</v>
      </c>
      <c r="E1477" s="7" t="s">
        <v>3685</v>
      </c>
      <c r="F1477" s="7" t="s">
        <v>159</v>
      </c>
      <c r="G1477" s="7" t="s">
        <v>1435</v>
      </c>
      <c r="H1477" s="7" t="s">
        <v>100</v>
      </c>
      <c r="I1477" s="7" t="s">
        <v>212</v>
      </c>
      <c r="J1477" s="7" t="s">
        <v>67</v>
      </c>
      <c r="K1477" s="7" t="s">
        <v>4081</v>
      </c>
      <c r="L1477" s="7" t="s">
        <v>36</v>
      </c>
      <c r="M1477" s="7" t="s">
        <v>75</v>
      </c>
      <c r="N1477" s="7" t="s">
        <v>4082</v>
      </c>
      <c r="O1477" s="7">
        <v>78</v>
      </c>
      <c r="P1477" s="7">
        <v>4</v>
      </c>
      <c r="Q1477" s="7">
        <v>24.12</v>
      </c>
      <c r="R1477" s="8">
        <f>Table1[[#This Row],[Profit]]/Table1[[#This Row],[Sales]]</f>
        <v>0.30923076923076898</v>
      </c>
      <c r="S1477" s="7">
        <v>8.2799999999999994</v>
      </c>
      <c r="T1477" s="7" t="s">
        <v>165</v>
      </c>
      <c r="U1477" s="7">
        <v>739</v>
      </c>
      <c r="V1477" s="7" t="s">
        <v>174</v>
      </c>
      <c r="W1477" s="7" t="s">
        <v>110</v>
      </c>
      <c r="X1477" s="10" t="s">
        <v>28</v>
      </c>
      <c r="Y1477" s="14">
        <v>44951</v>
      </c>
      <c r="Z1477" s="14">
        <v>44956</v>
      </c>
      <c r="AA1477" s="11">
        <f t="shared" si="115"/>
        <v>2023</v>
      </c>
      <c r="AB1477" s="11" t="str">
        <f t="shared" si="116"/>
        <v>January</v>
      </c>
      <c r="AC1477" s="11">
        <f t="shared" si="119"/>
        <v>5</v>
      </c>
      <c r="AD1477" s="13" t="str" cm="1">
        <f t="array" ref="AD1477">_xlfn.IFS(Table1[[#This Row],[Diff order-ship date]]&gt;10,"late time",Table1[[#This Row],[Diff order-ship date]]&gt;=0,"on time",Table1[[#This Row],[Diff order-ship date]]&lt;0,"not appropriate")</f>
        <v>on time</v>
      </c>
      <c r="AE1477" s="11" t="str">
        <f t="shared" si="117"/>
        <v>Positive</v>
      </c>
      <c r="AF1477" s="11" t="str">
        <f>_xlfn.CONCAT(Table1[[#This Row],[Month]],Table1[[#This Row],[year]])</f>
        <v>January2023</v>
      </c>
      <c r="AG1477" s="11">
        <f t="shared" si="118"/>
        <v>0.30923076923076898</v>
      </c>
    </row>
    <row r="1478" spans="1:33">
      <c r="A1478" s="4">
        <v>1477</v>
      </c>
      <c r="B1478" s="5" t="s">
        <v>4083</v>
      </c>
      <c r="C1478" s="5" t="s">
        <v>153</v>
      </c>
      <c r="D1478" s="5" t="s">
        <v>3191</v>
      </c>
      <c r="E1478" s="5" t="s">
        <v>3192</v>
      </c>
      <c r="F1478" s="5" t="s">
        <v>159</v>
      </c>
      <c r="G1478" s="5" t="s">
        <v>155</v>
      </c>
      <c r="H1478" s="5" t="s">
        <v>134</v>
      </c>
      <c r="I1478" s="5" t="s">
        <v>212</v>
      </c>
      <c r="J1478" s="5" t="s">
        <v>66</v>
      </c>
      <c r="K1478" s="5" t="s">
        <v>4084</v>
      </c>
      <c r="L1478" s="5" t="s">
        <v>36</v>
      </c>
      <c r="M1478" s="5" t="s">
        <v>41</v>
      </c>
      <c r="N1478" s="5" t="s">
        <v>4085</v>
      </c>
      <c r="O1478" s="5">
        <v>145.97999999999999</v>
      </c>
      <c r="P1478" s="5">
        <v>3</v>
      </c>
      <c r="Q1478" s="5">
        <v>4.32</v>
      </c>
      <c r="R1478" s="8">
        <f>Table1[[#This Row],[Profit]]/Table1[[#This Row],[Sales]]</f>
        <v>2.9593094944512999E-2</v>
      </c>
      <c r="S1478" s="5">
        <v>17.66</v>
      </c>
      <c r="T1478" s="5" t="s">
        <v>165</v>
      </c>
      <c r="U1478" s="5">
        <v>580</v>
      </c>
      <c r="V1478" s="5" t="s">
        <v>174</v>
      </c>
      <c r="W1478" s="5" t="s">
        <v>122</v>
      </c>
      <c r="X1478" s="9" t="s">
        <v>21</v>
      </c>
      <c r="Y1478" s="12">
        <v>44266</v>
      </c>
      <c r="Z1478" s="12">
        <v>44419</v>
      </c>
      <c r="AA1478" s="11">
        <f t="shared" si="115"/>
        <v>2021</v>
      </c>
      <c r="AB1478" s="11" t="str">
        <f t="shared" si="116"/>
        <v>August</v>
      </c>
      <c r="AC1478" s="11">
        <f t="shared" si="119"/>
        <v>153</v>
      </c>
      <c r="AD1478" s="13" t="str" cm="1">
        <f t="array" ref="AD1478">_xlfn.IFS(Table1[[#This Row],[Diff order-ship date]]&gt;10,"late time",Table1[[#This Row],[Diff order-ship date]]&gt;=0,"on time",Table1[[#This Row],[Diff order-ship date]]&lt;0,"not appropriate")</f>
        <v>late time</v>
      </c>
      <c r="AE1478" s="11" t="str">
        <f t="shared" si="117"/>
        <v>Positive</v>
      </c>
      <c r="AF1478" s="11" t="str">
        <f>_xlfn.CONCAT(Table1[[#This Row],[Month]],Table1[[#This Row],[year]])</f>
        <v>August2021</v>
      </c>
      <c r="AG1478" s="11">
        <f t="shared" si="118"/>
        <v>2.9593094944512999E-2</v>
      </c>
    </row>
    <row r="1479" spans="1:33">
      <c r="A1479" s="6">
        <v>1478</v>
      </c>
      <c r="B1479" s="7" t="s">
        <v>3642</v>
      </c>
      <c r="C1479" s="7" t="s">
        <v>153</v>
      </c>
      <c r="D1479" s="7" t="s">
        <v>3643</v>
      </c>
      <c r="E1479" s="7" t="s">
        <v>3644</v>
      </c>
      <c r="F1479" s="7" t="s">
        <v>159</v>
      </c>
      <c r="G1479" s="7" t="s">
        <v>345</v>
      </c>
      <c r="H1479" s="7" t="s">
        <v>142</v>
      </c>
      <c r="I1479" s="7" t="s">
        <v>212</v>
      </c>
      <c r="J1479" s="7" t="s">
        <v>64</v>
      </c>
      <c r="K1479" s="7" t="s">
        <v>2368</v>
      </c>
      <c r="L1479" s="7" t="s">
        <v>36</v>
      </c>
      <c r="M1479" s="7" t="s">
        <v>109</v>
      </c>
      <c r="N1479" s="7" t="s">
        <v>2369</v>
      </c>
      <c r="O1479" s="7">
        <v>115.68</v>
      </c>
      <c r="P1479" s="7">
        <v>2</v>
      </c>
      <c r="Q1479" s="7">
        <v>32.340000000000003</v>
      </c>
      <c r="R1479" s="8">
        <f>Table1[[#This Row],[Profit]]/Table1[[#This Row],[Sales]]</f>
        <v>0.27956431535269699</v>
      </c>
      <c r="S1479" s="7">
        <v>15.35</v>
      </c>
      <c r="T1479" s="7" t="s">
        <v>165</v>
      </c>
      <c r="U1479" s="7">
        <v>491</v>
      </c>
      <c r="V1479" s="7" t="s">
        <v>174</v>
      </c>
      <c r="W1479" s="7" t="s">
        <v>110</v>
      </c>
      <c r="X1479" s="10" t="s">
        <v>21</v>
      </c>
      <c r="Y1479" s="14">
        <v>45020</v>
      </c>
      <c r="Z1479" s="14">
        <v>45203</v>
      </c>
      <c r="AA1479" s="11">
        <f t="shared" si="115"/>
        <v>2023</v>
      </c>
      <c r="AB1479" s="11" t="str">
        <f t="shared" si="116"/>
        <v>October</v>
      </c>
      <c r="AC1479" s="11">
        <f t="shared" si="119"/>
        <v>183</v>
      </c>
      <c r="AD1479" s="13" t="str" cm="1">
        <f t="array" ref="AD1479">_xlfn.IFS(Table1[[#This Row],[Diff order-ship date]]&gt;10,"late time",Table1[[#This Row],[Diff order-ship date]]&gt;=0,"on time",Table1[[#This Row],[Diff order-ship date]]&lt;0,"not appropriate")</f>
        <v>late time</v>
      </c>
      <c r="AE1479" s="11" t="str">
        <f t="shared" si="117"/>
        <v>Positive</v>
      </c>
      <c r="AF1479" s="11" t="str">
        <f>_xlfn.CONCAT(Table1[[#This Row],[Month]],Table1[[#This Row],[year]])</f>
        <v>October2023</v>
      </c>
      <c r="AG1479" s="11">
        <f t="shared" si="118"/>
        <v>0.27956431535269699</v>
      </c>
    </row>
    <row r="1480" spans="1:33">
      <c r="A1480" s="4">
        <v>1479</v>
      </c>
      <c r="B1480" s="5" t="s">
        <v>3976</v>
      </c>
      <c r="C1480" s="5" t="s">
        <v>153</v>
      </c>
      <c r="D1480" s="5" t="s">
        <v>3363</v>
      </c>
      <c r="E1480" s="5" t="s">
        <v>3364</v>
      </c>
      <c r="F1480" s="5" t="s">
        <v>159</v>
      </c>
      <c r="G1480" s="5" t="s">
        <v>326</v>
      </c>
      <c r="H1480" s="5" t="s">
        <v>132</v>
      </c>
      <c r="I1480" s="5" t="s">
        <v>212</v>
      </c>
      <c r="J1480" s="5" t="s">
        <v>66</v>
      </c>
      <c r="K1480" s="5" t="s">
        <v>4081</v>
      </c>
      <c r="L1480" s="5" t="s">
        <v>36</v>
      </c>
      <c r="M1480" s="5" t="s">
        <v>75</v>
      </c>
      <c r="N1480" s="5" t="s">
        <v>4082</v>
      </c>
      <c r="O1480" s="5">
        <v>39</v>
      </c>
      <c r="P1480" s="5">
        <v>2</v>
      </c>
      <c r="Q1480" s="5">
        <v>12.06</v>
      </c>
      <c r="R1480" s="8">
        <f>Table1[[#This Row],[Profit]]/Table1[[#This Row],[Sales]]</f>
        <v>0.30923076923076898</v>
      </c>
      <c r="S1480" s="5">
        <v>6.82</v>
      </c>
      <c r="T1480" s="5" t="s">
        <v>165</v>
      </c>
      <c r="U1480" s="5">
        <v>193</v>
      </c>
      <c r="V1480" s="5" t="s">
        <v>174</v>
      </c>
      <c r="W1480" s="5" t="s">
        <v>122</v>
      </c>
      <c r="X1480" s="9" t="s">
        <v>21</v>
      </c>
      <c r="Y1480" s="12">
        <v>44746</v>
      </c>
      <c r="Z1480" s="12">
        <v>44899</v>
      </c>
      <c r="AA1480" s="11">
        <f t="shared" si="115"/>
        <v>2022</v>
      </c>
      <c r="AB1480" s="11" t="str">
        <f t="shared" si="116"/>
        <v>December</v>
      </c>
      <c r="AC1480" s="11">
        <f t="shared" si="119"/>
        <v>153</v>
      </c>
      <c r="AD1480" s="13" t="str" cm="1">
        <f t="array" ref="AD1480">_xlfn.IFS(Table1[[#This Row],[Diff order-ship date]]&gt;10,"late time",Table1[[#This Row],[Diff order-ship date]]&gt;=0,"on time",Table1[[#This Row],[Diff order-ship date]]&lt;0,"not appropriate")</f>
        <v>late time</v>
      </c>
      <c r="AE1480" s="11" t="str">
        <f t="shared" si="117"/>
        <v>Positive</v>
      </c>
      <c r="AF1480" s="11" t="str">
        <f>_xlfn.CONCAT(Table1[[#This Row],[Month]],Table1[[#This Row],[year]])</f>
        <v>December2022</v>
      </c>
      <c r="AG1480" s="11">
        <f t="shared" si="118"/>
        <v>0.30923076923076898</v>
      </c>
    </row>
    <row r="1481" spans="1:33">
      <c r="A1481" s="6">
        <v>1480</v>
      </c>
      <c r="B1481" s="7" t="s">
        <v>3976</v>
      </c>
      <c r="C1481" s="7" t="s">
        <v>153</v>
      </c>
      <c r="D1481" s="7" t="s">
        <v>3363</v>
      </c>
      <c r="E1481" s="7" t="s">
        <v>3364</v>
      </c>
      <c r="F1481" s="7" t="s">
        <v>159</v>
      </c>
      <c r="G1481" s="7" t="s">
        <v>326</v>
      </c>
      <c r="H1481" s="7" t="s">
        <v>132</v>
      </c>
      <c r="I1481" s="7" t="s">
        <v>212</v>
      </c>
      <c r="J1481" s="7" t="s">
        <v>66</v>
      </c>
      <c r="K1481" s="7" t="s">
        <v>4086</v>
      </c>
      <c r="L1481" s="7" t="s">
        <v>36</v>
      </c>
      <c r="M1481" s="7" t="s">
        <v>75</v>
      </c>
      <c r="N1481" s="7" t="s">
        <v>4087</v>
      </c>
      <c r="O1481" s="7">
        <v>33.36</v>
      </c>
      <c r="P1481" s="7">
        <v>2</v>
      </c>
      <c r="Q1481" s="7">
        <v>13.98</v>
      </c>
      <c r="R1481" s="8">
        <f>Table1[[#This Row],[Profit]]/Table1[[#This Row],[Sales]]</f>
        <v>0.41906474820143902</v>
      </c>
      <c r="S1481" s="7">
        <v>5.07</v>
      </c>
      <c r="T1481" s="7" t="s">
        <v>165</v>
      </c>
      <c r="U1481" s="7">
        <v>189</v>
      </c>
      <c r="V1481" s="7" t="s">
        <v>174</v>
      </c>
      <c r="W1481" s="7" t="s">
        <v>115</v>
      </c>
      <c r="X1481" s="10" t="s">
        <v>21</v>
      </c>
      <c r="Y1481" s="14">
        <v>45290</v>
      </c>
      <c r="Z1481" s="14">
        <v>45383</v>
      </c>
      <c r="AA1481" s="11">
        <f t="shared" si="115"/>
        <v>2024</v>
      </c>
      <c r="AB1481" s="11" t="str">
        <f t="shared" si="116"/>
        <v>April</v>
      </c>
      <c r="AC1481" s="11">
        <f t="shared" si="119"/>
        <v>93</v>
      </c>
      <c r="AD1481" s="13" t="str" cm="1">
        <f t="array" ref="AD1481">_xlfn.IFS(Table1[[#This Row],[Diff order-ship date]]&gt;10,"late time",Table1[[#This Row],[Diff order-ship date]]&gt;=0,"on time",Table1[[#This Row],[Diff order-ship date]]&lt;0,"not appropriate")</f>
        <v>late time</v>
      </c>
      <c r="AE1481" s="11" t="str">
        <f t="shared" si="117"/>
        <v>Positive</v>
      </c>
      <c r="AF1481" s="11" t="str">
        <f>_xlfn.CONCAT(Table1[[#This Row],[Month]],Table1[[#This Row],[year]])</f>
        <v>April2024</v>
      </c>
      <c r="AG1481" s="11">
        <f t="shared" si="118"/>
        <v>0.41906474820143902</v>
      </c>
    </row>
    <row r="1482" spans="1:33">
      <c r="A1482" s="4">
        <v>1481</v>
      </c>
      <c r="B1482" s="5" t="s">
        <v>3656</v>
      </c>
      <c r="C1482" s="5" t="s">
        <v>153</v>
      </c>
      <c r="D1482" s="5" t="s">
        <v>3237</v>
      </c>
      <c r="E1482" s="5" t="s">
        <v>3238</v>
      </c>
      <c r="F1482" s="5" t="s">
        <v>158</v>
      </c>
      <c r="G1482" s="5" t="s">
        <v>474</v>
      </c>
      <c r="H1482" s="5" t="s">
        <v>25</v>
      </c>
      <c r="I1482" s="5" t="s">
        <v>212</v>
      </c>
      <c r="J1482" s="5" t="s">
        <v>66</v>
      </c>
      <c r="K1482" s="5" t="s">
        <v>4088</v>
      </c>
      <c r="L1482" s="5" t="s">
        <v>36</v>
      </c>
      <c r="M1482" s="5" t="s">
        <v>34</v>
      </c>
      <c r="N1482" s="5" t="s">
        <v>4089</v>
      </c>
      <c r="O1482" s="5">
        <v>126.27</v>
      </c>
      <c r="P1482" s="5">
        <v>3</v>
      </c>
      <c r="Q1482" s="5">
        <v>56.79</v>
      </c>
      <c r="R1482" s="8">
        <f>Table1[[#This Row],[Profit]]/Table1[[#This Row],[Sales]]</f>
        <v>0.449750534568781</v>
      </c>
      <c r="S1482" s="5">
        <v>15.87</v>
      </c>
      <c r="T1482" s="5" t="s">
        <v>165</v>
      </c>
      <c r="U1482" s="5">
        <v>116</v>
      </c>
      <c r="V1482" s="5" t="s">
        <v>174</v>
      </c>
      <c r="W1482" s="5" t="s">
        <v>122</v>
      </c>
      <c r="X1482" s="9" t="s">
        <v>21</v>
      </c>
      <c r="Y1482" s="12">
        <v>44814</v>
      </c>
      <c r="Z1482" s="12">
        <v>44848</v>
      </c>
      <c r="AA1482" s="11">
        <f t="shared" si="115"/>
        <v>2022</v>
      </c>
      <c r="AB1482" s="11" t="str">
        <f t="shared" si="116"/>
        <v>October</v>
      </c>
      <c r="AC1482" s="11">
        <f t="shared" si="119"/>
        <v>34</v>
      </c>
      <c r="AD1482" s="13" t="str" cm="1">
        <f t="array" ref="AD1482">_xlfn.IFS(Table1[[#This Row],[Diff order-ship date]]&gt;10,"late time",Table1[[#This Row],[Diff order-ship date]]&gt;=0,"on time",Table1[[#This Row],[Diff order-ship date]]&lt;0,"not appropriate")</f>
        <v>late time</v>
      </c>
      <c r="AE1482" s="11" t="str">
        <f t="shared" si="117"/>
        <v>Positive</v>
      </c>
      <c r="AF1482" s="11" t="str">
        <f>_xlfn.CONCAT(Table1[[#This Row],[Month]],Table1[[#This Row],[year]])</f>
        <v>October2022</v>
      </c>
      <c r="AG1482" s="11">
        <f t="shared" si="118"/>
        <v>0.449750534568781</v>
      </c>
    </row>
    <row r="1483" spans="1:33">
      <c r="A1483" s="6">
        <v>1482</v>
      </c>
      <c r="B1483" s="7" t="s">
        <v>3767</v>
      </c>
      <c r="C1483" s="7" t="s">
        <v>153</v>
      </c>
      <c r="D1483" s="7" t="s">
        <v>3768</v>
      </c>
      <c r="E1483" s="7" t="s">
        <v>3769</v>
      </c>
      <c r="F1483" s="7" t="s">
        <v>158</v>
      </c>
      <c r="G1483" s="7" t="s">
        <v>224</v>
      </c>
      <c r="H1483" s="7" t="s">
        <v>87</v>
      </c>
      <c r="I1483" s="7" t="s">
        <v>212</v>
      </c>
      <c r="J1483" s="7" t="s">
        <v>66</v>
      </c>
      <c r="K1483" s="7" t="s">
        <v>807</v>
      </c>
      <c r="L1483" s="7" t="s">
        <v>36</v>
      </c>
      <c r="M1483" s="7" t="s">
        <v>99</v>
      </c>
      <c r="N1483" s="7" t="s">
        <v>808</v>
      </c>
      <c r="O1483" s="7">
        <v>26.94</v>
      </c>
      <c r="P1483" s="7">
        <v>2</v>
      </c>
      <c r="Q1483" s="7">
        <v>1.86</v>
      </c>
      <c r="R1483" s="8">
        <f>Table1[[#This Row],[Profit]]/Table1[[#This Row],[Sales]]</f>
        <v>6.9042316258351902E-2</v>
      </c>
      <c r="S1483" s="7">
        <v>2.95</v>
      </c>
      <c r="T1483" s="7" t="s">
        <v>165</v>
      </c>
      <c r="U1483" s="7">
        <v>529</v>
      </c>
      <c r="V1483" s="7" t="s">
        <v>174</v>
      </c>
      <c r="W1483" s="7" t="s">
        <v>126</v>
      </c>
      <c r="X1483" s="10" t="s">
        <v>28</v>
      </c>
      <c r="Y1483" s="14">
        <v>45527</v>
      </c>
      <c r="Z1483" s="14">
        <v>45532</v>
      </c>
      <c r="AA1483" s="11">
        <f t="shared" si="115"/>
        <v>2024</v>
      </c>
      <c r="AB1483" s="11" t="str">
        <f t="shared" si="116"/>
        <v>August</v>
      </c>
      <c r="AC1483" s="11">
        <f t="shared" si="119"/>
        <v>5</v>
      </c>
      <c r="AD1483" s="13" t="str" cm="1">
        <f t="array" ref="AD1483">_xlfn.IFS(Table1[[#This Row],[Diff order-ship date]]&gt;10,"late time",Table1[[#This Row],[Diff order-ship date]]&gt;=0,"on time",Table1[[#This Row],[Diff order-ship date]]&lt;0,"not appropriate")</f>
        <v>on time</v>
      </c>
      <c r="AE1483" s="11" t="str">
        <f t="shared" si="117"/>
        <v>Positive</v>
      </c>
      <c r="AF1483" s="11" t="str">
        <f>_xlfn.CONCAT(Table1[[#This Row],[Month]],Table1[[#This Row],[year]])</f>
        <v>August2024</v>
      </c>
      <c r="AG1483" s="11">
        <f t="shared" si="118"/>
        <v>6.9042316258351902E-2</v>
      </c>
    </row>
    <row r="1484" spans="1:33">
      <c r="A1484" s="4">
        <v>1483</v>
      </c>
      <c r="B1484" s="5" t="s">
        <v>3765</v>
      </c>
      <c r="C1484" s="5" t="s">
        <v>153</v>
      </c>
      <c r="D1484" s="5" t="s">
        <v>2418</v>
      </c>
      <c r="E1484" s="5" t="s">
        <v>2419</v>
      </c>
      <c r="F1484" s="5" t="s">
        <v>158</v>
      </c>
      <c r="G1484" s="5" t="s">
        <v>644</v>
      </c>
      <c r="H1484" s="5" t="s">
        <v>104</v>
      </c>
      <c r="I1484" s="5" t="s">
        <v>212</v>
      </c>
      <c r="J1484" s="5" t="s">
        <v>67</v>
      </c>
      <c r="K1484" s="5" t="s">
        <v>2990</v>
      </c>
      <c r="L1484" s="5" t="s">
        <v>36</v>
      </c>
      <c r="M1484" s="5" t="s">
        <v>38</v>
      </c>
      <c r="N1484" s="5" t="s">
        <v>2991</v>
      </c>
      <c r="O1484" s="5">
        <v>50.46</v>
      </c>
      <c r="P1484" s="5">
        <v>2</v>
      </c>
      <c r="Q1484" s="5">
        <v>-15.18</v>
      </c>
      <c r="R1484" s="8">
        <f>Table1[[#This Row],[Profit]]/Table1[[#This Row],[Sales]]</f>
        <v>-0.300832342449465</v>
      </c>
      <c r="S1484" s="5">
        <v>5.15</v>
      </c>
      <c r="T1484" s="5" t="s">
        <v>165</v>
      </c>
      <c r="U1484" s="5">
        <v>126</v>
      </c>
      <c r="V1484" s="5" t="s">
        <v>174</v>
      </c>
      <c r="W1484" s="5" t="s">
        <v>115</v>
      </c>
      <c r="X1484" s="9" t="s">
        <v>28</v>
      </c>
      <c r="Y1484" s="12">
        <v>44479</v>
      </c>
      <c r="Z1484" s="12">
        <v>44485</v>
      </c>
      <c r="AA1484" s="11">
        <f t="shared" si="115"/>
        <v>2021</v>
      </c>
      <c r="AB1484" s="11" t="str">
        <f t="shared" si="116"/>
        <v>October</v>
      </c>
      <c r="AC1484" s="11">
        <f t="shared" si="119"/>
        <v>6</v>
      </c>
      <c r="AD1484" s="13" t="str" cm="1">
        <f t="array" ref="AD1484">_xlfn.IFS(Table1[[#This Row],[Diff order-ship date]]&gt;10,"late time",Table1[[#This Row],[Diff order-ship date]]&gt;=0,"on time",Table1[[#This Row],[Diff order-ship date]]&lt;0,"not appropriate")</f>
        <v>on time</v>
      </c>
      <c r="AE1484" s="11" t="str">
        <f t="shared" si="117"/>
        <v>Negative</v>
      </c>
      <c r="AF1484" s="11" t="str">
        <f>_xlfn.CONCAT(Table1[[#This Row],[Month]],Table1[[#This Row],[year]])</f>
        <v>October2021</v>
      </c>
      <c r="AG1484" s="11">
        <f t="shared" si="118"/>
        <v>-0.300832342449465</v>
      </c>
    </row>
    <row r="1485" spans="1:33">
      <c r="A1485" s="6">
        <v>1484</v>
      </c>
      <c r="B1485" s="7" t="s">
        <v>3912</v>
      </c>
      <c r="C1485" s="7" t="s">
        <v>153</v>
      </c>
      <c r="D1485" s="7" t="s">
        <v>1727</v>
      </c>
      <c r="E1485" s="7" t="s">
        <v>1728</v>
      </c>
      <c r="F1485" s="7" t="s">
        <v>158</v>
      </c>
      <c r="G1485" s="7" t="s">
        <v>510</v>
      </c>
      <c r="H1485" s="7" t="s">
        <v>71</v>
      </c>
      <c r="I1485" s="7" t="s">
        <v>212</v>
      </c>
      <c r="J1485" s="7" t="s">
        <v>65</v>
      </c>
      <c r="K1485" s="7" t="s">
        <v>369</v>
      </c>
      <c r="L1485" s="7" t="s">
        <v>36</v>
      </c>
      <c r="M1485" s="7" t="s">
        <v>41</v>
      </c>
      <c r="N1485" s="7" t="s">
        <v>370</v>
      </c>
      <c r="O1485" s="7">
        <v>137.07</v>
      </c>
      <c r="P1485" s="7">
        <v>3</v>
      </c>
      <c r="Q1485" s="7">
        <v>56.16</v>
      </c>
      <c r="R1485" s="8">
        <f>Table1[[#This Row],[Profit]]/Table1[[#This Row],[Sales]]</f>
        <v>0.40971766250820701</v>
      </c>
      <c r="S1485" s="7">
        <v>14.04</v>
      </c>
      <c r="T1485" s="7" t="s">
        <v>165</v>
      </c>
      <c r="U1485" s="7">
        <v>457</v>
      </c>
      <c r="V1485" s="7" t="s">
        <v>174</v>
      </c>
      <c r="W1485" s="7" t="s">
        <v>115</v>
      </c>
      <c r="X1485" s="10" t="s">
        <v>28</v>
      </c>
      <c r="Y1485" s="14">
        <v>44870</v>
      </c>
      <c r="Z1485" s="14">
        <v>44696</v>
      </c>
      <c r="AA1485" s="11">
        <f t="shared" si="115"/>
        <v>2022</v>
      </c>
      <c r="AB1485" s="11" t="str">
        <f t="shared" si="116"/>
        <v>May</v>
      </c>
      <c r="AC1485" s="11">
        <f t="shared" si="119"/>
        <v>-174</v>
      </c>
      <c r="AD1485" s="13" t="str" cm="1">
        <f t="array" ref="AD1485">_xlfn.IFS(Table1[[#This Row],[Diff order-ship date]]&gt;10,"late time",Table1[[#This Row],[Diff order-ship date]]&gt;=0,"on time",Table1[[#This Row],[Diff order-ship date]]&lt;0,"not appropriate")</f>
        <v>not appropriate</v>
      </c>
      <c r="AE1485" s="11" t="str">
        <f t="shared" si="117"/>
        <v>Positive</v>
      </c>
      <c r="AF1485" s="11" t="str">
        <f>_xlfn.CONCAT(Table1[[#This Row],[Month]],Table1[[#This Row],[year]])</f>
        <v>May2022</v>
      </c>
      <c r="AG1485" s="11">
        <f t="shared" si="118"/>
        <v>0.40971766250820701</v>
      </c>
    </row>
    <row r="1486" spans="1:33">
      <c r="A1486" s="4">
        <v>1485</v>
      </c>
      <c r="B1486" s="5" t="s">
        <v>3656</v>
      </c>
      <c r="C1486" s="5" t="s">
        <v>153</v>
      </c>
      <c r="D1486" s="5" t="s">
        <v>3237</v>
      </c>
      <c r="E1486" s="5" t="s">
        <v>3238</v>
      </c>
      <c r="F1486" s="5" t="s">
        <v>158</v>
      </c>
      <c r="G1486" s="5" t="s">
        <v>474</v>
      </c>
      <c r="H1486" s="5" t="s">
        <v>25</v>
      </c>
      <c r="I1486" s="5" t="s">
        <v>212</v>
      </c>
      <c r="J1486" s="5" t="s">
        <v>66</v>
      </c>
      <c r="K1486" s="5" t="s">
        <v>4090</v>
      </c>
      <c r="L1486" s="5" t="s">
        <v>36</v>
      </c>
      <c r="M1486" s="5" t="s">
        <v>41</v>
      </c>
      <c r="N1486" s="5" t="s">
        <v>4091</v>
      </c>
      <c r="O1486" s="5">
        <v>51.66</v>
      </c>
      <c r="P1486" s="5">
        <v>2</v>
      </c>
      <c r="Q1486" s="5">
        <v>17.52</v>
      </c>
      <c r="R1486" s="8">
        <f>Table1[[#This Row],[Profit]]/Table1[[#This Row],[Sales]]</f>
        <v>0.33914053426248503</v>
      </c>
      <c r="S1486" s="5">
        <v>8.5299999999999994</v>
      </c>
      <c r="T1486" s="5" t="s">
        <v>165</v>
      </c>
      <c r="U1486" s="5">
        <v>554</v>
      </c>
      <c r="V1486" s="5" t="s">
        <v>174</v>
      </c>
      <c r="W1486" s="5" t="s">
        <v>126</v>
      </c>
      <c r="X1486" s="9" t="s">
        <v>28</v>
      </c>
      <c r="Y1486" s="12">
        <v>44430</v>
      </c>
      <c r="Z1486" s="12">
        <v>44436</v>
      </c>
      <c r="AA1486" s="11">
        <f t="shared" si="115"/>
        <v>2021</v>
      </c>
      <c r="AB1486" s="11" t="str">
        <f t="shared" si="116"/>
        <v>August</v>
      </c>
      <c r="AC1486" s="11">
        <f t="shared" si="119"/>
        <v>6</v>
      </c>
      <c r="AD1486" s="13" t="str" cm="1">
        <f t="array" ref="AD1486">_xlfn.IFS(Table1[[#This Row],[Diff order-ship date]]&gt;10,"late time",Table1[[#This Row],[Diff order-ship date]]&gt;=0,"on time",Table1[[#This Row],[Diff order-ship date]]&lt;0,"not appropriate")</f>
        <v>on time</v>
      </c>
      <c r="AE1486" s="11" t="str">
        <f t="shared" si="117"/>
        <v>Positive</v>
      </c>
      <c r="AF1486" s="11" t="str">
        <f>_xlfn.CONCAT(Table1[[#This Row],[Month]],Table1[[#This Row],[year]])</f>
        <v>August2021</v>
      </c>
      <c r="AG1486" s="11">
        <f t="shared" si="118"/>
        <v>0.33914053426248503</v>
      </c>
    </row>
    <row r="1487" spans="1:33">
      <c r="A1487" s="6">
        <v>1486</v>
      </c>
      <c r="B1487" s="7" t="s">
        <v>3656</v>
      </c>
      <c r="C1487" s="7" t="s">
        <v>153</v>
      </c>
      <c r="D1487" s="7" t="s">
        <v>3237</v>
      </c>
      <c r="E1487" s="7" t="s">
        <v>3238</v>
      </c>
      <c r="F1487" s="7" t="s">
        <v>158</v>
      </c>
      <c r="G1487" s="7" t="s">
        <v>474</v>
      </c>
      <c r="H1487" s="7" t="s">
        <v>25</v>
      </c>
      <c r="I1487" s="7" t="s">
        <v>212</v>
      </c>
      <c r="J1487" s="7" t="s">
        <v>66</v>
      </c>
      <c r="K1487" s="7" t="s">
        <v>465</v>
      </c>
      <c r="L1487" s="7" t="s">
        <v>36</v>
      </c>
      <c r="M1487" s="7" t="s">
        <v>41</v>
      </c>
      <c r="N1487" s="7" t="s">
        <v>466</v>
      </c>
      <c r="O1487" s="7">
        <v>28.95</v>
      </c>
      <c r="P1487" s="7">
        <v>1</v>
      </c>
      <c r="Q1487" s="7">
        <v>0.56999999999999995</v>
      </c>
      <c r="R1487" s="8">
        <f>Table1[[#This Row],[Profit]]/Table1[[#This Row],[Sales]]</f>
        <v>1.9689119170984499E-2</v>
      </c>
      <c r="S1487" s="7">
        <v>4.2300000000000004</v>
      </c>
      <c r="T1487" s="7" t="s">
        <v>165</v>
      </c>
      <c r="U1487" s="7">
        <v>589</v>
      </c>
      <c r="V1487" s="7" t="s">
        <v>174</v>
      </c>
      <c r="W1487" s="7" t="s">
        <v>122</v>
      </c>
      <c r="X1487" s="10" t="s">
        <v>21</v>
      </c>
      <c r="Y1487" s="14">
        <v>45062</v>
      </c>
      <c r="Z1487" s="14">
        <v>45068</v>
      </c>
      <c r="AA1487" s="11">
        <f t="shared" si="115"/>
        <v>2023</v>
      </c>
      <c r="AB1487" s="11" t="str">
        <f t="shared" si="116"/>
        <v>May</v>
      </c>
      <c r="AC1487" s="11">
        <f t="shared" si="119"/>
        <v>6</v>
      </c>
      <c r="AD1487" s="13" t="str" cm="1">
        <f t="array" ref="AD1487">_xlfn.IFS(Table1[[#This Row],[Diff order-ship date]]&gt;10,"late time",Table1[[#This Row],[Diff order-ship date]]&gt;=0,"on time",Table1[[#This Row],[Diff order-ship date]]&lt;0,"not appropriate")</f>
        <v>on time</v>
      </c>
      <c r="AE1487" s="11" t="str">
        <f t="shared" si="117"/>
        <v>Positive</v>
      </c>
      <c r="AF1487" s="11" t="str">
        <f>_xlfn.CONCAT(Table1[[#This Row],[Month]],Table1[[#This Row],[year]])</f>
        <v>May2023</v>
      </c>
      <c r="AG1487" s="11">
        <f t="shared" si="118"/>
        <v>1.9689119170984499E-2</v>
      </c>
    </row>
    <row r="1488" spans="1:33">
      <c r="A1488" s="4">
        <v>1487</v>
      </c>
      <c r="B1488" s="5" t="s">
        <v>3913</v>
      </c>
      <c r="C1488" s="5" t="s">
        <v>153</v>
      </c>
      <c r="D1488" s="5" t="s">
        <v>3914</v>
      </c>
      <c r="E1488" s="5" t="s">
        <v>3915</v>
      </c>
      <c r="F1488" s="5" t="s">
        <v>158</v>
      </c>
      <c r="G1488" s="5" t="s">
        <v>725</v>
      </c>
      <c r="H1488" s="5" t="s">
        <v>132</v>
      </c>
      <c r="I1488" s="5" t="s">
        <v>212</v>
      </c>
      <c r="J1488" s="5" t="s">
        <v>66</v>
      </c>
      <c r="K1488" s="5" t="s">
        <v>2050</v>
      </c>
      <c r="L1488" s="5" t="s">
        <v>36</v>
      </c>
      <c r="M1488" s="5" t="s">
        <v>109</v>
      </c>
      <c r="N1488" s="5" t="s">
        <v>2051</v>
      </c>
      <c r="O1488" s="5">
        <v>383.76</v>
      </c>
      <c r="P1488" s="5">
        <v>3</v>
      </c>
      <c r="Q1488" s="5">
        <v>22.95</v>
      </c>
      <c r="R1488" s="8">
        <f>Table1[[#This Row],[Profit]]/Table1[[#This Row],[Sales]]</f>
        <v>5.9803001876172601E-2</v>
      </c>
      <c r="S1488" s="5">
        <v>61.6</v>
      </c>
      <c r="T1488" s="5" t="s">
        <v>165</v>
      </c>
      <c r="U1488" s="5">
        <v>178</v>
      </c>
      <c r="V1488" s="5" t="s">
        <v>174</v>
      </c>
      <c r="W1488" s="5" t="s">
        <v>126</v>
      </c>
      <c r="X1488" s="9" t="s">
        <v>28</v>
      </c>
      <c r="Y1488" s="12">
        <v>44459</v>
      </c>
      <c r="Z1488" s="12">
        <v>44463</v>
      </c>
      <c r="AA1488" s="11">
        <f t="shared" si="115"/>
        <v>2021</v>
      </c>
      <c r="AB1488" s="11" t="str">
        <f t="shared" si="116"/>
        <v>September</v>
      </c>
      <c r="AC1488" s="11">
        <f t="shared" si="119"/>
        <v>4</v>
      </c>
      <c r="AD1488" s="13" t="str" cm="1">
        <f t="array" ref="AD1488">_xlfn.IFS(Table1[[#This Row],[Diff order-ship date]]&gt;10,"late time",Table1[[#This Row],[Diff order-ship date]]&gt;=0,"on time",Table1[[#This Row],[Diff order-ship date]]&lt;0,"not appropriate")</f>
        <v>on time</v>
      </c>
      <c r="AE1488" s="11" t="str">
        <f t="shared" si="117"/>
        <v>Positive</v>
      </c>
      <c r="AF1488" s="11" t="str">
        <f>_xlfn.CONCAT(Table1[[#This Row],[Month]],Table1[[#This Row],[year]])</f>
        <v>September2021</v>
      </c>
      <c r="AG1488" s="11">
        <f t="shared" si="118"/>
        <v>5.9803001876172601E-2</v>
      </c>
    </row>
    <row r="1489" spans="1:33">
      <c r="A1489" s="6">
        <v>1488</v>
      </c>
      <c r="B1489" s="7" t="s">
        <v>3668</v>
      </c>
      <c r="C1489" s="7" t="s">
        <v>153</v>
      </c>
      <c r="D1489" s="7" t="s">
        <v>1010</v>
      </c>
      <c r="E1489" s="7" t="s">
        <v>127</v>
      </c>
      <c r="F1489" s="7" t="s">
        <v>158</v>
      </c>
      <c r="G1489" s="7" t="s">
        <v>1454</v>
      </c>
      <c r="H1489" s="7" t="s">
        <v>108</v>
      </c>
      <c r="I1489" s="7" t="s">
        <v>212</v>
      </c>
      <c r="J1489" s="7" t="s">
        <v>64</v>
      </c>
      <c r="K1489" s="7" t="s">
        <v>4092</v>
      </c>
      <c r="L1489" s="7" t="s">
        <v>36</v>
      </c>
      <c r="M1489" s="7" t="s">
        <v>99</v>
      </c>
      <c r="N1489" s="7" t="s">
        <v>4093</v>
      </c>
      <c r="O1489" s="7">
        <v>111.84</v>
      </c>
      <c r="P1489" s="7">
        <v>4</v>
      </c>
      <c r="Q1489" s="7">
        <v>3.24</v>
      </c>
      <c r="R1489" s="8">
        <f>Table1[[#This Row],[Profit]]/Table1[[#This Row],[Sales]]</f>
        <v>2.8969957081545102E-2</v>
      </c>
      <c r="S1489" s="7">
        <v>14.51</v>
      </c>
      <c r="T1489" s="7" t="s">
        <v>166</v>
      </c>
      <c r="U1489" s="7">
        <v>7</v>
      </c>
      <c r="V1489" s="7" t="s">
        <v>174</v>
      </c>
      <c r="W1489" s="7" t="s">
        <v>110</v>
      </c>
      <c r="X1489" s="10" t="s">
        <v>21</v>
      </c>
      <c r="Y1489" s="14">
        <v>45635</v>
      </c>
      <c r="Z1489" s="14">
        <v>45551</v>
      </c>
      <c r="AA1489" s="11">
        <f t="shared" si="115"/>
        <v>2024</v>
      </c>
      <c r="AB1489" s="11" t="str">
        <f t="shared" si="116"/>
        <v>September</v>
      </c>
      <c r="AC1489" s="11">
        <f t="shared" si="119"/>
        <v>-84</v>
      </c>
      <c r="AD1489" s="13" t="str" cm="1">
        <f t="array" ref="AD1489">_xlfn.IFS(Table1[[#This Row],[Diff order-ship date]]&gt;10,"late time",Table1[[#This Row],[Diff order-ship date]]&gt;=0,"on time",Table1[[#This Row],[Diff order-ship date]]&lt;0,"not appropriate")</f>
        <v>not appropriate</v>
      </c>
      <c r="AE1489" s="11" t="str">
        <f t="shared" si="117"/>
        <v>Positive</v>
      </c>
      <c r="AF1489" s="11" t="str">
        <f>_xlfn.CONCAT(Table1[[#This Row],[Month]],Table1[[#This Row],[year]])</f>
        <v>September2024</v>
      </c>
      <c r="AG1489" s="11">
        <f t="shared" si="118"/>
        <v>2.8969957081545102E-2</v>
      </c>
    </row>
    <row r="1490" spans="1:33">
      <c r="A1490" s="4">
        <v>1489</v>
      </c>
      <c r="B1490" s="5" t="s">
        <v>3669</v>
      </c>
      <c r="C1490" s="5" t="s">
        <v>153</v>
      </c>
      <c r="D1490" s="5" t="s">
        <v>3670</v>
      </c>
      <c r="E1490" s="5" t="s">
        <v>3671</v>
      </c>
      <c r="F1490" s="5" t="s">
        <v>158</v>
      </c>
      <c r="G1490" s="5" t="s">
        <v>947</v>
      </c>
      <c r="H1490" s="5" t="s">
        <v>82</v>
      </c>
      <c r="I1490" s="5" t="s">
        <v>212</v>
      </c>
      <c r="J1490" s="5" t="s">
        <v>64</v>
      </c>
      <c r="K1490" s="5" t="s">
        <v>622</v>
      </c>
      <c r="L1490" s="5" t="s">
        <v>36</v>
      </c>
      <c r="M1490" s="5" t="s">
        <v>88</v>
      </c>
      <c r="N1490" s="5" t="s">
        <v>623</v>
      </c>
      <c r="O1490" s="5">
        <v>56.85</v>
      </c>
      <c r="P1490" s="5">
        <v>5</v>
      </c>
      <c r="Q1490" s="5">
        <v>28.35</v>
      </c>
      <c r="R1490" s="8">
        <f>Table1[[#This Row],[Profit]]/Table1[[#This Row],[Sales]]</f>
        <v>0.49868073878628</v>
      </c>
      <c r="S1490" s="5">
        <v>6.66</v>
      </c>
      <c r="T1490" s="5" t="s">
        <v>166</v>
      </c>
      <c r="U1490" s="5">
        <v>410</v>
      </c>
      <c r="V1490" s="5" t="s">
        <v>174</v>
      </c>
      <c r="W1490" s="5" t="s">
        <v>115</v>
      </c>
      <c r="X1490" s="9" t="s">
        <v>21</v>
      </c>
      <c r="Y1490" s="12">
        <v>45532</v>
      </c>
      <c r="Z1490" s="12">
        <v>45300</v>
      </c>
      <c r="AA1490" s="11">
        <f t="shared" si="115"/>
        <v>2024</v>
      </c>
      <c r="AB1490" s="11" t="str">
        <f t="shared" si="116"/>
        <v>January</v>
      </c>
      <c r="AC1490" s="11">
        <f t="shared" si="119"/>
        <v>-232</v>
      </c>
      <c r="AD1490" s="13" t="str" cm="1">
        <f t="array" ref="AD1490">_xlfn.IFS(Table1[[#This Row],[Diff order-ship date]]&gt;10,"late time",Table1[[#This Row],[Diff order-ship date]]&gt;=0,"on time",Table1[[#This Row],[Diff order-ship date]]&lt;0,"not appropriate")</f>
        <v>not appropriate</v>
      </c>
      <c r="AE1490" s="11" t="str">
        <f t="shared" si="117"/>
        <v>Positive</v>
      </c>
      <c r="AF1490" s="11" t="str">
        <f>_xlfn.CONCAT(Table1[[#This Row],[Month]],Table1[[#This Row],[year]])</f>
        <v>January2024</v>
      </c>
      <c r="AG1490" s="11">
        <f t="shared" si="118"/>
        <v>0.49868073878628</v>
      </c>
    </row>
    <row r="1491" spans="1:33">
      <c r="A1491" s="6">
        <v>1490</v>
      </c>
      <c r="B1491" s="7" t="s">
        <v>4094</v>
      </c>
      <c r="C1491" s="7" t="s">
        <v>153</v>
      </c>
      <c r="D1491" s="7" t="s">
        <v>1515</v>
      </c>
      <c r="E1491" s="7" t="s">
        <v>1516</v>
      </c>
      <c r="F1491" s="7" t="s">
        <v>158</v>
      </c>
      <c r="G1491" s="7" t="s">
        <v>155</v>
      </c>
      <c r="H1491" s="7" t="s">
        <v>134</v>
      </c>
      <c r="I1491" s="7" t="s">
        <v>212</v>
      </c>
      <c r="J1491" s="7" t="s">
        <v>66</v>
      </c>
      <c r="K1491" s="7" t="s">
        <v>4095</v>
      </c>
      <c r="L1491" s="7" t="s">
        <v>36</v>
      </c>
      <c r="M1491" s="7" t="s">
        <v>41</v>
      </c>
      <c r="N1491" s="7" t="s">
        <v>4096</v>
      </c>
      <c r="O1491" s="7">
        <v>342.51</v>
      </c>
      <c r="P1491" s="7">
        <v>7</v>
      </c>
      <c r="Q1491" s="7">
        <v>54.6</v>
      </c>
      <c r="R1491" s="8">
        <f>Table1[[#This Row],[Profit]]/Table1[[#This Row],[Sales]]</f>
        <v>0.15941140404659701</v>
      </c>
      <c r="S1491" s="7">
        <v>13.22</v>
      </c>
      <c r="T1491" s="7" t="s">
        <v>166</v>
      </c>
      <c r="U1491" s="7">
        <v>682</v>
      </c>
      <c r="V1491" s="7" t="s">
        <v>174</v>
      </c>
      <c r="W1491" s="7" t="s">
        <v>110</v>
      </c>
      <c r="X1491" s="10" t="s">
        <v>28</v>
      </c>
      <c r="Y1491" s="14">
        <v>44830</v>
      </c>
      <c r="Z1491" s="14">
        <v>44834</v>
      </c>
      <c r="AA1491" s="11">
        <f t="shared" si="115"/>
        <v>2022</v>
      </c>
      <c r="AB1491" s="11" t="str">
        <f t="shared" si="116"/>
        <v>September</v>
      </c>
      <c r="AC1491" s="11">
        <f t="shared" si="119"/>
        <v>4</v>
      </c>
      <c r="AD1491" s="13" t="str" cm="1">
        <f t="array" ref="AD1491">_xlfn.IFS(Table1[[#This Row],[Diff order-ship date]]&gt;10,"late time",Table1[[#This Row],[Diff order-ship date]]&gt;=0,"on time",Table1[[#This Row],[Diff order-ship date]]&lt;0,"not appropriate")</f>
        <v>on time</v>
      </c>
      <c r="AE1491" s="11" t="str">
        <f t="shared" si="117"/>
        <v>Positive</v>
      </c>
      <c r="AF1491" s="11" t="str">
        <f>_xlfn.CONCAT(Table1[[#This Row],[Month]],Table1[[#This Row],[year]])</f>
        <v>September2022</v>
      </c>
      <c r="AG1491" s="11">
        <f t="shared" si="118"/>
        <v>0.15941140404659701</v>
      </c>
    </row>
    <row r="1492" spans="1:33">
      <c r="A1492" s="4">
        <v>1491</v>
      </c>
      <c r="B1492" s="5" t="s">
        <v>4097</v>
      </c>
      <c r="C1492" s="5" t="s">
        <v>153</v>
      </c>
      <c r="D1492" s="5" t="s">
        <v>4098</v>
      </c>
      <c r="E1492" s="5" t="s">
        <v>4099</v>
      </c>
      <c r="F1492" s="5" t="s">
        <v>158</v>
      </c>
      <c r="G1492" s="5" t="s">
        <v>55</v>
      </c>
      <c r="H1492" s="5" t="s">
        <v>55</v>
      </c>
      <c r="I1492" s="5" t="s">
        <v>212</v>
      </c>
      <c r="J1492" s="5" t="s">
        <v>65</v>
      </c>
      <c r="K1492" s="5" t="s">
        <v>1852</v>
      </c>
      <c r="L1492" s="5" t="s">
        <v>36</v>
      </c>
      <c r="M1492" s="5" t="s">
        <v>38</v>
      </c>
      <c r="N1492" s="5" t="s">
        <v>1853</v>
      </c>
      <c r="O1492" s="5">
        <v>77.099999999999994</v>
      </c>
      <c r="P1492" s="5">
        <v>2</v>
      </c>
      <c r="Q1492" s="5">
        <v>33.119999999999997</v>
      </c>
      <c r="R1492" s="8">
        <f>Table1[[#This Row],[Profit]]/Table1[[#This Row],[Sales]]</f>
        <v>0.42957198443579803</v>
      </c>
      <c r="S1492" s="5">
        <v>11.24</v>
      </c>
      <c r="T1492" s="5" t="s">
        <v>166</v>
      </c>
      <c r="U1492" s="5">
        <v>484</v>
      </c>
      <c r="V1492" s="5" t="s">
        <v>174</v>
      </c>
      <c r="W1492" s="5" t="s">
        <v>115</v>
      </c>
      <c r="X1492" s="9" t="s">
        <v>21</v>
      </c>
      <c r="Y1492" s="12">
        <v>45277</v>
      </c>
      <c r="Z1492" s="12">
        <v>45284</v>
      </c>
      <c r="AA1492" s="11">
        <f t="shared" si="115"/>
        <v>2023</v>
      </c>
      <c r="AB1492" s="11" t="str">
        <f t="shared" si="116"/>
        <v>December</v>
      </c>
      <c r="AC1492" s="11">
        <f t="shared" si="119"/>
        <v>7</v>
      </c>
      <c r="AD1492" s="13" t="str" cm="1">
        <f t="array" ref="AD1492">_xlfn.IFS(Table1[[#This Row],[Diff order-ship date]]&gt;10,"late time",Table1[[#This Row],[Diff order-ship date]]&gt;=0,"on time",Table1[[#This Row],[Diff order-ship date]]&lt;0,"not appropriate")</f>
        <v>on time</v>
      </c>
      <c r="AE1492" s="11" t="str">
        <f t="shared" si="117"/>
        <v>Positive</v>
      </c>
      <c r="AF1492" s="11" t="str">
        <f>_xlfn.CONCAT(Table1[[#This Row],[Month]],Table1[[#This Row],[year]])</f>
        <v>December2023</v>
      </c>
      <c r="AG1492" s="11">
        <f t="shared" si="118"/>
        <v>0.42957198443579803</v>
      </c>
    </row>
    <row r="1493" spans="1:33">
      <c r="A1493" s="6">
        <v>1492</v>
      </c>
      <c r="B1493" s="7" t="s">
        <v>4100</v>
      </c>
      <c r="C1493" s="7" t="s">
        <v>147</v>
      </c>
      <c r="D1493" s="7" t="s">
        <v>2212</v>
      </c>
      <c r="E1493" s="7" t="s">
        <v>2213</v>
      </c>
      <c r="F1493" s="7" t="s">
        <v>160</v>
      </c>
      <c r="G1493" s="7" t="s">
        <v>2764</v>
      </c>
      <c r="H1493" s="7" t="s">
        <v>142</v>
      </c>
      <c r="I1493" s="7" t="s">
        <v>212</v>
      </c>
      <c r="J1493" s="7" t="s">
        <v>64</v>
      </c>
      <c r="K1493" s="7" t="s">
        <v>962</v>
      </c>
      <c r="L1493" s="7" t="s">
        <v>36</v>
      </c>
      <c r="M1493" s="7" t="s">
        <v>75</v>
      </c>
      <c r="N1493" s="7" t="s">
        <v>963</v>
      </c>
      <c r="O1493" s="7">
        <v>72.599999999999994</v>
      </c>
      <c r="P1493" s="7">
        <v>5</v>
      </c>
      <c r="Q1493" s="7">
        <v>23.85</v>
      </c>
      <c r="R1493" s="8">
        <f>Table1[[#This Row],[Profit]]/Table1[[#This Row],[Sales]]</f>
        <v>0.328512396694215</v>
      </c>
      <c r="S1493" s="7">
        <v>2.4300000000000002</v>
      </c>
      <c r="T1493" s="7" t="s">
        <v>170</v>
      </c>
      <c r="U1493" s="7">
        <v>438</v>
      </c>
      <c r="V1493" s="7" t="s">
        <v>174</v>
      </c>
      <c r="W1493" s="7" t="s">
        <v>122</v>
      </c>
      <c r="X1493" s="10" t="s">
        <v>21</v>
      </c>
      <c r="Y1493" s="14">
        <v>44825</v>
      </c>
      <c r="Z1493" s="14">
        <v>44830</v>
      </c>
      <c r="AA1493" s="11">
        <f t="shared" si="115"/>
        <v>2022</v>
      </c>
      <c r="AB1493" s="11" t="str">
        <f t="shared" si="116"/>
        <v>September</v>
      </c>
      <c r="AC1493" s="11">
        <f t="shared" si="119"/>
        <v>5</v>
      </c>
      <c r="AD1493" s="13" t="str" cm="1">
        <f t="array" ref="AD1493">_xlfn.IFS(Table1[[#This Row],[Diff order-ship date]]&gt;10,"late time",Table1[[#This Row],[Diff order-ship date]]&gt;=0,"on time",Table1[[#This Row],[Diff order-ship date]]&lt;0,"not appropriate")</f>
        <v>on time</v>
      </c>
      <c r="AE1493" s="11" t="str">
        <f t="shared" si="117"/>
        <v>Positive</v>
      </c>
      <c r="AF1493" s="11" t="str">
        <f>_xlfn.CONCAT(Table1[[#This Row],[Month]],Table1[[#This Row],[year]])</f>
        <v>September2022</v>
      </c>
      <c r="AG1493" s="11">
        <f t="shared" si="118"/>
        <v>0.328512396694215</v>
      </c>
    </row>
    <row r="1494" spans="1:33">
      <c r="A1494" s="4">
        <v>1493</v>
      </c>
      <c r="B1494" s="5" t="s">
        <v>3732</v>
      </c>
      <c r="C1494" s="5" t="s">
        <v>152</v>
      </c>
      <c r="D1494" s="5" t="s">
        <v>1358</v>
      </c>
      <c r="E1494" s="5" t="s">
        <v>1359</v>
      </c>
      <c r="F1494" s="5" t="s">
        <v>160</v>
      </c>
      <c r="G1494" s="5" t="s">
        <v>155</v>
      </c>
      <c r="H1494" s="5" t="s">
        <v>134</v>
      </c>
      <c r="I1494" s="5" t="s">
        <v>212</v>
      </c>
      <c r="J1494" s="5" t="s">
        <v>66</v>
      </c>
      <c r="K1494" s="5" t="s">
        <v>4101</v>
      </c>
      <c r="L1494" s="5" t="s">
        <v>36</v>
      </c>
      <c r="M1494" s="5" t="s">
        <v>41</v>
      </c>
      <c r="N1494" s="5" t="s">
        <v>4102</v>
      </c>
      <c r="O1494" s="5">
        <v>29.01</v>
      </c>
      <c r="P1494" s="5">
        <v>1</v>
      </c>
      <c r="Q1494" s="5">
        <v>5.22</v>
      </c>
      <c r="R1494" s="8">
        <f>Table1[[#This Row],[Profit]]/Table1[[#This Row],[Sales]]</f>
        <v>0.179937952430196</v>
      </c>
      <c r="S1494" s="5">
        <v>1.77</v>
      </c>
      <c r="T1494" s="5" t="s">
        <v>170</v>
      </c>
      <c r="U1494" s="5">
        <v>778</v>
      </c>
      <c r="V1494" s="5" t="s">
        <v>174</v>
      </c>
      <c r="W1494" s="5" t="s">
        <v>115</v>
      </c>
      <c r="X1494" s="9" t="s">
        <v>28</v>
      </c>
      <c r="Y1494" s="12">
        <v>44369</v>
      </c>
      <c r="Z1494" s="12">
        <v>44373</v>
      </c>
      <c r="AA1494" s="11">
        <f t="shared" si="115"/>
        <v>2021</v>
      </c>
      <c r="AB1494" s="11" t="str">
        <f t="shared" si="116"/>
        <v>June</v>
      </c>
      <c r="AC1494" s="11">
        <f t="shared" si="119"/>
        <v>4</v>
      </c>
      <c r="AD1494" s="13" t="str" cm="1">
        <f t="array" ref="AD1494">_xlfn.IFS(Table1[[#This Row],[Diff order-ship date]]&gt;10,"late time",Table1[[#This Row],[Diff order-ship date]]&gt;=0,"on time",Table1[[#This Row],[Diff order-ship date]]&lt;0,"not appropriate")</f>
        <v>on time</v>
      </c>
      <c r="AE1494" s="11" t="str">
        <f t="shared" si="117"/>
        <v>Positive</v>
      </c>
      <c r="AF1494" s="11" t="str">
        <f>_xlfn.CONCAT(Table1[[#This Row],[Month]],Table1[[#This Row],[year]])</f>
        <v>June2021</v>
      </c>
      <c r="AG1494" s="11">
        <f t="shared" si="118"/>
        <v>0.179937952430196</v>
      </c>
    </row>
    <row r="1495" spans="1:33">
      <c r="A1495" s="6">
        <v>1494</v>
      </c>
      <c r="B1495" s="7" t="s">
        <v>3675</v>
      </c>
      <c r="C1495" s="7" t="s">
        <v>152</v>
      </c>
      <c r="D1495" s="7" t="s">
        <v>2603</v>
      </c>
      <c r="E1495" s="7" t="s">
        <v>2604</v>
      </c>
      <c r="F1495" s="7" t="s">
        <v>160</v>
      </c>
      <c r="G1495" s="7" t="s">
        <v>909</v>
      </c>
      <c r="H1495" s="7" t="s">
        <v>138</v>
      </c>
      <c r="I1495" s="7" t="s">
        <v>212</v>
      </c>
      <c r="J1495" s="7" t="s">
        <v>65</v>
      </c>
      <c r="K1495" s="7" t="s">
        <v>3259</v>
      </c>
      <c r="L1495" s="7" t="s">
        <v>36</v>
      </c>
      <c r="M1495" s="7" t="s">
        <v>47</v>
      </c>
      <c r="N1495" s="7" t="s">
        <v>3260</v>
      </c>
      <c r="O1495" s="7">
        <v>105.84</v>
      </c>
      <c r="P1495" s="7">
        <v>2</v>
      </c>
      <c r="Q1495" s="7">
        <v>43.38</v>
      </c>
      <c r="R1495" s="8">
        <f>Table1[[#This Row],[Profit]]/Table1[[#This Row],[Sales]]</f>
        <v>0.40986394557823103</v>
      </c>
      <c r="S1495" s="7">
        <v>18.45</v>
      </c>
      <c r="T1495" s="7" t="s">
        <v>165</v>
      </c>
      <c r="U1495" s="7">
        <v>596</v>
      </c>
      <c r="V1495" s="7" t="s">
        <v>174</v>
      </c>
      <c r="W1495" s="7" t="s">
        <v>115</v>
      </c>
      <c r="X1495" s="10" t="s">
        <v>21</v>
      </c>
      <c r="Y1495" s="14">
        <v>45108</v>
      </c>
      <c r="Z1495" s="14">
        <v>44939</v>
      </c>
      <c r="AA1495" s="11">
        <f t="shared" si="115"/>
        <v>2023</v>
      </c>
      <c r="AB1495" s="11" t="str">
        <f t="shared" si="116"/>
        <v>January</v>
      </c>
      <c r="AC1495" s="11">
        <f t="shared" si="119"/>
        <v>-169</v>
      </c>
      <c r="AD1495" s="13" t="str" cm="1">
        <f t="array" ref="AD1495">_xlfn.IFS(Table1[[#This Row],[Diff order-ship date]]&gt;10,"late time",Table1[[#This Row],[Diff order-ship date]]&gt;=0,"on time",Table1[[#This Row],[Diff order-ship date]]&lt;0,"not appropriate")</f>
        <v>not appropriate</v>
      </c>
      <c r="AE1495" s="11" t="str">
        <f t="shared" si="117"/>
        <v>Positive</v>
      </c>
      <c r="AF1495" s="11" t="str">
        <f>_xlfn.CONCAT(Table1[[#This Row],[Month]],Table1[[#This Row],[year]])</f>
        <v>January2023</v>
      </c>
      <c r="AG1495" s="11">
        <f t="shared" si="118"/>
        <v>0.40986394557823103</v>
      </c>
    </row>
    <row r="1496" spans="1:33">
      <c r="A1496" s="4">
        <v>1495</v>
      </c>
      <c r="B1496" s="5" t="s">
        <v>3675</v>
      </c>
      <c r="C1496" s="5" t="s">
        <v>152</v>
      </c>
      <c r="D1496" s="5" t="s">
        <v>2603</v>
      </c>
      <c r="E1496" s="5" t="s">
        <v>2604</v>
      </c>
      <c r="F1496" s="5" t="s">
        <v>160</v>
      </c>
      <c r="G1496" s="5" t="s">
        <v>909</v>
      </c>
      <c r="H1496" s="5" t="s">
        <v>138</v>
      </c>
      <c r="I1496" s="5" t="s">
        <v>212</v>
      </c>
      <c r="J1496" s="5" t="s">
        <v>65</v>
      </c>
      <c r="K1496" s="5" t="s">
        <v>2864</v>
      </c>
      <c r="L1496" s="5" t="s">
        <v>36</v>
      </c>
      <c r="M1496" s="5" t="s">
        <v>47</v>
      </c>
      <c r="N1496" s="5" t="s">
        <v>2865</v>
      </c>
      <c r="O1496" s="5">
        <v>27.36</v>
      </c>
      <c r="P1496" s="5">
        <v>2</v>
      </c>
      <c r="Q1496" s="5">
        <v>8.6999999999999993</v>
      </c>
      <c r="R1496" s="8">
        <f>Table1[[#This Row],[Profit]]/Table1[[#This Row],[Sales]]</f>
        <v>0.31798245614035098</v>
      </c>
      <c r="S1496" s="5">
        <v>2.85</v>
      </c>
      <c r="T1496" s="5" t="s">
        <v>165</v>
      </c>
      <c r="U1496" s="5">
        <v>162</v>
      </c>
      <c r="V1496" s="5" t="s">
        <v>174</v>
      </c>
      <c r="W1496" s="5" t="s">
        <v>122</v>
      </c>
      <c r="X1496" s="9" t="s">
        <v>28</v>
      </c>
      <c r="Y1496" s="12">
        <v>45281</v>
      </c>
      <c r="Z1496" s="12">
        <v>45286</v>
      </c>
      <c r="AA1496" s="11">
        <f t="shared" si="115"/>
        <v>2023</v>
      </c>
      <c r="AB1496" s="11" t="str">
        <f t="shared" si="116"/>
        <v>December</v>
      </c>
      <c r="AC1496" s="11">
        <f t="shared" si="119"/>
        <v>5</v>
      </c>
      <c r="AD1496" s="13" t="str" cm="1">
        <f t="array" ref="AD1496">_xlfn.IFS(Table1[[#This Row],[Diff order-ship date]]&gt;10,"late time",Table1[[#This Row],[Diff order-ship date]]&gt;=0,"on time",Table1[[#This Row],[Diff order-ship date]]&lt;0,"not appropriate")</f>
        <v>on time</v>
      </c>
      <c r="AE1496" s="11" t="str">
        <f t="shared" si="117"/>
        <v>Positive</v>
      </c>
      <c r="AF1496" s="11" t="str">
        <f>_xlfn.CONCAT(Table1[[#This Row],[Month]],Table1[[#This Row],[year]])</f>
        <v>December2023</v>
      </c>
      <c r="AG1496" s="11">
        <f t="shared" si="118"/>
        <v>0.31798245614035098</v>
      </c>
    </row>
    <row r="1497" spans="1:33">
      <c r="A1497" s="6">
        <v>1496</v>
      </c>
      <c r="B1497" s="7" t="s">
        <v>4103</v>
      </c>
      <c r="C1497" s="7" t="s">
        <v>147</v>
      </c>
      <c r="D1497" s="7" t="s">
        <v>4104</v>
      </c>
      <c r="E1497" s="7" t="s">
        <v>4105</v>
      </c>
      <c r="F1497" s="7" t="s">
        <v>159</v>
      </c>
      <c r="G1497" s="7" t="s">
        <v>1549</v>
      </c>
      <c r="H1497" s="7" t="s">
        <v>104</v>
      </c>
      <c r="I1497" s="7" t="s">
        <v>212</v>
      </c>
      <c r="J1497" s="7" t="s">
        <v>67</v>
      </c>
      <c r="K1497" s="7" t="s">
        <v>4106</v>
      </c>
      <c r="L1497" s="7" t="s">
        <v>36</v>
      </c>
      <c r="M1497" s="7" t="s">
        <v>38</v>
      </c>
      <c r="N1497" s="7" t="s">
        <v>4107</v>
      </c>
      <c r="O1497" s="7">
        <v>44.46</v>
      </c>
      <c r="P1497" s="7">
        <v>2</v>
      </c>
      <c r="Q1497" s="7">
        <v>11.52</v>
      </c>
      <c r="R1497" s="8">
        <f>Table1[[#This Row],[Profit]]/Table1[[#This Row],[Sales]]</f>
        <v>0.25910931174089102</v>
      </c>
      <c r="S1497" s="7">
        <v>5.35</v>
      </c>
      <c r="T1497" s="7" t="s">
        <v>165</v>
      </c>
      <c r="U1497" s="7">
        <v>679</v>
      </c>
      <c r="V1497" s="7" t="s">
        <v>174</v>
      </c>
      <c r="W1497" s="7" t="s">
        <v>122</v>
      </c>
      <c r="X1497" s="10" t="s">
        <v>21</v>
      </c>
      <c r="Y1497" s="14">
        <v>45622</v>
      </c>
      <c r="Z1497" s="14">
        <v>45334</v>
      </c>
      <c r="AA1497" s="11">
        <f t="shared" si="115"/>
        <v>2024</v>
      </c>
      <c r="AB1497" s="11" t="str">
        <f t="shared" si="116"/>
        <v>February</v>
      </c>
      <c r="AC1497" s="11">
        <f t="shared" si="119"/>
        <v>-288</v>
      </c>
      <c r="AD1497" s="13" t="str" cm="1">
        <f t="array" ref="AD1497">_xlfn.IFS(Table1[[#This Row],[Diff order-ship date]]&gt;10,"late time",Table1[[#This Row],[Diff order-ship date]]&gt;=0,"on time",Table1[[#This Row],[Diff order-ship date]]&lt;0,"not appropriate")</f>
        <v>not appropriate</v>
      </c>
      <c r="AE1497" s="11" t="str">
        <f t="shared" si="117"/>
        <v>Positive</v>
      </c>
      <c r="AF1497" s="11" t="str">
        <f>_xlfn.CONCAT(Table1[[#This Row],[Month]],Table1[[#This Row],[year]])</f>
        <v>February2024</v>
      </c>
      <c r="AG1497" s="11">
        <f t="shared" si="118"/>
        <v>0.25910931174089102</v>
      </c>
    </row>
    <row r="1498" spans="1:33">
      <c r="A1498" s="4">
        <v>1497</v>
      </c>
      <c r="B1498" s="5" t="s">
        <v>3688</v>
      </c>
      <c r="C1498" s="5" t="s">
        <v>152</v>
      </c>
      <c r="D1498" s="5" t="s">
        <v>1282</v>
      </c>
      <c r="E1498" s="5" t="s">
        <v>1283</v>
      </c>
      <c r="F1498" s="5" t="s">
        <v>159</v>
      </c>
      <c r="G1498" s="5" t="s">
        <v>282</v>
      </c>
      <c r="H1498" s="5" t="s">
        <v>100</v>
      </c>
      <c r="I1498" s="5" t="s">
        <v>212</v>
      </c>
      <c r="J1498" s="5" t="s">
        <v>67</v>
      </c>
      <c r="K1498" s="5" t="s">
        <v>4108</v>
      </c>
      <c r="L1498" s="5" t="s">
        <v>36</v>
      </c>
      <c r="M1498" s="5" t="s">
        <v>99</v>
      </c>
      <c r="N1498" s="5" t="s">
        <v>4109</v>
      </c>
      <c r="O1498" s="5">
        <v>91.53</v>
      </c>
      <c r="P1498" s="5">
        <v>3</v>
      </c>
      <c r="Q1498" s="5">
        <v>0</v>
      </c>
      <c r="R1498" s="8">
        <f>Table1[[#This Row],[Profit]]/Table1[[#This Row],[Sales]]</f>
        <v>0</v>
      </c>
      <c r="S1498" s="5">
        <v>16.8</v>
      </c>
      <c r="T1498" s="5" t="s">
        <v>165</v>
      </c>
      <c r="U1498" s="5">
        <v>466</v>
      </c>
      <c r="V1498" s="5" t="s">
        <v>174</v>
      </c>
      <c r="W1498" s="5" t="s">
        <v>110</v>
      </c>
      <c r="X1498" s="9" t="s">
        <v>21</v>
      </c>
      <c r="Y1498" s="12">
        <v>44832</v>
      </c>
      <c r="Z1498" s="12">
        <v>44602</v>
      </c>
      <c r="AA1498" s="11">
        <f t="shared" si="115"/>
        <v>2022</v>
      </c>
      <c r="AB1498" s="11" t="str">
        <f t="shared" si="116"/>
        <v>February</v>
      </c>
      <c r="AC1498" s="11">
        <f t="shared" si="119"/>
        <v>-230</v>
      </c>
      <c r="AD1498" s="13" t="str" cm="1">
        <f t="array" ref="AD1498">_xlfn.IFS(Table1[[#This Row],[Diff order-ship date]]&gt;10,"late time",Table1[[#This Row],[Diff order-ship date]]&gt;=0,"on time",Table1[[#This Row],[Diff order-ship date]]&lt;0,"not appropriate")</f>
        <v>not appropriate</v>
      </c>
      <c r="AE1498" s="11" t="str">
        <f t="shared" si="117"/>
        <v>Positive</v>
      </c>
      <c r="AF1498" s="11" t="str">
        <f>_xlfn.CONCAT(Table1[[#This Row],[Month]],Table1[[#This Row],[year]])</f>
        <v>February2022</v>
      </c>
      <c r="AG1498" s="11">
        <f t="shared" si="118"/>
        <v>0</v>
      </c>
    </row>
    <row r="1499" spans="1:33">
      <c r="A1499" s="6">
        <v>1498</v>
      </c>
      <c r="B1499" s="7" t="s">
        <v>3938</v>
      </c>
      <c r="C1499" s="7" t="s">
        <v>152</v>
      </c>
      <c r="D1499" s="7" t="s">
        <v>3939</v>
      </c>
      <c r="E1499" s="7" t="s">
        <v>3940</v>
      </c>
      <c r="F1499" s="7" t="s">
        <v>159</v>
      </c>
      <c r="G1499" s="7" t="s">
        <v>156</v>
      </c>
      <c r="H1499" s="7" t="s">
        <v>104</v>
      </c>
      <c r="I1499" s="7" t="s">
        <v>212</v>
      </c>
      <c r="J1499" s="7" t="s">
        <v>67</v>
      </c>
      <c r="K1499" s="7" t="s">
        <v>4110</v>
      </c>
      <c r="L1499" s="7" t="s">
        <v>36</v>
      </c>
      <c r="M1499" s="7" t="s">
        <v>38</v>
      </c>
      <c r="N1499" s="7" t="s">
        <v>4111</v>
      </c>
      <c r="O1499" s="7">
        <v>29.7</v>
      </c>
      <c r="P1499" s="7">
        <v>3</v>
      </c>
      <c r="Q1499" s="7">
        <v>0</v>
      </c>
      <c r="R1499" s="8">
        <f>Table1[[#This Row],[Profit]]/Table1[[#This Row],[Sales]]</f>
        <v>0</v>
      </c>
      <c r="S1499" s="7">
        <v>2.87</v>
      </c>
      <c r="T1499" s="7" t="s">
        <v>170</v>
      </c>
      <c r="U1499" s="7">
        <v>9</v>
      </c>
      <c r="V1499" s="7" t="s">
        <v>174</v>
      </c>
      <c r="W1499" s="7" t="s">
        <v>110</v>
      </c>
      <c r="X1499" s="10" t="s">
        <v>21</v>
      </c>
      <c r="Y1499" s="14">
        <v>45375</v>
      </c>
      <c r="Z1499" s="14">
        <v>45381</v>
      </c>
      <c r="AA1499" s="11">
        <f t="shared" si="115"/>
        <v>2024</v>
      </c>
      <c r="AB1499" s="11" t="str">
        <f t="shared" si="116"/>
        <v>March</v>
      </c>
      <c r="AC1499" s="11">
        <f t="shared" si="119"/>
        <v>6</v>
      </c>
      <c r="AD1499" s="13" t="str" cm="1">
        <f t="array" ref="AD1499">_xlfn.IFS(Table1[[#This Row],[Diff order-ship date]]&gt;10,"late time",Table1[[#This Row],[Diff order-ship date]]&gt;=0,"on time",Table1[[#This Row],[Diff order-ship date]]&lt;0,"not appropriate")</f>
        <v>on time</v>
      </c>
      <c r="AE1499" s="11" t="str">
        <f t="shared" si="117"/>
        <v>Positive</v>
      </c>
      <c r="AF1499" s="11" t="str">
        <f>_xlfn.CONCAT(Table1[[#This Row],[Month]],Table1[[#This Row],[year]])</f>
        <v>March2024</v>
      </c>
      <c r="AG1499" s="11">
        <f t="shared" si="118"/>
        <v>0</v>
      </c>
    </row>
    <row r="1500" spans="1:33">
      <c r="A1500" s="4">
        <v>1499</v>
      </c>
      <c r="B1500" s="5" t="s">
        <v>4112</v>
      </c>
      <c r="C1500" s="5" t="s">
        <v>152</v>
      </c>
      <c r="D1500" s="5" t="s">
        <v>4113</v>
      </c>
      <c r="E1500" s="5" t="s">
        <v>4114</v>
      </c>
      <c r="F1500" s="5" t="s">
        <v>159</v>
      </c>
      <c r="G1500" s="5" t="s">
        <v>2544</v>
      </c>
      <c r="H1500" s="5" t="s">
        <v>138</v>
      </c>
      <c r="I1500" s="5" t="s">
        <v>212</v>
      </c>
      <c r="J1500" s="5" t="s">
        <v>65</v>
      </c>
      <c r="K1500" s="5" t="s">
        <v>2050</v>
      </c>
      <c r="L1500" s="5" t="s">
        <v>36</v>
      </c>
      <c r="M1500" s="5" t="s">
        <v>109</v>
      </c>
      <c r="N1500" s="5" t="s">
        <v>2051</v>
      </c>
      <c r="O1500" s="5">
        <v>767.52</v>
      </c>
      <c r="P1500" s="5">
        <v>6</v>
      </c>
      <c r="Q1500" s="5">
        <v>45.9</v>
      </c>
      <c r="R1500" s="8">
        <f>Table1[[#This Row],[Profit]]/Table1[[#This Row],[Sales]]</f>
        <v>5.9803001876172601E-2</v>
      </c>
      <c r="S1500" s="5">
        <v>132.72999999999999</v>
      </c>
      <c r="T1500" s="5" t="s">
        <v>165</v>
      </c>
      <c r="U1500" s="5">
        <v>438</v>
      </c>
      <c r="V1500" s="5" t="s">
        <v>174</v>
      </c>
      <c r="W1500" s="5" t="s">
        <v>126</v>
      </c>
      <c r="X1500" s="9" t="s">
        <v>28</v>
      </c>
      <c r="Y1500" s="12">
        <v>45079</v>
      </c>
      <c r="Z1500" s="12">
        <v>45232</v>
      </c>
      <c r="AA1500" s="11">
        <f t="shared" si="115"/>
        <v>2023</v>
      </c>
      <c r="AB1500" s="11" t="str">
        <f t="shared" si="116"/>
        <v>November</v>
      </c>
      <c r="AC1500" s="11">
        <f t="shared" si="119"/>
        <v>153</v>
      </c>
      <c r="AD1500" s="13" t="str" cm="1">
        <f t="array" ref="AD1500">_xlfn.IFS(Table1[[#This Row],[Diff order-ship date]]&gt;10,"late time",Table1[[#This Row],[Diff order-ship date]]&gt;=0,"on time",Table1[[#This Row],[Diff order-ship date]]&lt;0,"not appropriate")</f>
        <v>late time</v>
      </c>
      <c r="AE1500" s="11" t="str">
        <f t="shared" si="117"/>
        <v>Positive</v>
      </c>
      <c r="AF1500" s="11" t="str">
        <f>_xlfn.CONCAT(Table1[[#This Row],[Month]],Table1[[#This Row],[year]])</f>
        <v>November2023</v>
      </c>
      <c r="AG1500" s="11">
        <f t="shared" si="118"/>
        <v>5.9803001876172601E-2</v>
      </c>
    </row>
    <row r="1501" spans="1:33">
      <c r="A1501" s="6">
        <v>1500</v>
      </c>
      <c r="B1501" s="7" t="s">
        <v>3938</v>
      </c>
      <c r="C1501" s="7" t="s">
        <v>152</v>
      </c>
      <c r="D1501" s="7" t="s">
        <v>3939</v>
      </c>
      <c r="E1501" s="7" t="s">
        <v>3940</v>
      </c>
      <c r="F1501" s="7" t="s">
        <v>159</v>
      </c>
      <c r="G1501" s="7" t="s">
        <v>156</v>
      </c>
      <c r="H1501" s="7" t="s">
        <v>104</v>
      </c>
      <c r="I1501" s="7" t="s">
        <v>212</v>
      </c>
      <c r="J1501" s="7" t="s">
        <v>67</v>
      </c>
      <c r="K1501" s="7" t="s">
        <v>705</v>
      </c>
      <c r="L1501" s="7" t="s">
        <v>36</v>
      </c>
      <c r="M1501" s="7" t="s">
        <v>47</v>
      </c>
      <c r="N1501" s="7" t="s">
        <v>103</v>
      </c>
      <c r="O1501" s="7">
        <v>84.06</v>
      </c>
      <c r="P1501" s="7">
        <v>6</v>
      </c>
      <c r="Q1501" s="7">
        <v>3.24</v>
      </c>
      <c r="R1501" s="8">
        <f>Table1[[#This Row],[Profit]]/Table1[[#This Row],[Sales]]</f>
        <v>3.8543897216274103E-2</v>
      </c>
      <c r="S1501" s="7">
        <v>9.85</v>
      </c>
      <c r="T1501" s="7" t="s">
        <v>170</v>
      </c>
      <c r="U1501" s="7">
        <v>81</v>
      </c>
      <c r="V1501" s="7" t="s">
        <v>174</v>
      </c>
      <c r="W1501" s="7" t="s">
        <v>122</v>
      </c>
      <c r="X1501" s="10" t="s">
        <v>28</v>
      </c>
      <c r="Y1501" s="14">
        <v>45543</v>
      </c>
      <c r="Z1501" s="14">
        <v>45517</v>
      </c>
      <c r="AA1501" s="11">
        <f t="shared" si="115"/>
        <v>2024</v>
      </c>
      <c r="AB1501" s="11" t="str">
        <f t="shared" si="116"/>
        <v>August</v>
      </c>
      <c r="AC1501" s="11">
        <f t="shared" si="119"/>
        <v>-26</v>
      </c>
      <c r="AD1501" s="13" t="str" cm="1">
        <f t="array" ref="AD1501">_xlfn.IFS(Table1[[#This Row],[Diff order-ship date]]&gt;10,"late time",Table1[[#This Row],[Diff order-ship date]]&gt;=0,"on time",Table1[[#This Row],[Diff order-ship date]]&lt;0,"not appropriate")</f>
        <v>not appropriate</v>
      </c>
      <c r="AE1501" s="11" t="str">
        <f t="shared" si="117"/>
        <v>Positive</v>
      </c>
      <c r="AF1501" s="11" t="str">
        <f>_xlfn.CONCAT(Table1[[#This Row],[Month]],Table1[[#This Row],[year]])</f>
        <v>August2024</v>
      </c>
      <c r="AG1501" s="11">
        <f t="shared" si="118"/>
        <v>3.8543897216274103E-2</v>
      </c>
    </row>
    <row r="1502" spans="1:33">
      <c r="A1502" s="4">
        <v>1501</v>
      </c>
      <c r="B1502" s="5" t="s">
        <v>3689</v>
      </c>
      <c r="C1502" s="5" t="s">
        <v>152</v>
      </c>
      <c r="D1502" s="5" t="s">
        <v>2068</v>
      </c>
      <c r="E1502" s="5" t="s">
        <v>2069</v>
      </c>
      <c r="F1502" s="5" t="s">
        <v>159</v>
      </c>
      <c r="G1502" s="5" t="s">
        <v>644</v>
      </c>
      <c r="H1502" s="5" t="s">
        <v>104</v>
      </c>
      <c r="I1502" s="5" t="s">
        <v>212</v>
      </c>
      <c r="J1502" s="5" t="s">
        <v>67</v>
      </c>
      <c r="K1502" s="5" t="s">
        <v>2184</v>
      </c>
      <c r="L1502" s="5" t="s">
        <v>36</v>
      </c>
      <c r="M1502" s="5" t="s">
        <v>109</v>
      </c>
      <c r="N1502" s="5" t="s">
        <v>2185</v>
      </c>
      <c r="O1502" s="5">
        <v>15.585000000000001</v>
      </c>
      <c r="P1502" s="5">
        <v>1</v>
      </c>
      <c r="Q1502" s="5">
        <v>-14.654999999999999</v>
      </c>
      <c r="R1502" s="8">
        <f>Table1[[#This Row],[Profit]]/Table1[[#This Row],[Sales]]</f>
        <v>-0.94032723772858495</v>
      </c>
      <c r="S1502" s="5">
        <v>2.2599999999999998</v>
      </c>
      <c r="T1502" s="5" t="s">
        <v>165</v>
      </c>
      <c r="U1502" s="5">
        <v>48</v>
      </c>
      <c r="V1502" s="5" t="s">
        <v>174</v>
      </c>
      <c r="W1502" s="5" t="s">
        <v>126</v>
      </c>
      <c r="X1502" s="9" t="s">
        <v>21</v>
      </c>
      <c r="Y1502" s="12">
        <v>44245</v>
      </c>
      <c r="Z1502" s="12">
        <v>44250</v>
      </c>
      <c r="AA1502" s="11">
        <f t="shared" si="115"/>
        <v>2021</v>
      </c>
      <c r="AB1502" s="11" t="str">
        <f t="shared" si="116"/>
        <v>February</v>
      </c>
      <c r="AC1502" s="11">
        <f t="shared" si="119"/>
        <v>5</v>
      </c>
      <c r="AD1502" s="13" t="str" cm="1">
        <f t="array" ref="AD1502">_xlfn.IFS(Table1[[#This Row],[Diff order-ship date]]&gt;10,"late time",Table1[[#This Row],[Diff order-ship date]]&gt;=0,"on time",Table1[[#This Row],[Diff order-ship date]]&lt;0,"not appropriate")</f>
        <v>on time</v>
      </c>
      <c r="AE1502" s="11" t="str">
        <f t="shared" si="117"/>
        <v>Negative</v>
      </c>
      <c r="AF1502" s="11" t="str">
        <f>_xlfn.CONCAT(Table1[[#This Row],[Month]],Table1[[#This Row],[year]])</f>
        <v>February2021</v>
      </c>
      <c r="AG1502" s="11">
        <f t="shared" si="118"/>
        <v>-0.94032723772858495</v>
      </c>
    </row>
    <row r="1503" spans="1:33">
      <c r="A1503" s="6">
        <v>1502</v>
      </c>
      <c r="B1503" s="7" t="s">
        <v>4115</v>
      </c>
      <c r="C1503" s="7" t="s">
        <v>152</v>
      </c>
      <c r="D1503" s="7" t="s">
        <v>4116</v>
      </c>
      <c r="E1503" s="7" t="s">
        <v>4117</v>
      </c>
      <c r="F1503" s="7" t="s">
        <v>158</v>
      </c>
      <c r="G1503" s="7" t="s">
        <v>879</v>
      </c>
      <c r="H1503" s="7" t="s">
        <v>132</v>
      </c>
      <c r="I1503" s="7" t="s">
        <v>212</v>
      </c>
      <c r="J1503" s="7" t="s">
        <v>66</v>
      </c>
      <c r="K1503" s="7" t="s">
        <v>4032</v>
      </c>
      <c r="L1503" s="7" t="s">
        <v>36</v>
      </c>
      <c r="M1503" s="7" t="s">
        <v>88</v>
      </c>
      <c r="N1503" s="7" t="s">
        <v>4033</v>
      </c>
      <c r="O1503" s="7">
        <v>43.2</v>
      </c>
      <c r="P1503" s="7">
        <v>5</v>
      </c>
      <c r="Q1503" s="7">
        <v>1.2</v>
      </c>
      <c r="R1503" s="8">
        <f>Table1[[#This Row],[Profit]]/Table1[[#This Row],[Sales]]</f>
        <v>2.7777777777777801E-2</v>
      </c>
      <c r="S1503" s="7">
        <v>12.88</v>
      </c>
      <c r="T1503" s="7" t="s">
        <v>163</v>
      </c>
      <c r="U1503" s="7">
        <v>82</v>
      </c>
      <c r="V1503" s="7" t="s">
        <v>174</v>
      </c>
      <c r="W1503" s="7" t="s">
        <v>110</v>
      </c>
      <c r="X1503" s="10" t="s">
        <v>28</v>
      </c>
      <c r="Y1503" s="14">
        <v>45109</v>
      </c>
      <c r="Z1503" s="14">
        <v>45232</v>
      </c>
      <c r="AA1503" s="11">
        <f t="shared" si="115"/>
        <v>2023</v>
      </c>
      <c r="AB1503" s="11" t="str">
        <f t="shared" si="116"/>
        <v>November</v>
      </c>
      <c r="AC1503" s="11">
        <f t="shared" si="119"/>
        <v>123</v>
      </c>
      <c r="AD1503" s="13" t="str" cm="1">
        <f t="array" ref="AD1503">_xlfn.IFS(Table1[[#This Row],[Diff order-ship date]]&gt;10,"late time",Table1[[#This Row],[Diff order-ship date]]&gt;=0,"on time",Table1[[#This Row],[Diff order-ship date]]&lt;0,"not appropriate")</f>
        <v>late time</v>
      </c>
      <c r="AE1503" s="11" t="str">
        <f t="shared" si="117"/>
        <v>Positive</v>
      </c>
      <c r="AF1503" s="11" t="str">
        <f>_xlfn.CONCAT(Table1[[#This Row],[Month]],Table1[[#This Row],[year]])</f>
        <v>November2023</v>
      </c>
      <c r="AG1503" s="11">
        <f t="shared" si="118"/>
        <v>2.7777777777777801E-2</v>
      </c>
    </row>
    <row r="1504" spans="1:33">
      <c r="A1504" s="4">
        <v>1503</v>
      </c>
      <c r="B1504" s="5" t="s">
        <v>3947</v>
      </c>
      <c r="C1504" s="5" t="s">
        <v>152</v>
      </c>
      <c r="D1504" s="5" t="s">
        <v>3948</v>
      </c>
      <c r="E1504" s="5" t="s">
        <v>3949</v>
      </c>
      <c r="F1504" s="5" t="s">
        <v>158</v>
      </c>
      <c r="G1504" s="5" t="s">
        <v>326</v>
      </c>
      <c r="H1504" s="5" t="s">
        <v>132</v>
      </c>
      <c r="I1504" s="5" t="s">
        <v>212</v>
      </c>
      <c r="J1504" s="5" t="s">
        <v>66</v>
      </c>
      <c r="K1504" s="5" t="s">
        <v>780</v>
      </c>
      <c r="L1504" s="5" t="s">
        <v>36</v>
      </c>
      <c r="M1504" s="5" t="s">
        <v>47</v>
      </c>
      <c r="N1504" s="5" t="s">
        <v>781</v>
      </c>
      <c r="O1504" s="5">
        <v>76.680000000000007</v>
      </c>
      <c r="P1504" s="5">
        <v>6</v>
      </c>
      <c r="Q1504" s="5">
        <v>0</v>
      </c>
      <c r="R1504" s="8">
        <f>Table1[[#This Row],[Profit]]/Table1[[#This Row],[Sales]]</f>
        <v>0</v>
      </c>
      <c r="S1504" s="5">
        <v>12.59</v>
      </c>
      <c r="T1504" s="5" t="s">
        <v>165</v>
      </c>
      <c r="U1504" s="5">
        <v>642</v>
      </c>
      <c r="V1504" s="5" t="s">
        <v>174</v>
      </c>
      <c r="W1504" s="5" t="s">
        <v>126</v>
      </c>
      <c r="X1504" s="9" t="s">
        <v>21</v>
      </c>
      <c r="Y1504" s="12">
        <v>44891</v>
      </c>
      <c r="Z1504" s="12">
        <v>44632</v>
      </c>
      <c r="AA1504" s="11">
        <f t="shared" si="115"/>
        <v>2022</v>
      </c>
      <c r="AB1504" s="11" t="str">
        <f t="shared" si="116"/>
        <v>March</v>
      </c>
      <c r="AC1504" s="11">
        <f t="shared" si="119"/>
        <v>-259</v>
      </c>
      <c r="AD1504" s="13" t="str" cm="1">
        <f t="array" ref="AD1504">_xlfn.IFS(Table1[[#This Row],[Diff order-ship date]]&gt;10,"late time",Table1[[#This Row],[Diff order-ship date]]&gt;=0,"on time",Table1[[#This Row],[Diff order-ship date]]&lt;0,"not appropriate")</f>
        <v>not appropriate</v>
      </c>
      <c r="AE1504" s="11" t="str">
        <f t="shared" si="117"/>
        <v>Positive</v>
      </c>
      <c r="AF1504" s="11" t="str">
        <f>_xlfn.CONCAT(Table1[[#This Row],[Month]],Table1[[#This Row],[year]])</f>
        <v>March2022</v>
      </c>
      <c r="AG1504" s="11">
        <f t="shared" si="118"/>
        <v>0</v>
      </c>
    </row>
    <row r="1505" spans="1:33">
      <c r="A1505" s="6">
        <v>1504</v>
      </c>
      <c r="B1505" s="7" t="s">
        <v>3712</v>
      </c>
      <c r="C1505" s="7" t="s">
        <v>152</v>
      </c>
      <c r="D1505" s="7" t="s">
        <v>3713</v>
      </c>
      <c r="E1505" s="7" t="s">
        <v>3714</v>
      </c>
      <c r="F1505" s="7" t="s">
        <v>158</v>
      </c>
      <c r="G1505" s="7" t="s">
        <v>947</v>
      </c>
      <c r="H1505" s="7" t="s">
        <v>82</v>
      </c>
      <c r="I1505" s="7" t="s">
        <v>212</v>
      </c>
      <c r="J1505" s="7" t="s">
        <v>64</v>
      </c>
      <c r="K1505" s="7" t="s">
        <v>4118</v>
      </c>
      <c r="L1505" s="7" t="s">
        <v>36</v>
      </c>
      <c r="M1505" s="7" t="s">
        <v>88</v>
      </c>
      <c r="N1505" s="7" t="s">
        <v>4119</v>
      </c>
      <c r="O1505" s="7">
        <v>18.27</v>
      </c>
      <c r="P1505" s="7">
        <v>3</v>
      </c>
      <c r="Q1505" s="7">
        <v>2.7</v>
      </c>
      <c r="R1505" s="8">
        <f>Table1[[#This Row],[Profit]]/Table1[[#This Row],[Sales]]</f>
        <v>0.147783251231527</v>
      </c>
      <c r="S1505" s="7">
        <v>2.23</v>
      </c>
      <c r="T1505" s="7" t="s">
        <v>165</v>
      </c>
      <c r="U1505" s="7">
        <v>49</v>
      </c>
      <c r="V1505" s="7" t="s">
        <v>174</v>
      </c>
      <c r="W1505" s="7" t="s">
        <v>115</v>
      </c>
      <c r="X1505" s="10" t="s">
        <v>21</v>
      </c>
      <c r="Y1505" s="14">
        <v>45181</v>
      </c>
      <c r="Z1505" s="14">
        <v>45274</v>
      </c>
      <c r="AA1505" s="11">
        <f t="shared" si="115"/>
        <v>2023</v>
      </c>
      <c r="AB1505" s="11" t="str">
        <f t="shared" si="116"/>
        <v>December</v>
      </c>
      <c r="AC1505" s="11">
        <f t="shared" si="119"/>
        <v>93</v>
      </c>
      <c r="AD1505" s="13" t="str" cm="1">
        <f t="array" ref="AD1505">_xlfn.IFS(Table1[[#This Row],[Diff order-ship date]]&gt;10,"late time",Table1[[#This Row],[Diff order-ship date]]&gt;=0,"on time",Table1[[#This Row],[Diff order-ship date]]&lt;0,"not appropriate")</f>
        <v>late time</v>
      </c>
      <c r="AE1505" s="11" t="str">
        <f t="shared" si="117"/>
        <v>Positive</v>
      </c>
      <c r="AF1505" s="11" t="str">
        <f>_xlfn.CONCAT(Table1[[#This Row],[Month]],Table1[[#This Row],[year]])</f>
        <v>December2023</v>
      </c>
      <c r="AG1505" s="11">
        <f t="shared" si="118"/>
        <v>0.147783251231527</v>
      </c>
    </row>
    <row r="1506" spans="1:33">
      <c r="A1506" s="4">
        <v>1505</v>
      </c>
      <c r="B1506" s="5" t="s">
        <v>3950</v>
      </c>
      <c r="C1506" s="5" t="s">
        <v>152</v>
      </c>
      <c r="D1506" s="5" t="s">
        <v>3951</v>
      </c>
      <c r="E1506" s="5" t="s">
        <v>3952</v>
      </c>
      <c r="F1506" s="5" t="s">
        <v>158</v>
      </c>
      <c r="G1506" s="5" t="s">
        <v>474</v>
      </c>
      <c r="H1506" s="5" t="s">
        <v>25</v>
      </c>
      <c r="I1506" s="5" t="s">
        <v>212</v>
      </c>
      <c r="J1506" s="5" t="s">
        <v>66</v>
      </c>
      <c r="K1506" s="5" t="s">
        <v>4120</v>
      </c>
      <c r="L1506" s="5" t="s">
        <v>36</v>
      </c>
      <c r="M1506" s="5" t="s">
        <v>109</v>
      </c>
      <c r="N1506" s="5" t="s">
        <v>4121</v>
      </c>
      <c r="O1506" s="5">
        <v>146.88</v>
      </c>
      <c r="P1506" s="5">
        <v>3</v>
      </c>
      <c r="Q1506" s="5">
        <v>23.49</v>
      </c>
      <c r="R1506" s="8">
        <f>Table1[[#This Row],[Profit]]/Table1[[#This Row],[Sales]]</f>
        <v>0.159926470588235</v>
      </c>
      <c r="S1506" s="5">
        <v>18.600000000000001</v>
      </c>
      <c r="T1506" s="5" t="s">
        <v>170</v>
      </c>
      <c r="U1506" s="5">
        <v>353</v>
      </c>
      <c r="V1506" s="5" t="s">
        <v>174</v>
      </c>
      <c r="W1506" s="5" t="s">
        <v>110</v>
      </c>
      <c r="X1506" s="9" t="s">
        <v>28</v>
      </c>
      <c r="Y1506" s="12">
        <v>45582</v>
      </c>
      <c r="Z1506" s="12">
        <v>45588</v>
      </c>
      <c r="AA1506" s="11">
        <f t="shared" si="115"/>
        <v>2024</v>
      </c>
      <c r="AB1506" s="11" t="str">
        <f t="shared" si="116"/>
        <v>October</v>
      </c>
      <c r="AC1506" s="11">
        <f t="shared" si="119"/>
        <v>6</v>
      </c>
      <c r="AD1506" s="13" t="str" cm="1">
        <f t="array" ref="AD1506">_xlfn.IFS(Table1[[#This Row],[Diff order-ship date]]&gt;10,"late time",Table1[[#This Row],[Diff order-ship date]]&gt;=0,"on time",Table1[[#This Row],[Diff order-ship date]]&lt;0,"not appropriate")</f>
        <v>on time</v>
      </c>
      <c r="AE1506" s="11" t="str">
        <f t="shared" si="117"/>
        <v>Positive</v>
      </c>
      <c r="AF1506" s="11" t="str">
        <f>_xlfn.CONCAT(Table1[[#This Row],[Month]],Table1[[#This Row],[year]])</f>
        <v>October2024</v>
      </c>
      <c r="AG1506" s="11">
        <f t="shared" si="118"/>
        <v>0.159926470588235</v>
      </c>
    </row>
    <row r="1507" spans="1:33">
      <c r="A1507" s="6">
        <v>1506</v>
      </c>
      <c r="B1507" s="7" t="s">
        <v>3694</v>
      </c>
      <c r="C1507" s="7" t="s">
        <v>152</v>
      </c>
      <c r="D1507" s="7" t="s">
        <v>3695</v>
      </c>
      <c r="E1507" s="7" t="s">
        <v>3696</v>
      </c>
      <c r="F1507" s="7" t="s">
        <v>158</v>
      </c>
      <c r="G1507" s="7" t="s">
        <v>675</v>
      </c>
      <c r="H1507" s="7" t="s">
        <v>100</v>
      </c>
      <c r="I1507" s="7" t="s">
        <v>212</v>
      </c>
      <c r="J1507" s="7" t="s">
        <v>67</v>
      </c>
      <c r="K1507" s="7" t="s">
        <v>3634</v>
      </c>
      <c r="L1507" s="7" t="s">
        <v>36</v>
      </c>
      <c r="M1507" s="7" t="s">
        <v>47</v>
      </c>
      <c r="N1507" s="7" t="s">
        <v>3635</v>
      </c>
      <c r="O1507" s="7">
        <v>27.66</v>
      </c>
      <c r="P1507" s="7">
        <v>2</v>
      </c>
      <c r="Q1507" s="7">
        <v>6.6</v>
      </c>
      <c r="R1507" s="8">
        <f>Table1[[#This Row],[Profit]]/Table1[[#This Row],[Sales]]</f>
        <v>0.238611713665944</v>
      </c>
      <c r="S1507" s="7">
        <v>0.37</v>
      </c>
      <c r="T1507" s="7" t="s">
        <v>165</v>
      </c>
      <c r="U1507" s="7">
        <v>78</v>
      </c>
      <c r="V1507" s="7" t="s">
        <v>174</v>
      </c>
      <c r="W1507" s="7" t="s">
        <v>110</v>
      </c>
      <c r="X1507" s="10" t="s">
        <v>21</v>
      </c>
      <c r="Y1507" s="14">
        <v>44787</v>
      </c>
      <c r="Z1507" s="14">
        <v>44792</v>
      </c>
      <c r="AA1507" s="11">
        <f t="shared" si="115"/>
        <v>2022</v>
      </c>
      <c r="AB1507" s="11" t="str">
        <f t="shared" si="116"/>
        <v>August</v>
      </c>
      <c r="AC1507" s="11">
        <f t="shared" si="119"/>
        <v>5</v>
      </c>
      <c r="AD1507" s="13" t="str" cm="1">
        <f t="array" ref="AD1507">_xlfn.IFS(Table1[[#This Row],[Diff order-ship date]]&gt;10,"late time",Table1[[#This Row],[Diff order-ship date]]&gt;=0,"on time",Table1[[#This Row],[Diff order-ship date]]&lt;0,"not appropriate")</f>
        <v>on time</v>
      </c>
      <c r="AE1507" s="11" t="str">
        <f t="shared" si="117"/>
        <v>Positive</v>
      </c>
      <c r="AF1507" s="11" t="str">
        <f>_xlfn.CONCAT(Table1[[#This Row],[Month]],Table1[[#This Row],[year]])</f>
        <v>August2022</v>
      </c>
      <c r="AG1507" s="11">
        <f t="shared" si="118"/>
        <v>0.238611713665944</v>
      </c>
    </row>
    <row r="1508" spans="1:33">
      <c r="A1508" s="4">
        <v>1507</v>
      </c>
      <c r="B1508" s="5" t="s">
        <v>4122</v>
      </c>
      <c r="C1508" s="5" t="s">
        <v>152</v>
      </c>
      <c r="D1508" s="5" t="s">
        <v>2299</v>
      </c>
      <c r="E1508" s="5" t="s">
        <v>2300</v>
      </c>
      <c r="F1508" s="5" t="s">
        <v>159</v>
      </c>
      <c r="G1508" s="5" t="s">
        <v>2114</v>
      </c>
      <c r="H1508" s="5" t="s">
        <v>138</v>
      </c>
      <c r="I1508" s="5" t="s">
        <v>212</v>
      </c>
      <c r="J1508" s="5" t="s">
        <v>65</v>
      </c>
      <c r="K1508" s="5" t="s">
        <v>4123</v>
      </c>
      <c r="L1508" s="5" t="s">
        <v>42</v>
      </c>
      <c r="M1508" s="5" t="s">
        <v>62</v>
      </c>
      <c r="N1508" s="5" t="s">
        <v>4124</v>
      </c>
      <c r="O1508" s="5">
        <v>2098.3200000000002</v>
      </c>
      <c r="P1508" s="5">
        <v>8</v>
      </c>
      <c r="Q1508" s="5">
        <v>860.16</v>
      </c>
      <c r="R1508" s="8">
        <f>Table1[[#This Row],[Profit]]/Table1[[#This Row],[Sales]]</f>
        <v>0.40992794235388302</v>
      </c>
      <c r="S1508" s="5">
        <v>224.28</v>
      </c>
      <c r="T1508" s="5" t="s">
        <v>170</v>
      </c>
      <c r="U1508" s="5">
        <v>676</v>
      </c>
      <c r="V1508" s="5" t="s">
        <v>174</v>
      </c>
      <c r="W1508" s="5" t="s">
        <v>126</v>
      </c>
      <c r="X1508" s="9" t="s">
        <v>28</v>
      </c>
      <c r="Y1508" s="12">
        <v>45531</v>
      </c>
      <c r="Z1508" s="12">
        <v>45300</v>
      </c>
      <c r="AA1508" s="11">
        <f t="shared" si="115"/>
        <v>2024</v>
      </c>
      <c r="AB1508" s="11" t="str">
        <f t="shared" si="116"/>
        <v>January</v>
      </c>
      <c r="AC1508" s="11">
        <f t="shared" si="119"/>
        <v>-231</v>
      </c>
      <c r="AD1508" s="13" t="str" cm="1">
        <f t="array" ref="AD1508">_xlfn.IFS(Table1[[#This Row],[Diff order-ship date]]&gt;10,"late time",Table1[[#This Row],[Diff order-ship date]]&gt;=0,"on time",Table1[[#This Row],[Diff order-ship date]]&lt;0,"not appropriate")</f>
        <v>not appropriate</v>
      </c>
      <c r="AE1508" s="11" t="str">
        <f t="shared" si="117"/>
        <v>Positive</v>
      </c>
      <c r="AF1508" s="11" t="str">
        <f>_xlfn.CONCAT(Table1[[#This Row],[Month]],Table1[[#This Row],[year]])</f>
        <v>January2024</v>
      </c>
      <c r="AG1508" s="11">
        <f t="shared" si="118"/>
        <v>0.40992794235388302</v>
      </c>
    </row>
    <row r="1509" spans="1:33">
      <c r="A1509" s="6">
        <v>1508</v>
      </c>
      <c r="B1509" s="7" t="s">
        <v>4125</v>
      </c>
      <c r="C1509" s="7" t="s">
        <v>147</v>
      </c>
      <c r="D1509" s="7" t="s">
        <v>4126</v>
      </c>
      <c r="E1509" s="7" t="s">
        <v>4127</v>
      </c>
      <c r="F1509" s="7" t="s">
        <v>159</v>
      </c>
      <c r="G1509" s="7" t="s">
        <v>644</v>
      </c>
      <c r="H1509" s="7" t="s">
        <v>104</v>
      </c>
      <c r="I1509" s="7" t="s">
        <v>212</v>
      </c>
      <c r="J1509" s="7" t="s">
        <v>67</v>
      </c>
      <c r="K1509" s="7" t="s">
        <v>1747</v>
      </c>
      <c r="L1509" s="7" t="s">
        <v>42</v>
      </c>
      <c r="M1509" s="7" t="s">
        <v>26</v>
      </c>
      <c r="N1509" s="7" t="s">
        <v>1748</v>
      </c>
      <c r="O1509" s="7">
        <v>117.99</v>
      </c>
      <c r="P1509" s="7">
        <v>6</v>
      </c>
      <c r="Q1509" s="7">
        <v>-18.989999999999998</v>
      </c>
      <c r="R1509" s="8">
        <f>Table1[[#This Row],[Profit]]/Table1[[#This Row],[Sales]]</f>
        <v>-0.16094584286804001</v>
      </c>
      <c r="S1509" s="7">
        <v>33.93</v>
      </c>
      <c r="T1509" s="7" t="s">
        <v>165</v>
      </c>
      <c r="U1509" s="7">
        <v>364</v>
      </c>
      <c r="V1509" s="7" t="s">
        <v>174</v>
      </c>
      <c r="W1509" s="7" t="s">
        <v>126</v>
      </c>
      <c r="X1509" s="10" t="s">
        <v>21</v>
      </c>
      <c r="Y1509" s="14">
        <v>45316</v>
      </c>
      <c r="Z1509" s="14">
        <v>45320</v>
      </c>
      <c r="AA1509" s="11">
        <f t="shared" si="115"/>
        <v>2024</v>
      </c>
      <c r="AB1509" s="11" t="str">
        <f t="shared" si="116"/>
        <v>January</v>
      </c>
      <c r="AC1509" s="11">
        <f t="shared" si="119"/>
        <v>4</v>
      </c>
      <c r="AD1509" s="13" t="str" cm="1">
        <f t="array" ref="AD1509">_xlfn.IFS(Table1[[#This Row],[Diff order-ship date]]&gt;10,"late time",Table1[[#This Row],[Diff order-ship date]]&gt;=0,"on time",Table1[[#This Row],[Diff order-ship date]]&lt;0,"not appropriate")</f>
        <v>on time</v>
      </c>
      <c r="AE1509" s="11" t="str">
        <f t="shared" si="117"/>
        <v>Negative</v>
      </c>
      <c r="AF1509" s="11" t="str">
        <f>_xlfn.CONCAT(Table1[[#This Row],[Month]],Table1[[#This Row],[year]])</f>
        <v>January2024</v>
      </c>
      <c r="AG1509" s="11">
        <f t="shared" si="118"/>
        <v>-0.16094584286804001</v>
      </c>
    </row>
    <row r="1510" spans="1:33">
      <c r="A1510" s="4">
        <v>1509</v>
      </c>
      <c r="B1510" s="5" t="s">
        <v>3736</v>
      </c>
      <c r="C1510" s="5" t="s">
        <v>152</v>
      </c>
      <c r="D1510" s="5" t="s">
        <v>3724</v>
      </c>
      <c r="E1510" s="5" t="s">
        <v>3725</v>
      </c>
      <c r="F1510" s="5" t="s">
        <v>158</v>
      </c>
      <c r="G1510" s="5" t="s">
        <v>150</v>
      </c>
      <c r="H1510" s="5" t="s">
        <v>87</v>
      </c>
      <c r="I1510" s="5" t="s">
        <v>212</v>
      </c>
      <c r="J1510" s="5" t="s">
        <v>66</v>
      </c>
      <c r="K1510" s="5" t="s">
        <v>4128</v>
      </c>
      <c r="L1510" s="5" t="s">
        <v>42</v>
      </c>
      <c r="M1510" s="5" t="s">
        <v>26</v>
      </c>
      <c r="N1510" s="5" t="s">
        <v>4129</v>
      </c>
      <c r="O1510" s="5">
        <v>414.9</v>
      </c>
      <c r="P1510" s="5">
        <v>5</v>
      </c>
      <c r="Q1510" s="5">
        <v>124.35</v>
      </c>
      <c r="R1510" s="8">
        <f>Table1[[#This Row],[Profit]]/Table1[[#This Row],[Sales]]</f>
        <v>0.299710773680405</v>
      </c>
      <c r="S1510" s="5">
        <v>24</v>
      </c>
      <c r="T1510" s="5" t="s">
        <v>170</v>
      </c>
      <c r="U1510" s="5">
        <v>745</v>
      </c>
      <c r="V1510" s="5" t="s">
        <v>174</v>
      </c>
      <c r="W1510" s="5" t="s">
        <v>122</v>
      </c>
      <c r="X1510" s="9" t="s">
        <v>28</v>
      </c>
      <c r="Y1510" s="12">
        <v>45452</v>
      </c>
      <c r="Z1510" s="12">
        <v>45548</v>
      </c>
      <c r="AA1510" s="11">
        <f t="shared" si="115"/>
        <v>2024</v>
      </c>
      <c r="AB1510" s="11" t="str">
        <f t="shared" si="116"/>
        <v>September</v>
      </c>
      <c r="AC1510" s="11">
        <f t="shared" si="119"/>
        <v>96</v>
      </c>
      <c r="AD1510" s="13" t="str" cm="1">
        <f t="array" ref="AD1510">_xlfn.IFS(Table1[[#This Row],[Diff order-ship date]]&gt;10,"late time",Table1[[#This Row],[Diff order-ship date]]&gt;=0,"on time",Table1[[#This Row],[Diff order-ship date]]&lt;0,"not appropriate")</f>
        <v>late time</v>
      </c>
      <c r="AE1510" s="11" t="str">
        <f t="shared" si="117"/>
        <v>Positive</v>
      </c>
      <c r="AF1510" s="11" t="str">
        <f>_xlfn.CONCAT(Table1[[#This Row],[Month]],Table1[[#This Row],[year]])</f>
        <v>September2024</v>
      </c>
      <c r="AG1510" s="11">
        <f t="shared" si="118"/>
        <v>0.299710773680405</v>
      </c>
    </row>
    <row r="1511" spans="1:33">
      <c r="A1511" s="6">
        <v>1510</v>
      </c>
      <c r="B1511" s="7" t="s">
        <v>3706</v>
      </c>
      <c r="C1511" s="7" t="s">
        <v>152</v>
      </c>
      <c r="D1511" s="7" t="s">
        <v>294</v>
      </c>
      <c r="E1511" s="7" t="s">
        <v>295</v>
      </c>
      <c r="F1511" s="7" t="s">
        <v>158</v>
      </c>
      <c r="G1511" s="7" t="s">
        <v>155</v>
      </c>
      <c r="H1511" s="7" t="s">
        <v>134</v>
      </c>
      <c r="I1511" s="7" t="s">
        <v>212</v>
      </c>
      <c r="J1511" s="7" t="s">
        <v>66</v>
      </c>
      <c r="K1511" s="7" t="s">
        <v>1178</v>
      </c>
      <c r="L1511" s="7" t="s">
        <v>42</v>
      </c>
      <c r="M1511" s="7" t="s">
        <v>26</v>
      </c>
      <c r="N1511" s="7" t="s">
        <v>1179</v>
      </c>
      <c r="O1511" s="7">
        <v>191.28</v>
      </c>
      <c r="P1511" s="7">
        <v>4</v>
      </c>
      <c r="Q1511" s="7">
        <v>34.32</v>
      </c>
      <c r="R1511" s="8">
        <f>Table1[[#This Row],[Profit]]/Table1[[#This Row],[Sales]]</f>
        <v>0.17942283563362599</v>
      </c>
      <c r="S1511" s="7">
        <v>18.47</v>
      </c>
      <c r="T1511" s="7" t="s">
        <v>170</v>
      </c>
      <c r="U1511" s="7">
        <v>86</v>
      </c>
      <c r="V1511" s="7" t="s">
        <v>174</v>
      </c>
      <c r="W1511" s="7" t="s">
        <v>110</v>
      </c>
      <c r="X1511" s="10" t="s">
        <v>21</v>
      </c>
      <c r="Y1511" s="14">
        <v>45010</v>
      </c>
      <c r="Z1511" s="14">
        <v>45016</v>
      </c>
      <c r="AA1511" s="11">
        <f t="shared" si="115"/>
        <v>2023</v>
      </c>
      <c r="AB1511" s="11" t="str">
        <f t="shared" si="116"/>
        <v>March</v>
      </c>
      <c r="AC1511" s="11">
        <f t="shared" si="119"/>
        <v>6</v>
      </c>
      <c r="AD1511" s="13" t="str" cm="1">
        <f t="array" ref="AD1511">_xlfn.IFS(Table1[[#This Row],[Diff order-ship date]]&gt;10,"late time",Table1[[#This Row],[Diff order-ship date]]&gt;=0,"on time",Table1[[#This Row],[Diff order-ship date]]&lt;0,"not appropriate")</f>
        <v>on time</v>
      </c>
      <c r="AE1511" s="11" t="str">
        <f t="shared" si="117"/>
        <v>Positive</v>
      </c>
      <c r="AF1511" s="11" t="str">
        <f>_xlfn.CONCAT(Table1[[#This Row],[Month]],Table1[[#This Row],[year]])</f>
        <v>March2023</v>
      </c>
      <c r="AG1511" s="11">
        <f t="shared" si="118"/>
        <v>0.17942283563362599</v>
      </c>
    </row>
    <row r="1512" spans="1:33">
      <c r="A1512" s="4">
        <v>1511</v>
      </c>
      <c r="B1512" s="5" t="s">
        <v>4130</v>
      </c>
      <c r="C1512" s="5" t="s">
        <v>152</v>
      </c>
      <c r="D1512" s="5" t="s">
        <v>1761</v>
      </c>
      <c r="E1512" s="5" t="s">
        <v>1762</v>
      </c>
      <c r="F1512" s="5" t="s">
        <v>158</v>
      </c>
      <c r="G1512" s="5" t="s">
        <v>345</v>
      </c>
      <c r="H1512" s="5" t="s">
        <v>142</v>
      </c>
      <c r="I1512" s="5" t="s">
        <v>212</v>
      </c>
      <c r="J1512" s="5" t="s">
        <v>64</v>
      </c>
      <c r="K1512" s="5" t="s">
        <v>4131</v>
      </c>
      <c r="L1512" s="5" t="s">
        <v>42</v>
      </c>
      <c r="M1512" s="5" t="s">
        <v>26</v>
      </c>
      <c r="N1512" s="5" t="s">
        <v>4132</v>
      </c>
      <c r="O1512" s="5">
        <v>126.63</v>
      </c>
      <c r="P1512" s="5">
        <v>3</v>
      </c>
      <c r="Q1512" s="5">
        <v>17.64</v>
      </c>
      <c r="R1512" s="8">
        <f>Table1[[#This Row],[Profit]]/Table1[[#This Row],[Sales]]</f>
        <v>0.13930348258706499</v>
      </c>
      <c r="S1512" s="5">
        <v>12.98</v>
      </c>
      <c r="T1512" s="5" t="s">
        <v>170</v>
      </c>
      <c r="U1512" s="5">
        <v>438</v>
      </c>
      <c r="V1512" s="5" t="s">
        <v>174</v>
      </c>
      <c r="W1512" s="5" t="s">
        <v>126</v>
      </c>
      <c r="X1512" s="9" t="s">
        <v>28</v>
      </c>
      <c r="Y1512" s="12">
        <v>44787</v>
      </c>
      <c r="Z1512" s="12">
        <v>44792</v>
      </c>
      <c r="AA1512" s="11">
        <f t="shared" si="115"/>
        <v>2022</v>
      </c>
      <c r="AB1512" s="11" t="str">
        <f t="shared" si="116"/>
        <v>August</v>
      </c>
      <c r="AC1512" s="11">
        <f t="shared" si="119"/>
        <v>5</v>
      </c>
      <c r="AD1512" s="13" t="str" cm="1">
        <f t="array" ref="AD1512">_xlfn.IFS(Table1[[#This Row],[Diff order-ship date]]&gt;10,"late time",Table1[[#This Row],[Diff order-ship date]]&gt;=0,"on time",Table1[[#This Row],[Diff order-ship date]]&lt;0,"not appropriate")</f>
        <v>on time</v>
      </c>
      <c r="AE1512" s="11" t="str">
        <f t="shared" si="117"/>
        <v>Positive</v>
      </c>
      <c r="AF1512" s="11" t="str">
        <f>_xlfn.CONCAT(Table1[[#This Row],[Month]],Table1[[#This Row],[year]])</f>
        <v>August2022</v>
      </c>
      <c r="AG1512" s="11">
        <f t="shared" si="118"/>
        <v>0.13930348258706499</v>
      </c>
    </row>
    <row r="1513" spans="1:33">
      <c r="A1513" s="6">
        <v>1512</v>
      </c>
      <c r="B1513" s="7" t="s">
        <v>4133</v>
      </c>
      <c r="C1513" s="7" t="s">
        <v>147</v>
      </c>
      <c r="D1513" s="7" t="s">
        <v>3562</v>
      </c>
      <c r="E1513" s="7" t="s">
        <v>3563</v>
      </c>
      <c r="F1513" s="7" t="s">
        <v>158</v>
      </c>
      <c r="G1513" s="7" t="s">
        <v>779</v>
      </c>
      <c r="H1513" s="7" t="s">
        <v>25</v>
      </c>
      <c r="I1513" s="7" t="s">
        <v>212</v>
      </c>
      <c r="J1513" s="7" t="s">
        <v>66</v>
      </c>
      <c r="K1513" s="7" t="s">
        <v>1590</v>
      </c>
      <c r="L1513" s="7" t="s">
        <v>42</v>
      </c>
      <c r="M1513" s="7" t="s">
        <v>105</v>
      </c>
      <c r="N1513" s="7" t="s">
        <v>1591</v>
      </c>
      <c r="O1513" s="7">
        <v>139.5</v>
      </c>
      <c r="P1513" s="7">
        <v>1</v>
      </c>
      <c r="Q1513" s="7">
        <v>11.16</v>
      </c>
      <c r="R1513" s="8">
        <f>Table1[[#This Row],[Profit]]/Table1[[#This Row],[Sales]]</f>
        <v>0.08</v>
      </c>
      <c r="S1513" s="7">
        <v>29.62</v>
      </c>
      <c r="T1513" s="7" t="s">
        <v>165</v>
      </c>
      <c r="U1513" s="7">
        <v>521</v>
      </c>
      <c r="V1513" s="7" t="s">
        <v>174</v>
      </c>
      <c r="W1513" s="7" t="s">
        <v>122</v>
      </c>
      <c r="X1513" s="10" t="s">
        <v>28</v>
      </c>
      <c r="Y1513" s="14">
        <v>45599</v>
      </c>
      <c r="Z1513" s="14">
        <v>45367</v>
      </c>
      <c r="AA1513" s="11">
        <f t="shared" si="115"/>
        <v>2024</v>
      </c>
      <c r="AB1513" s="11" t="str">
        <f t="shared" si="116"/>
        <v>March</v>
      </c>
      <c r="AC1513" s="11">
        <f t="shared" si="119"/>
        <v>-232</v>
      </c>
      <c r="AD1513" s="13" t="str" cm="1">
        <f t="array" ref="AD1513">_xlfn.IFS(Table1[[#This Row],[Diff order-ship date]]&gt;10,"late time",Table1[[#This Row],[Diff order-ship date]]&gt;=0,"on time",Table1[[#This Row],[Diff order-ship date]]&lt;0,"not appropriate")</f>
        <v>not appropriate</v>
      </c>
      <c r="AE1513" s="11" t="str">
        <f t="shared" si="117"/>
        <v>Positive</v>
      </c>
      <c r="AF1513" s="11" t="str">
        <f>_xlfn.CONCAT(Table1[[#This Row],[Month]],Table1[[#This Row],[year]])</f>
        <v>March2024</v>
      </c>
      <c r="AG1513" s="11">
        <f t="shared" si="118"/>
        <v>0.08</v>
      </c>
    </row>
    <row r="1514" spans="1:33">
      <c r="A1514" s="4">
        <v>1513</v>
      </c>
      <c r="B1514" s="5" t="s">
        <v>3694</v>
      </c>
      <c r="C1514" s="5" t="s">
        <v>152</v>
      </c>
      <c r="D1514" s="5" t="s">
        <v>3695</v>
      </c>
      <c r="E1514" s="5" t="s">
        <v>3696</v>
      </c>
      <c r="F1514" s="5" t="s">
        <v>158</v>
      </c>
      <c r="G1514" s="5" t="s">
        <v>675</v>
      </c>
      <c r="H1514" s="5" t="s">
        <v>100</v>
      </c>
      <c r="I1514" s="5" t="s">
        <v>212</v>
      </c>
      <c r="J1514" s="5" t="s">
        <v>67</v>
      </c>
      <c r="K1514" s="5" t="s">
        <v>4134</v>
      </c>
      <c r="L1514" s="5" t="s">
        <v>29</v>
      </c>
      <c r="M1514" s="5" t="s">
        <v>56</v>
      </c>
      <c r="N1514" s="5" t="s">
        <v>4135</v>
      </c>
      <c r="O1514" s="5">
        <v>401.04</v>
      </c>
      <c r="P1514" s="5">
        <v>3</v>
      </c>
      <c r="Q1514" s="5">
        <v>176.4</v>
      </c>
      <c r="R1514" s="8">
        <f>Table1[[#This Row],[Profit]]/Table1[[#This Row],[Sales]]</f>
        <v>0.43985637342908401</v>
      </c>
      <c r="S1514" s="5">
        <v>50.39</v>
      </c>
      <c r="T1514" s="5" t="s">
        <v>165</v>
      </c>
      <c r="U1514" s="5">
        <v>388</v>
      </c>
      <c r="V1514" s="5" t="s">
        <v>174</v>
      </c>
      <c r="W1514" s="5" t="s">
        <v>126</v>
      </c>
      <c r="X1514" s="9" t="s">
        <v>28</v>
      </c>
      <c r="Y1514" s="12">
        <v>44886</v>
      </c>
      <c r="Z1514" s="12">
        <v>44890</v>
      </c>
      <c r="AA1514" s="11">
        <f t="shared" si="115"/>
        <v>2022</v>
      </c>
      <c r="AB1514" s="11" t="str">
        <f t="shared" si="116"/>
        <v>November</v>
      </c>
      <c r="AC1514" s="11">
        <f t="shared" si="119"/>
        <v>4</v>
      </c>
      <c r="AD1514" s="13" t="str" cm="1">
        <f t="array" ref="AD1514">_xlfn.IFS(Table1[[#This Row],[Diff order-ship date]]&gt;10,"late time",Table1[[#This Row],[Diff order-ship date]]&gt;=0,"on time",Table1[[#This Row],[Diff order-ship date]]&lt;0,"not appropriate")</f>
        <v>on time</v>
      </c>
      <c r="AE1514" s="11" t="str">
        <f t="shared" si="117"/>
        <v>Positive</v>
      </c>
      <c r="AF1514" s="11" t="str">
        <f>_xlfn.CONCAT(Table1[[#This Row],[Month]],Table1[[#This Row],[year]])</f>
        <v>November2022</v>
      </c>
      <c r="AG1514" s="11">
        <f t="shared" si="118"/>
        <v>0.43985637342908401</v>
      </c>
    </row>
    <row r="1515" spans="1:33">
      <c r="A1515" s="6">
        <v>1514</v>
      </c>
      <c r="B1515" s="7" t="s">
        <v>3935</v>
      </c>
      <c r="C1515" s="7" t="s">
        <v>152</v>
      </c>
      <c r="D1515" s="7" t="s">
        <v>3936</v>
      </c>
      <c r="E1515" s="7" t="s">
        <v>3937</v>
      </c>
      <c r="F1515" s="7" t="s">
        <v>159</v>
      </c>
      <c r="G1515" s="7" t="s">
        <v>156</v>
      </c>
      <c r="H1515" s="7" t="s">
        <v>104</v>
      </c>
      <c r="I1515" s="7" t="s">
        <v>212</v>
      </c>
      <c r="J1515" s="7" t="s">
        <v>67</v>
      </c>
      <c r="K1515" s="7" t="s">
        <v>2749</v>
      </c>
      <c r="L1515" s="7" t="s">
        <v>29</v>
      </c>
      <c r="M1515" s="7" t="s">
        <v>56</v>
      </c>
      <c r="N1515" s="7" t="s">
        <v>2750</v>
      </c>
      <c r="O1515" s="7">
        <v>96.9</v>
      </c>
      <c r="P1515" s="7">
        <v>2</v>
      </c>
      <c r="Q1515" s="7">
        <v>41.64</v>
      </c>
      <c r="R1515" s="8">
        <f>Table1[[#This Row],[Profit]]/Table1[[#This Row],[Sales]]</f>
        <v>0.42972136222910201</v>
      </c>
      <c r="S1515" s="7">
        <v>12.74</v>
      </c>
      <c r="T1515" s="7" t="s">
        <v>165</v>
      </c>
      <c r="U1515" s="7">
        <v>620</v>
      </c>
      <c r="V1515" s="7" t="s">
        <v>174</v>
      </c>
      <c r="W1515" s="7" t="s">
        <v>122</v>
      </c>
      <c r="X1515" s="10" t="s">
        <v>28</v>
      </c>
      <c r="Y1515" s="14">
        <v>45211</v>
      </c>
      <c r="Z1515" s="14">
        <v>45275</v>
      </c>
      <c r="AA1515" s="11">
        <f t="shared" si="115"/>
        <v>2023</v>
      </c>
      <c r="AB1515" s="11" t="str">
        <f t="shared" si="116"/>
        <v>December</v>
      </c>
      <c r="AC1515" s="11">
        <f t="shared" si="119"/>
        <v>64</v>
      </c>
      <c r="AD1515" s="13" t="str" cm="1">
        <f t="array" ref="AD1515">_xlfn.IFS(Table1[[#This Row],[Diff order-ship date]]&gt;10,"late time",Table1[[#This Row],[Diff order-ship date]]&gt;=0,"on time",Table1[[#This Row],[Diff order-ship date]]&lt;0,"not appropriate")</f>
        <v>late time</v>
      </c>
      <c r="AE1515" s="11" t="str">
        <f t="shared" si="117"/>
        <v>Positive</v>
      </c>
      <c r="AF1515" s="11" t="str">
        <f>_xlfn.CONCAT(Table1[[#This Row],[Month]],Table1[[#This Row],[year]])</f>
        <v>December2023</v>
      </c>
      <c r="AG1515" s="11">
        <f t="shared" si="118"/>
        <v>0.42972136222910201</v>
      </c>
    </row>
    <row r="1516" spans="1:33">
      <c r="A1516" s="4">
        <v>1515</v>
      </c>
      <c r="B1516" s="5" t="s">
        <v>3938</v>
      </c>
      <c r="C1516" s="5" t="s">
        <v>152</v>
      </c>
      <c r="D1516" s="5" t="s">
        <v>3939</v>
      </c>
      <c r="E1516" s="5" t="s">
        <v>3940</v>
      </c>
      <c r="F1516" s="5" t="s">
        <v>159</v>
      </c>
      <c r="G1516" s="5" t="s">
        <v>156</v>
      </c>
      <c r="H1516" s="5" t="s">
        <v>104</v>
      </c>
      <c r="I1516" s="5" t="s">
        <v>212</v>
      </c>
      <c r="J1516" s="5" t="s">
        <v>67</v>
      </c>
      <c r="K1516" s="5" t="s">
        <v>2618</v>
      </c>
      <c r="L1516" s="5" t="s">
        <v>29</v>
      </c>
      <c r="M1516" s="5" t="s">
        <v>83</v>
      </c>
      <c r="N1516" s="5" t="s">
        <v>2619</v>
      </c>
      <c r="O1516" s="5">
        <v>325.8</v>
      </c>
      <c r="P1516" s="5">
        <v>3</v>
      </c>
      <c r="Q1516" s="5">
        <v>48.87</v>
      </c>
      <c r="R1516" s="8">
        <f>Table1[[#This Row],[Profit]]/Table1[[#This Row],[Sales]]</f>
        <v>0.15</v>
      </c>
      <c r="S1516" s="5">
        <v>16.25</v>
      </c>
      <c r="T1516" s="5" t="s">
        <v>170</v>
      </c>
      <c r="U1516" s="5">
        <v>434</v>
      </c>
      <c r="V1516" s="5" t="s">
        <v>174</v>
      </c>
      <c r="W1516" s="5" t="s">
        <v>126</v>
      </c>
      <c r="X1516" s="9" t="s">
        <v>21</v>
      </c>
      <c r="Y1516" s="12">
        <v>45582</v>
      </c>
      <c r="Z1516" s="12">
        <v>45588</v>
      </c>
      <c r="AA1516" s="11">
        <f t="shared" si="115"/>
        <v>2024</v>
      </c>
      <c r="AB1516" s="11" t="str">
        <f t="shared" si="116"/>
        <v>October</v>
      </c>
      <c r="AC1516" s="11">
        <f t="shared" si="119"/>
        <v>6</v>
      </c>
      <c r="AD1516" s="13" t="str" cm="1">
        <f t="array" ref="AD1516">_xlfn.IFS(Table1[[#This Row],[Diff order-ship date]]&gt;10,"late time",Table1[[#This Row],[Diff order-ship date]]&gt;=0,"on time",Table1[[#This Row],[Diff order-ship date]]&lt;0,"not appropriate")</f>
        <v>on time</v>
      </c>
      <c r="AE1516" s="11" t="str">
        <f t="shared" si="117"/>
        <v>Positive</v>
      </c>
      <c r="AF1516" s="11" t="str">
        <f>_xlfn.CONCAT(Table1[[#This Row],[Month]],Table1[[#This Row],[year]])</f>
        <v>October2024</v>
      </c>
      <c r="AG1516" s="11">
        <f t="shared" si="118"/>
        <v>0.15</v>
      </c>
    </row>
    <row r="1517" spans="1:33">
      <c r="A1517" s="6">
        <v>1516</v>
      </c>
      <c r="B1517" s="7" t="s">
        <v>4136</v>
      </c>
      <c r="C1517" s="7" t="s">
        <v>153</v>
      </c>
      <c r="D1517" s="7" t="s">
        <v>4137</v>
      </c>
      <c r="E1517" s="7" t="s">
        <v>4138</v>
      </c>
      <c r="F1517" s="7" t="s">
        <v>158</v>
      </c>
      <c r="G1517" s="7" t="s">
        <v>156</v>
      </c>
      <c r="H1517" s="7" t="s">
        <v>104</v>
      </c>
      <c r="I1517" s="7" t="s">
        <v>212</v>
      </c>
      <c r="J1517" s="7" t="s">
        <v>67</v>
      </c>
      <c r="K1517" s="7" t="s">
        <v>4139</v>
      </c>
      <c r="L1517" s="7" t="s">
        <v>42</v>
      </c>
      <c r="M1517" s="7" t="s">
        <v>26</v>
      </c>
      <c r="N1517" s="7" t="s">
        <v>4140</v>
      </c>
      <c r="O1517" s="7">
        <v>1792.98</v>
      </c>
      <c r="P1517" s="7">
        <v>7</v>
      </c>
      <c r="Q1517" s="7">
        <v>394.38</v>
      </c>
      <c r="R1517" s="8">
        <f>Table1[[#This Row],[Profit]]/Table1[[#This Row],[Sales]]</f>
        <v>0.21995783555867901</v>
      </c>
      <c r="S1517" s="7">
        <v>145.13</v>
      </c>
      <c r="T1517" s="7" t="s">
        <v>166</v>
      </c>
      <c r="U1517" s="7">
        <v>230</v>
      </c>
      <c r="V1517" s="7" t="s">
        <v>174</v>
      </c>
      <c r="W1517" s="7" t="s">
        <v>110</v>
      </c>
      <c r="X1517" s="10" t="s">
        <v>21</v>
      </c>
      <c r="Y1517" s="14">
        <v>44744</v>
      </c>
      <c r="Z1517" s="14">
        <v>44897</v>
      </c>
      <c r="AA1517" s="11">
        <f t="shared" si="115"/>
        <v>2022</v>
      </c>
      <c r="AB1517" s="11" t="str">
        <f t="shared" si="116"/>
        <v>December</v>
      </c>
      <c r="AC1517" s="11">
        <f t="shared" si="119"/>
        <v>153</v>
      </c>
      <c r="AD1517" s="13" t="str" cm="1">
        <f t="array" ref="AD1517">_xlfn.IFS(Table1[[#This Row],[Diff order-ship date]]&gt;10,"late time",Table1[[#This Row],[Diff order-ship date]]&gt;=0,"on time",Table1[[#This Row],[Diff order-ship date]]&lt;0,"not appropriate")</f>
        <v>late time</v>
      </c>
      <c r="AE1517" s="11" t="str">
        <f t="shared" si="117"/>
        <v>Positive</v>
      </c>
      <c r="AF1517" s="11" t="str">
        <f>_xlfn.CONCAT(Table1[[#This Row],[Month]],Table1[[#This Row],[year]])</f>
        <v>December2022</v>
      </c>
      <c r="AG1517" s="11">
        <f t="shared" si="118"/>
        <v>0.21995783555867901</v>
      </c>
    </row>
    <row r="1518" spans="1:33">
      <c r="A1518" s="4">
        <v>1517</v>
      </c>
      <c r="B1518" s="5" t="s">
        <v>4141</v>
      </c>
      <c r="C1518" s="5" t="s">
        <v>153</v>
      </c>
      <c r="D1518" s="5" t="s">
        <v>4142</v>
      </c>
      <c r="E1518" s="5" t="s">
        <v>4143</v>
      </c>
      <c r="F1518" s="5" t="s">
        <v>159</v>
      </c>
      <c r="G1518" s="5" t="s">
        <v>1757</v>
      </c>
      <c r="H1518" s="5" t="s">
        <v>25</v>
      </c>
      <c r="I1518" s="5" t="s">
        <v>212</v>
      </c>
      <c r="J1518" s="5" t="s">
        <v>66</v>
      </c>
      <c r="K1518" s="5" t="s">
        <v>3355</v>
      </c>
      <c r="L1518" s="5" t="s">
        <v>29</v>
      </c>
      <c r="M1518" s="5" t="s">
        <v>50</v>
      </c>
      <c r="N1518" s="5" t="s">
        <v>144</v>
      </c>
      <c r="O1518" s="5">
        <v>871.98</v>
      </c>
      <c r="P1518" s="5">
        <v>2</v>
      </c>
      <c r="Q1518" s="5">
        <v>322.62</v>
      </c>
      <c r="R1518" s="8">
        <f>Table1[[#This Row],[Profit]]/Table1[[#This Row],[Sales]]</f>
        <v>0.369985550127297</v>
      </c>
      <c r="S1518" s="5">
        <v>126.02</v>
      </c>
      <c r="T1518" s="5" t="s">
        <v>166</v>
      </c>
      <c r="U1518" s="5">
        <v>229</v>
      </c>
      <c r="V1518" s="5" t="s">
        <v>174</v>
      </c>
      <c r="W1518" s="5" t="s">
        <v>122</v>
      </c>
      <c r="X1518" s="9" t="s">
        <v>28</v>
      </c>
      <c r="Y1518" s="12">
        <v>44931</v>
      </c>
      <c r="Z1518" s="12">
        <v>45051</v>
      </c>
      <c r="AA1518" s="11">
        <f t="shared" si="115"/>
        <v>2023</v>
      </c>
      <c r="AB1518" s="11" t="str">
        <f t="shared" si="116"/>
        <v>May</v>
      </c>
      <c r="AC1518" s="11">
        <f t="shared" si="119"/>
        <v>120</v>
      </c>
      <c r="AD1518" s="13" t="str" cm="1">
        <f t="array" ref="AD1518">_xlfn.IFS(Table1[[#This Row],[Diff order-ship date]]&gt;10,"late time",Table1[[#This Row],[Diff order-ship date]]&gt;=0,"on time",Table1[[#This Row],[Diff order-ship date]]&lt;0,"not appropriate")</f>
        <v>late time</v>
      </c>
      <c r="AE1518" s="11" t="str">
        <f t="shared" si="117"/>
        <v>Positive</v>
      </c>
      <c r="AF1518" s="11" t="str">
        <f>_xlfn.CONCAT(Table1[[#This Row],[Month]],Table1[[#This Row],[year]])</f>
        <v>May2023</v>
      </c>
      <c r="AG1518" s="11">
        <f t="shared" si="118"/>
        <v>0.369985550127297</v>
      </c>
    </row>
    <row r="1519" spans="1:33">
      <c r="A1519" s="6">
        <v>1518</v>
      </c>
      <c r="B1519" s="7" t="s">
        <v>3744</v>
      </c>
      <c r="C1519" s="7" t="s">
        <v>153</v>
      </c>
      <c r="D1519" s="7" t="s">
        <v>3745</v>
      </c>
      <c r="E1519" s="7" t="s">
        <v>3746</v>
      </c>
      <c r="F1519" s="7" t="s">
        <v>158</v>
      </c>
      <c r="G1519" s="7" t="s">
        <v>1778</v>
      </c>
      <c r="H1519" s="7" t="s">
        <v>51</v>
      </c>
      <c r="I1519" s="7" t="s">
        <v>212</v>
      </c>
      <c r="J1519" s="7" t="s">
        <v>64</v>
      </c>
      <c r="K1519" s="7" t="s">
        <v>1162</v>
      </c>
      <c r="L1519" s="7" t="s">
        <v>42</v>
      </c>
      <c r="M1519" s="7" t="s">
        <v>26</v>
      </c>
      <c r="N1519" s="7" t="s">
        <v>1163</v>
      </c>
      <c r="O1519" s="7">
        <v>77.040000000000006</v>
      </c>
      <c r="P1519" s="7">
        <v>2</v>
      </c>
      <c r="Q1519" s="7">
        <v>0</v>
      </c>
      <c r="R1519" s="8">
        <f>Table1[[#This Row],[Profit]]/Table1[[#This Row],[Sales]]</f>
        <v>0</v>
      </c>
      <c r="S1519" s="7">
        <v>7.18</v>
      </c>
      <c r="T1519" s="7" t="s">
        <v>166</v>
      </c>
      <c r="U1519" s="7">
        <v>267</v>
      </c>
      <c r="V1519" s="7" t="s">
        <v>174</v>
      </c>
      <c r="W1519" s="7" t="s">
        <v>110</v>
      </c>
      <c r="X1519" s="10" t="s">
        <v>21</v>
      </c>
      <c r="Y1519" s="14">
        <v>44854</v>
      </c>
      <c r="Z1519" s="14">
        <v>44858</v>
      </c>
      <c r="AA1519" s="11">
        <f t="shared" si="115"/>
        <v>2022</v>
      </c>
      <c r="AB1519" s="11" t="str">
        <f t="shared" si="116"/>
        <v>October</v>
      </c>
      <c r="AC1519" s="11">
        <f t="shared" si="119"/>
        <v>4</v>
      </c>
      <c r="AD1519" s="13" t="str" cm="1">
        <f t="array" ref="AD1519">_xlfn.IFS(Table1[[#This Row],[Diff order-ship date]]&gt;10,"late time",Table1[[#This Row],[Diff order-ship date]]&gt;=0,"on time",Table1[[#This Row],[Diff order-ship date]]&lt;0,"not appropriate")</f>
        <v>on time</v>
      </c>
      <c r="AE1519" s="11" t="str">
        <f t="shared" si="117"/>
        <v>Positive</v>
      </c>
      <c r="AF1519" s="11" t="str">
        <f>_xlfn.CONCAT(Table1[[#This Row],[Month]],Table1[[#This Row],[year]])</f>
        <v>October2022</v>
      </c>
      <c r="AG1519" s="11">
        <f t="shared" si="118"/>
        <v>0</v>
      </c>
    </row>
    <row r="1520" spans="1:33">
      <c r="A1520" s="4">
        <v>1519</v>
      </c>
      <c r="B1520" s="5" t="s">
        <v>3904</v>
      </c>
      <c r="C1520" s="5" t="s">
        <v>153</v>
      </c>
      <c r="D1520" s="5" t="s">
        <v>3905</v>
      </c>
      <c r="E1520" s="5" t="s">
        <v>3906</v>
      </c>
      <c r="F1520" s="5" t="s">
        <v>160</v>
      </c>
      <c r="G1520" s="5" t="s">
        <v>441</v>
      </c>
      <c r="H1520" s="5" t="s">
        <v>104</v>
      </c>
      <c r="I1520" s="5" t="s">
        <v>212</v>
      </c>
      <c r="J1520" s="5" t="s">
        <v>67</v>
      </c>
      <c r="K1520" s="5" t="s">
        <v>4144</v>
      </c>
      <c r="L1520" s="5" t="s">
        <v>29</v>
      </c>
      <c r="M1520" s="5" t="s">
        <v>50</v>
      </c>
      <c r="N1520" s="5" t="s">
        <v>4145</v>
      </c>
      <c r="O1520" s="5">
        <v>2194.5300000000002</v>
      </c>
      <c r="P1520" s="5">
        <v>13</v>
      </c>
      <c r="Q1520" s="5">
        <v>438.75</v>
      </c>
      <c r="R1520" s="8">
        <f>Table1[[#This Row],[Profit]]/Table1[[#This Row],[Sales]]</f>
        <v>0.199928914163853</v>
      </c>
      <c r="S1520" s="5">
        <v>210.22</v>
      </c>
      <c r="T1520" s="5" t="s">
        <v>165</v>
      </c>
      <c r="U1520" s="5">
        <v>454</v>
      </c>
      <c r="V1520" s="5" t="s">
        <v>174</v>
      </c>
      <c r="W1520" s="5" t="s">
        <v>126</v>
      </c>
      <c r="X1520" s="9" t="s">
        <v>28</v>
      </c>
      <c r="Y1520" s="12">
        <v>45362</v>
      </c>
      <c r="Z1520" s="12">
        <v>45484</v>
      </c>
      <c r="AA1520" s="11">
        <f t="shared" si="115"/>
        <v>2024</v>
      </c>
      <c r="AB1520" s="11" t="str">
        <f t="shared" si="116"/>
        <v>July</v>
      </c>
      <c r="AC1520" s="11">
        <f t="shared" si="119"/>
        <v>122</v>
      </c>
      <c r="AD1520" s="13" t="str" cm="1">
        <f t="array" ref="AD1520">_xlfn.IFS(Table1[[#This Row],[Diff order-ship date]]&gt;10,"late time",Table1[[#This Row],[Diff order-ship date]]&gt;=0,"on time",Table1[[#This Row],[Diff order-ship date]]&lt;0,"not appropriate")</f>
        <v>late time</v>
      </c>
      <c r="AE1520" s="11" t="str">
        <f t="shared" si="117"/>
        <v>Positive</v>
      </c>
      <c r="AF1520" s="11" t="str">
        <f>_xlfn.CONCAT(Table1[[#This Row],[Month]],Table1[[#This Row],[year]])</f>
        <v>July2024</v>
      </c>
      <c r="AG1520" s="11">
        <f t="shared" si="118"/>
        <v>0.199928914163853</v>
      </c>
    </row>
    <row r="1521" spans="1:33">
      <c r="A1521" s="6">
        <v>1520</v>
      </c>
      <c r="B1521" s="7" t="s">
        <v>3904</v>
      </c>
      <c r="C1521" s="7" t="s">
        <v>153</v>
      </c>
      <c r="D1521" s="7" t="s">
        <v>3905</v>
      </c>
      <c r="E1521" s="7" t="s">
        <v>3906</v>
      </c>
      <c r="F1521" s="7" t="s">
        <v>160</v>
      </c>
      <c r="G1521" s="7" t="s">
        <v>441</v>
      </c>
      <c r="H1521" s="7" t="s">
        <v>104</v>
      </c>
      <c r="I1521" s="7" t="s">
        <v>212</v>
      </c>
      <c r="J1521" s="7" t="s">
        <v>67</v>
      </c>
      <c r="K1521" s="7" t="s">
        <v>4146</v>
      </c>
      <c r="L1521" s="7" t="s">
        <v>42</v>
      </c>
      <c r="M1521" s="7" t="s">
        <v>105</v>
      </c>
      <c r="N1521" s="7" t="s">
        <v>4147</v>
      </c>
      <c r="O1521" s="7">
        <v>413.64</v>
      </c>
      <c r="P1521" s="7">
        <v>3</v>
      </c>
      <c r="Q1521" s="7">
        <v>8.19</v>
      </c>
      <c r="R1521" s="8">
        <f>Table1[[#This Row],[Profit]]/Table1[[#This Row],[Sales]]</f>
        <v>1.9799825935596201E-2</v>
      </c>
      <c r="S1521" s="7">
        <v>56.92</v>
      </c>
      <c r="T1521" s="7" t="s">
        <v>165</v>
      </c>
      <c r="U1521" s="7">
        <v>290</v>
      </c>
      <c r="V1521" s="7" t="s">
        <v>174</v>
      </c>
      <c r="W1521" s="7" t="s">
        <v>115</v>
      </c>
      <c r="X1521" s="10" t="s">
        <v>21</v>
      </c>
      <c r="Y1521" s="14">
        <v>44933</v>
      </c>
      <c r="Z1521" s="14">
        <v>45084</v>
      </c>
      <c r="AA1521" s="11">
        <f t="shared" si="115"/>
        <v>2023</v>
      </c>
      <c r="AB1521" s="11" t="str">
        <f t="shared" si="116"/>
        <v>June</v>
      </c>
      <c r="AC1521" s="11">
        <f t="shared" si="119"/>
        <v>151</v>
      </c>
      <c r="AD1521" s="13" t="str" cm="1">
        <f t="array" ref="AD1521">_xlfn.IFS(Table1[[#This Row],[Diff order-ship date]]&gt;10,"late time",Table1[[#This Row],[Diff order-ship date]]&gt;=0,"on time",Table1[[#This Row],[Diff order-ship date]]&lt;0,"not appropriate")</f>
        <v>late time</v>
      </c>
      <c r="AE1521" s="11" t="str">
        <f t="shared" si="117"/>
        <v>Positive</v>
      </c>
      <c r="AF1521" s="11" t="str">
        <f>_xlfn.CONCAT(Table1[[#This Row],[Month]],Table1[[#This Row],[year]])</f>
        <v>June2023</v>
      </c>
      <c r="AG1521" s="11">
        <f t="shared" si="118"/>
        <v>1.9799825935596201E-2</v>
      </c>
    </row>
    <row r="1522" spans="1:33">
      <c r="A1522" s="4">
        <v>1521</v>
      </c>
      <c r="B1522" s="5" t="s">
        <v>3767</v>
      </c>
      <c r="C1522" s="5" t="s">
        <v>153</v>
      </c>
      <c r="D1522" s="5" t="s">
        <v>3768</v>
      </c>
      <c r="E1522" s="5" t="s">
        <v>3769</v>
      </c>
      <c r="F1522" s="5" t="s">
        <v>158</v>
      </c>
      <c r="G1522" s="5" t="s">
        <v>224</v>
      </c>
      <c r="H1522" s="5" t="s">
        <v>87</v>
      </c>
      <c r="I1522" s="5" t="s">
        <v>212</v>
      </c>
      <c r="J1522" s="5" t="s">
        <v>66</v>
      </c>
      <c r="K1522" s="5" t="s">
        <v>1704</v>
      </c>
      <c r="L1522" s="5" t="s">
        <v>29</v>
      </c>
      <c r="M1522" s="5" t="s">
        <v>50</v>
      </c>
      <c r="N1522" s="5" t="s">
        <v>1705</v>
      </c>
      <c r="O1522" s="5">
        <v>1091.3399999999999</v>
      </c>
      <c r="P1522" s="5">
        <v>3</v>
      </c>
      <c r="Q1522" s="5">
        <v>87.3</v>
      </c>
      <c r="R1522" s="8">
        <f>Table1[[#This Row],[Profit]]/Table1[[#This Row],[Sales]]</f>
        <v>7.9993402605970598E-2</v>
      </c>
      <c r="S1522" s="5">
        <v>110.88</v>
      </c>
      <c r="T1522" s="5" t="s">
        <v>165</v>
      </c>
      <c r="U1522" s="5">
        <v>752</v>
      </c>
      <c r="V1522" s="5" t="s">
        <v>174</v>
      </c>
      <c r="W1522" s="5" t="s">
        <v>126</v>
      </c>
      <c r="X1522" s="9" t="s">
        <v>28</v>
      </c>
      <c r="Y1522" s="12">
        <v>44790</v>
      </c>
      <c r="Z1522" s="12">
        <v>44795</v>
      </c>
      <c r="AA1522" s="11">
        <f t="shared" si="115"/>
        <v>2022</v>
      </c>
      <c r="AB1522" s="11" t="str">
        <f t="shared" si="116"/>
        <v>August</v>
      </c>
      <c r="AC1522" s="11">
        <f t="shared" si="119"/>
        <v>5</v>
      </c>
      <c r="AD1522" s="13" t="str" cm="1">
        <f t="array" ref="AD1522">_xlfn.IFS(Table1[[#This Row],[Diff order-ship date]]&gt;10,"late time",Table1[[#This Row],[Diff order-ship date]]&gt;=0,"on time",Table1[[#This Row],[Diff order-ship date]]&lt;0,"not appropriate")</f>
        <v>on time</v>
      </c>
      <c r="AE1522" s="11" t="str">
        <f t="shared" si="117"/>
        <v>Positive</v>
      </c>
      <c r="AF1522" s="11" t="str">
        <f>_xlfn.CONCAT(Table1[[#This Row],[Month]],Table1[[#This Row],[year]])</f>
        <v>August2022</v>
      </c>
      <c r="AG1522" s="11">
        <f t="shared" si="118"/>
        <v>7.9993402605970598E-2</v>
      </c>
    </row>
    <row r="1523" spans="1:33">
      <c r="A1523" s="6">
        <v>1522</v>
      </c>
      <c r="B1523" s="7" t="s">
        <v>3774</v>
      </c>
      <c r="C1523" s="7" t="s">
        <v>153</v>
      </c>
      <c r="D1523" s="7" t="s">
        <v>3775</v>
      </c>
      <c r="E1523" s="7" t="s">
        <v>3776</v>
      </c>
      <c r="F1523" s="7" t="s">
        <v>158</v>
      </c>
      <c r="G1523" s="7" t="s">
        <v>345</v>
      </c>
      <c r="H1523" s="7" t="s">
        <v>104</v>
      </c>
      <c r="I1523" s="7" t="s">
        <v>212</v>
      </c>
      <c r="J1523" s="7" t="s">
        <v>67</v>
      </c>
      <c r="K1523" s="7" t="s">
        <v>4148</v>
      </c>
      <c r="L1523" s="7" t="s">
        <v>29</v>
      </c>
      <c r="M1523" s="7" t="s">
        <v>56</v>
      </c>
      <c r="N1523" s="7" t="s">
        <v>4149</v>
      </c>
      <c r="O1523" s="7">
        <v>414.33</v>
      </c>
      <c r="P1523" s="7">
        <v>7</v>
      </c>
      <c r="Q1523" s="7">
        <v>202.86</v>
      </c>
      <c r="R1523" s="8">
        <f>Table1[[#This Row],[Profit]]/Table1[[#This Row],[Sales]]</f>
        <v>0.48960973137354302</v>
      </c>
      <c r="S1523" s="7">
        <v>39.82</v>
      </c>
      <c r="T1523" s="7" t="s">
        <v>165</v>
      </c>
      <c r="U1523" s="7">
        <v>489</v>
      </c>
      <c r="V1523" s="7" t="s">
        <v>174</v>
      </c>
      <c r="W1523" s="7" t="s">
        <v>115</v>
      </c>
      <c r="X1523" s="10" t="s">
        <v>28</v>
      </c>
      <c r="Y1523" s="14">
        <v>45560</v>
      </c>
      <c r="Z1523" s="14">
        <v>45564</v>
      </c>
      <c r="AA1523" s="11">
        <f t="shared" si="115"/>
        <v>2024</v>
      </c>
      <c r="AB1523" s="11" t="str">
        <f t="shared" si="116"/>
        <v>September</v>
      </c>
      <c r="AC1523" s="11">
        <f t="shared" si="119"/>
        <v>4</v>
      </c>
      <c r="AD1523" s="13" t="str" cm="1">
        <f t="array" ref="AD1523">_xlfn.IFS(Table1[[#This Row],[Diff order-ship date]]&gt;10,"late time",Table1[[#This Row],[Diff order-ship date]]&gt;=0,"on time",Table1[[#This Row],[Diff order-ship date]]&lt;0,"not appropriate")</f>
        <v>on time</v>
      </c>
      <c r="AE1523" s="11" t="str">
        <f t="shared" si="117"/>
        <v>Positive</v>
      </c>
      <c r="AF1523" s="11" t="str">
        <f>_xlfn.CONCAT(Table1[[#This Row],[Month]],Table1[[#This Row],[year]])</f>
        <v>September2024</v>
      </c>
      <c r="AG1523" s="11">
        <f t="shared" si="118"/>
        <v>0.48960973137354302</v>
      </c>
    </row>
    <row r="1524" spans="1:33">
      <c r="A1524" s="4">
        <v>1523</v>
      </c>
      <c r="B1524" s="5" t="s">
        <v>3656</v>
      </c>
      <c r="C1524" s="5" t="s">
        <v>153</v>
      </c>
      <c r="D1524" s="5" t="s">
        <v>3237</v>
      </c>
      <c r="E1524" s="5" t="s">
        <v>3238</v>
      </c>
      <c r="F1524" s="5" t="s">
        <v>158</v>
      </c>
      <c r="G1524" s="5" t="s">
        <v>474</v>
      </c>
      <c r="H1524" s="5" t="s">
        <v>25</v>
      </c>
      <c r="I1524" s="5" t="s">
        <v>212</v>
      </c>
      <c r="J1524" s="5" t="s">
        <v>66</v>
      </c>
      <c r="K1524" s="5" t="s">
        <v>1321</v>
      </c>
      <c r="L1524" s="5" t="s">
        <v>29</v>
      </c>
      <c r="M1524" s="5" t="s">
        <v>56</v>
      </c>
      <c r="N1524" s="5" t="s">
        <v>1322</v>
      </c>
      <c r="O1524" s="5">
        <v>124.14</v>
      </c>
      <c r="P1524" s="5">
        <v>2</v>
      </c>
      <c r="Q1524" s="5">
        <v>43.44</v>
      </c>
      <c r="R1524" s="8">
        <f>Table1[[#This Row],[Profit]]/Table1[[#This Row],[Sales]]</f>
        <v>0.34992750120831301</v>
      </c>
      <c r="S1524" s="5">
        <v>17.93</v>
      </c>
      <c r="T1524" s="5" t="s">
        <v>165</v>
      </c>
      <c r="U1524" s="5">
        <v>366</v>
      </c>
      <c r="V1524" s="5" t="s">
        <v>174</v>
      </c>
      <c r="W1524" s="5" t="s">
        <v>126</v>
      </c>
      <c r="X1524" s="9" t="s">
        <v>21</v>
      </c>
      <c r="Y1524" s="12">
        <v>44496</v>
      </c>
      <c r="Z1524" s="12">
        <v>44500</v>
      </c>
      <c r="AA1524" s="11">
        <f t="shared" si="115"/>
        <v>2021</v>
      </c>
      <c r="AB1524" s="11" t="str">
        <f t="shared" si="116"/>
        <v>October</v>
      </c>
      <c r="AC1524" s="11">
        <f t="shared" si="119"/>
        <v>4</v>
      </c>
      <c r="AD1524" s="13" t="str" cm="1">
        <f t="array" ref="AD1524">_xlfn.IFS(Table1[[#This Row],[Diff order-ship date]]&gt;10,"late time",Table1[[#This Row],[Diff order-ship date]]&gt;=0,"on time",Table1[[#This Row],[Diff order-ship date]]&lt;0,"not appropriate")</f>
        <v>on time</v>
      </c>
      <c r="AE1524" s="11" t="str">
        <f t="shared" si="117"/>
        <v>Positive</v>
      </c>
      <c r="AF1524" s="11" t="str">
        <f>_xlfn.CONCAT(Table1[[#This Row],[Month]],Table1[[#This Row],[year]])</f>
        <v>October2021</v>
      </c>
      <c r="AG1524" s="11">
        <f t="shared" si="118"/>
        <v>0.34992750120831301</v>
      </c>
    </row>
    <row r="1525" spans="1:33">
      <c r="A1525" s="6">
        <v>1524</v>
      </c>
      <c r="B1525" s="7" t="s">
        <v>3656</v>
      </c>
      <c r="C1525" s="7" t="s">
        <v>153</v>
      </c>
      <c r="D1525" s="7" t="s">
        <v>3237</v>
      </c>
      <c r="E1525" s="7" t="s">
        <v>3238</v>
      </c>
      <c r="F1525" s="7" t="s">
        <v>158</v>
      </c>
      <c r="G1525" s="7" t="s">
        <v>474</v>
      </c>
      <c r="H1525" s="7" t="s">
        <v>25</v>
      </c>
      <c r="I1525" s="7" t="s">
        <v>212</v>
      </c>
      <c r="J1525" s="7" t="s">
        <v>66</v>
      </c>
      <c r="K1525" s="7" t="s">
        <v>2784</v>
      </c>
      <c r="L1525" s="7" t="s">
        <v>29</v>
      </c>
      <c r="M1525" s="7" t="s">
        <v>83</v>
      </c>
      <c r="N1525" s="7" t="s">
        <v>139</v>
      </c>
      <c r="O1525" s="7">
        <v>621</v>
      </c>
      <c r="P1525" s="7">
        <v>12</v>
      </c>
      <c r="Q1525" s="7">
        <v>99.36</v>
      </c>
      <c r="R1525" s="8">
        <f>Table1[[#This Row],[Profit]]/Table1[[#This Row],[Sales]]</f>
        <v>0.16</v>
      </c>
      <c r="S1525" s="7">
        <v>74.63</v>
      </c>
      <c r="T1525" s="7" t="s">
        <v>165</v>
      </c>
      <c r="U1525" s="7">
        <v>557</v>
      </c>
      <c r="V1525" s="7" t="s">
        <v>174</v>
      </c>
      <c r="W1525" s="7" t="s">
        <v>122</v>
      </c>
      <c r="X1525" s="10" t="s">
        <v>21</v>
      </c>
      <c r="Y1525" s="14">
        <v>45578</v>
      </c>
      <c r="Z1525" s="14">
        <v>45582</v>
      </c>
      <c r="AA1525" s="11">
        <f t="shared" si="115"/>
        <v>2024</v>
      </c>
      <c r="AB1525" s="11" t="str">
        <f t="shared" si="116"/>
        <v>October</v>
      </c>
      <c r="AC1525" s="11">
        <f t="shared" si="119"/>
        <v>4</v>
      </c>
      <c r="AD1525" s="13" t="str" cm="1">
        <f t="array" ref="AD1525">_xlfn.IFS(Table1[[#This Row],[Diff order-ship date]]&gt;10,"late time",Table1[[#This Row],[Diff order-ship date]]&gt;=0,"on time",Table1[[#This Row],[Diff order-ship date]]&lt;0,"not appropriate")</f>
        <v>on time</v>
      </c>
      <c r="AE1525" s="11" t="str">
        <f t="shared" si="117"/>
        <v>Positive</v>
      </c>
      <c r="AF1525" s="11" t="str">
        <f>_xlfn.CONCAT(Table1[[#This Row],[Month]],Table1[[#This Row],[year]])</f>
        <v>October2024</v>
      </c>
      <c r="AG1525" s="11">
        <f t="shared" si="118"/>
        <v>0.16</v>
      </c>
    </row>
    <row r="1526" spans="1:33">
      <c r="A1526" s="4">
        <v>1525</v>
      </c>
      <c r="B1526" s="5" t="s">
        <v>3765</v>
      </c>
      <c r="C1526" s="5" t="s">
        <v>153</v>
      </c>
      <c r="D1526" s="5" t="s">
        <v>2418</v>
      </c>
      <c r="E1526" s="5" t="s">
        <v>2419</v>
      </c>
      <c r="F1526" s="5" t="s">
        <v>158</v>
      </c>
      <c r="G1526" s="5" t="s">
        <v>644</v>
      </c>
      <c r="H1526" s="5" t="s">
        <v>104</v>
      </c>
      <c r="I1526" s="5" t="s">
        <v>212</v>
      </c>
      <c r="J1526" s="5" t="s">
        <v>67</v>
      </c>
      <c r="K1526" s="5" t="s">
        <v>2455</v>
      </c>
      <c r="L1526" s="5" t="s">
        <v>42</v>
      </c>
      <c r="M1526" s="5" t="s">
        <v>62</v>
      </c>
      <c r="N1526" s="5" t="s">
        <v>2456</v>
      </c>
      <c r="O1526" s="5">
        <v>639.84</v>
      </c>
      <c r="P1526" s="5">
        <v>4</v>
      </c>
      <c r="Q1526" s="5">
        <v>-25.68</v>
      </c>
      <c r="R1526" s="8">
        <f>Table1[[#This Row],[Profit]]/Table1[[#This Row],[Sales]]</f>
        <v>-4.0135033758439603E-2</v>
      </c>
      <c r="S1526" s="5">
        <v>100.34</v>
      </c>
      <c r="T1526" s="5" t="s">
        <v>165</v>
      </c>
      <c r="U1526" s="5">
        <v>56</v>
      </c>
      <c r="V1526" s="5" t="s">
        <v>174</v>
      </c>
      <c r="W1526" s="5" t="s">
        <v>110</v>
      </c>
      <c r="X1526" s="9" t="s">
        <v>21</v>
      </c>
      <c r="Y1526" s="12">
        <v>45605</v>
      </c>
      <c r="Z1526" s="12">
        <v>45550</v>
      </c>
      <c r="AA1526" s="11">
        <f t="shared" si="115"/>
        <v>2024</v>
      </c>
      <c r="AB1526" s="11" t="str">
        <f t="shared" si="116"/>
        <v>September</v>
      </c>
      <c r="AC1526" s="11">
        <f t="shared" si="119"/>
        <v>-55</v>
      </c>
      <c r="AD1526" s="13" t="str" cm="1">
        <f t="array" ref="AD1526">_xlfn.IFS(Table1[[#This Row],[Diff order-ship date]]&gt;10,"late time",Table1[[#This Row],[Diff order-ship date]]&gt;=0,"on time",Table1[[#This Row],[Diff order-ship date]]&lt;0,"not appropriate")</f>
        <v>not appropriate</v>
      </c>
      <c r="AE1526" s="11" t="str">
        <f t="shared" si="117"/>
        <v>Negative</v>
      </c>
      <c r="AF1526" s="11" t="str">
        <f>_xlfn.CONCAT(Table1[[#This Row],[Month]],Table1[[#This Row],[year]])</f>
        <v>September2024</v>
      </c>
      <c r="AG1526" s="11">
        <f t="shared" si="118"/>
        <v>-4.0135033758439603E-2</v>
      </c>
    </row>
    <row r="1527" spans="1:33">
      <c r="A1527" s="6">
        <v>1526</v>
      </c>
      <c r="B1527" s="7" t="s">
        <v>3765</v>
      </c>
      <c r="C1527" s="7" t="s">
        <v>153</v>
      </c>
      <c r="D1527" s="7" t="s">
        <v>2418</v>
      </c>
      <c r="E1527" s="7" t="s">
        <v>2419</v>
      </c>
      <c r="F1527" s="7" t="s">
        <v>158</v>
      </c>
      <c r="G1527" s="7" t="s">
        <v>644</v>
      </c>
      <c r="H1527" s="7" t="s">
        <v>104</v>
      </c>
      <c r="I1527" s="7" t="s">
        <v>212</v>
      </c>
      <c r="J1527" s="7" t="s">
        <v>67</v>
      </c>
      <c r="K1527" s="7" t="s">
        <v>4150</v>
      </c>
      <c r="L1527" s="7" t="s">
        <v>42</v>
      </c>
      <c r="M1527" s="7" t="s">
        <v>62</v>
      </c>
      <c r="N1527" s="7" t="s">
        <v>4151</v>
      </c>
      <c r="O1527" s="7">
        <v>73.47</v>
      </c>
      <c r="P1527" s="7">
        <v>1</v>
      </c>
      <c r="Q1527" s="7">
        <v>-1.47</v>
      </c>
      <c r="R1527" s="8">
        <f>Table1[[#This Row],[Profit]]/Table1[[#This Row],[Sales]]</f>
        <v>-2.0008166598611699E-2</v>
      </c>
      <c r="S1527" s="7">
        <v>6.5</v>
      </c>
      <c r="T1527" s="7" t="s">
        <v>165</v>
      </c>
      <c r="U1527" s="7">
        <v>653</v>
      </c>
      <c r="V1527" s="7" t="s">
        <v>174</v>
      </c>
      <c r="W1527" s="7" t="s">
        <v>126</v>
      </c>
      <c r="X1527" s="10" t="s">
        <v>28</v>
      </c>
      <c r="Y1527" s="14">
        <v>45316</v>
      </c>
      <c r="Z1527" s="14">
        <v>45320</v>
      </c>
      <c r="AA1527" s="11">
        <f t="shared" si="115"/>
        <v>2024</v>
      </c>
      <c r="AB1527" s="11" t="str">
        <f t="shared" si="116"/>
        <v>January</v>
      </c>
      <c r="AC1527" s="11">
        <f t="shared" si="119"/>
        <v>4</v>
      </c>
      <c r="AD1527" s="13" t="str" cm="1">
        <f t="array" ref="AD1527">_xlfn.IFS(Table1[[#This Row],[Diff order-ship date]]&gt;10,"late time",Table1[[#This Row],[Diff order-ship date]]&gt;=0,"on time",Table1[[#This Row],[Diff order-ship date]]&lt;0,"not appropriate")</f>
        <v>on time</v>
      </c>
      <c r="AE1527" s="11" t="str">
        <f t="shared" si="117"/>
        <v>Negative</v>
      </c>
      <c r="AF1527" s="11" t="str">
        <f>_xlfn.CONCAT(Table1[[#This Row],[Month]],Table1[[#This Row],[year]])</f>
        <v>January2024</v>
      </c>
      <c r="AG1527" s="11">
        <f t="shared" si="118"/>
        <v>-2.0008166598611699E-2</v>
      </c>
    </row>
    <row r="1528" spans="1:33">
      <c r="A1528" s="4">
        <v>1527</v>
      </c>
      <c r="B1528" s="5" t="s">
        <v>3767</v>
      </c>
      <c r="C1528" s="5" t="s">
        <v>153</v>
      </c>
      <c r="D1528" s="5" t="s">
        <v>3768</v>
      </c>
      <c r="E1528" s="5" t="s">
        <v>3769</v>
      </c>
      <c r="F1528" s="5" t="s">
        <v>158</v>
      </c>
      <c r="G1528" s="5" t="s">
        <v>224</v>
      </c>
      <c r="H1528" s="5" t="s">
        <v>87</v>
      </c>
      <c r="I1528" s="5" t="s">
        <v>212</v>
      </c>
      <c r="J1528" s="5" t="s">
        <v>66</v>
      </c>
      <c r="K1528" s="5" t="s">
        <v>4152</v>
      </c>
      <c r="L1528" s="5" t="s">
        <v>42</v>
      </c>
      <c r="M1528" s="5" t="s">
        <v>95</v>
      </c>
      <c r="N1528" s="5" t="s">
        <v>4153</v>
      </c>
      <c r="O1528" s="5">
        <v>163.5</v>
      </c>
      <c r="P1528" s="5">
        <v>1</v>
      </c>
      <c r="Q1528" s="5">
        <v>37.590000000000003</v>
      </c>
      <c r="R1528" s="8">
        <f>Table1[[#This Row],[Profit]]/Table1[[#This Row],[Sales]]</f>
        <v>0.22990825688073399</v>
      </c>
      <c r="S1528" s="5">
        <v>21.12</v>
      </c>
      <c r="T1528" s="5" t="s">
        <v>165</v>
      </c>
      <c r="U1528" s="5">
        <v>103</v>
      </c>
      <c r="V1528" s="5" t="s">
        <v>174</v>
      </c>
      <c r="W1528" s="5" t="s">
        <v>122</v>
      </c>
      <c r="X1528" s="9" t="s">
        <v>28</v>
      </c>
      <c r="Y1528" s="12">
        <v>44907</v>
      </c>
      <c r="Z1528" s="12">
        <v>44913</v>
      </c>
      <c r="AA1528" s="11">
        <f t="shared" si="115"/>
        <v>2022</v>
      </c>
      <c r="AB1528" s="11" t="str">
        <f t="shared" si="116"/>
        <v>December</v>
      </c>
      <c r="AC1528" s="11">
        <f t="shared" si="119"/>
        <v>6</v>
      </c>
      <c r="AD1528" s="13" t="str" cm="1">
        <f t="array" ref="AD1528">_xlfn.IFS(Table1[[#This Row],[Diff order-ship date]]&gt;10,"late time",Table1[[#This Row],[Diff order-ship date]]&gt;=0,"on time",Table1[[#This Row],[Diff order-ship date]]&lt;0,"not appropriate")</f>
        <v>on time</v>
      </c>
      <c r="AE1528" s="11" t="str">
        <f t="shared" si="117"/>
        <v>Positive</v>
      </c>
      <c r="AF1528" s="11" t="str">
        <f>_xlfn.CONCAT(Table1[[#This Row],[Month]],Table1[[#This Row],[year]])</f>
        <v>December2022</v>
      </c>
      <c r="AG1528" s="11">
        <f t="shared" si="118"/>
        <v>0.22990825688073399</v>
      </c>
    </row>
    <row r="1529" spans="1:33">
      <c r="A1529" s="6">
        <v>1528</v>
      </c>
      <c r="B1529" s="7" t="s">
        <v>3988</v>
      </c>
      <c r="C1529" s="7" t="s">
        <v>153</v>
      </c>
      <c r="D1529" s="7" t="s">
        <v>2081</v>
      </c>
      <c r="E1529" s="7" t="s">
        <v>130</v>
      </c>
      <c r="F1529" s="7" t="s">
        <v>160</v>
      </c>
      <c r="G1529" s="7" t="s">
        <v>3989</v>
      </c>
      <c r="H1529" s="7" t="s">
        <v>132</v>
      </c>
      <c r="I1529" s="7" t="s">
        <v>212</v>
      </c>
      <c r="J1529" s="7" t="s">
        <v>66</v>
      </c>
      <c r="K1529" s="7" t="s">
        <v>4154</v>
      </c>
      <c r="L1529" s="7" t="s">
        <v>29</v>
      </c>
      <c r="M1529" s="7" t="s">
        <v>83</v>
      </c>
      <c r="N1529" s="7" t="s">
        <v>4155</v>
      </c>
      <c r="O1529" s="7">
        <v>770.7</v>
      </c>
      <c r="P1529" s="7">
        <v>7</v>
      </c>
      <c r="Q1529" s="7">
        <v>7.56</v>
      </c>
      <c r="R1529" s="8">
        <f>Table1[[#This Row],[Profit]]/Table1[[#This Row],[Sales]]</f>
        <v>9.8092643051771108E-3</v>
      </c>
      <c r="S1529" s="7">
        <v>50.59</v>
      </c>
      <c r="T1529" s="7" t="s">
        <v>170</v>
      </c>
      <c r="U1529" s="7">
        <v>415</v>
      </c>
      <c r="V1529" s="7" t="s">
        <v>174</v>
      </c>
      <c r="W1529" s="7" t="s">
        <v>126</v>
      </c>
      <c r="X1529" s="10" t="s">
        <v>21</v>
      </c>
      <c r="Y1529" s="14">
        <v>44466</v>
      </c>
      <c r="Z1529" s="14">
        <v>44265</v>
      </c>
      <c r="AA1529" s="11">
        <f t="shared" si="115"/>
        <v>2021</v>
      </c>
      <c r="AB1529" s="11" t="str">
        <f t="shared" si="116"/>
        <v>March</v>
      </c>
      <c r="AC1529" s="11">
        <f t="shared" si="119"/>
        <v>-201</v>
      </c>
      <c r="AD1529" s="13" t="str" cm="1">
        <f t="array" ref="AD1529">_xlfn.IFS(Table1[[#This Row],[Diff order-ship date]]&gt;10,"late time",Table1[[#This Row],[Diff order-ship date]]&gt;=0,"on time",Table1[[#This Row],[Diff order-ship date]]&lt;0,"not appropriate")</f>
        <v>not appropriate</v>
      </c>
      <c r="AE1529" s="11" t="str">
        <f t="shared" si="117"/>
        <v>Positive</v>
      </c>
      <c r="AF1529" s="11" t="str">
        <f>_xlfn.CONCAT(Table1[[#This Row],[Month]],Table1[[#This Row],[year]])</f>
        <v>March2021</v>
      </c>
      <c r="AG1529" s="11">
        <f t="shared" si="118"/>
        <v>9.8092643051771108E-3</v>
      </c>
    </row>
    <row r="1530" spans="1:33">
      <c r="A1530" s="4">
        <v>1529</v>
      </c>
      <c r="B1530" s="5" t="s">
        <v>4156</v>
      </c>
      <c r="C1530" s="5" t="s">
        <v>153</v>
      </c>
      <c r="D1530" s="5" t="s">
        <v>594</v>
      </c>
      <c r="E1530" s="5" t="s">
        <v>595</v>
      </c>
      <c r="F1530" s="5" t="s">
        <v>160</v>
      </c>
      <c r="G1530" s="5" t="s">
        <v>2114</v>
      </c>
      <c r="H1530" s="5" t="s">
        <v>138</v>
      </c>
      <c r="I1530" s="5" t="s">
        <v>212</v>
      </c>
      <c r="J1530" s="5" t="s">
        <v>65</v>
      </c>
      <c r="K1530" s="5" t="s">
        <v>3971</v>
      </c>
      <c r="L1530" s="5" t="s">
        <v>29</v>
      </c>
      <c r="M1530" s="5" t="s">
        <v>83</v>
      </c>
      <c r="N1530" s="5" t="s">
        <v>3972</v>
      </c>
      <c r="O1530" s="5">
        <v>127.71</v>
      </c>
      <c r="P1530" s="5">
        <v>3</v>
      </c>
      <c r="Q1530" s="5">
        <v>59.94</v>
      </c>
      <c r="R1530" s="8">
        <f>Table1[[#This Row],[Profit]]/Table1[[#This Row],[Sales]]</f>
        <v>0.46934460887949297</v>
      </c>
      <c r="S1530" s="5">
        <v>8.83</v>
      </c>
      <c r="T1530" s="5" t="s">
        <v>170</v>
      </c>
      <c r="U1530" s="5">
        <v>427</v>
      </c>
      <c r="V1530" s="5" t="s">
        <v>174</v>
      </c>
      <c r="W1530" s="5" t="s">
        <v>122</v>
      </c>
      <c r="X1530" s="9" t="s">
        <v>21</v>
      </c>
      <c r="Y1530" s="12">
        <v>45085</v>
      </c>
      <c r="Z1530" s="12">
        <v>45207</v>
      </c>
      <c r="AA1530" s="11">
        <f t="shared" si="115"/>
        <v>2023</v>
      </c>
      <c r="AB1530" s="11" t="str">
        <f t="shared" si="116"/>
        <v>October</v>
      </c>
      <c r="AC1530" s="11">
        <f t="shared" si="119"/>
        <v>122</v>
      </c>
      <c r="AD1530" s="13" t="str" cm="1">
        <f t="array" ref="AD1530">_xlfn.IFS(Table1[[#This Row],[Diff order-ship date]]&gt;10,"late time",Table1[[#This Row],[Diff order-ship date]]&gt;=0,"on time",Table1[[#This Row],[Diff order-ship date]]&lt;0,"not appropriate")</f>
        <v>late time</v>
      </c>
      <c r="AE1530" s="11" t="str">
        <f t="shared" si="117"/>
        <v>Positive</v>
      </c>
      <c r="AF1530" s="11" t="str">
        <f>_xlfn.CONCAT(Table1[[#This Row],[Month]],Table1[[#This Row],[year]])</f>
        <v>October2023</v>
      </c>
      <c r="AG1530" s="11">
        <f t="shared" si="118"/>
        <v>0.46934460887949297</v>
      </c>
    </row>
    <row r="1531" spans="1:33">
      <c r="A1531" s="6">
        <v>1530</v>
      </c>
      <c r="B1531" s="7" t="s">
        <v>3988</v>
      </c>
      <c r="C1531" s="7" t="s">
        <v>153</v>
      </c>
      <c r="D1531" s="7" t="s">
        <v>2081</v>
      </c>
      <c r="E1531" s="7" t="s">
        <v>130</v>
      </c>
      <c r="F1531" s="7" t="s">
        <v>160</v>
      </c>
      <c r="G1531" s="7" t="s">
        <v>3989</v>
      </c>
      <c r="H1531" s="7" t="s">
        <v>132</v>
      </c>
      <c r="I1531" s="7" t="s">
        <v>212</v>
      </c>
      <c r="J1531" s="7" t="s">
        <v>66</v>
      </c>
      <c r="K1531" s="7" t="s">
        <v>4157</v>
      </c>
      <c r="L1531" s="7" t="s">
        <v>42</v>
      </c>
      <c r="M1531" s="7" t="s">
        <v>62</v>
      </c>
      <c r="N1531" s="7" t="s">
        <v>4158</v>
      </c>
      <c r="O1531" s="7">
        <v>3407.94</v>
      </c>
      <c r="P1531" s="7">
        <v>9</v>
      </c>
      <c r="Q1531" s="7">
        <v>613.16999999999996</v>
      </c>
      <c r="R1531" s="8">
        <f>Table1[[#This Row],[Profit]]/Table1[[#This Row],[Sales]]</f>
        <v>0.17992394232292799</v>
      </c>
      <c r="S1531" s="7">
        <v>193.81</v>
      </c>
      <c r="T1531" s="7" t="s">
        <v>170</v>
      </c>
      <c r="U1531" s="7">
        <v>307</v>
      </c>
      <c r="V1531" s="7" t="s">
        <v>174</v>
      </c>
      <c r="W1531" s="7" t="s">
        <v>115</v>
      </c>
      <c r="X1531" s="10" t="s">
        <v>28</v>
      </c>
      <c r="Y1531" s="14">
        <v>44454</v>
      </c>
      <c r="Z1531" s="14">
        <v>44459</v>
      </c>
      <c r="AA1531" s="11">
        <f t="shared" si="115"/>
        <v>2021</v>
      </c>
      <c r="AB1531" s="11" t="str">
        <f t="shared" si="116"/>
        <v>September</v>
      </c>
      <c r="AC1531" s="11">
        <f t="shared" si="119"/>
        <v>5</v>
      </c>
      <c r="AD1531" s="13" t="str" cm="1">
        <f t="array" ref="AD1531">_xlfn.IFS(Table1[[#This Row],[Diff order-ship date]]&gt;10,"late time",Table1[[#This Row],[Diff order-ship date]]&gt;=0,"on time",Table1[[#This Row],[Diff order-ship date]]&lt;0,"not appropriate")</f>
        <v>on time</v>
      </c>
      <c r="AE1531" s="11" t="str">
        <f t="shared" si="117"/>
        <v>Positive</v>
      </c>
      <c r="AF1531" s="11" t="str">
        <f>_xlfn.CONCAT(Table1[[#This Row],[Month]],Table1[[#This Row],[year]])</f>
        <v>September2021</v>
      </c>
      <c r="AG1531" s="11">
        <f t="shared" si="118"/>
        <v>0.17992394232292799</v>
      </c>
    </row>
    <row r="1532" spans="1:33">
      <c r="A1532" s="4">
        <v>1531</v>
      </c>
      <c r="B1532" s="5" t="s">
        <v>4159</v>
      </c>
      <c r="C1532" s="5" t="s">
        <v>153</v>
      </c>
      <c r="D1532" s="5" t="s">
        <v>4160</v>
      </c>
      <c r="E1532" s="5" t="s">
        <v>4161</v>
      </c>
      <c r="F1532" s="5" t="s">
        <v>160</v>
      </c>
      <c r="G1532" s="5" t="s">
        <v>211</v>
      </c>
      <c r="H1532" s="5" t="s">
        <v>61</v>
      </c>
      <c r="I1532" s="5" t="s">
        <v>212</v>
      </c>
      <c r="J1532" s="5" t="s">
        <v>67</v>
      </c>
      <c r="K1532" s="5" t="s">
        <v>1134</v>
      </c>
      <c r="L1532" s="5" t="s">
        <v>42</v>
      </c>
      <c r="M1532" s="5" t="s">
        <v>62</v>
      </c>
      <c r="N1532" s="5" t="s">
        <v>1135</v>
      </c>
      <c r="O1532" s="5">
        <v>1272.48</v>
      </c>
      <c r="P1532" s="5">
        <v>4</v>
      </c>
      <c r="Q1532" s="5">
        <v>458.04</v>
      </c>
      <c r="R1532" s="8">
        <f>Table1[[#This Row],[Profit]]/Table1[[#This Row],[Sales]]</f>
        <v>0.359958506224066</v>
      </c>
      <c r="S1532" s="5">
        <v>75.06</v>
      </c>
      <c r="T1532" s="5" t="s">
        <v>170</v>
      </c>
      <c r="U1532" s="5">
        <v>28</v>
      </c>
      <c r="V1532" s="5" t="s">
        <v>174</v>
      </c>
      <c r="W1532" s="5" t="s">
        <v>110</v>
      </c>
      <c r="X1532" s="9" t="s">
        <v>21</v>
      </c>
      <c r="Y1532" s="12">
        <v>44346</v>
      </c>
      <c r="Z1532" s="12">
        <v>44292</v>
      </c>
      <c r="AA1532" s="11">
        <f t="shared" si="115"/>
        <v>2021</v>
      </c>
      <c r="AB1532" s="11" t="str">
        <f t="shared" si="116"/>
        <v>April</v>
      </c>
      <c r="AC1532" s="11">
        <f t="shared" si="119"/>
        <v>-54</v>
      </c>
      <c r="AD1532" s="13" t="str" cm="1">
        <f t="array" ref="AD1532">_xlfn.IFS(Table1[[#This Row],[Diff order-ship date]]&gt;10,"late time",Table1[[#This Row],[Diff order-ship date]]&gt;=0,"on time",Table1[[#This Row],[Diff order-ship date]]&lt;0,"not appropriate")</f>
        <v>not appropriate</v>
      </c>
      <c r="AE1532" s="11" t="str">
        <f t="shared" si="117"/>
        <v>Positive</v>
      </c>
      <c r="AF1532" s="11" t="str">
        <f>_xlfn.CONCAT(Table1[[#This Row],[Month]],Table1[[#This Row],[year]])</f>
        <v>April2021</v>
      </c>
      <c r="AG1532" s="11">
        <f t="shared" si="118"/>
        <v>0.359958506224066</v>
      </c>
    </row>
    <row r="1533" spans="1:33">
      <c r="A1533" s="6">
        <v>1532</v>
      </c>
      <c r="B1533" s="7" t="s">
        <v>3636</v>
      </c>
      <c r="C1533" s="7" t="s">
        <v>153</v>
      </c>
      <c r="D1533" s="7" t="s">
        <v>3637</v>
      </c>
      <c r="E1533" s="7" t="s">
        <v>3638</v>
      </c>
      <c r="F1533" s="7" t="s">
        <v>160</v>
      </c>
      <c r="G1533" s="7" t="s">
        <v>218</v>
      </c>
      <c r="H1533" s="7" t="s">
        <v>51</v>
      </c>
      <c r="I1533" s="7" t="s">
        <v>212</v>
      </c>
      <c r="J1533" s="7" t="s">
        <v>64</v>
      </c>
      <c r="K1533" s="7" t="s">
        <v>3968</v>
      </c>
      <c r="L1533" s="7" t="s">
        <v>42</v>
      </c>
      <c r="M1533" s="7" t="s">
        <v>105</v>
      </c>
      <c r="N1533" s="7" t="s">
        <v>3969</v>
      </c>
      <c r="O1533" s="7">
        <v>204.39</v>
      </c>
      <c r="P1533" s="7">
        <v>3</v>
      </c>
      <c r="Q1533" s="7">
        <v>96.03</v>
      </c>
      <c r="R1533" s="8">
        <f>Table1[[#This Row],[Profit]]/Table1[[#This Row],[Sales]]</f>
        <v>0.469837076177895</v>
      </c>
      <c r="S1533" s="7">
        <v>13.73</v>
      </c>
      <c r="T1533" s="7" t="s">
        <v>170</v>
      </c>
      <c r="U1533" s="7">
        <v>731</v>
      </c>
      <c r="V1533" s="7" t="s">
        <v>174</v>
      </c>
      <c r="W1533" s="7" t="s">
        <v>115</v>
      </c>
      <c r="X1533" s="10" t="s">
        <v>28</v>
      </c>
      <c r="Y1533" s="14">
        <v>45182</v>
      </c>
      <c r="Z1533" s="14">
        <v>45188</v>
      </c>
      <c r="AA1533" s="11">
        <f t="shared" si="115"/>
        <v>2023</v>
      </c>
      <c r="AB1533" s="11" t="str">
        <f t="shared" si="116"/>
        <v>September</v>
      </c>
      <c r="AC1533" s="11">
        <f t="shared" si="119"/>
        <v>6</v>
      </c>
      <c r="AD1533" s="13" t="str" cm="1">
        <f t="array" ref="AD1533">_xlfn.IFS(Table1[[#This Row],[Diff order-ship date]]&gt;10,"late time",Table1[[#This Row],[Diff order-ship date]]&gt;=0,"on time",Table1[[#This Row],[Diff order-ship date]]&lt;0,"not appropriate")</f>
        <v>on time</v>
      </c>
      <c r="AE1533" s="11" t="str">
        <f t="shared" si="117"/>
        <v>Positive</v>
      </c>
      <c r="AF1533" s="11" t="str">
        <f>_xlfn.CONCAT(Table1[[#This Row],[Month]],Table1[[#This Row],[year]])</f>
        <v>September2023</v>
      </c>
      <c r="AG1533" s="11">
        <f t="shared" si="118"/>
        <v>0.469837076177895</v>
      </c>
    </row>
    <row r="1534" spans="1:33">
      <c r="A1534" s="4">
        <v>1533</v>
      </c>
      <c r="B1534" s="5" t="s">
        <v>3607</v>
      </c>
      <c r="C1534" s="5" t="s">
        <v>153</v>
      </c>
      <c r="D1534" s="5" t="s">
        <v>805</v>
      </c>
      <c r="E1534" s="5" t="s">
        <v>806</v>
      </c>
      <c r="F1534" s="5" t="s">
        <v>159</v>
      </c>
      <c r="G1534" s="5" t="s">
        <v>3608</v>
      </c>
      <c r="H1534" s="5" t="s">
        <v>40</v>
      </c>
      <c r="I1534" s="5" t="s">
        <v>212</v>
      </c>
      <c r="J1534" s="5" t="s">
        <v>64</v>
      </c>
      <c r="K1534" s="5" t="s">
        <v>4162</v>
      </c>
      <c r="L1534" s="5" t="s">
        <v>29</v>
      </c>
      <c r="M1534" s="5" t="s">
        <v>83</v>
      </c>
      <c r="N1534" s="5" t="s">
        <v>4163</v>
      </c>
      <c r="O1534" s="5">
        <v>697.86</v>
      </c>
      <c r="P1534" s="5">
        <v>6</v>
      </c>
      <c r="Q1534" s="5">
        <v>209.34</v>
      </c>
      <c r="R1534" s="8">
        <f>Table1[[#This Row],[Profit]]/Table1[[#This Row],[Sales]]</f>
        <v>0.29997420686097498</v>
      </c>
      <c r="S1534" s="5">
        <v>54.13</v>
      </c>
      <c r="T1534" s="5" t="s">
        <v>170</v>
      </c>
      <c r="U1534" s="5">
        <v>436</v>
      </c>
      <c r="V1534" s="5" t="s">
        <v>174</v>
      </c>
      <c r="W1534" s="5" t="s">
        <v>110</v>
      </c>
      <c r="X1534" s="9" t="s">
        <v>28</v>
      </c>
      <c r="Y1534" s="12">
        <v>44630</v>
      </c>
      <c r="Z1534" s="12">
        <v>44752</v>
      </c>
      <c r="AA1534" s="11">
        <f t="shared" si="115"/>
        <v>2022</v>
      </c>
      <c r="AB1534" s="11" t="str">
        <f t="shared" si="116"/>
        <v>July</v>
      </c>
      <c r="AC1534" s="11">
        <f t="shared" si="119"/>
        <v>122</v>
      </c>
      <c r="AD1534" s="13" t="str" cm="1">
        <f t="array" ref="AD1534">_xlfn.IFS(Table1[[#This Row],[Diff order-ship date]]&gt;10,"late time",Table1[[#This Row],[Diff order-ship date]]&gt;=0,"on time",Table1[[#This Row],[Diff order-ship date]]&lt;0,"not appropriate")</f>
        <v>late time</v>
      </c>
      <c r="AE1534" s="11" t="str">
        <f t="shared" si="117"/>
        <v>Positive</v>
      </c>
      <c r="AF1534" s="11" t="str">
        <f>_xlfn.CONCAT(Table1[[#This Row],[Month]],Table1[[#This Row],[year]])</f>
        <v>July2022</v>
      </c>
      <c r="AG1534" s="11">
        <f t="shared" si="118"/>
        <v>0.29997420686097498</v>
      </c>
    </row>
    <row r="1535" spans="1:33">
      <c r="A1535" s="6">
        <v>1534</v>
      </c>
      <c r="B1535" s="7" t="s">
        <v>4057</v>
      </c>
      <c r="C1535" s="7" t="s">
        <v>153</v>
      </c>
      <c r="D1535" s="7" t="s">
        <v>536</v>
      </c>
      <c r="E1535" s="7" t="s">
        <v>537</v>
      </c>
      <c r="F1535" s="7" t="s">
        <v>159</v>
      </c>
      <c r="G1535" s="7" t="s">
        <v>3608</v>
      </c>
      <c r="H1535" s="7" t="s">
        <v>40</v>
      </c>
      <c r="I1535" s="7" t="s">
        <v>212</v>
      </c>
      <c r="J1535" s="7" t="s">
        <v>64</v>
      </c>
      <c r="K1535" s="7" t="s">
        <v>2645</v>
      </c>
      <c r="L1535" s="7" t="s">
        <v>29</v>
      </c>
      <c r="M1535" s="7" t="s">
        <v>83</v>
      </c>
      <c r="N1535" s="7" t="s">
        <v>2646</v>
      </c>
      <c r="O1535" s="7">
        <v>227.61</v>
      </c>
      <c r="P1535" s="7">
        <v>9</v>
      </c>
      <c r="Q1535" s="7">
        <v>56.7</v>
      </c>
      <c r="R1535" s="8">
        <f>Table1[[#This Row],[Profit]]/Table1[[#This Row],[Sales]]</f>
        <v>0.24911032028469801</v>
      </c>
      <c r="S1535" s="7">
        <v>18.84</v>
      </c>
      <c r="T1535" s="7" t="s">
        <v>170</v>
      </c>
      <c r="U1535" s="7">
        <v>128</v>
      </c>
      <c r="V1535" s="7" t="s">
        <v>174</v>
      </c>
      <c r="W1535" s="7" t="s">
        <v>126</v>
      </c>
      <c r="X1535" s="10" t="s">
        <v>21</v>
      </c>
      <c r="Y1535" s="14">
        <v>44571</v>
      </c>
      <c r="Z1535" s="14">
        <v>44752</v>
      </c>
      <c r="AA1535" s="11">
        <f t="shared" si="115"/>
        <v>2022</v>
      </c>
      <c r="AB1535" s="11" t="str">
        <f t="shared" si="116"/>
        <v>July</v>
      </c>
      <c r="AC1535" s="11">
        <f t="shared" si="119"/>
        <v>181</v>
      </c>
      <c r="AD1535" s="13" t="str" cm="1">
        <f t="array" ref="AD1535">_xlfn.IFS(Table1[[#This Row],[Diff order-ship date]]&gt;10,"late time",Table1[[#This Row],[Diff order-ship date]]&gt;=0,"on time",Table1[[#This Row],[Diff order-ship date]]&lt;0,"not appropriate")</f>
        <v>late time</v>
      </c>
      <c r="AE1535" s="11" t="str">
        <f t="shared" si="117"/>
        <v>Positive</v>
      </c>
      <c r="AF1535" s="11" t="str">
        <f>_xlfn.CONCAT(Table1[[#This Row],[Month]],Table1[[#This Row],[year]])</f>
        <v>July2022</v>
      </c>
      <c r="AG1535" s="11">
        <f t="shared" si="118"/>
        <v>0.24911032028469801</v>
      </c>
    </row>
    <row r="1536" spans="1:33">
      <c r="A1536" s="4">
        <v>1535</v>
      </c>
      <c r="B1536" s="5" t="s">
        <v>3609</v>
      </c>
      <c r="C1536" s="5" t="s">
        <v>153</v>
      </c>
      <c r="D1536" s="5" t="s">
        <v>3006</v>
      </c>
      <c r="E1536" s="5" t="s">
        <v>3007</v>
      </c>
      <c r="F1536" s="5" t="s">
        <v>159</v>
      </c>
      <c r="G1536" s="5" t="s">
        <v>967</v>
      </c>
      <c r="H1536" s="5" t="s">
        <v>61</v>
      </c>
      <c r="I1536" s="5" t="s">
        <v>212</v>
      </c>
      <c r="J1536" s="5" t="s">
        <v>67</v>
      </c>
      <c r="K1536" s="5" t="s">
        <v>4164</v>
      </c>
      <c r="L1536" s="5" t="s">
        <v>29</v>
      </c>
      <c r="M1536" s="5" t="s">
        <v>83</v>
      </c>
      <c r="N1536" s="5" t="s">
        <v>4165</v>
      </c>
      <c r="O1536" s="5">
        <v>43.8</v>
      </c>
      <c r="P1536" s="5">
        <v>1</v>
      </c>
      <c r="Q1536" s="5">
        <v>6.99</v>
      </c>
      <c r="R1536" s="8">
        <f>Table1[[#This Row],[Profit]]/Table1[[#This Row],[Sales]]</f>
        <v>0.15958904109589001</v>
      </c>
      <c r="S1536" s="5">
        <v>4.53</v>
      </c>
      <c r="T1536" s="5" t="s">
        <v>170</v>
      </c>
      <c r="U1536" s="5">
        <v>434</v>
      </c>
      <c r="V1536" s="5" t="s">
        <v>174</v>
      </c>
      <c r="W1536" s="5" t="s">
        <v>110</v>
      </c>
      <c r="X1536" s="9" t="s">
        <v>28</v>
      </c>
      <c r="Y1536" s="12">
        <v>44630</v>
      </c>
      <c r="Z1536" s="12">
        <v>44814</v>
      </c>
      <c r="AA1536" s="11">
        <f t="shared" si="115"/>
        <v>2022</v>
      </c>
      <c r="AB1536" s="11" t="str">
        <f t="shared" si="116"/>
        <v>September</v>
      </c>
      <c r="AC1536" s="11">
        <f t="shared" si="119"/>
        <v>184</v>
      </c>
      <c r="AD1536" s="13" t="str" cm="1">
        <f t="array" ref="AD1536">_xlfn.IFS(Table1[[#This Row],[Diff order-ship date]]&gt;10,"late time",Table1[[#This Row],[Diff order-ship date]]&gt;=0,"on time",Table1[[#This Row],[Diff order-ship date]]&lt;0,"not appropriate")</f>
        <v>late time</v>
      </c>
      <c r="AE1536" s="11" t="str">
        <f t="shared" si="117"/>
        <v>Positive</v>
      </c>
      <c r="AF1536" s="11" t="str">
        <f>_xlfn.CONCAT(Table1[[#This Row],[Month]],Table1[[#This Row],[year]])</f>
        <v>September2022</v>
      </c>
      <c r="AG1536" s="11">
        <f t="shared" si="118"/>
        <v>0.15958904109589001</v>
      </c>
    </row>
    <row r="1537" spans="1:33">
      <c r="A1537" s="6">
        <v>1536</v>
      </c>
      <c r="B1537" s="7" t="s">
        <v>3607</v>
      </c>
      <c r="C1537" s="7" t="s">
        <v>153</v>
      </c>
      <c r="D1537" s="7" t="s">
        <v>805</v>
      </c>
      <c r="E1537" s="7" t="s">
        <v>806</v>
      </c>
      <c r="F1537" s="7" t="s">
        <v>159</v>
      </c>
      <c r="G1537" s="7" t="s">
        <v>3608</v>
      </c>
      <c r="H1537" s="7" t="s">
        <v>40</v>
      </c>
      <c r="I1537" s="7" t="s">
        <v>212</v>
      </c>
      <c r="J1537" s="7" t="s">
        <v>64</v>
      </c>
      <c r="K1537" s="7" t="s">
        <v>1771</v>
      </c>
      <c r="L1537" s="7" t="s">
        <v>29</v>
      </c>
      <c r="M1537" s="7" t="s">
        <v>50</v>
      </c>
      <c r="N1537" s="7" t="s">
        <v>69</v>
      </c>
      <c r="O1537" s="7">
        <v>972.24</v>
      </c>
      <c r="P1537" s="7">
        <v>8</v>
      </c>
      <c r="Q1537" s="7">
        <v>408.24</v>
      </c>
      <c r="R1537" s="8">
        <f>Table1[[#This Row],[Profit]]/Table1[[#This Row],[Sales]]</f>
        <v>0.41989632189582798</v>
      </c>
      <c r="S1537" s="7">
        <v>76.84</v>
      </c>
      <c r="T1537" s="7" t="s">
        <v>170</v>
      </c>
      <c r="U1537" s="7">
        <v>744</v>
      </c>
      <c r="V1537" s="7" t="s">
        <v>174</v>
      </c>
      <c r="W1537" s="7" t="s">
        <v>110</v>
      </c>
      <c r="X1537" s="10" t="s">
        <v>28</v>
      </c>
      <c r="Y1537" s="14">
        <v>45008</v>
      </c>
      <c r="Z1537" s="14">
        <v>45012</v>
      </c>
      <c r="AA1537" s="11">
        <f t="shared" si="115"/>
        <v>2023</v>
      </c>
      <c r="AB1537" s="11" t="str">
        <f t="shared" si="116"/>
        <v>March</v>
      </c>
      <c r="AC1537" s="11">
        <f t="shared" si="119"/>
        <v>4</v>
      </c>
      <c r="AD1537" s="13" t="str" cm="1">
        <f t="array" ref="AD1537">_xlfn.IFS(Table1[[#This Row],[Diff order-ship date]]&gt;10,"late time",Table1[[#This Row],[Diff order-ship date]]&gt;=0,"on time",Table1[[#This Row],[Diff order-ship date]]&lt;0,"not appropriate")</f>
        <v>on time</v>
      </c>
      <c r="AE1537" s="11" t="str">
        <f t="shared" si="117"/>
        <v>Positive</v>
      </c>
      <c r="AF1537" s="11" t="str">
        <f>_xlfn.CONCAT(Table1[[#This Row],[Month]],Table1[[#This Row],[year]])</f>
        <v>March2023</v>
      </c>
      <c r="AG1537" s="11">
        <f t="shared" si="118"/>
        <v>0.41989632189582798</v>
      </c>
    </row>
    <row r="1538" spans="1:33">
      <c r="A1538" s="4">
        <v>1537</v>
      </c>
      <c r="B1538" s="5" t="s">
        <v>3613</v>
      </c>
      <c r="C1538" s="5" t="s">
        <v>153</v>
      </c>
      <c r="D1538" s="5" t="s">
        <v>1681</v>
      </c>
      <c r="E1538" s="5" t="s">
        <v>1682</v>
      </c>
      <c r="F1538" s="5" t="s">
        <v>159</v>
      </c>
      <c r="G1538" s="5" t="s">
        <v>1778</v>
      </c>
      <c r="H1538" s="5" t="s">
        <v>51</v>
      </c>
      <c r="I1538" s="5" t="s">
        <v>212</v>
      </c>
      <c r="J1538" s="5" t="s">
        <v>64</v>
      </c>
      <c r="K1538" s="5" t="s">
        <v>4166</v>
      </c>
      <c r="L1538" s="5" t="s">
        <v>29</v>
      </c>
      <c r="M1538" s="5" t="s">
        <v>50</v>
      </c>
      <c r="N1538" s="5" t="s">
        <v>4167</v>
      </c>
      <c r="O1538" s="5">
        <v>1091.25</v>
      </c>
      <c r="P1538" s="5">
        <v>3</v>
      </c>
      <c r="Q1538" s="5">
        <v>196.38</v>
      </c>
      <c r="R1538" s="8">
        <f>Table1[[#This Row],[Profit]]/Table1[[#This Row],[Sales]]</f>
        <v>0.17995876288659801</v>
      </c>
      <c r="S1538" s="5">
        <v>72.55</v>
      </c>
      <c r="T1538" s="5" t="s">
        <v>170</v>
      </c>
      <c r="U1538" s="5">
        <v>95</v>
      </c>
      <c r="V1538" s="5" t="s">
        <v>174</v>
      </c>
      <c r="W1538" s="5" t="s">
        <v>126</v>
      </c>
      <c r="X1538" s="9" t="s">
        <v>21</v>
      </c>
      <c r="Y1538" s="12">
        <v>44790</v>
      </c>
      <c r="Z1538" s="12">
        <v>44795</v>
      </c>
      <c r="AA1538" s="11">
        <f t="shared" ref="AA1538:AA1556" si="120">YEAR(Z1538)</f>
        <v>2022</v>
      </c>
      <c r="AB1538" s="11" t="str">
        <f t="shared" ref="AB1538:AB1556" si="121">TEXT(Z1538,"mmmm")</f>
        <v>August</v>
      </c>
      <c r="AC1538" s="11">
        <f t="shared" si="119"/>
        <v>5</v>
      </c>
      <c r="AD1538" s="13" t="str" cm="1">
        <f t="array" ref="AD1538">_xlfn.IFS(Table1[[#This Row],[Diff order-ship date]]&gt;10,"late time",Table1[[#This Row],[Diff order-ship date]]&gt;=0,"on time",Table1[[#This Row],[Diff order-ship date]]&lt;0,"not appropriate")</f>
        <v>on time</v>
      </c>
      <c r="AE1538" s="11" t="str">
        <f t="shared" ref="AE1538:AE1556" si="122">IF(Q1538&lt;0,"Negative","Positive")</f>
        <v>Positive</v>
      </c>
      <c r="AF1538" s="11" t="str">
        <f>_xlfn.CONCAT(Table1[[#This Row],[Month]],Table1[[#This Row],[year]])</f>
        <v>August2022</v>
      </c>
      <c r="AG1538" s="11">
        <f t="shared" ref="AG1538:AG1556" si="123">Q1538/O1538</f>
        <v>0.17995876288659801</v>
      </c>
    </row>
    <row r="1539" spans="1:33">
      <c r="A1539" s="6">
        <v>1538</v>
      </c>
      <c r="B1539" s="7" t="s">
        <v>3614</v>
      </c>
      <c r="C1539" s="7" t="s">
        <v>153</v>
      </c>
      <c r="D1539" s="7" t="s">
        <v>3615</v>
      </c>
      <c r="E1539" s="7" t="s">
        <v>3616</v>
      </c>
      <c r="F1539" s="7" t="s">
        <v>159</v>
      </c>
      <c r="G1539" s="7" t="s">
        <v>155</v>
      </c>
      <c r="H1539" s="7" t="s">
        <v>134</v>
      </c>
      <c r="I1539" s="7" t="s">
        <v>212</v>
      </c>
      <c r="J1539" s="7" t="s">
        <v>66</v>
      </c>
      <c r="K1539" s="7" t="s">
        <v>4168</v>
      </c>
      <c r="L1539" s="7" t="s">
        <v>29</v>
      </c>
      <c r="M1539" s="7" t="s">
        <v>50</v>
      </c>
      <c r="N1539" s="7" t="s">
        <v>4169</v>
      </c>
      <c r="O1539" s="7">
        <v>612.6</v>
      </c>
      <c r="P1539" s="7">
        <v>5</v>
      </c>
      <c r="Q1539" s="7">
        <v>55.05</v>
      </c>
      <c r="R1539" s="8">
        <f>Table1[[#This Row],[Profit]]/Table1[[#This Row],[Sales]]</f>
        <v>8.9862879529872694E-2</v>
      </c>
      <c r="S1539" s="7">
        <v>53.01</v>
      </c>
      <c r="T1539" s="7" t="s">
        <v>170</v>
      </c>
      <c r="U1539" s="7">
        <v>531</v>
      </c>
      <c r="V1539" s="7" t="s">
        <v>174</v>
      </c>
      <c r="W1539" s="7" t="s">
        <v>122</v>
      </c>
      <c r="X1539" s="10" t="s">
        <v>21</v>
      </c>
      <c r="Y1539" s="14">
        <v>45019</v>
      </c>
      <c r="Z1539" s="14">
        <v>45202</v>
      </c>
      <c r="AA1539" s="11">
        <f t="shared" si="120"/>
        <v>2023</v>
      </c>
      <c r="AB1539" s="11" t="str">
        <f t="shared" si="121"/>
        <v>October</v>
      </c>
      <c r="AC1539" s="11">
        <f t="shared" si="119"/>
        <v>183</v>
      </c>
      <c r="AD1539" s="13" t="str" cm="1">
        <f t="array" ref="AD1539">_xlfn.IFS(Table1[[#This Row],[Diff order-ship date]]&gt;10,"late time",Table1[[#This Row],[Diff order-ship date]]&gt;=0,"on time",Table1[[#This Row],[Diff order-ship date]]&lt;0,"not appropriate")</f>
        <v>late time</v>
      </c>
      <c r="AE1539" s="11" t="str">
        <f t="shared" si="122"/>
        <v>Positive</v>
      </c>
      <c r="AF1539" s="11" t="str">
        <f>_xlfn.CONCAT(Table1[[#This Row],[Month]],Table1[[#This Row],[year]])</f>
        <v>October2023</v>
      </c>
      <c r="AG1539" s="11">
        <f t="shared" si="123"/>
        <v>8.9862879529872694E-2</v>
      </c>
    </row>
    <row r="1540" spans="1:33">
      <c r="A1540" s="4">
        <v>1539</v>
      </c>
      <c r="B1540" s="5" t="s">
        <v>3613</v>
      </c>
      <c r="C1540" s="5" t="s">
        <v>153</v>
      </c>
      <c r="D1540" s="5" t="s">
        <v>1681</v>
      </c>
      <c r="E1540" s="5" t="s">
        <v>1682</v>
      </c>
      <c r="F1540" s="5" t="s">
        <v>159</v>
      </c>
      <c r="G1540" s="5" t="s">
        <v>1778</v>
      </c>
      <c r="H1540" s="5" t="s">
        <v>51</v>
      </c>
      <c r="I1540" s="5" t="s">
        <v>212</v>
      </c>
      <c r="J1540" s="5" t="s">
        <v>64</v>
      </c>
      <c r="K1540" s="5" t="s">
        <v>1644</v>
      </c>
      <c r="L1540" s="5" t="s">
        <v>29</v>
      </c>
      <c r="M1540" s="5" t="s">
        <v>56</v>
      </c>
      <c r="N1540" s="5" t="s">
        <v>1645</v>
      </c>
      <c r="O1540" s="5">
        <v>174.06</v>
      </c>
      <c r="P1540" s="5">
        <v>3</v>
      </c>
      <c r="Q1540" s="5">
        <v>87.03</v>
      </c>
      <c r="R1540" s="8">
        <f>Table1[[#This Row],[Profit]]/Table1[[#This Row],[Sales]]</f>
        <v>0.5</v>
      </c>
      <c r="S1540" s="5">
        <v>14.92</v>
      </c>
      <c r="T1540" s="5" t="s">
        <v>170</v>
      </c>
      <c r="U1540" s="5">
        <v>354</v>
      </c>
      <c r="V1540" s="5" t="s">
        <v>174</v>
      </c>
      <c r="W1540" s="5" t="s">
        <v>115</v>
      </c>
      <c r="X1540" s="9" t="s">
        <v>21</v>
      </c>
      <c r="Y1540" s="12">
        <v>44888</v>
      </c>
      <c r="Z1540" s="12">
        <v>44894</v>
      </c>
      <c r="AA1540" s="11">
        <f t="shared" si="120"/>
        <v>2022</v>
      </c>
      <c r="AB1540" s="11" t="str">
        <f t="shared" si="121"/>
        <v>November</v>
      </c>
      <c r="AC1540" s="11">
        <f t="shared" ref="AC1540:AC1556" si="124">DATEDIF(Y1540,Z1540,"d")</f>
        <v>6</v>
      </c>
      <c r="AD1540" s="13" t="str" cm="1">
        <f t="array" ref="AD1540">_xlfn.IFS(Table1[[#This Row],[Diff order-ship date]]&gt;10,"late time",Table1[[#This Row],[Diff order-ship date]]&gt;=0,"on time",Table1[[#This Row],[Diff order-ship date]]&lt;0,"not appropriate")</f>
        <v>on time</v>
      </c>
      <c r="AE1540" s="11" t="str">
        <f t="shared" si="122"/>
        <v>Positive</v>
      </c>
      <c r="AF1540" s="11" t="str">
        <f>_xlfn.CONCAT(Table1[[#This Row],[Month]],Table1[[#This Row],[year]])</f>
        <v>November2022</v>
      </c>
      <c r="AG1540" s="11">
        <f t="shared" si="123"/>
        <v>0.5</v>
      </c>
    </row>
    <row r="1541" spans="1:33">
      <c r="A1541" s="6">
        <v>1540</v>
      </c>
      <c r="B1541" s="7" t="s">
        <v>3783</v>
      </c>
      <c r="C1541" s="7" t="s">
        <v>153</v>
      </c>
      <c r="D1541" s="7" t="s">
        <v>3784</v>
      </c>
      <c r="E1541" s="7" t="s">
        <v>3785</v>
      </c>
      <c r="F1541" s="7" t="s">
        <v>159</v>
      </c>
      <c r="G1541" s="7" t="s">
        <v>155</v>
      </c>
      <c r="H1541" s="7" t="s">
        <v>134</v>
      </c>
      <c r="I1541" s="7" t="s">
        <v>212</v>
      </c>
      <c r="J1541" s="7" t="s">
        <v>66</v>
      </c>
      <c r="K1541" s="7" t="s">
        <v>4170</v>
      </c>
      <c r="L1541" s="7" t="s">
        <v>42</v>
      </c>
      <c r="M1541" s="7" t="s">
        <v>26</v>
      </c>
      <c r="N1541" s="7" t="s">
        <v>4171</v>
      </c>
      <c r="O1541" s="7">
        <v>172.08</v>
      </c>
      <c r="P1541" s="7">
        <v>4</v>
      </c>
      <c r="Q1541" s="7">
        <v>27.48</v>
      </c>
      <c r="R1541" s="8">
        <f>Table1[[#This Row],[Profit]]/Table1[[#This Row],[Sales]]</f>
        <v>0.15969316596931701</v>
      </c>
      <c r="S1541" s="7">
        <v>18.420000000000002</v>
      </c>
      <c r="T1541" s="7" t="s">
        <v>170</v>
      </c>
      <c r="U1541" s="7">
        <v>547</v>
      </c>
      <c r="V1541" s="7" t="s">
        <v>174</v>
      </c>
      <c r="W1541" s="7" t="s">
        <v>122</v>
      </c>
      <c r="X1541" s="10" t="s">
        <v>21</v>
      </c>
      <c r="Y1541" s="14">
        <v>45085</v>
      </c>
      <c r="Z1541" s="14">
        <v>45207</v>
      </c>
      <c r="AA1541" s="11">
        <f t="shared" si="120"/>
        <v>2023</v>
      </c>
      <c r="AB1541" s="11" t="str">
        <f t="shared" si="121"/>
        <v>October</v>
      </c>
      <c r="AC1541" s="11">
        <f t="shared" si="124"/>
        <v>122</v>
      </c>
      <c r="AD1541" s="13" t="str" cm="1">
        <f t="array" ref="AD1541">_xlfn.IFS(Table1[[#This Row],[Diff order-ship date]]&gt;10,"late time",Table1[[#This Row],[Diff order-ship date]]&gt;=0,"on time",Table1[[#This Row],[Diff order-ship date]]&lt;0,"not appropriate")</f>
        <v>late time</v>
      </c>
      <c r="AE1541" s="11" t="str">
        <f t="shared" si="122"/>
        <v>Positive</v>
      </c>
      <c r="AF1541" s="11" t="str">
        <f>_xlfn.CONCAT(Table1[[#This Row],[Month]],Table1[[#This Row],[year]])</f>
        <v>October2023</v>
      </c>
      <c r="AG1541" s="11">
        <f t="shared" si="123"/>
        <v>0.15969316596931701</v>
      </c>
    </row>
    <row r="1542" spans="1:33">
      <c r="A1542" s="4">
        <v>1541</v>
      </c>
      <c r="B1542" s="5" t="s">
        <v>3609</v>
      </c>
      <c r="C1542" s="5" t="s">
        <v>153</v>
      </c>
      <c r="D1542" s="5" t="s">
        <v>3006</v>
      </c>
      <c r="E1542" s="5" t="s">
        <v>3007</v>
      </c>
      <c r="F1542" s="5" t="s">
        <v>159</v>
      </c>
      <c r="G1542" s="5" t="s">
        <v>967</v>
      </c>
      <c r="H1542" s="5" t="s">
        <v>61</v>
      </c>
      <c r="I1542" s="5" t="s">
        <v>212</v>
      </c>
      <c r="J1542" s="5" t="s">
        <v>67</v>
      </c>
      <c r="K1542" s="5" t="s">
        <v>2509</v>
      </c>
      <c r="L1542" s="5" t="s">
        <v>42</v>
      </c>
      <c r="M1542" s="5" t="s">
        <v>26</v>
      </c>
      <c r="N1542" s="5" t="s">
        <v>2510</v>
      </c>
      <c r="O1542" s="5">
        <v>337.23</v>
      </c>
      <c r="P1542" s="5">
        <v>3</v>
      </c>
      <c r="Q1542" s="5">
        <v>10.08</v>
      </c>
      <c r="R1542" s="8">
        <f>Table1[[#This Row],[Profit]]/Table1[[#This Row],[Sales]]</f>
        <v>2.9890579129970601E-2</v>
      </c>
      <c r="S1542" s="5">
        <v>10.3</v>
      </c>
      <c r="T1542" s="5" t="s">
        <v>170</v>
      </c>
      <c r="U1542" s="5">
        <v>418</v>
      </c>
      <c r="V1542" s="5" t="s">
        <v>174</v>
      </c>
      <c r="W1542" s="5" t="s">
        <v>115</v>
      </c>
      <c r="X1542" s="9" t="s">
        <v>21</v>
      </c>
      <c r="Y1542" s="12">
        <v>44238</v>
      </c>
      <c r="Z1542" s="12">
        <v>44388</v>
      </c>
      <c r="AA1542" s="11">
        <f t="shared" si="120"/>
        <v>2021</v>
      </c>
      <c r="AB1542" s="11" t="str">
        <f t="shared" si="121"/>
        <v>July</v>
      </c>
      <c r="AC1542" s="11">
        <f t="shared" si="124"/>
        <v>150</v>
      </c>
      <c r="AD1542" s="13" t="str" cm="1">
        <f t="array" ref="AD1542">_xlfn.IFS(Table1[[#This Row],[Diff order-ship date]]&gt;10,"late time",Table1[[#This Row],[Diff order-ship date]]&gt;=0,"on time",Table1[[#This Row],[Diff order-ship date]]&lt;0,"not appropriate")</f>
        <v>late time</v>
      </c>
      <c r="AE1542" s="11" t="str">
        <f t="shared" si="122"/>
        <v>Positive</v>
      </c>
      <c r="AF1542" s="11" t="str">
        <f>_xlfn.CONCAT(Table1[[#This Row],[Month]],Table1[[#This Row],[year]])</f>
        <v>July2021</v>
      </c>
      <c r="AG1542" s="11">
        <f t="shared" si="123"/>
        <v>2.9890579129970601E-2</v>
      </c>
    </row>
    <row r="1543" spans="1:33">
      <c r="A1543" s="6">
        <v>1542</v>
      </c>
      <c r="B1543" s="7" t="s">
        <v>3786</v>
      </c>
      <c r="C1543" s="7" t="s">
        <v>153</v>
      </c>
      <c r="D1543" s="7" t="s">
        <v>3787</v>
      </c>
      <c r="E1543" s="7" t="s">
        <v>3788</v>
      </c>
      <c r="F1543" s="7" t="s">
        <v>159</v>
      </c>
      <c r="G1543" s="7" t="s">
        <v>55</v>
      </c>
      <c r="H1543" s="7" t="s">
        <v>55</v>
      </c>
      <c r="I1543" s="7" t="s">
        <v>212</v>
      </c>
      <c r="J1543" s="7" t="s">
        <v>65</v>
      </c>
      <c r="K1543" s="7" t="s">
        <v>1119</v>
      </c>
      <c r="L1543" s="7" t="s">
        <v>42</v>
      </c>
      <c r="M1543" s="7" t="s">
        <v>95</v>
      </c>
      <c r="N1543" s="7" t="s">
        <v>1120</v>
      </c>
      <c r="O1543" s="7">
        <v>1295.28</v>
      </c>
      <c r="P1543" s="7">
        <v>8</v>
      </c>
      <c r="Q1543" s="7">
        <v>504.96</v>
      </c>
      <c r="R1543" s="8">
        <f>Table1[[#This Row],[Profit]]/Table1[[#This Row],[Sales]]</f>
        <v>0.38984621085788401</v>
      </c>
      <c r="S1543" s="7">
        <v>25.41</v>
      </c>
      <c r="T1543" s="7" t="s">
        <v>170</v>
      </c>
      <c r="U1543" s="7">
        <v>267</v>
      </c>
      <c r="V1543" s="7" t="s">
        <v>174</v>
      </c>
      <c r="W1543" s="7" t="s">
        <v>110</v>
      </c>
      <c r="X1543" s="10" t="s">
        <v>21</v>
      </c>
      <c r="Y1543" s="14">
        <v>45607</v>
      </c>
      <c r="Z1543" s="14">
        <v>45611</v>
      </c>
      <c r="AA1543" s="11">
        <f t="shared" si="120"/>
        <v>2024</v>
      </c>
      <c r="AB1543" s="11" t="str">
        <f t="shared" si="121"/>
        <v>November</v>
      </c>
      <c r="AC1543" s="11">
        <f t="shared" si="124"/>
        <v>4</v>
      </c>
      <c r="AD1543" s="13" t="str" cm="1">
        <f t="array" ref="AD1543">_xlfn.IFS(Table1[[#This Row],[Diff order-ship date]]&gt;10,"late time",Table1[[#This Row],[Diff order-ship date]]&gt;=0,"on time",Table1[[#This Row],[Diff order-ship date]]&lt;0,"not appropriate")</f>
        <v>on time</v>
      </c>
      <c r="AE1543" s="11" t="str">
        <f t="shared" si="122"/>
        <v>Positive</v>
      </c>
      <c r="AF1543" s="11" t="str">
        <f>_xlfn.CONCAT(Table1[[#This Row],[Month]],Table1[[#This Row],[year]])</f>
        <v>November2024</v>
      </c>
      <c r="AG1543" s="11">
        <f t="shared" si="123"/>
        <v>0.38984621085788401</v>
      </c>
    </row>
    <row r="1544" spans="1:33">
      <c r="A1544" s="4">
        <v>1543</v>
      </c>
      <c r="B1544" s="5" t="s">
        <v>3622</v>
      </c>
      <c r="C1544" s="5" t="s">
        <v>153</v>
      </c>
      <c r="D1544" s="5" t="s">
        <v>3623</v>
      </c>
      <c r="E1544" s="5" t="s">
        <v>3624</v>
      </c>
      <c r="F1544" s="5" t="s">
        <v>159</v>
      </c>
      <c r="G1544" s="5" t="s">
        <v>1237</v>
      </c>
      <c r="H1544" s="5" t="s">
        <v>129</v>
      </c>
      <c r="I1544" s="5" t="s">
        <v>212</v>
      </c>
      <c r="J1544" s="5" t="s">
        <v>67</v>
      </c>
      <c r="K1544" s="5" t="s">
        <v>1719</v>
      </c>
      <c r="L1544" s="5" t="s">
        <v>42</v>
      </c>
      <c r="M1544" s="5" t="s">
        <v>105</v>
      </c>
      <c r="N1544" s="5" t="s">
        <v>1720</v>
      </c>
      <c r="O1544" s="5">
        <v>249.93</v>
      </c>
      <c r="P1544" s="5">
        <v>3</v>
      </c>
      <c r="Q1544" s="5">
        <v>59.94</v>
      </c>
      <c r="R1544" s="8">
        <f>Table1[[#This Row],[Profit]]/Table1[[#This Row],[Sales]]</f>
        <v>0.239827151602449</v>
      </c>
      <c r="S1544" s="5">
        <v>29.38</v>
      </c>
      <c r="T1544" s="5" t="s">
        <v>170</v>
      </c>
      <c r="U1544" s="5">
        <v>570</v>
      </c>
      <c r="V1544" s="5" t="s">
        <v>174</v>
      </c>
      <c r="W1544" s="5" t="s">
        <v>110</v>
      </c>
      <c r="X1544" s="9" t="s">
        <v>21</v>
      </c>
      <c r="Y1544" s="12">
        <v>45284</v>
      </c>
      <c r="Z1544" s="12">
        <v>45289</v>
      </c>
      <c r="AA1544" s="11">
        <f t="shared" si="120"/>
        <v>2023</v>
      </c>
      <c r="AB1544" s="11" t="str">
        <f t="shared" si="121"/>
        <v>December</v>
      </c>
      <c r="AC1544" s="11">
        <f t="shared" si="124"/>
        <v>5</v>
      </c>
      <c r="AD1544" s="13" t="str" cm="1">
        <f t="array" ref="AD1544">_xlfn.IFS(Table1[[#This Row],[Diff order-ship date]]&gt;10,"late time",Table1[[#This Row],[Diff order-ship date]]&gt;=0,"on time",Table1[[#This Row],[Diff order-ship date]]&lt;0,"not appropriate")</f>
        <v>on time</v>
      </c>
      <c r="AE1544" s="11" t="str">
        <f t="shared" si="122"/>
        <v>Positive</v>
      </c>
      <c r="AF1544" s="11" t="str">
        <f>_xlfn.CONCAT(Table1[[#This Row],[Month]],Table1[[#This Row],[year]])</f>
        <v>December2023</v>
      </c>
      <c r="AG1544" s="11">
        <f t="shared" si="123"/>
        <v>0.239827151602449</v>
      </c>
    </row>
    <row r="1545" spans="1:33">
      <c r="A1545" s="6">
        <v>1544</v>
      </c>
      <c r="B1545" s="7" t="s">
        <v>3868</v>
      </c>
      <c r="C1545" s="7" t="s">
        <v>153</v>
      </c>
      <c r="D1545" s="7" t="s">
        <v>526</v>
      </c>
      <c r="E1545" s="7" t="s">
        <v>527</v>
      </c>
      <c r="F1545" s="7" t="s">
        <v>159</v>
      </c>
      <c r="G1545" s="7" t="s">
        <v>474</v>
      </c>
      <c r="H1545" s="7" t="s">
        <v>25</v>
      </c>
      <c r="I1545" s="7" t="s">
        <v>212</v>
      </c>
      <c r="J1545" s="7" t="s">
        <v>66</v>
      </c>
      <c r="K1545" s="7" t="s">
        <v>4172</v>
      </c>
      <c r="L1545" s="7" t="s">
        <v>42</v>
      </c>
      <c r="M1545" s="7" t="s">
        <v>105</v>
      </c>
      <c r="N1545" s="7" t="s">
        <v>4173</v>
      </c>
      <c r="O1545" s="7">
        <v>409.95</v>
      </c>
      <c r="P1545" s="7">
        <v>3</v>
      </c>
      <c r="Q1545" s="7">
        <v>102.42</v>
      </c>
      <c r="R1545" s="8">
        <f>Table1[[#This Row],[Profit]]/Table1[[#This Row],[Sales]]</f>
        <v>0.24983534577387501</v>
      </c>
      <c r="S1545" s="7">
        <v>20.6</v>
      </c>
      <c r="T1545" s="7" t="s">
        <v>170</v>
      </c>
      <c r="U1545" s="7">
        <v>270</v>
      </c>
      <c r="V1545" s="7" t="s">
        <v>174</v>
      </c>
      <c r="W1545" s="7" t="s">
        <v>126</v>
      </c>
      <c r="X1545" s="10" t="s">
        <v>21</v>
      </c>
      <c r="Y1545" s="14">
        <v>45580</v>
      </c>
      <c r="Z1545" s="14">
        <v>45586</v>
      </c>
      <c r="AA1545" s="11">
        <f t="shared" si="120"/>
        <v>2024</v>
      </c>
      <c r="AB1545" s="11" t="str">
        <f t="shared" si="121"/>
        <v>October</v>
      </c>
      <c r="AC1545" s="11">
        <f t="shared" si="124"/>
        <v>6</v>
      </c>
      <c r="AD1545" s="13" t="str" cm="1">
        <f t="array" ref="AD1545">_xlfn.IFS(Table1[[#This Row],[Diff order-ship date]]&gt;10,"late time",Table1[[#This Row],[Diff order-ship date]]&gt;=0,"on time",Table1[[#This Row],[Diff order-ship date]]&lt;0,"not appropriate")</f>
        <v>on time</v>
      </c>
      <c r="AE1545" s="11" t="str">
        <f t="shared" si="122"/>
        <v>Positive</v>
      </c>
      <c r="AF1545" s="11" t="str">
        <f>_xlfn.CONCAT(Table1[[#This Row],[Month]],Table1[[#This Row],[year]])</f>
        <v>October2024</v>
      </c>
      <c r="AG1545" s="11">
        <f t="shared" si="123"/>
        <v>0.24983534577387501</v>
      </c>
    </row>
    <row r="1546" spans="1:33">
      <c r="A1546" s="4">
        <v>1545</v>
      </c>
      <c r="B1546" s="5" t="s">
        <v>3613</v>
      </c>
      <c r="C1546" s="5" t="s">
        <v>153</v>
      </c>
      <c r="D1546" s="5" t="s">
        <v>1681</v>
      </c>
      <c r="E1546" s="5" t="s">
        <v>1682</v>
      </c>
      <c r="F1546" s="5" t="s">
        <v>159</v>
      </c>
      <c r="G1546" s="5" t="s">
        <v>1778</v>
      </c>
      <c r="H1546" s="5" t="s">
        <v>51</v>
      </c>
      <c r="I1546" s="5" t="s">
        <v>212</v>
      </c>
      <c r="J1546" s="5" t="s">
        <v>64</v>
      </c>
      <c r="K1546" s="5" t="s">
        <v>3571</v>
      </c>
      <c r="L1546" s="5" t="s">
        <v>42</v>
      </c>
      <c r="M1546" s="5" t="s">
        <v>105</v>
      </c>
      <c r="N1546" s="5" t="s">
        <v>3572</v>
      </c>
      <c r="O1546" s="5">
        <v>339.48</v>
      </c>
      <c r="P1546" s="5">
        <v>2</v>
      </c>
      <c r="Q1546" s="5">
        <v>27.12</v>
      </c>
      <c r="R1546" s="8">
        <f>Table1[[#This Row],[Profit]]/Table1[[#This Row],[Sales]]</f>
        <v>7.9886885825380005E-2</v>
      </c>
      <c r="S1546" s="5">
        <v>10.64</v>
      </c>
      <c r="T1546" s="5" t="s">
        <v>170</v>
      </c>
      <c r="U1546" s="5">
        <v>700</v>
      </c>
      <c r="V1546" s="5" t="s">
        <v>174</v>
      </c>
      <c r="W1546" s="5" t="s">
        <v>122</v>
      </c>
      <c r="X1546" s="9" t="s">
        <v>21</v>
      </c>
      <c r="Y1546" s="12">
        <v>44787</v>
      </c>
      <c r="Z1546" s="12">
        <v>44792</v>
      </c>
      <c r="AA1546" s="11">
        <f t="shared" si="120"/>
        <v>2022</v>
      </c>
      <c r="AB1546" s="11" t="str">
        <f t="shared" si="121"/>
        <v>August</v>
      </c>
      <c r="AC1546" s="11">
        <f t="shared" si="124"/>
        <v>5</v>
      </c>
      <c r="AD1546" s="13" t="str" cm="1">
        <f t="array" ref="AD1546">_xlfn.IFS(Table1[[#This Row],[Diff order-ship date]]&gt;10,"late time",Table1[[#This Row],[Diff order-ship date]]&gt;=0,"on time",Table1[[#This Row],[Diff order-ship date]]&lt;0,"not appropriate")</f>
        <v>on time</v>
      </c>
      <c r="AE1546" s="11" t="str">
        <f t="shared" si="122"/>
        <v>Positive</v>
      </c>
      <c r="AF1546" s="11" t="str">
        <f>_xlfn.CONCAT(Table1[[#This Row],[Month]],Table1[[#This Row],[year]])</f>
        <v>August2022</v>
      </c>
      <c r="AG1546" s="11">
        <f t="shared" si="123"/>
        <v>7.9886885825380005E-2</v>
      </c>
    </row>
    <row r="1547" spans="1:33">
      <c r="A1547" s="6">
        <v>1546</v>
      </c>
      <c r="B1547" s="7" t="s">
        <v>3871</v>
      </c>
      <c r="C1547" s="7" t="s">
        <v>153</v>
      </c>
      <c r="D1547" s="7" t="s">
        <v>3872</v>
      </c>
      <c r="E1547" s="7" t="s">
        <v>3873</v>
      </c>
      <c r="F1547" s="7" t="s">
        <v>159</v>
      </c>
      <c r="G1547" s="7" t="s">
        <v>1873</v>
      </c>
      <c r="H1547" s="7" t="s">
        <v>137</v>
      </c>
      <c r="I1547" s="7" t="s">
        <v>212</v>
      </c>
      <c r="J1547" s="7" t="s">
        <v>64</v>
      </c>
      <c r="K1547" s="7" t="s">
        <v>3553</v>
      </c>
      <c r="L1547" s="7" t="s">
        <v>29</v>
      </c>
      <c r="M1547" s="7" t="s">
        <v>83</v>
      </c>
      <c r="N1547" s="7" t="s">
        <v>3554</v>
      </c>
      <c r="O1547" s="7">
        <v>113.04</v>
      </c>
      <c r="P1547" s="7">
        <v>2</v>
      </c>
      <c r="Q1547" s="7">
        <v>38.4</v>
      </c>
      <c r="R1547" s="8">
        <f>Table1[[#This Row],[Profit]]/Table1[[#This Row],[Sales]]</f>
        <v>0.339702760084926</v>
      </c>
      <c r="S1547" s="7">
        <v>10.52</v>
      </c>
      <c r="T1547" s="7" t="s">
        <v>170</v>
      </c>
      <c r="U1547" s="7">
        <v>467</v>
      </c>
      <c r="V1547" s="7" t="s">
        <v>174</v>
      </c>
      <c r="W1547" s="7" t="s">
        <v>110</v>
      </c>
      <c r="X1547" s="10" t="s">
        <v>28</v>
      </c>
      <c r="Y1547" s="14">
        <v>44616</v>
      </c>
      <c r="Z1547" s="14">
        <v>44620</v>
      </c>
      <c r="AA1547" s="11">
        <f t="shared" si="120"/>
        <v>2022</v>
      </c>
      <c r="AB1547" s="11" t="str">
        <f t="shared" si="121"/>
        <v>February</v>
      </c>
      <c r="AC1547" s="11">
        <f t="shared" si="124"/>
        <v>4</v>
      </c>
      <c r="AD1547" s="13" t="str" cm="1">
        <f t="array" ref="AD1547">_xlfn.IFS(Table1[[#This Row],[Diff order-ship date]]&gt;10,"late time",Table1[[#This Row],[Diff order-ship date]]&gt;=0,"on time",Table1[[#This Row],[Diff order-ship date]]&lt;0,"not appropriate")</f>
        <v>on time</v>
      </c>
      <c r="AE1547" s="11" t="str">
        <f t="shared" si="122"/>
        <v>Positive</v>
      </c>
      <c r="AF1547" s="11" t="str">
        <f>_xlfn.CONCAT(Table1[[#This Row],[Month]],Table1[[#This Row],[year]])</f>
        <v>February2022</v>
      </c>
      <c r="AG1547" s="11">
        <f t="shared" si="123"/>
        <v>0.339702760084926</v>
      </c>
    </row>
    <row r="1548" spans="1:33">
      <c r="A1548" s="4">
        <v>1547</v>
      </c>
      <c r="B1548" s="5" t="s">
        <v>4174</v>
      </c>
      <c r="C1548" s="5" t="s">
        <v>153</v>
      </c>
      <c r="D1548" s="5" t="s">
        <v>4175</v>
      </c>
      <c r="E1548" s="5" t="s">
        <v>4176</v>
      </c>
      <c r="F1548" s="5" t="s">
        <v>159</v>
      </c>
      <c r="G1548" s="5" t="s">
        <v>920</v>
      </c>
      <c r="H1548" s="5" t="s">
        <v>74</v>
      </c>
      <c r="I1548" s="5" t="s">
        <v>212</v>
      </c>
      <c r="J1548" s="5" t="s">
        <v>65</v>
      </c>
      <c r="K1548" s="5" t="s">
        <v>2555</v>
      </c>
      <c r="L1548" s="5" t="s">
        <v>29</v>
      </c>
      <c r="M1548" s="5" t="s">
        <v>56</v>
      </c>
      <c r="N1548" s="5" t="s">
        <v>2556</v>
      </c>
      <c r="O1548" s="5">
        <v>289.32</v>
      </c>
      <c r="P1548" s="5">
        <v>2</v>
      </c>
      <c r="Q1548" s="5">
        <v>49.14</v>
      </c>
      <c r="R1548" s="8">
        <f>Table1[[#This Row],[Profit]]/Table1[[#This Row],[Sales]]</f>
        <v>0.169846536706761</v>
      </c>
      <c r="S1548" s="5">
        <v>13.13</v>
      </c>
      <c r="T1548" s="5" t="s">
        <v>170</v>
      </c>
      <c r="U1548" s="5">
        <v>763</v>
      </c>
      <c r="V1548" s="5" t="s">
        <v>174</v>
      </c>
      <c r="W1548" s="5" t="s">
        <v>126</v>
      </c>
      <c r="X1548" s="9" t="s">
        <v>21</v>
      </c>
      <c r="Y1548" s="12">
        <v>45644</v>
      </c>
      <c r="Z1548" s="12">
        <v>45649</v>
      </c>
      <c r="AA1548" s="11">
        <f t="shared" si="120"/>
        <v>2024</v>
      </c>
      <c r="AB1548" s="11" t="str">
        <f t="shared" si="121"/>
        <v>December</v>
      </c>
      <c r="AC1548" s="11">
        <f t="shared" si="124"/>
        <v>5</v>
      </c>
      <c r="AD1548" s="13" t="str" cm="1">
        <f t="array" ref="AD1548">_xlfn.IFS(Table1[[#This Row],[Diff order-ship date]]&gt;10,"late time",Table1[[#This Row],[Diff order-ship date]]&gt;=0,"on time",Table1[[#This Row],[Diff order-ship date]]&lt;0,"not appropriate")</f>
        <v>on time</v>
      </c>
      <c r="AE1548" s="11" t="str">
        <f t="shared" si="122"/>
        <v>Positive</v>
      </c>
      <c r="AF1548" s="11" t="str">
        <f>_xlfn.CONCAT(Table1[[#This Row],[Month]],Table1[[#This Row],[year]])</f>
        <v>December2024</v>
      </c>
      <c r="AG1548" s="11">
        <f t="shared" si="123"/>
        <v>0.169846536706761</v>
      </c>
    </row>
    <row r="1549" spans="1:33">
      <c r="A1549" s="6">
        <v>1548</v>
      </c>
      <c r="B1549" s="7" t="s">
        <v>3588</v>
      </c>
      <c r="C1549" s="7" t="s">
        <v>153</v>
      </c>
      <c r="D1549" s="7" t="s">
        <v>1861</v>
      </c>
      <c r="E1549" s="7" t="s">
        <v>1862</v>
      </c>
      <c r="F1549" s="7" t="s">
        <v>158</v>
      </c>
      <c r="G1549" s="7" t="s">
        <v>276</v>
      </c>
      <c r="H1549" s="7" t="s">
        <v>51</v>
      </c>
      <c r="I1549" s="7" t="s">
        <v>212</v>
      </c>
      <c r="J1549" s="7" t="s">
        <v>64</v>
      </c>
      <c r="K1549" s="7" t="s">
        <v>1319</v>
      </c>
      <c r="L1549" s="7" t="s">
        <v>29</v>
      </c>
      <c r="M1549" s="7" t="s">
        <v>56</v>
      </c>
      <c r="N1549" s="7" t="s">
        <v>1320</v>
      </c>
      <c r="O1549" s="7">
        <v>397.44</v>
      </c>
      <c r="P1549" s="7">
        <v>3</v>
      </c>
      <c r="Q1549" s="7">
        <v>15.84</v>
      </c>
      <c r="R1549" s="8">
        <f>Table1[[#This Row],[Profit]]/Table1[[#This Row],[Sales]]</f>
        <v>3.9855072463768099E-2</v>
      </c>
      <c r="S1549" s="7">
        <v>26.96</v>
      </c>
      <c r="T1549" s="7" t="s">
        <v>170</v>
      </c>
      <c r="U1549" s="7">
        <v>63</v>
      </c>
      <c r="V1549" s="7" t="s">
        <v>174</v>
      </c>
      <c r="W1549" s="7" t="s">
        <v>110</v>
      </c>
      <c r="X1549" s="10" t="s">
        <v>21</v>
      </c>
      <c r="Y1549" s="14">
        <v>45477</v>
      </c>
      <c r="Z1549" s="14">
        <v>45600</v>
      </c>
      <c r="AA1549" s="11">
        <f t="shared" si="120"/>
        <v>2024</v>
      </c>
      <c r="AB1549" s="11" t="str">
        <f t="shared" si="121"/>
        <v>November</v>
      </c>
      <c r="AC1549" s="11">
        <f t="shared" si="124"/>
        <v>123</v>
      </c>
      <c r="AD1549" s="13" t="str" cm="1">
        <f t="array" ref="AD1549">_xlfn.IFS(Table1[[#This Row],[Diff order-ship date]]&gt;10,"late time",Table1[[#This Row],[Diff order-ship date]]&gt;=0,"on time",Table1[[#This Row],[Diff order-ship date]]&lt;0,"not appropriate")</f>
        <v>late time</v>
      </c>
      <c r="AE1549" s="11" t="str">
        <f t="shared" si="122"/>
        <v>Positive</v>
      </c>
      <c r="AF1549" s="11" t="str">
        <f>_xlfn.CONCAT(Table1[[#This Row],[Month]],Table1[[#This Row],[year]])</f>
        <v>November2024</v>
      </c>
      <c r="AG1549" s="11">
        <f t="shared" si="123"/>
        <v>3.9855072463768099E-2</v>
      </c>
    </row>
    <row r="1550" spans="1:33">
      <c r="A1550" s="4">
        <v>1549</v>
      </c>
      <c r="B1550" s="5" t="s">
        <v>4003</v>
      </c>
      <c r="C1550" s="5" t="s">
        <v>153</v>
      </c>
      <c r="D1550" s="5" t="s">
        <v>4004</v>
      </c>
      <c r="E1550" s="5" t="s">
        <v>4005</v>
      </c>
      <c r="F1550" s="5" t="s">
        <v>158</v>
      </c>
      <c r="G1550" s="5" t="s">
        <v>560</v>
      </c>
      <c r="H1550" s="5" t="s">
        <v>100</v>
      </c>
      <c r="I1550" s="5" t="s">
        <v>212</v>
      </c>
      <c r="J1550" s="5" t="s">
        <v>67</v>
      </c>
      <c r="K1550" s="5" t="s">
        <v>4177</v>
      </c>
      <c r="L1550" s="5" t="s">
        <v>29</v>
      </c>
      <c r="M1550" s="5" t="s">
        <v>83</v>
      </c>
      <c r="N1550" s="5" t="s">
        <v>4178</v>
      </c>
      <c r="O1550" s="5">
        <v>122.94</v>
      </c>
      <c r="P1550" s="5">
        <v>3</v>
      </c>
      <c r="Q1550" s="5">
        <v>50.4</v>
      </c>
      <c r="R1550" s="8">
        <f>Table1[[#This Row],[Profit]]/Table1[[#This Row],[Sales]]</f>
        <v>0.40995607613469998</v>
      </c>
      <c r="S1550" s="5">
        <v>10.029999999999999</v>
      </c>
      <c r="T1550" s="5" t="s">
        <v>170</v>
      </c>
      <c r="U1550" s="5">
        <v>430</v>
      </c>
      <c r="V1550" s="5" t="s">
        <v>174</v>
      </c>
      <c r="W1550" s="5" t="s">
        <v>115</v>
      </c>
      <c r="X1550" s="9" t="s">
        <v>28</v>
      </c>
      <c r="Y1550" s="12">
        <v>45614</v>
      </c>
      <c r="Z1550" s="12">
        <v>45618</v>
      </c>
      <c r="AA1550" s="11">
        <f t="shared" si="120"/>
        <v>2024</v>
      </c>
      <c r="AB1550" s="11" t="str">
        <f t="shared" si="121"/>
        <v>November</v>
      </c>
      <c r="AC1550" s="11">
        <f t="shared" si="124"/>
        <v>4</v>
      </c>
      <c r="AD1550" s="13" t="str" cm="1">
        <f t="array" ref="AD1550">_xlfn.IFS(Table1[[#This Row],[Diff order-ship date]]&gt;10,"late time",Table1[[#This Row],[Diff order-ship date]]&gt;=0,"on time",Table1[[#This Row],[Diff order-ship date]]&lt;0,"not appropriate")</f>
        <v>on time</v>
      </c>
      <c r="AE1550" s="11" t="str">
        <f t="shared" si="122"/>
        <v>Positive</v>
      </c>
      <c r="AF1550" s="11" t="str">
        <f>_xlfn.CONCAT(Table1[[#This Row],[Month]],Table1[[#This Row],[year]])</f>
        <v>November2024</v>
      </c>
      <c r="AG1550" s="11">
        <f t="shared" si="123"/>
        <v>0.40995607613469998</v>
      </c>
    </row>
    <row r="1551" spans="1:33">
      <c r="A1551" s="6">
        <v>1550</v>
      </c>
      <c r="B1551" s="7" t="s">
        <v>4179</v>
      </c>
      <c r="C1551" s="7" t="s">
        <v>153</v>
      </c>
      <c r="D1551" s="7" t="s">
        <v>2418</v>
      </c>
      <c r="E1551" s="7" t="s">
        <v>2419</v>
      </c>
      <c r="F1551" s="7" t="s">
        <v>158</v>
      </c>
      <c r="G1551" s="7" t="s">
        <v>55</v>
      </c>
      <c r="H1551" s="7" t="s">
        <v>55</v>
      </c>
      <c r="I1551" s="7" t="s">
        <v>212</v>
      </c>
      <c r="J1551" s="7" t="s">
        <v>65</v>
      </c>
      <c r="K1551" s="7" t="s">
        <v>4180</v>
      </c>
      <c r="L1551" s="7" t="s">
        <v>42</v>
      </c>
      <c r="M1551" s="7" t="s">
        <v>105</v>
      </c>
      <c r="N1551" s="7" t="s">
        <v>4181</v>
      </c>
      <c r="O1551" s="7">
        <v>455.49</v>
      </c>
      <c r="P1551" s="7">
        <v>3</v>
      </c>
      <c r="Q1551" s="7">
        <v>86.49</v>
      </c>
      <c r="R1551" s="8">
        <f>Table1[[#This Row],[Profit]]/Table1[[#This Row],[Sales]]</f>
        <v>0.189883422248567</v>
      </c>
      <c r="S1551" s="7">
        <v>9.24</v>
      </c>
      <c r="T1551" s="7" t="s">
        <v>170</v>
      </c>
      <c r="U1551" s="7">
        <v>711</v>
      </c>
      <c r="V1551" s="7" t="s">
        <v>174</v>
      </c>
      <c r="W1551" s="7" t="s">
        <v>115</v>
      </c>
      <c r="X1551" s="10" t="s">
        <v>28</v>
      </c>
      <c r="Y1551" s="14">
        <v>45316</v>
      </c>
      <c r="Z1551" s="14">
        <v>45320</v>
      </c>
      <c r="AA1551" s="11">
        <f t="shared" si="120"/>
        <v>2024</v>
      </c>
      <c r="AB1551" s="11" t="str">
        <f t="shared" si="121"/>
        <v>January</v>
      </c>
      <c r="AC1551" s="11">
        <f t="shared" si="124"/>
        <v>4</v>
      </c>
      <c r="AD1551" s="13" t="str" cm="1">
        <f t="array" ref="AD1551">_xlfn.IFS(Table1[[#This Row],[Diff order-ship date]]&gt;10,"late time",Table1[[#This Row],[Diff order-ship date]]&gt;=0,"on time",Table1[[#This Row],[Diff order-ship date]]&lt;0,"not appropriate")</f>
        <v>on time</v>
      </c>
      <c r="AE1551" s="11" t="str">
        <f t="shared" si="122"/>
        <v>Positive</v>
      </c>
      <c r="AF1551" s="11" t="str">
        <f>_xlfn.CONCAT(Table1[[#This Row],[Month]],Table1[[#This Row],[year]])</f>
        <v>January2024</v>
      </c>
      <c r="AG1551" s="11">
        <f t="shared" si="123"/>
        <v>0.189883422248567</v>
      </c>
    </row>
    <row r="1552" spans="1:33">
      <c r="A1552" s="4">
        <v>1551</v>
      </c>
      <c r="B1552" s="5" t="s">
        <v>4182</v>
      </c>
      <c r="C1552" s="5" t="s">
        <v>153</v>
      </c>
      <c r="D1552" s="5" t="s">
        <v>3578</v>
      </c>
      <c r="E1552" s="5" t="s">
        <v>3579</v>
      </c>
      <c r="F1552" s="5" t="s">
        <v>158</v>
      </c>
      <c r="G1552" s="5" t="s">
        <v>55</v>
      </c>
      <c r="H1552" s="5" t="s">
        <v>55</v>
      </c>
      <c r="I1552" s="5" t="s">
        <v>212</v>
      </c>
      <c r="J1552" s="5" t="s">
        <v>65</v>
      </c>
      <c r="K1552" s="5" t="s">
        <v>4183</v>
      </c>
      <c r="L1552" s="5" t="s">
        <v>42</v>
      </c>
      <c r="M1552" s="5" t="s">
        <v>26</v>
      </c>
      <c r="N1552" s="5" t="s">
        <v>4184</v>
      </c>
      <c r="O1552" s="5">
        <v>139.59</v>
      </c>
      <c r="P1552" s="5">
        <v>3</v>
      </c>
      <c r="Q1552" s="5">
        <v>69.75</v>
      </c>
      <c r="R1552" s="8">
        <f>Table1[[#This Row],[Profit]]/Table1[[#This Row],[Sales]]</f>
        <v>0.499677627337202</v>
      </c>
      <c r="S1552" s="5">
        <v>13.99</v>
      </c>
      <c r="T1552" s="5" t="s">
        <v>170</v>
      </c>
      <c r="U1552" s="5">
        <v>499</v>
      </c>
      <c r="V1552" s="5" t="s">
        <v>174</v>
      </c>
      <c r="W1552" s="5" t="s">
        <v>110</v>
      </c>
      <c r="X1552" s="9" t="s">
        <v>21</v>
      </c>
      <c r="Y1552" s="12">
        <v>44728</v>
      </c>
      <c r="Z1552" s="12">
        <v>44734</v>
      </c>
      <c r="AA1552" s="11">
        <f t="shared" si="120"/>
        <v>2022</v>
      </c>
      <c r="AB1552" s="11" t="str">
        <f t="shared" si="121"/>
        <v>June</v>
      </c>
      <c r="AC1552" s="11">
        <f t="shared" si="124"/>
        <v>6</v>
      </c>
      <c r="AD1552" s="13" t="str" cm="1">
        <f t="array" ref="AD1552">_xlfn.IFS(Table1[[#This Row],[Diff order-ship date]]&gt;10,"late time",Table1[[#This Row],[Diff order-ship date]]&gt;=0,"on time",Table1[[#This Row],[Diff order-ship date]]&lt;0,"not appropriate")</f>
        <v>on time</v>
      </c>
      <c r="AE1552" s="11" t="str">
        <f t="shared" si="122"/>
        <v>Positive</v>
      </c>
      <c r="AF1552" s="11" t="str">
        <f>_xlfn.CONCAT(Table1[[#This Row],[Month]],Table1[[#This Row],[year]])</f>
        <v>June2022</v>
      </c>
      <c r="AG1552" s="11">
        <f t="shared" si="123"/>
        <v>0.499677627337202</v>
      </c>
    </row>
    <row r="1553" spans="1:33">
      <c r="A1553" s="6">
        <v>1552</v>
      </c>
      <c r="B1553" s="7" t="s">
        <v>4185</v>
      </c>
      <c r="C1553" s="7" t="s">
        <v>153</v>
      </c>
      <c r="D1553" s="7" t="s">
        <v>1810</v>
      </c>
      <c r="E1553" s="7" t="s">
        <v>1811</v>
      </c>
      <c r="F1553" s="7" t="s">
        <v>158</v>
      </c>
      <c r="G1553" s="7" t="s">
        <v>282</v>
      </c>
      <c r="H1553" s="7" t="s">
        <v>100</v>
      </c>
      <c r="I1553" s="7" t="s">
        <v>212</v>
      </c>
      <c r="J1553" s="7" t="s">
        <v>67</v>
      </c>
      <c r="K1553" s="7" t="s">
        <v>4186</v>
      </c>
      <c r="L1553" s="7" t="s">
        <v>42</v>
      </c>
      <c r="M1553" s="7" t="s">
        <v>26</v>
      </c>
      <c r="N1553" s="7" t="s">
        <v>4187</v>
      </c>
      <c r="O1553" s="7">
        <v>141.9</v>
      </c>
      <c r="P1553" s="7">
        <v>5</v>
      </c>
      <c r="Q1553" s="7">
        <v>4.2</v>
      </c>
      <c r="R1553" s="8">
        <f>Table1[[#This Row],[Profit]]/Table1[[#This Row],[Sales]]</f>
        <v>2.9598308668076102E-2</v>
      </c>
      <c r="S1553" s="7">
        <v>11.11</v>
      </c>
      <c r="T1553" s="7" t="s">
        <v>170</v>
      </c>
      <c r="U1553" s="7">
        <v>201</v>
      </c>
      <c r="V1553" s="7" t="s">
        <v>174</v>
      </c>
      <c r="W1553" s="7" t="s">
        <v>126</v>
      </c>
      <c r="X1553" s="10" t="s">
        <v>28</v>
      </c>
      <c r="Y1553" s="14">
        <v>44687</v>
      </c>
      <c r="Z1553" s="14">
        <v>44840</v>
      </c>
      <c r="AA1553" s="11">
        <f t="shared" si="120"/>
        <v>2022</v>
      </c>
      <c r="AB1553" s="11" t="str">
        <f t="shared" si="121"/>
        <v>October</v>
      </c>
      <c r="AC1553" s="11">
        <f t="shared" si="124"/>
        <v>153</v>
      </c>
      <c r="AD1553" s="13" t="str" cm="1">
        <f t="array" ref="AD1553">_xlfn.IFS(Table1[[#This Row],[Diff order-ship date]]&gt;10,"late time",Table1[[#This Row],[Diff order-ship date]]&gt;=0,"on time",Table1[[#This Row],[Diff order-ship date]]&lt;0,"not appropriate")</f>
        <v>late time</v>
      </c>
      <c r="AE1553" s="11" t="str">
        <f t="shared" si="122"/>
        <v>Positive</v>
      </c>
      <c r="AF1553" s="11" t="str">
        <f>_xlfn.CONCAT(Table1[[#This Row],[Month]],Table1[[#This Row],[year]])</f>
        <v>October2022</v>
      </c>
      <c r="AG1553" s="11">
        <f t="shared" si="123"/>
        <v>2.9598308668076102E-2</v>
      </c>
    </row>
    <row r="1554" spans="1:33">
      <c r="A1554" s="4">
        <v>1553</v>
      </c>
      <c r="B1554" s="5" t="s">
        <v>3598</v>
      </c>
      <c r="C1554" s="5" t="s">
        <v>153</v>
      </c>
      <c r="D1554" s="5" t="s">
        <v>2502</v>
      </c>
      <c r="E1554" s="5" t="s">
        <v>2503</v>
      </c>
      <c r="F1554" s="5" t="s">
        <v>158</v>
      </c>
      <c r="G1554" s="5" t="s">
        <v>801</v>
      </c>
      <c r="H1554" s="5" t="s">
        <v>104</v>
      </c>
      <c r="I1554" s="5" t="s">
        <v>212</v>
      </c>
      <c r="J1554" s="5" t="s">
        <v>67</v>
      </c>
      <c r="K1554" s="5" t="s">
        <v>1793</v>
      </c>
      <c r="L1554" s="5" t="s">
        <v>29</v>
      </c>
      <c r="M1554" s="5" t="s">
        <v>50</v>
      </c>
      <c r="N1554" s="5" t="s">
        <v>1794</v>
      </c>
      <c r="O1554" s="5">
        <v>1022.04</v>
      </c>
      <c r="P1554" s="5">
        <v>6</v>
      </c>
      <c r="Q1554" s="5">
        <v>40.86</v>
      </c>
      <c r="R1554" s="8">
        <f>Table1[[#This Row],[Profit]]/Table1[[#This Row],[Sales]]</f>
        <v>3.99788657978161E-2</v>
      </c>
      <c r="S1554" s="5">
        <v>60.19</v>
      </c>
      <c r="T1554" s="5" t="s">
        <v>170</v>
      </c>
      <c r="U1554" s="5">
        <v>442</v>
      </c>
      <c r="V1554" s="5" t="s">
        <v>174</v>
      </c>
      <c r="W1554" s="5" t="s">
        <v>110</v>
      </c>
      <c r="X1554" s="9" t="s">
        <v>28</v>
      </c>
      <c r="Y1554" s="12">
        <v>44547</v>
      </c>
      <c r="Z1554" s="12">
        <v>44551</v>
      </c>
      <c r="AA1554" s="11">
        <f t="shared" si="120"/>
        <v>2021</v>
      </c>
      <c r="AB1554" s="11" t="str">
        <f t="shared" si="121"/>
        <v>December</v>
      </c>
      <c r="AC1554" s="11">
        <f t="shared" si="124"/>
        <v>4</v>
      </c>
      <c r="AD1554" s="13" t="str" cm="1">
        <f t="array" ref="AD1554">_xlfn.IFS(Table1[[#This Row],[Diff order-ship date]]&gt;10,"late time",Table1[[#This Row],[Diff order-ship date]]&gt;=0,"on time",Table1[[#This Row],[Diff order-ship date]]&lt;0,"not appropriate")</f>
        <v>on time</v>
      </c>
      <c r="AE1554" s="11" t="str">
        <f t="shared" si="122"/>
        <v>Positive</v>
      </c>
      <c r="AF1554" s="11" t="str">
        <f>_xlfn.CONCAT(Table1[[#This Row],[Month]],Table1[[#This Row],[year]])</f>
        <v>December2021</v>
      </c>
      <c r="AG1554" s="11">
        <f t="shared" si="123"/>
        <v>3.99788657978161E-2</v>
      </c>
    </row>
    <row r="1555" spans="1:33">
      <c r="A1555" s="6">
        <v>1554</v>
      </c>
      <c r="B1555" s="7" t="s">
        <v>4008</v>
      </c>
      <c r="C1555" s="7" t="s">
        <v>153</v>
      </c>
      <c r="D1555" s="7" t="s">
        <v>4009</v>
      </c>
      <c r="E1555" s="7" t="s">
        <v>4010</v>
      </c>
      <c r="F1555" s="7" t="s">
        <v>158</v>
      </c>
      <c r="G1555" s="7" t="s">
        <v>650</v>
      </c>
      <c r="H1555" s="7" t="s">
        <v>61</v>
      </c>
      <c r="I1555" s="7" t="s">
        <v>212</v>
      </c>
      <c r="J1555" s="7" t="s">
        <v>67</v>
      </c>
      <c r="K1555" s="7" t="s">
        <v>2551</v>
      </c>
      <c r="L1555" s="7" t="s">
        <v>42</v>
      </c>
      <c r="M1555" s="7" t="s">
        <v>105</v>
      </c>
      <c r="N1555" s="7" t="s">
        <v>131</v>
      </c>
      <c r="O1555" s="7">
        <v>956.13</v>
      </c>
      <c r="P1555" s="7">
        <v>7</v>
      </c>
      <c r="Q1555" s="7">
        <v>162.54</v>
      </c>
      <c r="R1555" s="8">
        <f>Table1[[#This Row],[Profit]]/Table1[[#This Row],[Sales]]</f>
        <v>0.16999780364594799</v>
      </c>
      <c r="S1555" s="7">
        <v>89.01</v>
      </c>
      <c r="T1555" s="7" t="s">
        <v>170</v>
      </c>
      <c r="U1555" s="7">
        <v>95</v>
      </c>
      <c r="V1555" s="7" t="s">
        <v>174</v>
      </c>
      <c r="W1555" s="7" t="s">
        <v>115</v>
      </c>
      <c r="X1555" s="10" t="s">
        <v>21</v>
      </c>
      <c r="Y1555" s="14">
        <v>45103</v>
      </c>
      <c r="Z1555" s="14">
        <v>44933</v>
      </c>
      <c r="AA1555" s="11">
        <f t="shared" si="120"/>
        <v>2023</v>
      </c>
      <c r="AB1555" s="11" t="str">
        <f t="shared" si="121"/>
        <v>January</v>
      </c>
      <c r="AC1555" s="11">
        <f t="shared" si="124"/>
        <v>-170</v>
      </c>
      <c r="AD1555" s="13" t="str" cm="1">
        <f t="array" ref="AD1555">_xlfn.IFS(Table1[[#This Row],[Diff order-ship date]]&gt;10,"late time",Table1[[#This Row],[Diff order-ship date]]&gt;=0,"on time",Table1[[#This Row],[Diff order-ship date]]&lt;0,"not appropriate")</f>
        <v>not appropriate</v>
      </c>
      <c r="AE1555" s="11" t="str">
        <f t="shared" si="122"/>
        <v>Positive</v>
      </c>
      <c r="AF1555" s="11" t="str">
        <f>_xlfn.CONCAT(Table1[[#This Row],[Month]],Table1[[#This Row],[year]])</f>
        <v>January2023</v>
      </c>
      <c r="AG1555" s="11">
        <f t="shared" si="123"/>
        <v>0.16999780364594799</v>
      </c>
    </row>
    <row r="1556" spans="1:33">
      <c r="A1556" s="15">
        <v>1555</v>
      </c>
      <c r="B1556" s="16" t="s">
        <v>4188</v>
      </c>
      <c r="C1556" s="16" t="s">
        <v>153</v>
      </c>
      <c r="D1556" s="16" t="s">
        <v>4189</v>
      </c>
      <c r="E1556" s="16" t="s">
        <v>4190</v>
      </c>
      <c r="F1556" s="16" t="s">
        <v>158</v>
      </c>
      <c r="G1556" s="16" t="s">
        <v>320</v>
      </c>
      <c r="H1556" s="16" t="s">
        <v>138</v>
      </c>
      <c r="I1556" s="16" t="s">
        <v>212</v>
      </c>
      <c r="J1556" s="16" t="s">
        <v>65</v>
      </c>
      <c r="K1556" s="16" t="s">
        <v>4191</v>
      </c>
      <c r="L1556" s="16" t="s">
        <v>42</v>
      </c>
      <c r="M1556" s="16" t="s">
        <v>62</v>
      </c>
      <c r="N1556" s="16" t="s">
        <v>4192</v>
      </c>
      <c r="O1556" s="16">
        <v>753.72</v>
      </c>
      <c r="P1556" s="16">
        <v>2</v>
      </c>
      <c r="Q1556" s="16">
        <v>60.24</v>
      </c>
      <c r="R1556" s="8">
        <f>Table1[[#This Row],[Profit]]/Table1[[#This Row],[Sales]]</f>
        <v>7.99235790479223E-2</v>
      </c>
      <c r="S1556" s="16">
        <v>74.650000000000006</v>
      </c>
      <c r="T1556" s="16" t="s">
        <v>170</v>
      </c>
      <c r="U1556" s="16">
        <v>542</v>
      </c>
      <c r="V1556" s="16" t="s">
        <v>174</v>
      </c>
      <c r="W1556" s="16" t="s">
        <v>122</v>
      </c>
      <c r="X1556" s="17" t="s">
        <v>28</v>
      </c>
      <c r="Y1556" s="18">
        <v>44587</v>
      </c>
      <c r="Z1556" s="18">
        <v>44591</v>
      </c>
      <c r="AA1556" s="19">
        <f t="shared" si="120"/>
        <v>2022</v>
      </c>
      <c r="AB1556" s="11" t="str">
        <f t="shared" si="121"/>
        <v>January</v>
      </c>
      <c r="AC1556" s="11">
        <f t="shared" si="124"/>
        <v>4</v>
      </c>
      <c r="AD1556" s="13" t="str" cm="1">
        <f t="array" ref="AD1556">_xlfn.IFS(Table1[[#This Row],[Diff order-ship date]]&gt;10,"late time",Table1[[#This Row],[Diff order-ship date]]&gt;=0,"on time",Table1[[#This Row],[Diff order-ship date]]&lt;0,"not appropriate")</f>
        <v>on time</v>
      </c>
      <c r="AE1556" s="11" t="str">
        <f t="shared" si="122"/>
        <v>Positive</v>
      </c>
      <c r="AF1556" s="11" t="str">
        <f>_xlfn.CONCAT(Table1[[#This Row],[Month]],Table1[[#This Row],[year]])</f>
        <v>January2022</v>
      </c>
      <c r="AG1556" s="11">
        <f t="shared" si="123"/>
        <v>7.99235790479223E-2</v>
      </c>
    </row>
  </sheetData>
  <conditionalFormatting sqref="Q2:R1556">
    <cfRule type="cellIs" dxfId="0" priority="1" operator="less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9"/>
  <sheetViews>
    <sheetView zoomScale="74" zoomScaleNormal="74" workbookViewId="0">
      <selection activeCell="O158" sqref="O158"/>
    </sheetView>
  </sheetViews>
  <sheetFormatPr defaultColWidth="9" defaultRowHeight="14.4"/>
  <sheetData>
    <row r="1" spans="1:7" ht="17.399999999999999">
      <c r="A1" s="1" t="s">
        <v>4193</v>
      </c>
    </row>
    <row r="2" spans="1:7">
      <c r="A2" s="2"/>
    </row>
    <row r="3" spans="1:7">
      <c r="A3" s="3" t="s">
        <v>4194</v>
      </c>
    </row>
    <row r="4" spans="1:7">
      <c r="A4" s="2"/>
    </row>
    <row r="5" spans="1:7">
      <c r="A5" s="3" t="s">
        <v>4195</v>
      </c>
    </row>
    <row r="6" spans="1:7">
      <c r="A6" s="2"/>
    </row>
    <row r="7" spans="1:7">
      <c r="A7" s="3" t="s">
        <v>4196</v>
      </c>
    </row>
    <row r="8" spans="1:7">
      <c r="A8" s="2"/>
    </row>
    <row r="9" spans="1:7">
      <c r="A9" s="3" t="s">
        <v>4197</v>
      </c>
    </row>
    <row r="10" spans="1:7">
      <c r="A10" s="2"/>
    </row>
    <row r="11" spans="1:7">
      <c r="A11" s="3" t="s">
        <v>4198</v>
      </c>
      <c r="F11">
        <f>_xlfn.MAXIFS(Dataset!$Q$2:$Q$1556,Dataset!$J$2:$J$1556,G11)</f>
        <v>1080.54</v>
      </c>
      <c r="G11" t="s">
        <v>112</v>
      </c>
    </row>
    <row r="12" spans="1:7">
      <c r="F12">
        <f>_xlfn.MAXIFS(Dataset!$Q$2:$Q$1556,Dataset!$J$2:$J$1556,G12)</f>
        <v>2817.99</v>
      </c>
      <c r="G12" t="s">
        <v>119</v>
      </c>
    </row>
    <row r="13" spans="1:7">
      <c r="F13">
        <f>_xlfn.MAXIFS(Dataset!$Q$2:$Q$1556,Dataset!$J$2:$J$1556,G13)</f>
        <v>1423.44</v>
      </c>
      <c r="G13" t="s">
        <v>124</v>
      </c>
    </row>
    <row r="14" spans="1:7">
      <c r="F14">
        <f>_xlfn.MAXIFS(Dataset!$Q$2:$Q$1556,Dataset!$J$2:$J$1556,G14)</f>
        <v>2097.0300000000002</v>
      </c>
      <c r="G14" t="s">
        <v>128</v>
      </c>
    </row>
    <row r="15" spans="1:7" ht="17.399999999999999">
      <c r="A15" s="1" t="s">
        <v>4199</v>
      </c>
    </row>
    <row r="16" spans="1:7">
      <c r="A16" s="2"/>
    </row>
    <row r="17" spans="1:1">
      <c r="A17" s="3" t="s">
        <v>4200</v>
      </c>
    </row>
    <row r="18" spans="1:1">
      <c r="A18" s="2"/>
    </row>
    <row r="19" spans="1:1">
      <c r="A19" s="3" t="s">
        <v>4201</v>
      </c>
    </row>
    <row r="20" spans="1:1">
      <c r="A20" s="2"/>
    </row>
    <row r="21" spans="1:1">
      <c r="A21" s="3" t="s">
        <v>4202</v>
      </c>
    </row>
    <row r="22" spans="1:1">
      <c r="A22" s="2"/>
    </row>
    <row r="23" spans="1:1">
      <c r="A23" s="3" t="s">
        <v>4203</v>
      </c>
    </row>
    <row r="24" spans="1:1">
      <c r="A24" s="2"/>
    </row>
    <row r="25" spans="1:1">
      <c r="A25" s="3" t="s">
        <v>4204</v>
      </c>
    </row>
    <row r="29" spans="1:1" ht="17.399999999999999">
      <c r="A29" s="1" t="s">
        <v>4205</v>
      </c>
    </row>
    <row r="30" spans="1:1">
      <c r="A30" s="2"/>
    </row>
    <row r="31" spans="1:1">
      <c r="A31" s="3" t="s">
        <v>4206</v>
      </c>
    </row>
    <row r="32" spans="1:1">
      <c r="A32" s="2"/>
    </row>
    <row r="33" spans="1:1">
      <c r="A33" s="3" t="s">
        <v>4207</v>
      </c>
    </row>
    <row r="34" spans="1:1">
      <c r="A34" s="2"/>
    </row>
    <row r="35" spans="1:1">
      <c r="A35" s="3" t="s">
        <v>4208</v>
      </c>
    </row>
    <row r="36" spans="1:1">
      <c r="A36" s="2"/>
    </row>
    <row r="37" spans="1:1">
      <c r="A37" s="3" t="s">
        <v>4209</v>
      </c>
    </row>
    <row r="41" spans="1:1" ht="17.399999999999999">
      <c r="A41" s="1" t="s">
        <v>4210</v>
      </c>
    </row>
    <row r="42" spans="1:1">
      <c r="A42" s="2"/>
    </row>
    <row r="43" spans="1:1">
      <c r="A43" s="3" t="s">
        <v>4211</v>
      </c>
    </row>
    <row r="44" spans="1:1">
      <c r="A44" s="2"/>
    </row>
    <row r="45" spans="1:1">
      <c r="A45" s="3" t="s">
        <v>4212</v>
      </c>
    </row>
    <row r="46" spans="1:1">
      <c r="A46" s="2"/>
    </row>
    <row r="47" spans="1:1">
      <c r="A47" s="3" t="s">
        <v>4213</v>
      </c>
    </row>
    <row r="48" spans="1:1">
      <c r="A48" s="2"/>
    </row>
    <row r="49" spans="1:1">
      <c r="A49" s="3" t="s">
        <v>4214</v>
      </c>
    </row>
    <row r="53" spans="1:1" ht="17.399999999999999">
      <c r="A53" s="1" t="s">
        <v>4215</v>
      </c>
    </row>
    <row r="54" spans="1:1">
      <c r="A54" s="2"/>
    </row>
    <row r="55" spans="1:1">
      <c r="A55" s="3" t="s">
        <v>4216</v>
      </c>
    </row>
    <row r="56" spans="1:1">
      <c r="A56" s="2"/>
    </row>
    <row r="57" spans="1:1">
      <c r="A57" s="3" t="s">
        <v>4217</v>
      </c>
    </row>
    <row r="58" spans="1:1">
      <c r="A58" s="2"/>
    </row>
    <row r="59" spans="1:1">
      <c r="A59" s="3" t="s">
        <v>4218</v>
      </c>
    </row>
    <row r="63" spans="1:1" ht="17.399999999999999">
      <c r="A63" s="1" t="s">
        <v>4219</v>
      </c>
    </row>
    <row r="64" spans="1:1">
      <c r="A64" s="2"/>
    </row>
    <row r="65" spans="1:1">
      <c r="A65" s="3" t="s">
        <v>4220</v>
      </c>
    </row>
    <row r="66" spans="1:1">
      <c r="A66" s="2"/>
    </row>
    <row r="67" spans="1:1">
      <c r="A67" s="3" t="s">
        <v>4221</v>
      </c>
    </row>
    <row r="68" spans="1:1">
      <c r="A68" s="2"/>
    </row>
    <row r="69" spans="1:1">
      <c r="A69" s="3" t="s">
        <v>4222</v>
      </c>
    </row>
    <row r="73" spans="1:1" ht="17.399999999999999">
      <c r="A73" s="1" t="s">
        <v>4223</v>
      </c>
    </row>
    <row r="74" spans="1:1">
      <c r="A74" s="2"/>
    </row>
    <row r="75" spans="1:1">
      <c r="A75" s="3" t="s">
        <v>4224</v>
      </c>
    </row>
    <row r="76" spans="1:1">
      <c r="A76" s="2"/>
    </row>
    <row r="77" spans="1:1">
      <c r="A77" s="3" t="s">
        <v>4225</v>
      </c>
    </row>
    <row r="78" spans="1:1">
      <c r="A78" s="2"/>
    </row>
    <row r="79" spans="1:1">
      <c r="A79" s="3" t="s">
        <v>4226</v>
      </c>
    </row>
    <row r="80" spans="1:1">
      <c r="A80" s="2"/>
    </row>
    <row r="81" spans="1:1">
      <c r="A81" s="3" t="s">
        <v>4227</v>
      </c>
    </row>
    <row r="85" spans="1:1" ht="17.399999999999999">
      <c r="A85" s="1" t="s">
        <v>4228</v>
      </c>
    </row>
    <row r="86" spans="1:1">
      <c r="A86" s="2"/>
    </row>
    <row r="87" spans="1:1">
      <c r="A87" s="3" t="s">
        <v>4229</v>
      </c>
    </row>
    <row r="88" spans="1:1">
      <c r="A88" s="2"/>
    </row>
    <row r="89" spans="1:1">
      <c r="A89" s="3" t="s">
        <v>4230</v>
      </c>
    </row>
    <row r="93" spans="1:1" ht="17.399999999999999">
      <c r="A93" s="1" t="s">
        <v>11</v>
      </c>
    </row>
    <row r="94" spans="1:1">
      <c r="A94" s="2"/>
    </row>
    <row r="95" spans="1:1">
      <c r="A95" s="3" t="s">
        <v>4231</v>
      </c>
    </row>
    <row r="96" spans="1:1">
      <c r="A96" s="2"/>
    </row>
    <row r="97" spans="1:1">
      <c r="A97" s="3" t="s">
        <v>4232</v>
      </c>
    </row>
    <row r="98" spans="1:1">
      <c r="A98" s="2"/>
    </row>
    <row r="99" spans="1:1">
      <c r="A99" s="3" t="s">
        <v>4233</v>
      </c>
    </row>
    <row r="100" spans="1:1">
      <c r="A100" s="2"/>
    </row>
    <row r="101" spans="1:1">
      <c r="A101" s="3" t="s">
        <v>4234</v>
      </c>
    </row>
    <row r="102" spans="1:1">
      <c r="A102" s="2"/>
    </row>
    <row r="103" spans="1:1">
      <c r="A103" s="3" t="s">
        <v>4235</v>
      </c>
    </row>
    <row r="107" spans="1:1" ht="17.399999999999999">
      <c r="A107" s="1" t="s">
        <v>12</v>
      </c>
    </row>
    <row r="108" spans="1:1">
      <c r="A108" s="2"/>
    </row>
    <row r="109" spans="1:1">
      <c r="A109" s="3" t="s">
        <v>4236</v>
      </c>
    </row>
    <row r="110" spans="1:1">
      <c r="A110" s="2"/>
    </row>
    <row r="111" spans="1:1">
      <c r="A111" s="3" t="s">
        <v>4237</v>
      </c>
    </row>
    <row r="112" spans="1:1">
      <c r="A112" s="2"/>
    </row>
    <row r="113" spans="1:1">
      <c r="A113" s="3" t="s">
        <v>4238</v>
      </c>
    </row>
    <row r="114" spans="1:1">
      <c r="A114" s="2"/>
    </row>
    <row r="115" spans="1:1">
      <c r="A115" s="3" t="s">
        <v>4239</v>
      </c>
    </row>
    <row r="116" spans="1:1">
      <c r="A116" s="2"/>
    </row>
    <row r="117" spans="1:1">
      <c r="A117" s="3" t="s">
        <v>4240</v>
      </c>
    </row>
    <row r="121" spans="1:1" ht="17.399999999999999">
      <c r="A121" s="1" t="s">
        <v>13</v>
      </c>
    </row>
    <row r="122" spans="1:1">
      <c r="A122" s="2"/>
    </row>
    <row r="123" spans="1:1">
      <c r="A123" s="3" t="s">
        <v>4241</v>
      </c>
    </row>
    <row r="124" spans="1:1">
      <c r="A124" s="2"/>
    </row>
    <row r="125" spans="1:1">
      <c r="A125" s="3" t="s">
        <v>4242</v>
      </c>
    </row>
    <row r="126" spans="1:1">
      <c r="A126" s="2"/>
    </row>
    <row r="127" spans="1:1">
      <c r="A127" s="3" t="s">
        <v>4243</v>
      </c>
    </row>
    <row r="128" spans="1:1">
      <c r="A128" s="2"/>
    </row>
    <row r="129" spans="1:1">
      <c r="A129" s="3" t="s">
        <v>4244</v>
      </c>
    </row>
    <row r="130" spans="1:1">
      <c r="A130" s="2"/>
    </row>
    <row r="131" spans="1:1">
      <c r="A131" s="3" t="s">
        <v>4245</v>
      </c>
    </row>
    <row r="135" spans="1:1" ht="17.399999999999999">
      <c r="A135" s="1" t="s">
        <v>14</v>
      </c>
    </row>
    <row r="136" spans="1:1">
      <c r="A136" s="2"/>
    </row>
    <row r="137" spans="1:1">
      <c r="A137" s="3" t="s">
        <v>4246</v>
      </c>
    </row>
    <row r="138" spans="1:1">
      <c r="A138" s="2"/>
    </row>
    <row r="139" spans="1:1">
      <c r="A139" s="3" t="s">
        <v>4247</v>
      </c>
    </row>
    <row r="140" spans="1:1">
      <c r="A140" s="2"/>
    </row>
    <row r="141" spans="1:1">
      <c r="A141" s="3" t="s">
        <v>4248</v>
      </c>
    </row>
    <row r="142" spans="1:1">
      <c r="A142" s="2"/>
    </row>
    <row r="143" spans="1:1">
      <c r="A143" s="3" t="s">
        <v>4249</v>
      </c>
    </row>
    <row r="144" spans="1:1">
      <c r="A144" s="2"/>
    </row>
    <row r="145" spans="1:1">
      <c r="A145" s="3" t="s">
        <v>4250</v>
      </c>
    </row>
    <row r="149" spans="1:1" ht="17.399999999999999">
      <c r="A149" s="1" t="s">
        <v>15</v>
      </c>
    </row>
    <row r="150" spans="1:1">
      <c r="A150" s="2"/>
    </row>
    <row r="151" spans="1:1">
      <c r="A151" s="3" t="s">
        <v>4251</v>
      </c>
    </row>
    <row r="152" spans="1:1">
      <c r="A152" s="2"/>
    </row>
    <row r="153" spans="1:1">
      <c r="A153" s="3" t="s">
        <v>4252</v>
      </c>
    </row>
    <row r="154" spans="1:1">
      <c r="A154" s="2"/>
    </row>
    <row r="155" spans="1:1">
      <c r="A155" s="3" t="s">
        <v>4253</v>
      </c>
    </row>
    <row r="156" spans="1:1">
      <c r="A156" s="2"/>
    </row>
    <row r="157" spans="1:1">
      <c r="A157" s="3" t="s">
        <v>4254</v>
      </c>
    </row>
    <row r="158" spans="1:1">
      <c r="A158" s="2"/>
    </row>
    <row r="159" spans="1:1">
      <c r="A159" s="3" t="s">
        <v>4255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Sheet2</vt:lpstr>
      <vt:lpstr>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Chetana Vasave</dc:creator>
  <cp:lastModifiedBy>Affan Tamboli</cp:lastModifiedBy>
  <dcterms:created xsi:type="dcterms:W3CDTF">2025-07-31T06:35:00Z</dcterms:created>
  <dcterms:modified xsi:type="dcterms:W3CDTF">2025-08-09T11:14:19Z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D7CBD9505BA848D78EA51B57568987FD_12</vt:lpwstr>
  </property>
  <property fmtid="{D5CDD505-2E9C-101B-9397-08002B2CF9AE}" pid="3" name="KSOProductBuildVer">
    <vt:lpwstr>1033-12.2.0.21931</vt:lpwstr>
  </property>
</Properties>
</file>