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9f5b3aa77341a81/Рабочий стол/3 курс/2 сем/корнеева/лаб1/"/>
    </mc:Choice>
  </mc:AlternateContent>
  <xr:revisionPtr revIDLastSave="579" documentId="8_{B80182F4-8BAD-4C9B-B359-769ECB92BEDA}" xr6:coauthVersionLast="47" xr6:coauthVersionMax="47" xr10:uidLastSave="{C21CE25D-0039-42FB-8EE4-8B6599797B72}"/>
  <bookViews>
    <workbookView xWindow="14295" yWindow="0" windowWidth="14610" windowHeight="15585" xr2:uid="{00000000-000D-0000-FFFF-FFFF00000000}"/>
  </bookViews>
  <sheets>
    <sheet name="Поиск решения" sheetId="1" r:id="rId1"/>
    <sheet name="__OpenSolverCache__" sheetId="2" state="hidden" r:id="rId2"/>
    <sheet name="__OpenSolver__" sheetId="3" state="hidden" r:id="rId3"/>
    <sheet name="Линия тренда" sheetId="4" r:id="rId4"/>
    <sheet name="__Solver__" sheetId="5" state="hidden" r:id="rId5"/>
    <sheet name="__Solver___conflict878062747" sheetId="6" state="hidden" r:id="rId6"/>
    <sheet name="__Solver___conflict821271339" sheetId="7" state="hidden" r:id="rId7"/>
    <sheet name="__Solver___conflict1717750667" sheetId="8" state="hidden" r:id="rId8"/>
  </sheets>
  <externalReferences>
    <externalReference r:id="rId9"/>
    <externalReference r:id="rId10"/>
    <externalReference r:id="rId11"/>
  </externalReferences>
  <definedNames>
    <definedName name="solver_adj" localSheetId="0" hidden="1">'Поиск решения'!$B$3:$E$3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'Поиск решения'!$F$10</definedName>
    <definedName name="solver_lhs2" localSheetId="0" hidden="1">'Поиск решения'!$F$8</definedName>
    <definedName name="solver_lhs3" localSheetId="0" hidden="1">'Поиск решения'!$F$9</definedName>
    <definedName name="solver_lhs4" localSheetId="0" hidden="1">'Поиск решения'!$F$43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'Поиск решения'!$F$4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'Поиск решения'!$H$10</definedName>
    <definedName name="solver_rhs2" localSheetId="0" hidden="1">'Поиск решения'!$H$8</definedName>
    <definedName name="solver_rhs3" localSheetId="0" hidden="1">'Поиск решения'!$H$9</definedName>
    <definedName name="solver_rhs4" localSheetId="0" hidden="1">'Поиск решения'!$H$43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F41" i="1"/>
  <c r="F42" i="1"/>
  <c r="F43" i="1"/>
  <c r="A8" i="5"/>
  <c r="A7" i="5"/>
  <c r="A3" i="5"/>
  <c r="A2" i="5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  <c r="F10" i="1"/>
  <c r="A9" i="5" s="1"/>
  <c r="F9" i="1"/>
  <c r="F8" i="1"/>
  <c r="F4" i="1"/>
</calcChain>
</file>

<file path=xl/sharedStrings.xml><?xml version="1.0" encoding="utf-8"?>
<sst xmlns="http://schemas.openxmlformats.org/spreadsheetml/2006/main" count="68" uniqueCount="44">
  <si>
    <t>Переменные</t>
  </si>
  <si>
    <t>Х1</t>
  </si>
  <si>
    <t>Х2</t>
  </si>
  <si>
    <t>Х3</t>
  </si>
  <si>
    <t>Х4</t>
  </si>
  <si>
    <t>значение</t>
  </si>
  <si>
    <t>ЦФ</t>
  </si>
  <si>
    <t>коэф ЦФ</t>
  </si>
  <si>
    <t>Ограничения</t>
  </si>
  <si>
    <t>левая часть</t>
  </si>
  <si>
    <t>знак</t>
  </si>
  <si>
    <t>правая часть</t>
  </si>
  <si>
    <t>Шаг 1. Строим задачу</t>
  </si>
  <si>
    <t>Шаг 2. Математическая постановка (задачу условной оптимизации )</t>
  </si>
  <si>
    <t>Целевая функция (ЦФ)</t>
  </si>
  <si>
    <t>x1, x2, x3, x4 &gt;= 0</t>
  </si>
  <si>
    <t>Шаг 3 Построение с помощью таблиц</t>
  </si>
  <si>
    <t>2022131643958609776</t>
  </si>
  <si>
    <t>xb4c0fDn20QHgYC</t>
  </si>
  <si>
    <t>NDI=</t>
  </si>
  <si>
    <t>SEwEUwBWdF8eAX14S2hvSEwEUwBVaF4eAWF4S2lvSEwEVAVKd14eAX14</t>
  </si>
  <si>
    <t>S1M=</t>
  </si>
  <si>
    <t>Составить смесь, содержащую не менее нужного количества вещества каждого вида и имеющую минимальную стоимость.</t>
  </si>
  <si>
    <t>Вещество</t>
  </si>
  <si>
    <t>Количество единиц вещества, содержащегося в 1 кг сырья вида</t>
  </si>
  <si>
    <t>А</t>
  </si>
  <si>
    <t>С</t>
  </si>
  <si>
    <t>В</t>
  </si>
  <si>
    <t>-</t>
  </si>
  <si>
    <t>Цена 1 кг сырья, кг</t>
  </si>
  <si>
    <t xml:space="preserve">x1 + x2 + 4*x4 </t>
  </si>
  <si>
    <t>x1 + x2 + 4*x4 &gt;= 26</t>
  </si>
  <si>
    <t>2x1 + 3* x3 + 5*x4 &gt;= 30</t>
  </si>
  <si>
    <t>x1 + 2*x2 + 4*x3 + 6*x4 &gt;= 24</t>
  </si>
  <si>
    <t>5*x1 + 6*x2 + 7* x3 + 4* x4</t>
  </si>
  <si>
    <t>f(X) = f(x1,x2,x3,x4) = 5*x1 + 6*x2 + 7*x3 +4*x4 -&gt; min</t>
  </si>
  <si>
    <t>x1 + 2*x2 + 4*x3 + 6*x4</t>
  </si>
  <si>
    <t>2*x1 + 3* x3 + 5*x4</t>
  </si>
  <si>
    <t>&gt;=</t>
  </si>
  <si>
    <t>A</t>
  </si>
  <si>
    <t>B</t>
  </si>
  <si>
    <t>C</t>
  </si>
  <si>
    <t>Tesla Inc (TSLA)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</si>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</sst>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1"/>
      <color rgb="FF000000"/>
      <name val="Monospace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quotePrefix="1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0" xfId="0" applyFont="1"/>
    <xf numFmtId="14" fontId="1" fillId="0" borderId="0" xfId="0" applyNumberFormat="1" applyFont="1"/>
    <xf numFmtId="0" fontId="2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Yi </a:t>
            </a:r>
            <a:r>
              <a:rPr lang="ru-RU" b="0">
                <a:solidFill>
                  <a:srgbClr val="757575"/>
                </a:solidFill>
                <a:latin typeface="+mn-lt"/>
              </a:rPr>
              <a:t>относительно параметра "</a:t>
            </a:r>
            <a:r>
              <a:rPr lang="en-US" b="0">
                <a:solidFill>
                  <a:srgbClr val="757575"/>
                </a:solidFill>
                <a:latin typeface="+mn-lt"/>
              </a:rPr>
              <a:t>Xi"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'Линия тренда'!$B$1</c:f>
              <c:strCache>
                <c:ptCount val="1"/>
                <c:pt idx="0">
                  <c:v>Tesla Inc (TSLA)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errBars>
            <c:errDir val="y"/>
            <c:errBarType val="both"/>
            <c:errValType val="percentage"/>
            <c:noEndCap val="0"/>
            <c:val val="10"/>
          </c:errBars>
          <c:cat>
            <c:numRef>
              <c:f>'Линия тренда'!$A$2:$A$21</c:f>
              <c:numCache>
                <c:formatCode>m/d/yyyy</c:formatCode>
                <c:ptCount val="20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44993</c:v>
                </c:pt>
                <c:pt idx="6">
                  <c:v>44992</c:v>
                </c:pt>
                <c:pt idx="7">
                  <c:v>44991</c:v>
                </c:pt>
                <c:pt idx="8">
                  <c:v>44988</c:v>
                </c:pt>
                <c:pt idx="9">
                  <c:v>44987</c:v>
                </c:pt>
                <c:pt idx="10">
                  <c:v>44986</c:v>
                </c:pt>
                <c:pt idx="11">
                  <c:v>44985</c:v>
                </c:pt>
                <c:pt idx="12">
                  <c:v>44984</c:v>
                </c:pt>
                <c:pt idx="13">
                  <c:v>44981</c:v>
                </c:pt>
                <c:pt idx="14">
                  <c:v>44980</c:v>
                </c:pt>
                <c:pt idx="15">
                  <c:v>44979</c:v>
                </c:pt>
                <c:pt idx="16">
                  <c:v>44978</c:v>
                </c:pt>
                <c:pt idx="17">
                  <c:v>44974</c:v>
                </c:pt>
                <c:pt idx="18">
                  <c:v>44973</c:v>
                </c:pt>
                <c:pt idx="19">
                  <c:v>44972</c:v>
                </c:pt>
              </c:numCache>
            </c:numRef>
          </c:cat>
          <c:val>
            <c:numRef>
              <c:f>'Линия тренда'!$B$2:$B$21</c:f>
              <c:numCache>
                <c:formatCode>General</c:formatCode>
                <c:ptCount val="20"/>
                <c:pt idx="0">
                  <c:v>179.58</c:v>
                </c:pt>
                <c:pt idx="1">
                  <c:v>183.26</c:v>
                </c:pt>
                <c:pt idx="2">
                  <c:v>174.48</c:v>
                </c:pt>
                <c:pt idx="3">
                  <c:v>173.44</c:v>
                </c:pt>
                <c:pt idx="4">
                  <c:v>172.92</c:v>
                </c:pt>
                <c:pt idx="5">
                  <c:v>182</c:v>
                </c:pt>
                <c:pt idx="6">
                  <c:v>187.71</c:v>
                </c:pt>
                <c:pt idx="7">
                  <c:v>193.81</c:v>
                </c:pt>
                <c:pt idx="8">
                  <c:v>197.79</c:v>
                </c:pt>
                <c:pt idx="9">
                  <c:v>190.9</c:v>
                </c:pt>
                <c:pt idx="10">
                  <c:v>202.77</c:v>
                </c:pt>
                <c:pt idx="11">
                  <c:v>205.71</c:v>
                </c:pt>
                <c:pt idx="12">
                  <c:v>207.63</c:v>
                </c:pt>
                <c:pt idx="13">
                  <c:v>196.88</c:v>
                </c:pt>
                <c:pt idx="14">
                  <c:v>202.07</c:v>
                </c:pt>
                <c:pt idx="15">
                  <c:v>200.86</c:v>
                </c:pt>
                <c:pt idx="16">
                  <c:v>197.37</c:v>
                </c:pt>
                <c:pt idx="17">
                  <c:v>208.31</c:v>
                </c:pt>
                <c:pt idx="18">
                  <c:v>202.04</c:v>
                </c:pt>
                <c:pt idx="19">
                  <c:v>214.24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3-41BB-993F-A04328657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595034"/>
        <c:axId val="367999719"/>
      </c:lineChart>
      <c:dateAx>
        <c:axId val="1848595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Xi</a:t>
                </a:r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67999719"/>
        <c:crosses val="autoZero"/>
        <c:auto val="1"/>
        <c:lblOffset val="100"/>
        <c:baseTimeUnit val="days"/>
      </c:dateAx>
      <c:valAx>
        <c:axId val="367999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485950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 </a:t>
            </a:r>
            <a:r>
              <a:rPr lang="ru-RU"/>
              <a:t>относительно параметра "</a:t>
            </a:r>
            <a:r>
              <a:rPr lang="en-US"/>
              <a:t>Xi</a:t>
            </a:r>
            <a:r>
              <a:rPr lang="ru-RU"/>
              <a:t>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Yi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328940036341612"/>
                  <c:y val="5.27195639006662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'Линия тренда'!$A$2:$A$21</c:f>
              <c:numCache>
                <c:formatCode>m/d/yyyy</c:formatCode>
                <c:ptCount val="20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44993</c:v>
                </c:pt>
                <c:pt idx="6">
                  <c:v>44992</c:v>
                </c:pt>
                <c:pt idx="7">
                  <c:v>44991</c:v>
                </c:pt>
                <c:pt idx="8">
                  <c:v>44988</c:v>
                </c:pt>
                <c:pt idx="9">
                  <c:v>44987</c:v>
                </c:pt>
                <c:pt idx="10">
                  <c:v>44986</c:v>
                </c:pt>
                <c:pt idx="11">
                  <c:v>44985</c:v>
                </c:pt>
                <c:pt idx="12">
                  <c:v>44984</c:v>
                </c:pt>
                <c:pt idx="13">
                  <c:v>44981</c:v>
                </c:pt>
                <c:pt idx="14">
                  <c:v>44980</c:v>
                </c:pt>
                <c:pt idx="15">
                  <c:v>44979</c:v>
                </c:pt>
                <c:pt idx="16">
                  <c:v>44978</c:v>
                </c:pt>
                <c:pt idx="17">
                  <c:v>44974</c:v>
                </c:pt>
                <c:pt idx="18">
                  <c:v>44973</c:v>
                </c:pt>
                <c:pt idx="19">
                  <c:v>44972</c:v>
                </c:pt>
              </c:numCache>
            </c:numRef>
          </c:xVal>
          <c:yVal>
            <c:numRef>
              <c:f>'Линия тренда'!$B$2:$B$21</c:f>
              <c:numCache>
                <c:formatCode>General</c:formatCode>
                <c:ptCount val="20"/>
                <c:pt idx="0">
                  <c:v>179.58</c:v>
                </c:pt>
                <c:pt idx="1">
                  <c:v>183.26</c:v>
                </c:pt>
                <c:pt idx="2">
                  <c:v>174.48</c:v>
                </c:pt>
                <c:pt idx="3">
                  <c:v>173.44</c:v>
                </c:pt>
                <c:pt idx="4">
                  <c:v>172.92</c:v>
                </c:pt>
                <c:pt idx="5">
                  <c:v>182</c:v>
                </c:pt>
                <c:pt idx="6">
                  <c:v>187.71</c:v>
                </c:pt>
                <c:pt idx="7">
                  <c:v>193.81</c:v>
                </c:pt>
                <c:pt idx="8">
                  <c:v>197.79</c:v>
                </c:pt>
                <c:pt idx="9">
                  <c:v>190.9</c:v>
                </c:pt>
                <c:pt idx="10">
                  <c:v>202.77</c:v>
                </c:pt>
                <c:pt idx="11">
                  <c:v>205.71</c:v>
                </c:pt>
                <c:pt idx="12">
                  <c:v>207.63</c:v>
                </c:pt>
                <c:pt idx="13">
                  <c:v>196.88</c:v>
                </c:pt>
                <c:pt idx="14">
                  <c:v>202.07</c:v>
                </c:pt>
                <c:pt idx="15">
                  <c:v>200.86</c:v>
                </c:pt>
                <c:pt idx="16">
                  <c:v>197.37</c:v>
                </c:pt>
                <c:pt idx="17">
                  <c:v>208.31</c:v>
                </c:pt>
                <c:pt idx="18">
                  <c:v>202.04</c:v>
                </c:pt>
                <c:pt idx="19">
                  <c:v>214.24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5-4C4E-939F-EEBA55EEE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01744"/>
        <c:axId val="563603664"/>
      </c:scatterChart>
      <c:valAx>
        <c:axId val="56360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603664"/>
        <c:crosses val="autoZero"/>
        <c:crossBetween val="midCat"/>
      </c:valAx>
      <c:valAx>
        <c:axId val="56360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60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2799721161051"/>
          <c:y val="0.13674242424242425"/>
          <c:w val="0.6376963081477478"/>
          <c:h val="0.70234848484848489"/>
        </c:manualLayout>
      </c:layout>
      <c:scatterChart>
        <c:scatterStyle val="lineMarker"/>
        <c:varyColors val="0"/>
        <c:ser>
          <c:idx val="0"/>
          <c:order val="0"/>
          <c:tx>
            <c:v>Yi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4128781830018795E-2"/>
                  <c:y val="3.65950847053209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'Линия тренда'!$A$2:$A$21</c:f>
              <c:numCache>
                <c:formatCode>m/d/yyyy</c:formatCode>
                <c:ptCount val="20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44993</c:v>
                </c:pt>
                <c:pt idx="6">
                  <c:v>44992</c:v>
                </c:pt>
                <c:pt idx="7">
                  <c:v>44991</c:v>
                </c:pt>
                <c:pt idx="8">
                  <c:v>44988</c:v>
                </c:pt>
                <c:pt idx="9">
                  <c:v>44987</c:v>
                </c:pt>
                <c:pt idx="10">
                  <c:v>44986</c:v>
                </c:pt>
                <c:pt idx="11">
                  <c:v>44985</c:v>
                </c:pt>
                <c:pt idx="12">
                  <c:v>44984</c:v>
                </c:pt>
                <c:pt idx="13">
                  <c:v>44981</c:v>
                </c:pt>
                <c:pt idx="14">
                  <c:v>44980</c:v>
                </c:pt>
                <c:pt idx="15">
                  <c:v>44979</c:v>
                </c:pt>
                <c:pt idx="16">
                  <c:v>44978</c:v>
                </c:pt>
                <c:pt idx="17">
                  <c:v>44974</c:v>
                </c:pt>
                <c:pt idx="18">
                  <c:v>44973</c:v>
                </c:pt>
                <c:pt idx="19">
                  <c:v>44972</c:v>
                </c:pt>
              </c:numCache>
            </c:numRef>
          </c:xVal>
          <c:yVal>
            <c:numRef>
              <c:f>'Линия тренда'!$B$2:$B$21</c:f>
              <c:numCache>
                <c:formatCode>General</c:formatCode>
                <c:ptCount val="20"/>
                <c:pt idx="0">
                  <c:v>179.58</c:v>
                </c:pt>
                <c:pt idx="1">
                  <c:v>183.26</c:v>
                </c:pt>
                <c:pt idx="2">
                  <c:v>174.48</c:v>
                </c:pt>
                <c:pt idx="3">
                  <c:v>173.44</c:v>
                </c:pt>
                <c:pt idx="4">
                  <c:v>172.92</c:v>
                </c:pt>
                <c:pt idx="5">
                  <c:v>182</c:v>
                </c:pt>
                <c:pt idx="6">
                  <c:v>187.71</c:v>
                </c:pt>
                <c:pt idx="7">
                  <c:v>193.81</c:v>
                </c:pt>
                <c:pt idx="8">
                  <c:v>197.79</c:v>
                </c:pt>
                <c:pt idx="9">
                  <c:v>190.9</c:v>
                </c:pt>
                <c:pt idx="10">
                  <c:v>202.77</c:v>
                </c:pt>
                <c:pt idx="11">
                  <c:v>205.71</c:v>
                </c:pt>
                <c:pt idx="12">
                  <c:v>207.63</c:v>
                </c:pt>
                <c:pt idx="13">
                  <c:v>196.88</c:v>
                </c:pt>
                <c:pt idx="14">
                  <c:v>202.07</c:v>
                </c:pt>
                <c:pt idx="15">
                  <c:v>200.86</c:v>
                </c:pt>
                <c:pt idx="16">
                  <c:v>197.37</c:v>
                </c:pt>
                <c:pt idx="17">
                  <c:v>208.31</c:v>
                </c:pt>
                <c:pt idx="18">
                  <c:v>202.04</c:v>
                </c:pt>
                <c:pt idx="19">
                  <c:v>214.24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E-4A3D-83EC-3C50C1AD1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02944"/>
        <c:axId val="593603424"/>
      </c:scatterChart>
      <c:valAx>
        <c:axId val="59360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603424"/>
        <c:crosses val="autoZero"/>
        <c:crossBetween val="midCat"/>
      </c:valAx>
      <c:valAx>
        <c:axId val="5936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60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99395030033535"/>
          <c:y val="0.377274516821761"/>
          <c:w val="0.21538082398751981"/>
          <c:h val="0.23067823908375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206178073894609"/>
          <c:y val="0.13791786055396371"/>
          <c:w val="0.65850224106602062"/>
          <c:h val="0.69978987583572105"/>
        </c:manualLayout>
      </c:layout>
      <c:scatterChart>
        <c:scatterStyle val="lineMarker"/>
        <c:varyColors val="0"/>
        <c:ser>
          <c:idx val="0"/>
          <c:order val="0"/>
          <c:tx>
            <c:v>Yi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6143589743589745E-2"/>
                  <c:y val="0.101072580827110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'Линия тренда'!$A$2:$A$21</c:f>
              <c:numCache>
                <c:formatCode>m/d/yyyy</c:formatCode>
                <c:ptCount val="20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44993</c:v>
                </c:pt>
                <c:pt idx="6">
                  <c:v>44992</c:v>
                </c:pt>
                <c:pt idx="7">
                  <c:v>44991</c:v>
                </c:pt>
                <c:pt idx="8">
                  <c:v>44988</c:v>
                </c:pt>
                <c:pt idx="9">
                  <c:v>44987</c:v>
                </c:pt>
                <c:pt idx="10">
                  <c:v>44986</c:v>
                </c:pt>
                <c:pt idx="11">
                  <c:v>44985</c:v>
                </c:pt>
                <c:pt idx="12">
                  <c:v>44984</c:v>
                </c:pt>
                <c:pt idx="13">
                  <c:v>44981</c:v>
                </c:pt>
                <c:pt idx="14">
                  <c:v>44980</c:v>
                </c:pt>
                <c:pt idx="15">
                  <c:v>44979</c:v>
                </c:pt>
                <c:pt idx="16">
                  <c:v>44978</c:v>
                </c:pt>
                <c:pt idx="17">
                  <c:v>44974</c:v>
                </c:pt>
                <c:pt idx="18">
                  <c:v>44973</c:v>
                </c:pt>
                <c:pt idx="19">
                  <c:v>44972</c:v>
                </c:pt>
              </c:numCache>
            </c:numRef>
          </c:xVal>
          <c:yVal>
            <c:numRef>
              <c:f>'Линия тренда'!$B$2:$B$21</c:f>
              <c:numCache>
                <c:formatCode>General</c:formatCode>
                <c:ptCount val="20"/>
                <c:pt idx="0">
                  <c:v>179.58</c:v>
                </c:pt>
                <c:pt idx="1">
                  <c:v>183.26</c:v>
                </c:pt>
                <c:pt idx="2">
                  <c:v>174.48</c:v>
                </c:pt>
                <c:pt idx="3">
                  <c:v>173.44</c:v>
                </c:pt>
                <c:pt idx="4">
                  <c:v>172.92</c:v>
                </c:pt>
                <c:pt idx="5">
                  <c:v>182</c:v>
                </c:pt>
                <c:pt idx="6">
                  <c:v>187.71</c:v>
                </c:pt>
                <c:pt idx="7">
                  <c:v>193.81</c:v>
                </c:pt>
                <c:pt idx="8">
                  <c:v>197.79</c:v>
                </c:pt>
                <c:pt idx="9">
                  <c:v>190.9</c:v>
                </c:pt>
                <c:pt idx="10">
                  <c:v>202.77</c:v>
                </c:pt>
                <c:pt idx="11">
                  <c:v>205.71</c:v>
                </c:pt>
                <c:pt idx="12">
                  <c:v>207.63</c:v>
                </c:pt>
                <c:pt idx="13">
                  <c:v>196.88</c:v>
                </c:pt>
                <c:pt idx="14">
                  <c:v>202.07</c:v>
                </c:pt>
                <c:pt idx="15">
                  <c:v>200.86</c:v>
                </c:pt>
                <c:pt idx="16">
                  <c:v>197.37</c:v>
                </c:pt>
                <c:pt idx="17">
                  <c:v>208.31</c:v>
                </c:pt>
                <c:pt idx="18">
                  <c:v>202.04</c:v>
                </c:pt>
                <c:pt idx="19">
                  <c:v>214.24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6-4207-8D33-DDE265F49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01264"/>
        <c:axId val="563607024"/>
      </c:scatterChart>
      <c:valAx>
        <c:axId val="5636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607024"/>
        <c:crosses val="autoZero"/>
        <c:crossBetween val="midCat"/>
      </c:valAx>
      <c:valAx>
        <c:axId val="56360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60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73325257419744"/>
          <c:y val="0.39150117696605974"/>
          <c:w val="0.22195905511811023"/>
          <c:h val="0.21737938918093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50211992731678"/>
          <c:y val="0.13831417624521072"/>
          <c:w val="0.59827809985290292"/>
          <c:h val="0.69892720306513412"/>
        </c:manualLayout>
      </c:layout>
      <c:scatterChart>
        <c:scatterStyle val="lineMarker"/>
        <c:varyColors val="0"/>
        <c:ser>
          <c:idx val="0"/>
          <c:order val="0"/>
          <c:tx>
            <c:v>Yi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2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8.3684347148914082E-2"/>
                  <c:y val="7.91975141038404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'Линия тренда'!$A$2:$A$21</c:f>
              <c:numCache>
                <c:formatCode>m/d/yyyy</c:formatCode>
                <c:ptCount val="20"/>
                <c:pt idx="0">
                  <c:v>45000</c:v>
                </c:pt>
                <c:pt idx="1">
                  <c:v>44999</c:v>
                </c:pt>
                <c:pt idx="2">
                  <c:v>44998</c:v>
                </c:pt>
                <c:pt idx="3">
                  <c:v>44995</c:v>
                </c:pt>
                <c:pt idx="4">
                  <c:v>44994</c:v>
                </c:pt>
                <c:pt idx="5">
                  <c:v>44993</c:v>
                </c:pt>
                <c:pt idx="6">
                  <c:v>44992</c:v>
                </c:pt>
                <c:pt idx="7">
                  <c:v>44991</c:v>
                </c:pt>
                <c:pt idx="8">
                  <c:v>44988</c:v>
                </c:pt>
                <c:pt idx="9">
                  <c:v>44987</c:v>
                </c:pt>
                <c:pt idx="10">
                  <c:v>44986</c:v>
                </c:pt>
                <c:pt idx="11">
                  <c:v>44985</c:v>
                </c:pt>
                <c:pt idx="12">
                  <c:v>44984</c:v>
                </c:pt>
                <c:pt idx="13">
                  <c:v>44981</c:v>
                </c:pt>
                <c:pt idx="14">
                  <c:v>44980</c:v>
                </c:pt>
                <c:pt idx="15">
                  <c:v>44979</c:v>
                </c:pt>
                <c:pt idx="16">
                  <c:v>44978</c:v>
                </c:pt>
                <c:pt idx="17">
                  <c:v>44974</c:v>
                </c:pt>
                <c:pt idx="18">
                  <c:v>44973</c:v>
                </c:pt>
                <c:pt idx="19">
                  <c:v>44972</c:v>
                </c:pt>
              </c:numCache>
            </c:numRef>
          </c:xVal>
          <c:yVal>
            <c:numRef>
              <c:f>'Линия тренда'!$B$2:$B$21</c:f>
              <c:numCache>
                <c:formatCode>General</c:formatCode>
                <c:ptCount val="20"/>
                <c:pt idx="0">
                  <c:v>179.58</c:v>
                </c:pt>
                <c:pt idx="1">
                  <c:v>183.26</c:v>
                </c:pt>
                <c:pt idx="2">
                  <c:v>174.48</c:v>
                </c:pt>
                <c:pt idx="3">
                  <c:v>173.44</c:v>
                </c:pt>
                <c:pt idx="4">
                  <c:v>172.92</c:v>
                </c:pt>
                <c:pt idx="5">
                  <c:v>182</c:v>
                </c:pt>
                <c:pt idx="6">
                  <c:v>187.71</c:v>
                </c:pt>
                <c:pt idx="7">
                  <c:v>193.81</c:v>
                </c:pt>
                <c:pt idx="8">
                  <c:v>197.79</c:v>
                </c:pt>
                <c:pt idx="9">
                  <c:v>190.9</c:v>
                </c:pt>
                <c:pt idx="10">
                  <c:v>202.77</c:v>
                </c:pt>
                <c:pt idx="11">
                  <c:v>205.71</c:v>
                </c:pt>
                <c:pt idx="12">
                  <c:v>207.63</c:v>
                </c:pt>
                <c:pt idx="13">
                  <c:v>196.88</c:v>
                </c:pt>
                <c:pt idx="14">
                  <c:v>202.07</c:v>
                </c:pt>
                <c:pt idx="15">
                  <c:v>200.86</c:v>
                </c:pt>
                <c:pt idx="16">
                  <c:v>197.37</c:v>
                </c:pt>
                <c:pt idx="17">
                  <c:v>208.31</c:v>
                </c:pt>
                <c:pt idx="18">
                  <c:v>202.04</c:v>
                </c:pt>
                <c:pt idx="19">
                  <c:v>214.24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43-4AF9-9F35-2F6A71867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04624"/>
        <c:axId val="563607504"/>
      </c:scatterChart>
      <c:valAx>
        <c:axId val="5636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607504"/>
        <c:crosses val="autoZero"/>
        <c:crossBetween val="midCat"/>
      </c:valAx>
      <c:valAx>
        <c:axId val="5636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60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70207570207569"/>
          <c:y val="0.34521253808791141"/>
          <c:w val="0.24964590964590969"/>
          <c:h val="0.263981054092376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45</xdr:row>
      <xdr:rowOff>190500</xdr:rowOff>
    </xdr:from>
    <xdr:ext cx="5715000" cy="3533775"/>
    <xdr:graphicFrame macro="">
      <xdr:nvGraphicFramePr>
        <xdr:cNvPr id="5" name="Chart 4" title="Диаграмма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3</xdr:col>
      <xdr:colOff>790575</xdr:colOff>
      <xdr:row>9</xdr:row>
      <xdr:rowOff>28574</xdr:rowOff>
    </xdr:from>
    <xdr:to>
      <xdr:col>11</xdr:col>
      <xdr:colOff>276225</xdr:colOff>
      <xdr:row>27</xdr:row>
      <xdr:rowOff>114299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F64753F-7E9F-2B0E-697E-AB9CC2AB0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285748</xdr:colOff>
      <xdr:row>9</xdr:row>
      <xdr:rowOff>28575</xdr:rowOff>
    </xdr:from>
    <xdr:to>
      <xdr:col>17</xdr:col>
      <xdr:colOff>704849</xdr:colOff>
      <xdr:row>27</xdr:row>
      <xdr:rowOff>123825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0CEA08D-BE4B-DC28-7E67-46190BB50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781050</xdr:colOff>
      <xdr:row>27</xdr:row>
      <xdr:rowOff>114299</xdr:rowOff>
    </xdr:from>
    <xdr:to>
      <xdr:col>11</xdr:col>
      <xdr:colOff>266700</xdr:colOff>
      <xdr:row>44</xdr:row>
      <xdr:rowOff>38099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2CC31101-D8FC-D866-639D-369979742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266700</xdr:colOff>
      <xdr:row>27</xdr:row>
      <xdr:rowOff>123825</xdr:rowOff>
    </xdr:from>
    <xdr:to>
      <xdr:col>17</xdr:col>
      <xdr:colOff>438150</xdr:colOff>
      <xdr:row>44</xdr:row>
      <xdr:rowOff>38100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592D7FC0-D9FB-D6A4-0101-61286180C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88;&#1077;&#1096;&#1077;&#1085;&#1080;&#1103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101;&#1082;&#1089;&#1087;&#1077;&#1088;&#1080;&#1084;&#1077;&#1085;&#1090;&#1072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ductMix_Exampl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ешения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эксперимента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Mix_Example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"/>
  <sheetViews>
    <sheetView tabSelected="1" workbookViewId="0">
      <selection activeCell="D12" sqref="D12"/>
    </sheetView>
  </sheetViews>
  <sheetFormatPr defaultColWidth="12.5703125" defaultRowHeight="15.75" customHeight="1"/>
  <cols>
    <col min="1" max="1" width="18" customWidth="1"/>
    <col min="5" max="5" width="19.42578125" customWidth="1"/>
  </cols>
  <sheetData>
    <row r="1" spans="1:14" ht="12.75">
      <c r="A1" s="1" t="s">
        <v>0</v>
      </c>
    </row>
    <row r="2" spans="1:14" ht="12.75">
      <c r="B2" s="1" t="s">
        <v>1</v>
      </c>
      <c r="C2" s="1" t="s">
        <v>2</v>
      </c>
      <c r="D2" s="1" t="s">
        <v>3</v>
      </c>
      <c r="E2" s="1" t="s">
        <v>4</v>
      </c>
    </row>
    <row r="3" spans="1:14" ht="12.75">
      <c r="A3" s="1" t="s">
        <v>5</v>
      </c>
      <c r="B3" s="1">
        <v>0</v>
      </c>
      <c r="C3" s="1">
        <v>0</v>
      </c>
      <c r="D3" s="1">
        <v>0</v>
      </c>
      <c r="E3" s="1">
        <v>6.5</v>
      </c>
      <c r="F3" s="1" t="s">
        <v>6</v>
      </c>
      <c r="M3" s="10"/>
      <c r="N3" s="1"/>
    </row>
    <row r="4" spans="1:14" ht="12.75">
      <c r="A4" s="1" t="s">
        <v>7</v>
      </c>
      <c r="B4" s="1">
        <v>5</v>
      </c>
      <c r="C4" s="1">
        <v>6</v>
      </c>
      <c r="D4" s="1">
        <v>7</v>
      </c>
      <c r="E4" s="1">
        <v>4</v>
      </c>
      <c r="F4" s="1">
        <f>SUMPRODUCT(B3:E3,B4:E4)</f>
        <v>26</v>
      </c>
      <c r="H4" s="1" t="s">
        <v>34</v>
      </c>
      <c r="M4" s="11"/>
      <c r="N4" s="1"/>
    </row>
    <row r="5" spans="1:14" ht="15.75" customHeight="1">
      <c r="M5" s="11"/>
      <c r="N5" s="1"/>
    </row>
    <row r="6" spans="1:14" ht="12.75">
      <c r="A6" s="1" t="s">
        <v>8</v>
      </c>
      <c r="M6" s="11"/>
      <c r="N6" s="10"/>
    </row>
    <row r="7" spans="1:14" ht="12.75">
      <c r="A7" s="1" t="s">
        <v>23</v>
      </c>
      <c r="F7" s="1" t="s">
        <v>9</v>
      </c>
      <c r="G7" s="1" t="s">
        <v>10</v>
      </c>
      <c r="H7" s="1" t="s">
        <v>11</v>
      </c>
      <c r="M7" s="11"/>
      <c r="N7" s="10"/>
    </row>
    <row r="8" spans="1:14" ht="12.75">
      <c r="A8" s="1" t="s">
        <v>39</v>
      </c>
      <c r="B8" s="1">
        <v>1</v>
      </c>
      <c r="C8" s="1">
        <v>1</v>
      </c>
      <c r="D8" s="1"/>
      <c r="E8" s="1">
        <v>4</v>
      </c>
      <c r="F8" s="1">
        <f t="shared" ref="F8:F10" si="0">SUMPRODUCT($B$3:$E$3,B8:E8)</f>
        <v>26</v>
      </c>
      <c r="G8" s="1" t="s">
        <v>38</v>
      </c>
      <c r="H8" s="1">
        <v>26</v>
      </c>
      <c r="M8" s="11"/>
      <c r="N8" s="10"/>
    </row>
    <row r="9" spans="1:14" ht="12.75">
      <c r="A9" s="1" t="s">
        <v>40</v>
      </c>
      <c r="B9" s="1">
        <v>2</v>
      </c>
      <c r="C9" s="1"/>
      <c r="D9" s="1">
        <v>3</v>
      </c>
      <c r="E9" s="1">
        <v>5</v>
      </c>
      <c r="F9" s="1">
        <f t="shared" si="0"/>
        <v>32.5</v>
      </c>
      <c r="G9" s="1" t="s">
        <v>38</v>
      </c>
      <c r="H9" s="1">
        <v>30</v>
      </c>
      <c r="M9" s="11"/>
      <c r="N9" s="10"/>
    </row>
    <row r="10" spans="1:14" ht="12.75">
      <c r="A10" s="1" t="s">
        <v>41</v>
      </c>
      <c r="B10" s="1">
        <v>1</v>
      </c>
      <c r="C10" s="1">
        <v>2</v>
      </c>
      <c r="D10" s="1">
        <v>4</v>
      </c>
      <c r="E10" s="1">
        <v>6</v>
      </c>
      <c r="F10" s="1">
        <f t="shared" si="0"/>
        <v>39</v>
      </c>
      <c r="G10" s="1" t="s">
        <v>38</v>
      </c>
      <c r="H10" s="1">
        <v>24</v>
      </c>
      <c r="M10" s="11"/>
      <c r="N10" s="10"/>
    </row>
    <row r="11" spans="1:14" ht="15.75" customHeight="1">
      <c r="M11" s="11"/>
      <c r="N11" s="10"/>
    </row>
    <row r="12" spans="1:14" ht="12.75">
      <c r="H12" s="1" t="s">
        <v>30</v>
      </c>
      <c r="M12" s="11"/>
      <c r="N12" s="10"/>
    </row>
    <row r="13" spans="1:14" ht="12.75">
      <c r="A13" s="1" t="s">
        <v>12</v>
      </c>
      <c r="H13" s="1" t="s">
        <v>37</v>
      </c>
      <c r="M13" s="11"/>
      <c r="N13" s="10"/>
    </row>
    <row r="14" spans="1:14" ht="12.75">
      <c r="A14" s="7"/>
      <c r="B14" s="13" t="s">
        <v>24</v>
      </c>
      <c r="C14" s="14"/>
      <c r="D14" s="14"/>
      <c r="E14" s="14"/>
      <c r="F14" s="1"/>
      <c r="H14" s="1" t="s">
        <v>36</v>
      </c>
      <c r="M14" s="11"/>
      <c r="N14" s="10"/>
    </row>
    <row r="15" spans="1:14" ht="12.75">
      <c r="A15" s="12" t="s">
        <v>23</v>
      </c>
      <c r="B15" s="15">
        <v>1</v>
      </c>
      <c r="C15" s="15">
        <v>2</v>
      </c>
      <c r="D15" s="15">
        <v>3</v>
      </c>
      <c r="E15" s="15">
        <v>4</v>
      </c>
      <c r="F15" s="1"/>
      <c r="M15" s="11"/>
      <c r="N15" s="10"/>
    </row>
    <row r="16" spans="1:14" ht="12.75">
      <c r="A16" s="8" t="s">
        <v>25</v>
      </c>
      <c r="B16" s="9">
        <v>1</v>
      </c>
      <c r="C16" s="9">
        <v>1</v>
      </c>
      <c r="D16" s="9" t="s">
        <v>28</v>
      </c>
      <c r="E16" s="9">
        <v>4</v>
      </c>
      <c r="F16" s="1"/>
      <c r="M16" s="11"/>
      <c r="N16" s="10"/>
    </row>
    <row r="17" spans="1:14" ht="12.75">
      <c r="A17" s="8" t="s">
        <v>27</v>
      </c>
      <c r="B17" s="9">
        <v>2</v>
      </c>
      <c r="C17" s="9" t="s">
        <v>28</v>
      </c>
      <c r="D17" s="9">
        <v>3</v>
      </c>
      <c r="E17" s="9">
        <v>5</v>
      </c>
      <c r="F17" s="1"/>
      <c r="M17" s="11"/>
      <c r="N17" s="10"/>
    </row>
    <row r="18" spans="1:14" ht="12.75">
      <c r="A18" s="8" t="s">
        <v>26</v>
      </c>
      <c r="B18" s="9">
        <v>1</v>
      </c>
      <c r="C18" s="9">
        <v>2</v>
      </c>
      <c r="D18" s="9">
        <v>4</v>
      </c>
      <c r="E18" s="9">
        <v>6</v>
      </c>
      <c r="F18" s="1"/>
      <c r="M18" s="11"/>
      <c r="N18" s="10"/>
    </row>
    <row r="19" spans="1:14" ht="12.75">
      <c r="A19" s="8" t="s">
        <v>29</v>
      </c>
      <c r="B19" s="9">
        <v>5</v>
      </c>
      <c r="C19" s="9">
        <v>6</v>
      </c>
      <c r="D19" s="9">
        <v>7</v>
      </c>
      <c r="E19" s="9">
        <v>4</v>
      </c>
      <c r="F19" s="1"/>
      <c r="M19" s="11"/>
      <c r="N19" s="10"/>
    </row>
    <row r="20" spans="1:14" ht="15.75" customHeight="1">
      <c r="M20" s="11"/>
      <c r="N20" s="10"/>
    </row>
    <row r="21" spans="1:14" ht="12.75">
      <c r="A21" s="1" t="s">
        <v>22</v>
      </c>
      <c r="M21" s="11"/>
      <c r="N21" s="10"/>
    </row>
    <row r="22" spans="1:14" ht="15.75" customHeight="1">
      <c r="M22" s="11"/>
      <c r="N22" s="10"/>
    </row>
    <row r="23" spans="1:14" ht="12.75">
      <c r="A23" s="1" t="s">
        <v>13</v>
      </c>
      <c r="M23" s="11"/>
      <c r="N23" s="10"/>
    </row>
    <row r="24" spans="1:14" ht="12.75">
      <c r="A24" s="1" t="s">
        <v>14</v>
      </c>
    </row>
    <row r="25" spans="1:14" ht="12.75">
      <c r="A25" s="1" t="s">
        <v>35</v>
      </c>
    </row>
    <row r="26" spans="1:14" ht="12.75">
      <c r="A26" s="1" t="s">
        <v>8</v>
      </c>
    </row>
    <row r="27" spans="1:14" ht="12.75">
      <c r="A27" s="1" t="s">
        <v>31</v>
      </c>
    </row>
    <row r="28" spans="1:14" ht="12.75">
      <c r="A28" s="1" t="s">
        <v>32</v>
      </c>
    </row>
    <row r="29" spans="1:14" ht="12.75">
      <c r="A29" s="1" t="s">
        <v>33</v>
      </c>
    </row>
    <row r="30" spans="1:14" ht="12.75">
      <c r="A30" s="1" t="s">
        <v>15</v>
      </c>
    </row>
    <row r="32" spans="1:14" ht="12.75">
      <c r="A32" s="1" t="s">
        <v>16</v>
      </c>
    </row>
    <row r="34" spans="1:8" ht="12.75">
      <c r="A34" s="1" t="s">
        <v>0</v>
      </c>
    </row>
    <row r="35" spans="1:8" ht="12.75">
      <c r="B35" s="1" t="s">
        <v>1</v>
      </c>
      <c r="C35" s="1" t="s">
        <v>2</v>
      </c>
      <c r="D35" s="1" t="s">
        <v>3</v>
      </c>
      <c r="E35" s="1" t="s">
        <v>4</v>
      </c>
    </row>
    <row r="36" spans="1:8" ht="12.75">
      <c r="A36" s="1" t="s">
        <v>5</v>
      </c>
      <c r="B36" s="1">
        <v>0</v>
      </c>
      <c r="C36" s="1">
        <v>0</v>
      </c>
      <c r="D36" s="1">
        <v>0</v>
      </c>
      <c r="E36" s="1">
        <v>6.5</v>
      </c>
      <c r="F36" s="1" t="s">
        <v>6</v>
      </c>
    </row>
    <row r="37" spans="1:8" ht="12.75">
      <c r="A37" s="1" t="s">
        <v>7</v>
      </c>
      <c r="B37" s="1">
        <v>5</v>
      </c>
      <c r="C37" s="1">
        <v>6</v>
      </c>
      <c r="D37" s="1">
        <v>7</v>
      </c>
      <c r="E37" s="1">
        <v>4</v>
      </c>
      <c r="F37" s="1">
        <f>SUMPRODUCT(B36:E36,B37:E37)</f>
        <v>26</v>
      </c>
    </row>
    <row r="39" spans="1:8" ht="12.75">
      <c r="A39" s="1" t="s">
        <v>8</v>
      </c>
    </row>
    <row r="40" spans="1:8" ht="12.75">
      <c r="A40" s="1" t="s">
        <v>23</v>
      </c>
      <c r="F40" s="1" t="s">
        <v>9</v>
      </c>
      <c r="G40" s="1" t="s">
        <v>10</v>
      </c>
      <c r="H40" s="1" t="s">
        <v>11</v>
      </c>
    </row>
    <row r="41" spans="1:8" ht="12.75">
      <c r="A41" s="1" t="s">
        <v>39</v>
      </c>
      <c r="B41" s="1">
        <v>1</v>
      </c>
      <c r="C41" s="1">
        <v>1</v>
      </c>
      <c r="D41" s="1">
        <v>0</v>
      </c>
      <c r="E41" s="1">
        <v>4</v>
      </c>
      <c r="F41" s="1">
        <f>SUMPRODUCT($B$36:$E$36,B41:E41)</f>
        <v>26</v>
      </c>
      <c r="G41" s="1" t="s">
        <v>38</v>
      </c>
      <c r="H41" s="1">
        <v>26</v>
      </c>
    </row>
    <row r="42" spans="1:8" ht="12.75">
      <c r="A42" s="1" t="s">
        <v>40</v>
      </c>
      <c r="B42" s="1">
        <v>2</v>
      </c>
      <c r="C42" s="1">
        <v>0</v>
      </c>
      <c r="D42" s="1">
        <v>3</v>
      </c>
      <c r="E42" s="1">
        <v>5</v>
      </c>
      <c r="F42" s="1">
        <f t="shared" ref="F42:F43" si="1">SUMPRODUCT($B$36:$E$36,B42:E42)</f>
        <v>32.5</v>
      </c>
      <c r="G42" s="1" t="s">
        <v>38</v>
      </c>
      <c r="H42" s="1">
        <v>30</v>
      </c>
    </row>
    <row r="43" spans="1:8" ht="12.75">
      <c r="A43" s="1" t="s">
        <v>41</v>
      </c>
      <c r="B43" s="1">
        <v>1</v>
      </c>
      <c r="C43" s="1">
        <v>2</v>
      </c>
      <c r="D43" s="1">
        <v>4</v>
      </c>
      <c r="E43" s="1">
        <v>6</v>
      </c>
      <c r="F43" s="1">
        <f t="shared" si="1"/>
        <v>39</v>
      </c>
      <c r="G43" s="1" t="s">
        <v>38</v>
      </c>
      <c r="H43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1"/>
  <sheetViews>
    <sheetView workbookViewId="0"/>
  </sheetViews>
  <sheetFormatPr defaultColWidth="12.5703125" defaultRowHeight="15.75" customHeight="1"/>
  <sheetData>
    <row r="1" spans="1:2">
      <c r="A1" s="1" t="e">
        <f>ModelSheet=Поиск [1]решения!A:Z</f>
        <v>#NAME?</v>
      </c>
      <c r="B1" s="1" t="e">
        <f>ModelSheet=Результаты [2]эксперимента!A:Z</f>
        <v>#NAME?</v>
      </c>
    </row>
    <row r="2" spans="1:2">
      <c r="A2" s="1" t="e">
        <f t="shared" ref="A2:B2" si="0">OpenSolver_AdjNum=1</f>
        <v>#NAME?</v>
      </c>
      <c r="B2" s="1" t="e">
        <f t="shared" si="0"/>
        <v>#NAME?</v>
      </c>
    </row>
    <row r="3" spans="1:2">
      <c r="A3" s="1" t="e">
        <f t="shared" ref="A3:B3" si="1">OpenSolver_ChosenSolver=Google</f>
        <v>#NAME?</v>
      </c>
      <c r="B3" s="1" t="e">
        <f t="shared" si="1"/>
        <v>#NAME?</v>
      </c>
    </row>
    <row r="4" spans="1:2">
      <c r="A4" s="1" t="e">
        <f t="shared" ref="A4:B4" si="2">OpenSolver_FastBuild=0</f>
        <v>#NAME?</v>
      </c>
      <c r="B4" s="1" t="e">
        <f t="shared" si="2"/>
        <v>#NAME?</v>
      </c>
    </row>
    <row r="5" spans="1:2">
      <c r="A5" s="1" t="e">
        <f t="shared" ref="A5:B5" si="3">OpenSolver_LinearityCheck=1</f>
        <v>#NAME?</v>
      </c>
      <c r="B5" s="1" t="e">
        <f t="shared" si="3"/>
        <v>#NAME?</v>
      </c>
    </row>
    <row r="6" spans="1:2">
      <c r="A6" s="1" t="e">
        <f>solver_adj=Поиск [1]решения!B3:E3</f>
        <v>#NAME?</v>
      </c>
      <c r="B6" s="1" t="e">
        <f>solver_adj=Поиск [1]решения!B3:E3</f>
        <v>#NAME?</v>
      </c>
    </row>
    <row r="7" spans="1:2">
      <c r="A7" s="1" t="e">
        <f>solver_lhs1=Поиск [1]решения!F8</f>
        <v>#NAME?</v>
      </c>
      <c r="B7" s="1" t="e">
        <f>solver_lhs1=Поиск [1]решения!F8</f>
        <v>#NAME?</v>
      </c>
    </row>
    <row r="8" spans="1:2">
      <c r="A8" s="1" t="e">
        <f>solver_lhs2=Поиск [1]решения!F9</f>
        <v>#NAME?</v>
      </c>
      <c r="B8" s="1" t="e">
        <f>solver_lhs2=Поиск [1]решения!F9</f>
        <v>#NAME?</v>
      </c>
    </row>
    <row r="9" spans="1:2">
      <c r="A9" s="1" t="e">
        <f>solver_lhs3=Поиск [1]решения!F10</f>
        <v>#NAME?</v>
      </c>
      <c r="B9" s="1" t="e">
        <f>solver_lhs3=Поиск [1]решения!F10</f>
        <v>#NAME?</v>
      </c>
    </row>
    <row r="10" spans="1:2">
      <c r="A10" s="1" t="e">
        <f t="shared" ref="A10:B10" si="4">solver_neg=1</f>
        <v>#NAME?</v>
      </c>
      <c r="B10" s="1" t="e">
        <f t="shared" si="4"/>
        <v>#NAME?</v>
      </c>
    </row>
    <row r="11" spans="1:2">
      <c r="A11" s="1" t="e">
        <f t="shared" ref="A11:B11" si="5">solver_num=3</f>
        <v>#NAME?</v>
      </c>
      <c r="B11" s="1" t="e">
        <f t="shared" si="5"/>
        <v>#NAME?</v>
      </c>
    </row>
    <row r="12" spans="1:2">
      <c r="A12" s="1" t="e">
        <f>solver_opt=Поиск [1]решения!F4</f>
        <v>#NAME?</v>
      </c>
      <c r="B12" s="1" t="e">
        <f>solver_opt=Поиск [1]решения!F4</f>
        <v>#NAME?</v>
      </c>
    </row>
    <row r="13" spans="1:2">
      <c r="A13" s="1" t="e">
        <f t="shared" ref="A13:B13" si="6">solver_rel1=1</f>
        <v>#NAME?</v>
      </c>
      <c r="B13" s="1" t="e">
        <f t="shared" si="6"/>
        <v>#NAME?</v>
      </c>
    </row>
    <row r="14" spans="1:2">
      <c r="A14" s="1" t="e">
        <f t="shared" ref="A14:B14" si="7">solver_rel2=1</f>
        <v>#NAME?</v>
      </c>
      <c r="B14" s="1" t="e">
        <f t="shared" si="7"/>
        <v>#NAME?</v>
      </c>
    </row>
    <row r="15" spans="1:2">
      <c r="A15" s="1" t="e">
        <f t="shared" ref="A15:B15" si="8">solver_rel3=1</f>
        <v>#NAME?</v>
      </c>
      <c r="B15" s="1" t="e">
        <f t="shared" si="8"/>
        <v>#NAME?</v>
      </c>
    </row>
    <row r="16" spans="1:2">
      <c r="A16" s="1" t="e">
        <f>solver_rhs1=Поиск [1]решения!H8</f>
        <v>#NAME?</v>
      </c>
      <c r="B16" s="1" t="e">
        <f>solver_rhs1=Поиск [1]решения!H8</f>
        <v>#NAME?</v>
      </c>
    </row>
    <row r="17" spans="1:2">
      <c r="A17" s="1" t="e">
        <f>solver_rhs2=Поиск [1]решения!H9</f>
        <v>#NAME?</v>
      </c>
      <c r="B17" s="1" t="e">
        <f>solver_rhs2=Поиск [1]решения!H9</f>
        <v>#NAME?</v>
      </c>
    </row>
    <row r="18" spans="1:2">
      <c r="A18" s="1" t="e">
        <f>solver_rhs3=Поиск [1]решения!H10</f>
        <v>#NAME?</v>
      </c>
      <c r="B18" s="1" t="e">
        <f>solver_rhs3=Поиск [1]решения!H10</f>
        <v>#NAME?</v>
      </c>
    </row>
    <row r="19" spans="1:2">
      <c r="A19" s="1" t="e">
        <f t="shared" ref="A19:B19" si="9">solver_sho=1</f>
        <v>#NAME?</v>
      </c>
      <c r="B19" s="1" t="e">
        <f t="shared" si="9"/>
        <v>#NAME?</v>
      </c>
    </row>
    <row r="20" spans="1:2">
      <c r="A20" s="1" t="e">
        <f t="shared" ref="A20:B20" si="10">solver_typ=1</f>
        <v>#NAME?</v>
      </c>
      <c r="B20" s="1" t="e">
        <f t="shared" si="10"/>
        <v>#NAME?</v>
      </c>
    </row>
    <row r="21" spans="1:2">
      <c r="A21" s="1" t="e">
        <f t="shared" ref="A21:B21" si="11">solver_val=0</f>
        <v>#NAME?</v>
      </c>
      <c r="B21" s="1" t="e">
        <f t="shared" si="11"/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14"/>
  <sheetViews>
    <sheetView workbookViewId="0">
      <selection activeCell="T15" sqref="T15"/>
    </sheetView>
  </sheetViews>
  <sheetFormatPr defaultColWidth="12.5703125" defaultRowHeight="15.75" customHeight="1"/>
  <cols>
    <col min="2" max="2" width="14.85546875" bestFit="1" customWidth="1"/>
  </cols>
  <sheetData>
    <row r="1" spans="1:14" ht="12.75">
      <c r="A1" s="10" t="s">
        <v>43</v>
      </c>
      <c r="B1" s="1" t="s">
        <v>42</v>
      </c>
    </row>
    <row r="2" spans="1:14" ht="12.75">
      <c r="A2" s="11">
        <v>45000</v>
      </c>
      <c r="B2" s="1">
        <v>179.58</v>
      </c>
      <c r="N2" s="1"/>
    </row>
    <row r="3" spans="1:14" ht="12.75">
      <c r="A3" s="11">
        <v>44999</v>
      </c>
      <c r="B3" s="1">
        <v>183.26</v>
      </c>
      <c r="N3" s="1"/>
    </row>
    <row r="4" spans="1:14" ht="12.75">
      <c r="A4" s="11">
        <v>44998</v>
      </c>
      <c r="B4" s="10">
        <v>174.48</v>
      </c>
      <c r="N4" s="1"/>
    </row>
    <row r="5" spans="1:14" ht="12.75">
      <c r="A5" s="11">
        <v>44995</v>
      </c>
      <c r="B5" s="10">
        <v>173.44</v>
      </c>
      <c r="N5" s="1"/>
    </row>
    <row r="6" spans="1:14" ht="12.75">
      <c r="A6" s="11">
        <v>44994</v>
      </c>
      <c r="B6" s="10">
        <v>172.92</v>
      </c>
      <c r="N6" s="1"/>
    </row>
    <row r="7" spans="1:14" ht="12.75">
      <c r="A7" s="11">
        <v>44993</v>
      </c>
      <c r="B7" s="10">
        <v>182</v>
      </c>
      <c r="N7" s="1"/>
    </row>
    <row r="8" spans="1:14" ht="12.75">
      <c r="A8" s="11">
        <v>44992</v>
      </c>
      <c r="B8" s="10">
        <v>187.71</v>
      </c>
      <c r="N8" s="1"/>
    </row>
    <row r="9" spans="1:14" ht="12.75">
      <c r="A9" s="11">
        <v>44991</v>
      </c>
      <c r="B9" s="10">
        <v>193.81</v>
      </c>
      <c r="N9" s="1"/>
    </row>
    <row r="10" spans="1:14" ht="12.75">
      <c r="A10" s="11">
        <v>44988</v>
      </c>
      <c r="B10" s="10">
        <v>197.79</v>
      </c>
      <c r="N10" s="1"/>
    </row>
    <row r="11" spans="1:14" ht="12.75">
      <c r="A11" s="11">
        <v>44987</v>
      </c>
      <c r="B11" s="10">
        <v>190.9</v>
      </c>
      <c r="N11" s="1"/>
    </row>
    <row r="12" spans="1:14" ht="12.75">
      <c r="A12" s="11">
        <v>44986</v>
      </c>
      <c r="B12" s="10">
        <v>202.77</v>
      </c>
    </row>
    <row r="13" spans="1:14" ht="12.75">
      <c r="A13" s="11">
        <v>44985</v>
      </c>
      <c r="B13" s="10">
        <v>205.71</v>
      </c>
    </row>
    <row r="14" spans="1:14" ht="12.75">
      <c r="A14" s="11">
        <v>44984</v>
      </c>
      <c r="B14" s="10">
        <v>207.63</v>
      </c>
    </row>
    <row r="15" spans="1:14" ht="12.75">
      <c r="A15" s="11">
        <v>44981</v>
      </c>
      <c r="B15" s="10">
        <v>196.88</v>
      </c>
    </row>
    <row r="16" spans="1:14" ht="12.75">
      <c r="A16" s="11">
        <v>44980</v>
      </c>
      <c r="B16" s="10">
        <v>202.07</v>
      </c>
    </row>
    <row r="17" spans="1:2" ht="12.75">
      <c r="A17" s="11">
        <v>44979</v>
      </c>
      <c r="B17" s="10">
        <v>200.86</v>
      </c>
    </row>
    <row r="18" spans="1:2" ht="12.75">
      <c r="A18" s="11">
        <v>44978</v>
      </c>
      <c r="B18" s="10">
        <v>197.37</v>
      </c>
    </row>
    <row r="19" spans="1:2" ht="15.75" customHeight="1">
      <c r="A19" s="11">
        <v>44974</v>
      </c>
      <c r="B19" s="10">
        <v>208.31</v>
      </c>
    </row>
    <row r="20" spans="1:2" ht="15.75" customHeight="1">
      <c r="A20" s="11">
        <v>44973</v>
      </c>
      <c r="B20" s="10">
        <v>202.04</v>
      </c>
    </row>
    <row r="21" spans="1:2" ht="15.75" customHeight="1">
      <c r="A21" s="11">
        <v>44972</v>
      </c>
      <c r="B21" s="10">
        <v>214.24</v>
      </c>
    </row>
    <row r="26" spans="1:2" ht="15.75" customHeight="1">
      <c r="B26" s="1"/>
    </row>
    <row r="64" spans="4:5" ht="12.75">
      <c r="D64" s="1"/>
      <c r="E64" s="1"/>
    </row>
    <row r="65" spans="1:5" ht="12.75">
      <c r="D65" s="1"/>
      <c r="E65" s="1"/>
    </row>
    <row r="66" spans="1:5" ht="12.75">
      <c r="D66" s="1"/>
      <c r="E66" s="1"/>
    </row>
    <row r="67" spans="1:5" ht="12.75">
      <c r="D67" s="1"/>
      <c r="E67" s="1"/>
    </row>
    <row r="68" spans="1:5" ht="12.75">
      <c r="D68" s="1"/>
      <c r="E68" s="1"/>
    </row>
    <row r="69" spans="1:5" ht="14.25">
      <c r="A69" s="2"/>
      <c r="D69" s="1"/>
      <c r="E69" s="1"/>
    </row>
    <row r="70" spans="1:5" ht="14.25">
      <c r="A70" s="2"/>
      <c r="D70" s="1"/>
      <c r="E70" s="1"/>
    </row>
    <row r="71" spans="1:5" ht="12.75">
      <c r="D71" s="1"/>
      <c r="E71" s="1"/>
    </row>
    <row r="72" spans="1:5" ht="12.75">
      <c r="D72" s="1"/>
      <c r="E72" s="1"/>
    </row>
    <row r="73" spans="1:5" ht="12.75">
      <c r="D73" s="1"/>
      <c r="E73" s="1"/>
    </row>
    <row r="74" spans="1:5" ht="12.75">
      <c r="D74" s="1"/>
      <c r="E74" s="1"/>
    </row>
    <row r="85" spans="1:2" ht="12.75">
      <c r="A85" s="3"/>
      <c r="B85" s="3"/>
    </row>
    <row r="86" spans="1:2" ht="12.75">
      <c r="A86" s="4"/>
      <c r="B86" s="4"/>
    </row>
    <row r="87" spans="1:2" ht="12.75">
      <c r="A87" s="4"/>
      <c r="B87" s="4"/>
    </row>
    <row r="88" spans="1:2" ht="12.75">
      <c r="A88" s="4"/>
      <c r="B88" s="4"/>
    </row>
    <row r="89" spans="1:2" ht="12.75">
      <c r="A89" s="4"/>
      <c r="B89" s="4"/>
    </row>
    <row r="90" spans="1:2" ht="12.75">
      <c r="A90" s="4"/>
      <c r="B90" s="4"/>
    </row>
    <row r="91" spans="1:2" ht="12.75">
      <c r="A91" s="4"/>
      <c r="B91" s="4"/>
    </row>
    <row r="92" spans="1:2" ht="12.75">
      <c r="A92" s="4"/>
      <c r="B92" s="4"/>
    </row>
    <row r="93" spans="1:2" ht="12.75">
      <c r="A93" s="4"/>
      <c r="B93" s="4"/>
    </row>
    <row r="94" spans="1:2" ht="12.75">
      <c r="A94" s="4"/>
      <c r="B94" s="4"/>
    </row>
    <row r="95" spans="1:2" ht="12.75">
      <c r="A95" s="4"/>
      <c r="B95" s="4"/>
    </row>
    <row r="96" spans="1:2" ht="12.75">
      <c r="A96" s="4"/>
      <c r="B96" s="4"/>
    </row>
    <row r="97" spans="1:2" ht="12.75">
      <c r="A97" s="4"/>
      <c r="B97" s="4"/>
    </row>
    <row r="98" spans="1:2" ht="15.75" customHeight="1">
      <c r="A98" s="5"/>
      <c r="B98" s="4"/>
    </row>
    <row r="99" spans="1:2" ht="12.75">
      <c r="A99" s="4"/>
      <c r="B99" s="4"/>
    </row>
    <row r="100" spans="1:2" ht="12.75">
      <c r="A100" s="4"/>
      <c r="B100" s="4"/>
    </row>
    <row r="101" spans="1:2" ht="12.75">
      <c r="A101" s="4"/>
      <c r="B101" s="4"/>
    </row>
    <row r="102" spans="1:2" ht="12.75">
      <c r="A102" s="4"/>
      <c r="B102" s="4"/>
    </row>
    <row r="103" spans="1:2" ht="12.75">
      <c r="A103" s="4"/>
      <c r="B103" s="4"/>
    </row>
    <row r="104" spans="1:2" ht="12.75">
      <c r="A104" s="4"/>
      <c r="B104" s="4"/>
    </row>
    <row r="105" spans="1:2" ht="12.75">
      <c r="A105" s="4"/>
      <c r="B105" s="4"/>
    </row>
    <row r="106" spans="1:2" ht="12.75">
      <c r="A106" s="4"/>
      <c r="B106" s="4"/>
    </row>
    <row r="107" spans="1:2" ht="12.75">
      <c r="A107" s="4"/>
      <c r="B107" s="4"/>
    </row>
    <row r="108" spans="1:2" ht="12.75">
      <c r="A108" s="4"/>
      <c r="B108" s="4"/>
    </row>
    <row r="109" spans="1:2" ht="12.75">
      <c r="A109" s="4"/>
      <c r="B109" s="4"/>
    </row>
    <row r="110" spans="1:2" ht="12.75">
      <c r="A110" s="4"/>
      <c r="B110" s="4"/>
    </row>
    <row r="111" spans="1:2" ht="15.75" customHeight="1">
      <c r="A111" s="5"/>
      <c r="B111" s="4"/>
    </row>
    <row r="112" spans="1:2" ht="12.75">
      <c r="A112" s="4"/>
      <c r="B112" s="4"/>
    </row>
    <row r="113" spans="1:2" ht="12.75">
      <c r="A113" s="4"/>
      <c r="B113" s="4"/>
    </row>
    <row r="114" spans="1:2" ht="12.75">
      <c r="A114" s="4"/>
      <c r="B114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9"/>
  <sheetViews>
    <sheetView workbookViewId="0"/>
  </sheetViews>
  <sheetFormatPr defaultColWidth="12.5703125" defaultRowHeight="15.75" customHeight="1"/>
  <sheetData>
    <row r="1" spans="1:10">
      <c r="A1" s="6" t="s">
        <v>17</v>
      </c>
      <c r="D1" s="6" t="s">
        <v>18</v>
      </c>
      <c r="J1" s="1">
        <v>1</v>
      </c>
    </row>
    <row r="2" spans="1:10">
      <c r="A2" s="1" t="e">
        <f>MAX([3]ProductMix_Example!F13)</f>
        <v>#REF!</v>
      </c>
    </row>
    <row r="3" spans="1:10">
      <c r="A3" s="1" t="e">
        <f>[3]ProductMix_Example!B3:D3</f>
        <v>#VALUE!</v>
      </c>
    </row>
    <row r="4" spans="1:10">
      <c r="A4" s="6" t="s">
        <v>19</v>
      </c>
    </row>
    <row r="5" spans="1:10">
      <c r="A5" s="1" t="s">
        <v>20</v>
      </c>
    </row>
    <row r="6" spans="1:10">
      <c r="A6" s="6" t="s">
        <v>21</v>
      </c>
    </row>
    <row r="7" spans="1:10">
      <c r="A7" s="1" t="e">
        <f>[3]ProductMix_Example!B3:D3 &lt;= 0</f>
        <v>#VALUE!</v>
      </c>
    </row>
    <row r="8" spans="1:10">
      <c r="A8" s="1" t="e">
        <f>[3]ProductMix_Example!F7:F11 &lt;= [3]ProductMix_Example!G7:G11</f>
        <v>#REF!</v>
      </c>
    </row>
    <row r="9" spans="1:10">
      <c r="A9" s="1" t="b">
        <f>'Поиск решения'!F10 &lt;= 'Поиск решения'!H10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Поиск решения</vt:lpstr>
      <vt:lpstr>__OpenSolverCache__</vt:lpstr>
      <vt:lpstr>__OpenSolver__</vt:lpstr>
      <vt:lpstr>Линия тренда</vt:lpstr>
      <vt:lpstr>__Solver__</vt:lpstr>
      <vt:lpstr>__Solver___conflict878062747</vt:lpstr>
      <vt:lpstr>__Solver___conflict821271339</vt:lpstr>
      <vt:lpstr>__Solver___conflict1717750667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Соболев</cp:lastModifiedBy>
  <dcterms:modified xsi:type="dcterms:W3CDTF">2025-02-02T22:54:00Z</dcterms:modified>
</cp:coreProperties>
</file>