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caso3\docs\"/>
    </mc:Choice>
  </mc:AlternateContent>
  <xr:revisionPtr revIDLastSave="0" documentId="13_ncr:1_{3222511D-CA6E-4038-8A54-90B413A0B40A}" xr6:coauthVersionLast="47" xr6:coauthVersionMax="47" xr10:uidLastSave="{00000000-0000-0000-0000-000000000000}"/>
  <bookViews>
    <workbookView xWindow="-108" yWindow="-108" windowWidth="23256" windowHeight="12576" xr2:uid="{A8B9CF1A-6115-A948-A42C-59DCB93B5E45}"/>
  </bookViews>
  <sheets>
    <sheet name="Datos de reto de 24 dígi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1" i="2" l="1"/>
  <c r="W52" i="2"/>
  <c r="W53" i="2"/>
  <c r="W54" i="2"/>
  <c r="W55" i="2"/>
  <c r="W56" i="2"/>
  <c r="W57" i="2"/>
  <c r="W58" i="2"/>
  <c r="W66" i="2" s="1"/>
  <c r="AM17" i="2" s="1"/>
  <c r="W59" i="2"/>
  <c r="W60" i="2"/>
  <c r="W61" i="2"/>
  <c r="W62" i="2"/>
  <c r="W63" i="2"/>
  <c r="W64" i="2"/>
  <c r="W65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W41" i="2"/>
  <c r="W42" i="2"/>
  <c r="W43" i="2"/>
  <c r="V41" i="2"/>
  <c r="V42" i="2"/>
  <c r="V43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72" i="2"/>
  <c r="V104" i="2" s="1"/>
  <c r="AL18" i="2" s="1"/>
  <c r="W50" i="2"/>
  <c r="V50" i="2"/>
  <c r="W40" i="2"/>
  <c r="V40" i="2"/>
  <c r="S34" i="2"/>
  <c r="R34" i="2"/>
  <c r="O34" i="2"/>
  <c r="N34" i="2"/>
  <c r="K34" i="2"/>
  <c r="J34" i="2"/>
  <c r="G34" i="2"/>
  <c r="F34" i="2"/>
  <c r="C34" i="2"/>
  <c r="B34" i="2"/>
  <c r="W2" i="2"/>
  <c r="V2" i="2"/>
  <c r="S104" i="2"/>
  <c r="R104" i="2"/>
  <c r="O104" i="2"/>
  <c r="N104" i="2"/>
  <c r="K104" i="2"/>
  <c r="J104" i="2"/>
  <c r="G104" i="2"/>
  <c r="F104" i="2"/>
  <c r="C104" i="2"/>
  <c r="B104" i="2"/>
  <c r="S66" i="2"/>
  <c r="R66" i="2"/>
  <c r="O66" i="2"/>
  <c r="N66" i="2"/>
  <c r="K66" i="2"/>
  <c r="J66" i="2"/>
  <c r="G66" i="2"/>
  <c r="F66" i="2"/>
  <c r="C66" i="2"/>
  <c r="B66" i="2"/>
  <c r="S44" i="2"/>
  <c r="R44" i="2"/>
  <c r="O44" i="2"/>
  <c r="N44" i="2"/>
  <c r="K44" i="2"/>
  <c r="J44" i="2"/>
  <c r="G44" i="2"/>
  <c r="F44" i="2"/>
  <c r="C44" i="2"/>
  <c r="W44" i="2" s="1"/>
  <c r="AM16" i="2" s="1"/>
  <c r="B44" i="2"/>
  <c r="V66" i="2" l="1"/>
  <c r="AL17" i="2" s="1"/>
  <c r="AN17" i="2" s="1"/>
  <c r="W104" i="2"/>
  <c r="AM18" i="2" s="1"/>
  <c r="AN18" i="2" s="1"/>
  <c r="AL15" i="2"/>
  <c r="AM15" i="2"/>
  <c r="V44" i="2"/>
  <c r="AL16" i="2" s="1"/>
  <c r="AN16" i="2" s="1"/>
  <c r="V34" i="2"/>
  <c r="W34" i="2"/>
  <c r="AN15" i="2"/>
</calcChain>
</file>

<file path=xl/sharedStrings.xml><?xml version="1.0" encoding="utf-8"?>
<sst xmlns="http://schemas.openxmlformats.org/spreadsheetml/2006/main" count="82" uniqueCount="13">
  <si>
    <t>Consulta</t>
  </si>
  <si>
    <t>Tiempo Asimétrico</t>
  </si>
  <si>
    <t>Tiempo Simétrico</t>
  </si>
  <si>
    <t>ASIMÉTRICO</t>
  </si>
  <si>
    <t>SIMÉTRICO</t>
  </si>
  <si>
    <t>Iterativo</t>
  </si>
  <si>
    <t>4 Threads</t>
  </si>
  <si>
    <t>16 Threads</t>
  </si>
  <si>
    <t>32 Threads</t>
  </si>
  <si>
    <t>RESUMEN RETO 32 DIGITOS</t>
  </si>
  <si>
    <t>/</t>
  </si>
  <si>
    <t>RELACIÓN</t>
  </si>
  <si>
    <t>Quitar de 6 para adelante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</si>
</sst>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aseline="0"/>
              <a:t>Reto de 24 Dígitos</a:t>
            </a:r>
          </a:p>
          <a:p>
            <a:pPr>
              <a:defRPr/>
            </a:pPr>
            <a:r>
              <a:rPr lang="es-MX" sz="1400" baseline="0"/>
              <a:t>Tiempo Promedio Iterativo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Asimétrico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dígitos'!$U$2:$U$33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'Datos de reto de 24 dígitos'!$V$2:$V$33</c:f>
              <c:numCache>
                <c:formatCode>0.0</c:formatCode>
                <c:ptCount val="32"/>
                <c:pt idx="0">
                  <c:v>146032700</c:v>
                </c:pt>
                <c:pt idx="1">
                  <c:v>3440560</c:v>
                </c:pt>
                <c:pt idx="2">
                  <c:v>3100480</c:v>
                </c:pt>
                <c:pt idx="3">
                  <c:v>2641900</c:v>
                </c:pt>
                <c:pt idx="4">
                  <c:v>2206440</c:v>
                </c:pt>
                <c:pt idx="5">
                  <c:v>1958080</c:v>
                </c:pt>
                <c:pt idx="6">
                  <c:v>1716920</c:v>
                </c:pt>
                <c:pt idx="7">
                  <c:v>1953900</c:v>
                </c:pt>
                <c:pt idx="8">
                  <c:v>1472360</c:v>
                </c:pt>
                <c:pt idx="9">
                  <c:v>1581960</c:v>
                </c:pt>
                <c:pt idx="10">
                  <c:v>1108020</c:v>
                </c:pt>
                <c:pt idx="11">
                  <c:v>1363740</c:v>
                </c:pt>
                <c:pt idx="12">
                  <c:v>1066600</c:v>
                </c:pt>
                <c:pt idx="13">
                  <c:v>1190160</c:v>
                </c:pt>
                <c:pt idx="14">
                  <c:v>1203340</c:v>
                </c:pt>
                <c:pt idx="15">
                  <c:v>1193600</c:v>
                </c:pt>
                <c:pt idx="16">
                  <c:v>1170400</c:v>
                </c:pt>
                <c:pt idx="17">
                  <c:v>1244120</c:v>
                </c:pt>
                <c:pt idx="18">
                  <c:v>1099720</c:v>
                </c:pt>
                <c:pt idx="19">
                  <c:v>1322080</c:v>
                </c:pt>
                <c:pt idx="20">
                  <c:v>1266560</c:v>
                </c:pt>
                <c:pt idx="21">
                  <c:v>1360320</c:v>
                </c:pt>
                <c:pt idx="22">
                  <c:v>1279260</c:v>
                </c:pt>
                <c:pt idx="23">
                  <c:v>1205400</c:v>
                </c:pt>
                <c:pt idx="24">
                  <c:v>1408680</c:v>
                </c:pt>
                <c:pt idx="25">
                  <c:v>1458960</c:v>
                </c:pt>
                <c:pt idx="26">
                  <c:v>1216800</c:v>
                </c:pt>
                <c:pt idx="27">
                  <c:v>1237520</c:v>
                </c:pt>
                <c:pt idx="28">
                  <c:v>992440</c:v>
                </c:pt>
                <c:pt idx="29">
                  <c:v>1267620</c:v>
                </c:pt>
                <c:pt idx="30">
                  <c:v>1199040</c:v>
                </c:pt>
                <c:pt idx="31">
                  <c:v>1157300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A3-43B5-9F13-73034B421ABA}"/>
            </c:ext>
          </c:extLst>
        </c:ser>
        <c:ser>
          <c:idx val="1"/>
          <c:order val="1"/>
          <c:tx>
            <c:v>Simétrico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dígitos'!$U$2:$U$33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'Datos de reto de 24 dígitos'!$W$2:$W$33</c:f>
              <c:numCache>
                <c:formatCode>0.0</c:formatCode>
                <c:ptCount val="32"/>
                <c:pt idx="0">
                  <c:v>10535900</c:v>
                </c:pt>
                <c:pt idx="1">
                  <c:v>573720</c:v>
                </c:pt>
                <c:pt idx="2">
                  <c:v>741000</c:v>
                </c:pt>
                <c:pt idx="3">
                  <c:v>472980</c:v>
                </c:pt>
                <c:pt idx="4">
                  <c:v>469880</c:v>
                </c:pt>
                <c:pt idx="5">
                  <c:v>369660</c:v>
                </c:pt>
                <c:pt idx="6">
                  <c:v>450520</c:v>
                </c:pt>
                <c:pt idx="7">
                  <c:v>498440</c:v>
                </c:pt>
                <c:pt idx="8">
                  <c:v>523880</c:v>
                </c:pt>
                <c:pt idx="9">
                  <c:v>508080</c:v>
                </c:pt>
                <c:pt idx="10">
                  <c:v>408000</c:v>
                </c:pt>
                <c:pt idx="11">
                  <c:v>459940</c:v>
                </c:pt>
                <c:pt idx="12">
                  <c:v>418340</c:v>
                </c:pt>
                <c:pt idx="13">
                  <c:v>332240</c:v>
                </c:pt>
                <c:pt idx="14">
                  <c:v>405920</c:v>
                </c:pt>
                <c:pt idx="15">
                  <c:v>414560</c:v>
                </c:pt>
                <c:pt idx="16">
                  <c:v>479280</c:v>
                </c:pt>
                <c:pt idx="17">
                  <c:v>436620</c:v>
                </c:pt>
                <c:pt idx="18">
                  <c:v>523880</c:v>
                </c:pt>
                <c:pt idx="19">
                  <c:v>352140</c:v>
                </c:pt>
                <c:pt idx="20">
                  <c:v>381420</c:v>
                </c:pt>
                <c:pt idx="21">
                  <c:v>442260</c:v>
                </c:pt>
                <c:pt idx="22">
                  <c:v>371100</c:v>
                </c:pt>
                <c:pt idx="23">
                  <c:v>410320</c:v>
                </c:pt>
                <c:pt idx="24">
                  <c:v>389140</c:v>
                </c:pt>
                <c:pt idx="25">
                  <c:v>320700</c:v>
                </c:pt>
                <c:pt idx="26">
                  <c:v>407940</c:v>
                </c:pt>
                <c:pt idx="27">
                  <c:v>297720</c:v>
                </c:pt>
                <c:pt idx="28">
                  <c:v>385160</c:v>
                </c:pt>
                <c:pt idx="29">
                  <c:v>416240</c:v>
                </c:pt>
                <c:pt idx="30">
                  <c:v>456400</c:v>
                </c:pt>
                <c:pt idx="31">
                  <c:v>296600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A3-43B5-9F13-73034B42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2096"/>
        <c:axId val="1425833983"/>
      </c:scatterChart>
      <c:valAx>
        <c:axId val="862572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Solicitud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5833983"/>
        <c:crosses val="autoZero"/>
        <c:crossBetween val="midCat"/>
      </c:valAx>
      <c:valAx>
        <c:axId val="14258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5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Reto de 24 Dígitos - 4 Delegados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Promedio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de reto de 24 dígitos'!$V$39</c:f>
              <c:strCache>
                <c:ptCount val="1"/>
                <c:pt idx="0">
                  <c:v>Tiempo Asimétrico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dígitos'!$U$40:$U$43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'Datos de reto de 24 dígitos'!$V$40:$V$43</c:f>
              <c:numCache>
                <c:formatCode>0.0</c:formatCode>
                <c:ptCount val="4"/>
                <c:pt idx="0">
                  <c:v>187203300</c:v>
                </c:pt>
                <c:pt idx="1">
                  <c:v>185802400</c:v>
                </c:pt>
                <c:pt idx="2">
                  <c:v>187144740</c:v>
                </c:pt>
                <c:pt idx="3">
                  <c:v>188768660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ED-4050-AB69-5CA4258322B2}"/>
            </c:ext>
          </c:extLst>
        </c:ser>
        <c:ser>
          <c:idx val="1"/>
          <c:order val="1"/>
          <c:tx>
            <c:strRef>
              <c:f>'Datos de reto de 24 dígitos'!$W$39</c:f>
              <c:strCache>
                <c:ptCount val="1"/>
                <c:pt idx="0">
                  <c:v>Tiempo Simétrico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dígitos'!$U$40:$U$43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'Datos de reto de 24 dígitos'!$W$40:$W$43</c:f>
              <c:numCache>
                <c:formatCode>0.0</c:formatCode>
                <c:ptCount val="4"/>
                <c:pt idx="0">
                  <c:v>12247020</c:v>
                </c:pt>
                <c:pt idx="1">
                  <c:v>12952060</c:v>
                </c:pt>
                <c:pt idx="2">
                  <c:v>12541740</c:v>
                </c:pt>
                <c:pt idx="3">
                  <c:v>11399240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ED-4050-AB69-5CA42583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7103"/>
        <c:axId val="5671423"/>
      </c:scatterChart>
      <c:valAx>
        <c:axId val="1555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Solicitud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1423"/>
        <c:crosses val="autoZero"/>
        <c:crossBetween val="midCat"/>
      </c:valAx>
      <c:valAx>
        <c:axId val="5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6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/>
              <a:t>Reto de 24 Dígitos</a:t>
            </a:r>
          </a:p>
          <a:p>
            <a:pPr>
              <a:defRPr/>
            </a:pPr>
            <a:r>
              <a:rPr lang="es-CO" sz="1400"/>
              <a:t>Tiempo</a:t>
            </a:r>
            <a:r>
              <a:rPr lang="es-CO" sz="1400" baseline="0"/>
              <a:t> Promedio de Cifrado vs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de reto de 24 dígitos'!$AL$14</c:f>
              <c:strCache>
                <c:ptCount val="1"/>
                <c:pt idx="0">
                  <c:v>ASIMÉTRICO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dígitos'!$AK$15:$AK$18</c:f>
              <c:strCache>
                <c:ptCount val="4"/>
                <c:pt idx="0">
                  <c:v>Iterativo</c:v>
                </c:pt>
                <c:pt idx="1">
                  <c:v>4 Threads</c:v>
                </c:pt>
                <c:pt idx="2">
                  <c:v>16 Threads</c:v>
                </c:pt>
                <c:pt idx="3">
                  <c:v>32 Threads</c:v>
                </c:pt>
              </c:strCache>
            </c:strRef>
          </c:cat>
          <c:val>
            <c:numRef>
              <c:f>'Datos de reto de 24 dígitos'!$AL$15:$AL$18</c:f>
              <c:numCache>
                <c:formatCode>0.0</c:formatCode>
                <c:ptCount val="4"/>
                <c:pt idx="0">
                  <c:v>1322033.3333333333</c:v>
                </c:pt>
                <c:pt idx="1">
                  <c:v>187229775</c:v>
                </c:pt>
                <c:pt idx="2">
                  <c:v>226301717.5</c:v>
                </c:pt>
                <c:pt idx="3">
                  <c:v>268303381.875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1-410F-B22F-7C69F30F3C45}"/>
            </c:ext>
          </c:extLst>
        </c:ser>
        <c:ser>
          <c:idx val="1"/>
          <c:order val="1"/>
          <c:tx>
            <c:strRef>
              <c:f>'Datos de reto de 24 dígitos'!$AM$14</c:f>
              <c:strCache>
                <c:ptCount val="1"/>
                <c:pt idx="0">
                  <c:v>SIMÉTRICO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dígitos'!$AK$15:$AK$18</c:f>
              <c:strCache>
                <c:ptCount val="4"/>
                <c:pt idx="0">
                  <c:v>Iterativo</c:v>
                </c:pt>
                <c:pt idx="1">
                  <c:v>4 Threads</c:v>
                </c:pt>
                <c:pt idx="2">
                  <c:v>16 Threads</c:v>
                </c:pt>
                <c:pt idx="3">
                  <c:v>32 Threads</c:v>
                </c:pt>
              </c:strCache>
            </c:strRef>
          </c:cat>
          <c:val>
            <c:numRef>
              <c:f>'Datos de reto de 24 dígitos'!$AM$15:$AM$18</c:f>
              <c:numCache>
                <c:formatCode>0.0</c:formatCode>
                <c:ptCount val="4"/>
                <c:pt idx="0">
                  <c:v>413203.70370370371</c:v>
                </c:pt>
                <c:pt idx="1">
                  <c:v>12285015</c:v>
                </c:pt>
                <c:pt idx="2">
                  <c:v>7330236.25</c:v>
                </c:pt>
                <c:pt idx="3">
                  <c:v>3748759.375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1-410F-B22F-7C69F30F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46591"/>
        <c:axId val="1355246111"/>
      </c:barChart>
      <c:catAx>
        <c:axId val="135524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111"/>
        <c:crosses val="autoZero"/>
        <c:auto val="1"/>
        <c:lblAlgn val="ctr"/>
        <c:lblOffset val="100"/>
        <c:noMultiLvlLbl val="0"/>
      </c:catAx>
      <c:valAx>
        <c:axId val="1355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de Cifrado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Reto de 24 Dígitos - 16 Delegados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Promedio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Asimétrico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dígitos'!$U$50:$U$65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'Datos de reto de 24 dígitos'!$V$50:$V$65</c:f>
              <c:numCache>
                <c:formatCode>0.0</c:formatCode>
                <c:ptCount val="16"/>
                <c:pt idx="0">
                  <c:v>229973620</c:v>
                </c:pt>
                <c:pt idx="1">
                  <c:v>232349340</c:v>
                </c:pt>
                <c:pt idx="2">
                  <c:v>223491140</c:v>
                </c:pt>
                <c:pt idx="3">
                  <c:v>215699480</c:v>
                </c:pt>
                <c:pt idx="4">
                  <c:v>223289520</c:v>
                </c:pt>
                <c:pt idx="5">
                  <c:v>234297180</c:v>
                </c:pt>
                <c:pt idx="6">
                  <c:v>233624480</c:v>
                </c:pt>
                <c:pt idx="7">
                  <c:v>227280040</c:v>
                </c:pt>
                <c:pt idx="8">
                  <c:v>233837660</c:v>
                </c:pt>
                <c:pt idx="9">
                  <c:v>224189660</c:v>
                </c:pt>
                <c:pt idx="10">
                  <c:v>231221800</c:v>
                </c:pt>
                <c:pt idx="11">
                  <c:v>230378100</c:v>
                </c:pt>
                <c:pt idx="12">
                  <c:v>231841720</c:v>
                </c:pt>
                <c:pt idx="13">
                  <c:v>209839680</c:v>
                </c:pt>
                <c:pt idx="14">
                  <c:v>216430120</c:v>
                </c:pt>
                <c:pt idx="15">
                  <c:v>223083940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2-41D4-800F-9BC3C3F4491B}"/>
            </c:ext>
          </c:extLst>
        </c:ser>
        <c:ser>
          <c:idx val="1"/>
          <c:order val="1"/>
          <c:tx>
            <c:v>Simétrico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dígitos'!$U$50:$U$65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'Datos de reto de 24 dígitos'!$W$50:$W$65</c:f>
              <c:numCache>
                <c:formatCode>0.0</c:formatCode>
                <c:ptCount val="16"/>
                <c:pt idx="0">
                  <c:v>8119620</c:v>
                </c:pt>
                <c:pt idx="1">
                  <c:v>3965500</c:v>
                </c:pt>
                <c:pt idx="2">
                  <c:v>6880080</c:v>
                </c:pt>
                <c:pt idx="3">
                  <c:v>4160800</c:v>
                </c:pt>
                <c:pt idx="4">
                  <c:v>6876380</c:v>
                </c:pt>
                <c:pt idx="5">
                  <c:v>8795100</c:v>
                </c:pt>
                <c:pt idx="6">
                  <c:v>6887040</c:v>
                </c:pt>
                <c:pt idx="7">
                  <c:v>12116940</c:v>
                </c:pt>
                <c:pt idx="8">
                  <c:v>5688420</c:v>
                </c:pt>
                <c:pt idx="9">
                  <c:v>5849000</c:v>
                </c:pt>
                <c:pt idx="10">
                  <c:v>9614740</c:v>
                </c:pt>
                <c:pt idx="11">
                  <c:v>6762300</c:v>
                </c:pt>
                <c:pt idx="12">
                  <c:v>8748600</c:v>
                </c:pt>
                <c:pt idx="13">
                  <c:v>5194160</c:v>
                </c:pt>
                <c:pt idx="14">
                  <c:v>7974020</c:v>
                </c:pt>
                <c:pt idx="15">
                  <c:v>9651080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82-41D4-800F-9BC3C3F4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7103"/>
        <c:axId val="5671423"/>
      </c:scatterChart>
      <c:valAx>
        <c:axId val="1555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Solicitud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1423"/>
        <c:crosses val="autoZero"/>
        <c:crossBetween val="midCat"/>
      </c:valAx>
      <c:valAx>
        <c:axId val="5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6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Reto de 24 Dígitos - 32 Delegados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Promedio VS Número de Solicitud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Asimétrico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reto de 24 dígitos'!$U$72:$U$103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'Datos de reto de 24 dígitos'!$V$72:$V$103</c:f>
              <c:numCache>
                <c:formatCode>0.0</c:formatCode>
                <c:ptCount val="32"/>
                <c:pt idx="0">
                  <c:v>261513240</c:v>
                </c:pt>
                <c:pt idx="1">
                  <c:v>275482400</c:v>
                </c:pt>
                <c:pt idx="2">
                  <c:v>245067720</c:v>
                </c:pt>
                <c:pt idx="3">
                  <c:v>244223060</c:v>
                </c:pt>
                <c:pt idx="4">
                  <c:v>247303140</c:v>
                </c:pt>
                <c:pt idx="5">
                  <c:v>270524300</c:v>
                </c:pt>
                <c:pt idx="6">
                  <c:v>254044880</c:v>
                </c:pt>
                <c:pt idx="7">
                  <c:v>283593860</c:v>
                </c:pt>
                <c:pt idx="8">
                  <c:v>296423060</c:v>
                </c:pt>
                <c:pt idx="9">
                  <c:v>263641020</c:v>
                </c:pt>
                <c:pt idx="10">
                  <c:v>288667600</c:v>
                </c:pt>
                <c:pt idx="11">
                  <c:v>283348500</c:v>
                </c:pt>
                <c:pt idx="12">
                  <c:v>273771480</c:v>
                </c:pt>
                <c:pt idx="13">
                  <c:v>261215940</c:v>
                </c:pt>
                <c:pt idx="14">
                  <c:v>289033340</c:v>
                </c:pt>
                <c:pt idx="15">
                  <c:v>258229340</c:v>
                </c:pt>
                <c:pt idx="16">
                  <c:v>266494220</c:v>
                </c:pt>
                <c:pt idx="17">
                  <c:v>277687560</c:v>
                </c:pt>
                <c:pt idx="18">
                  <c:v>267493620</c:v>
                </c:pt>
                <c:pt idx="19">
                  <c:v>278499920</c:v>
                </c:pt>
                <c:pt idx="20">
                  <c:v>261492200</c:v>
                </c:pt>
                <c:pt idx="21">
                  <c:v>262291580</c:v>
                </c:pt>
                <c:pt idx="22">
                  <c:v>280193780</c:v>
                </c:pt>
                <c:pt idx="23">
                  <c:v>263901280</c:v>
                </c:pt>
                <c:pt idx="24">
                  <c:v>271155420</c:v>
                </c:pt>
                <c:pt idx="25">
                  <c:v>273047200</c:v>
                </c:pt>
                <c:pt idx="26">
                  <c:v>268775640</c:v>
                </c:pt>
                <c:pt idx="27">
                  <c:v>243359440</c:v>
                </c:pt>
                <c:pt idx="28">
                  <c:v>266905400</c:v>
                </c:pt>
                <c:pt idx="29">
                  <c:v>260722940</c:v>
                </c:pt>
                <c:pt idx="30">
                  <c:v>277453820</c:v>
                </c:pt>
                <c:pt idx="31">
                  <c:v>270151320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9-488E-89AC-754193355F5E}"/>
            </c:ext>
          </c:extLst>
        </c:ser>
        <c:ser>
          <c:idx val="1"/>
          <c:order val="1"/>
          <c:tx>
            <c:v>Simétrico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reto de 24 dígitos'!$U$72:$U$103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'Datos de reto de 24 dígitos'!$W$72:$W$103</c:f>
              <c:numCache>
                <c:formatCode>0.0</c:formatCode>
                <c:ptCount val="32"/>
                <c:pt idx="0">
                  <c:v>3785380</c:v>
                </c:pt>
                <c:pt idx="1">
                  <c:v>4202400</c:v>
                </c:pt>
                <c:pt idx="2">
                  <c:v>305300</c:v>
                </c:pt>
                <c:pt idx="3">
                  <c:v>2672420</c:v>
                </c:pt>
                <c:pt idx="4">
                  <c:v>7173080</c:v>
                </c:pt>
                <c:pt idx="5">
                  <c:v>1884980</c:v>
                </c:pt>
                <c:pt idx="6">
                  <c:v>3394560</c:v>
                </c:pt>
                <c:pt idx="7">
                  <c:v>560360</c:v>
                </c:pt>
                <c:pt idx="8">
                  <c:v>285940</c:v>
                </c:pt>
                <c:pt idx="9">
                  <c:v>1571900</c:v>
                </c:pt>
                <c:pt idx="10">
                  <c:v>5200540</c:v>
                </c:pt>
                <c:pt idx="11">
                  <c:v>304880</c:v>
                </c:pt>
                <c:pt idx="12">
                  <c:v>3046400</c:v>
                </c:pt>
                <c:pt idx="13">
                  <c:v>263800</c:v>
                </c:pt>
                <c:pt idx="14">
                  <c:v>8713920</c:v>
                </c:pt>
                <c:pt idx="15">
                  <c:v>5911500</c:v>
                </c:pt>
                <c:pt idx="16">
                  <c:v>6817760</c:v>
                </c:pt>
                <c:pt idx="17">
                  <c:v>256440</c:v>
                </c:pt>
                <c:pt idx="18">
                  <c:v>5568200</c:v>
                </c:pt>
                <c:pt idx="19">
                  <c:v>5993260</c:v>
                </c:pt>
                <c:pt idx="20">
                  <c:v>6132320</c:v>
                </c:pt>
                <c:pt idx="21">
                  <c:v>3977500</c:v>
                </c:pt>
                <c:pt idx="22">
                  <c:v>4601100</c:v>
                </c:pt>
                <c:pt idx="23">
                  <c:v>475660</c:v>
                </c:pt>
                <c:pt idx="24">
                  <c:v>666200</c:v>
                </c:pt>
                <c:pt idx="25">
                  <c:v>5126260</c:v>
                </c:pt>
                <c:pt idx="26">
                  <c:v>6389420</c:v>
                </c:pt>
                <c:pt idx="27">
                  <c:v>450380</c:v>
                </c:pt>
                <c:pt idx="28">
                  <c:v>4357740</c:v>
                </c:pt>
                <c:pt idx="29">
                  <c:v>3506560</c:v>
                </c:pt>
                <c:pt idx="30">
                  <c:v>5632140</c:v>
                </c:pt>
                <c:pt idx="31">
                  <c:v>10732000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09-488E-89AC-75419335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7103"/>
        <c:axId val="5671423"/>
      </c:scatterChart>
      <c:valAx>
        <c:axId val="1555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Solicitud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1423"/>
        <c:crosses val="autoZero"/>
        <c:crossBetween val="midCat"/>
      </c:valAx>
      <c:valAx>
        <c:axId val="5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6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/>
              <a:t>Reto de 24 Dígitos - Vista</a:t>
            </a:r>
            <a:r>
              <a:rPr lang="es-CO" sz="1400" baseline="0"/>
              <a:t> Amplificada Iterativo</a:t>
            </a:r>
            <a:endParaRPr lang="es-CO" sz="1400"/>
          </a:p>
          <a:p>
            <a:pPr>
              <a:defRPr/>
            </a:pPr>
            <a:r>
              <a:rPr lang="es-CO" sz="1400"/>
              <a:t>Tiempo</a:t>
            </a:r>
            <a:r>
              <a:rPr lang="es-CO" sz="1400" baseline="0"/>
              <a:t> Promedio de Cifrado vs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de reto de 24 dígitos'!$AL$14</c:f>
              <c:strCache>
                <c:ptCount val="1"/>
                <c:pt idx="0">
                  <c:v>ASIMÉTRICO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</c:f>
              <c:strCache>
                <c:ptCount val="1"/>
                <c:pt idx="0">
                  <c:v>Iterativo</c:v>
                </c:pt>
              </c:strCache>
            </c:strRef>
          </c:cat>
          <c:val>
            <c:numRef>
              <c:f>'Datos de reto de 24 dígitos'!$AL$15</c:f>
              <c:numCache>
                <c:formatCode>0.0</c:formatCode>
                <c:ptCount val="1"/>
                <c:pt idx="0">
                  <c:v>1322033.3333333333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4D23-BA38-9C46CD483A2F}"/>
            </c:ext>
          </c:extLst>
        </c:ser>
        <c:ser>
          <c:idx val="1"/>
          <c:order val="1"/>
          <c:tx>
            <c:strRef>
              <c:f>'Datos de reto de 24 dígitos'!$AM$14</c:f>
              <c:strCache>
                <c:ptCount val="1"/>
                <c:pt idx="0">
                  <c:v>SIMÉTRICO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de reto de 24 dígitos'!$AK$15</c:f>
              <c:strCache>
                <c:ptCount val="1"/>
                <c:pt idx="0">
                  <c:v>Iterativo</c:v>
                </c:pt>
              </c:strCache>
            </c:strRef>
          </c:cat>
          <c:val>
            <c:numRef>
              <c:f>'Datos de reto de 24 dígitos'!$AM$15</c:f>
              <c:numCache>
                <c:formatCode>0.0</c:formatCode>
                <c:ptCount val="1"/>
                <c:pt idx="0">
                  <c:v>413203.70370370371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3-4D23-BA38-9C46CD48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46591"/>
        <c:axId val="1355246111"/>
      </c:barChart>
      <c:catAx>
        <c:axId val="135524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111"/>
        <c:crosses val="autoZero"/>
        <c:auto val="1"/>
        <c:lblAlgn val="ctr"/>
        <c:lblOffset val="100"/>
        <c:noMultiLvlLbl val="0"/>
      </c:catAx>
      <c:valAx>
        <c:axId val="1355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de Cifrado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243897</xdr:colOff>
      <xdr:row>3</xdr:row>
      <xdr:rowOff>83126</xdr:rowOff>
    </xdr:from>
    <xdr:to>
      <xdr:col>31</xdr:col>
      <xdr:colOff>748145</xdr:colOff>
      <xdr:row>33</xdr:row>
      <xdr:rowOff>22224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EE9E20-3D35-4422-803D-95D25BCB3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486227</xdr:colOff>
      <xdr:row>33</xdr:row>
      <xdr:rowOff>65314</xdr:rowOff>
    </xdr:from>
    <xdr:to>
      <xdr:col>30</xdr:col>
      <xdr:colOff>740228</xdr:colOff>
      <xdr:row>47</xdr:row>
      <xdr:rowOff>77559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3ACD63-C93C-49AC-8852-B9C512B0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152399</xdr:colOff>
      <xdr:row>18</xdr:row>
      <xdr:rowOff>27709</xdr:rowOff>
    </xdr:from>
    <xdr:to>
      <xdr:col>44</xdr:col>
      <xdr:colOff>221672</xdr:colOff>
      <xdr:row>52</xdr:row>
      <xdr:rowOff>69273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DF22ACF-AD87-9039-7E29-C25B75A9C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484909</xdr:colOff>
      <xdr:row>49</xdr:row>
      <xdr:rowOff>124691</xdr:rowOff>
    </xdr:from>
    <xdr:to>
      <xdr:col>30</xdr:col>
      <xdr:colOff>738910</xdr:colOff>
      <xdr:row>63</xdr:row>
      <xdr:rowOff>136936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3F9A69-FFBD-488D-A235-8BC718B06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692727</xdr:colOff>
      <xdr:row>71</xdr:row>
      <xdr:rowOff>166253</xdr:rowOff>
    </xdr:from>
    <xdr:to>
      <xdr:col>33</xdr:col>
      <xdr:colOff>304801</xdr:colOff>
      <xdr:row>100</xdr:row>
      <xdr:rowOff>41562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F73ACA-B3B4-4083-ABC0-1F06D79BB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166255</xdr:colOff>
      <xdr:row>54</xdr:row>
      <xdr:rowOff>27710</xdr:rowOff>
    </xdr:from>
    <xdr:to>
      <xdr:col>44</xdr:col>
      <xdr:colOff>235528</xdr:colOff>
      <xdr:row>88</xdr:row>
      <xdr:rowOff>69274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B66B20D-1165-413B-8E84-942DC3213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3F18C76-A576-42DD-83E1-420A2C249ADF}" name="Tabla430" displayName="Tabla430" ref="U71:W104" totalsRowCount="1" headerRowDxfId="191" dataDxfId="190" totalsRowDxfId="189" headerRowBorderDxfId="187" tableBorderDxfId="188" totalsRowBorderDxfId="186">
  <autoFilter ref="U71:W103" xr:uid="{23F18C76-A576-42DD-83E1-420A2C249ADF}"/>
  <tableColumns count="3">
    <tableColumn id="1" xr3:uid="{E5ED00F5-188C-4975-ABE0-1D75C394A605}" name="Consulta" dataDxfId="185" totalsRowDxfId="14"/>
    <tableColumn id="2" xr3:uid="{56F2B823-A54B-40A9-AB29-5C166BA903FD}" name="Tiempo Asimétrico" totalsRowFunction="average" dataDxfId="184" totalsRowDxfId="1">
      <calculatedColumnFormula>AVERAGE(B72,F72,J72,N72,R72)</calculatedColumnFormula>
    </tableColumn>
    <tableColumn id="3" xr3:uid="{870298DD-30CB-482E-9C24-3C3798E25D91}" name="Tiempo Simétrico" totalsRowFunction="average" dataDxfId="183" totalsRowDxfId="0">
      <calculatedColumnFormula>AVERAGE(C72,G72,K72,O72,S72)</calculatedColumnFormula>
    </tableColumn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AB5A967-5CEA-45C2-91B3-CC2EE5D3E48C}" name="Tabla1439" displayName="Tabla1439" ref="M49:O66" totalsRowCount="1" headerRowDxfId="142" totalsRowDxfId="141" headerRowBorderDxfId="139" tableBorderDxfId="140" totalsRowBorderDxfId="138">
  <autoFilter ref="M49:O65" xr:uid="{6AB5A967-5CEA-45C2-91B3-CC2EE5D3E48C}"/>
  <tableColumns count="3">
    <tableColumn id="1" xr3:uid="{456B7590-146F-4E30-B88A-BFA505636BE0}" name="Consulta" totalsRowDxfId="36"/>
    <tableColumn id="2" xr3:uid="{8D2DED98-357B-43D0-8F4C-EE4FBA720B62}" name="Tiempo Asimétrico" totalsRowFunction="average" totalsRowDxfId="35"/>
    <tableColumn id="3" xr3:uid="{76BF1AE0-EAA2-4B48-9A20-1D6824F4CF0A}" name="Tiempo Simétrico" totalsRowFunction="average" totalsRowDxfId="3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F99B0AE-481E-40A1-A004-E474F8D1204C}" name="Tabla1540" displayName="Tabla1540" ref="Q49:S66" totalsRowCount="1" headerRowDxfId="137" totalsRowDxfId="136" headerRowBorderDxfId="134" tableBorderDxfId="135" totalsRowBorderDxfId="133">
  <autoFilter ref="Q49:S65" xr:uid="{3F99B0AE-481E-40A1-A004-E474F8D1204C}"/>
  <tableColumns count="3">
    <tableColumn id="1" xr3:uid="{7BDF79C0-0ED6-49D6-A347-2B9418DA2648}" name="Consulta" totalsRowDxfId="33"/>
    <tableColumn id="2" xr3:uid="{E8C44A10-F0E5-417A-B9EC-820F457EEAC7}" name="Tiempo Asimétrico" totalsRowFunction="average" totalsRowDxfId="32"/>
    <tableColumn id="3" xr3:uid="{C896B7E8-E41F-46BA-AEC1-3460A8ACA6AB}" name="Tiempo Simétrico" totalsRowFunction="average" totalsRow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98708D3-CBC6-4BA0-AD53-6DA51C81BC07}" name="Tabla1641" displayName="Tabla1641" ref="U49:W66" totalsRowCount="1" headerRowDxfId="132" dataDxfId="131" totalsRowDxfId="130" headerRowBorderDxfId="128" tableBorderDxfId="129" totalsRowBorderDxfId="127">
  <autoFilter ref="U49:W65" xr:uid="{E98708D3-CBC6-4BA0-AD53-6DA51C81BC07}"/>
  <tableColumns count="3">
    <tableColumn id="1" xr3:uid="{708F109D-D61C-47C6-BDE1-2FD813A48DAE}" name="Consulta" dataDxfId="126" totalsRowDxfId="4"/>
    <tableColumn id="2" xr3:uid="{E8F1B143-C735-4F68-8797-5EEA3005826D}" name="Tiempo Asimétrico" totalsRowFunction="average" dataDxfId="125" totalsRowDxfId="3">
      <calculatedColumnFormula>AVERAGE(B50,F50,J50,N50,R50)</calculatedColumnFormula>
    </tableColumn>
    <tableColumn id="3" xr3:uid="{F3CAB357-CD03-4F85-A188-AFE9B7EDA7DD}" name="Tiempo Simétrico" totalsRowFunction="average" dataDxfId="124" totalsRowDxfId="2">
      <calculatedColumnFormula>AVERAGE(C50,G50,K50,O50,S50)</calculatedColumnFormula>
    </tableColumn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F344D3D-914A-4906-AED6-9AD1A54DE3AB}" name="Tabla1742" displayName="Tabla1742" ref="U39:W44" totalsRowCount="1" headerRowDxfId="123" headerRowBorderDxfId="121" tableBorderDxfId="122" totalsRowBorderDxfId="120">
  <autoFilter ref="U39:W43" xr:uid="{EF344D3D-914A-4906-AED6-9AD1A54DE3AB}"/>
  <tableColumns count="3">
    <tableColumn id="1" xr3:uid="{77D970A4-0C46-441D-84A2-0B390E4DFC97}" name="Consulta" dataDxfId="10" totalsRowDxfId="7"/>
    <tableColumn id="2" xr3:uid="{92E47208-ABD4-4382-8E47-583CE260E02A}" name="Tiempo Asimétrico" totalsRowFunction="average" dataDxfId="9" totalsRowDxfId="6">
      <calculatedColumnFormula>AVERAGE(B40,F40,J40,N40,R40)</calculatedColumnFormula>
    </tableColumn>
    <tableColumn id="3" xr3:uid="{CFC33B0B-408D-4838-9563-4D37352FF023}" name="Tiempo Simétrico" totalsRowFunction="average" dataDxfId="8" totalsRowDxfId="5">
      <calculatedColumnFormula>AVERAGE(C40,G40,K40,O40,S40)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B935EA0-0215-4E2B-9F49-A7CB8AA6B512}" name="Tabla1843" displayName="Tabla1843" ref="Q39:S44" totalsRowCount="1" headerRowDxfId="119" headerRowBorderDxfId="117" tableBorderDxfId="118" totalsRowBorderDxfId="116">
  <autoFilter ref="Q39:S43" xr:uid="{6B935EA0-0215-4E2B-9F49-A7CB8AA6B512}"/>
  <tableColumns count="3">
    <tableColumn id="1" xr3:uid="{5C71844F-EA3D-449F-9FCF-ECDA474C194C}" name="Consulta" totalsRowDxfId="48"/>
    <tableColumn id="2" xr3:uid="{E1097700-2C98-4187-A6FA-5D71E66E9549}" name="Tiempo Asimétrico" totalsRowFunction="average" totalsRowDxfId="47"/>
    <tableColumn id="3" xr3:uid="{D0E752CE-A4F5-4BAC-B6FE-4A52B343212D}" name="Tiempo Simétrico" totalsRowFunction="average" totalsRow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A82EFB8-C5CF-4E00-BBC9-E5387028B33D}" name="Tabla1944" displayName="Tabla1944" ref="A39:C44" totalsRowCount="1" headerRowDxfId="115" totalsRowDxfId="114" headerRowBorderDxfId="112" tableBorderDxfId="113" totalsRowBorderDxfId="111">
  <autoFilter ref="A39:C43" xr:uid="{6A82EFB8-C5CF-4E00-BBC9-E5387028B33D}"/>
  <tableColumns count="3">
    <tableColumn id="1" xr3:uid="{19DE71C5-4A8E-49DC-ADC5-4692C395220D}" name="Consulta" totalsRowDxfId="59"/>
    <tableColumn id="2" xr3:uid="{4ED4D856-18DE-41E8-AC07-4C5EC81569C2}" name="Tiempo Asimétrico" totalsRowFunction="average" totalsRowDxfId="45"/>
    <tableColumn id="3" xr3:uid="{D19FC72C-35D9-4F13-B36B-C3CEA2158683}" name="Tiempo Simétrico" totalsRowFunction="average" totalsRowDxfId="5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56D0F93-8AC6-4634-8D7E-2CD61BE22C80}" name="Tabla2045" displayName="Tabla2045" ref="E39:G44" totalsRowCount="1" totalsRowDxfId="110" headerRowBorderDxfId="108" tableBorderDxfId="109" totalsRowBorderDxfId="107">
  <autoFilter ref="E39:G43" xr:uid="{A56D0F93-8AC6-4634-8D7E-2CD61BE22C80}"/>
  <tableColumns count="3">
    <tableColumn id="1" xr3:uid="{A420F441-7D9F-4660-A69A-CB43B7B2EEF7}" name="Consulta" totalsRowDxfId="57"/>
    <tableColumn id="2" xr3:uid="{C37BB2C2-16C0-4C02-8060-FB4D51E442B5}" name="Tiempo Asimétrico" totalsRowFunction="average" totalsRowDxfId="56"/>
    <tableColumn id="3" xr3:uid="{8DFB4469-C47F-4A7C-8A15-E95DD3FDA09A}" name="Tiempo Simétrico" totalsRowFunction="average" totalsRowDxfId="5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C1F05AB-6884-4B7C-9D7D-6A31C6F5C4F2}" name="Tabla2146" displayName="Tabla2146" ref="I39:K44" totalsRowCount="1" totalsRowDxfId="106" headerRowBorderDxfId="104" tableBorderDxfId="105" totalsRowBorderDxfId="103">
  <autoFilter ref="I39:K43" xr:uid="{2C1F05AB-6884-4B7C-9D7D-6A31C6F5C4F2}"/>
  <tableColumns count="3">
    <tableColumn id="1" xr3:uid="{6AEAB780-5D14-4AF4-8B26-3DC7BEEC8255}" name="Consulta" totalsRowDxfId="54"/>
    <tableColumn id="2" xr3:uid="{45123754-966F-4716-BD73-96C1B885CD0E}" name="Tiempo Asimétrico" totalsRowFunction="average" totalsRowDxfId="53"/>
    <tableColumn id="3" xr3:uid="{AC7DC1C4-F18E-4BE5-A2D8-70B38F2B2D35}" name="Tiempo Simétrico" totalsRowFunction="average" totalsRow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5E20D0C-7F84-49BE-ACF8-193102B93D78}" name="Tabla2247" displayName="Tabla2247" ref="M39:O44" totalsRowCount="1" totalsRowDxfId="102" headerRowBorderDxfId="100" tableBorderDxfId="101" totalsRowBorderDxfId="99">
  <autoFilter ref="M39:O43" xr:uid="{95E20D0C-7F84-49BE-ACF8-193102B93D78}"/>
  <tableColumns count="3">
    <tableColumn id="1" xr3:uid="{E86744AD-3BE7-4604-B759-148EDB44768C}" name="Consulta" totalsRowDxfId="51"/>
    <tableColumn id="2" xr3:uid="{7CB9FB22-E3B0-455C-8EC5-1742EFE9B06F}" name="Tiempo Asimétrico" totalsRowFunction="average" totalsRowDxfId="50"/>
    <tableColumn id="3" xr3:uid="{7511BD6C-CAD5-4BA9-957A-B935C6E946D7}" name="Tiempo Simétrico" totalsRowFunction="average" totalsRowDxfId="4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92A8FA3A-E1C6-4C03-B1C9-FBC8A525B482}" name="Tabla2348" displayName="Tabla2348" ref="A1:C34" totalsRowCount="1" headerRowDxfId="81" headerRowBorderDxfId="79" tableBorderDxfId="80" totalsRowBorderDxfId="78">
  <autoFilter ref="A1:C33" xr:uid="{92A8FA3A-E1C6-4C03-B1C9-FBC8A525B482}"/>
  <tableColumns count="3">
    <tableColumn id="1" xr3:uid="{27F94F1C-1F4B-4AC0-AA76-7A0FF4DBB1EF}" name="Consulta" totalsRowDxfId="72"/>
    <tableColumn id="2" xr3:uid="{A0FDDD10-63D2-4F2D-8BD6-BA9108173B82}" name="Tiempo Asimétrico" totalsRowFunction="custom" totalsRowDxfId="71">
      <totalsRowFormula>AVERAGE(Tabla2348[Tiempo Asimétrico])</totalsRowFormula>
    </tableColumn>
    <tableColumn id="3" xr3:uid="{EF8EBB2F-705D-4AAB-A568-D550C27B48C8}" name="Tiempo Simétrico" totalsRowFunction="custom" totalsRowDxfId="70">
      <totalsRowFormula>AVERAGE(Tabla2348[Tiempo Simétrico])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F97091F-81E8-4DBF-970F-B4F46DFDA75F}" name="Tabla531" displayName="Tabla531" ref="A71:C104" totalsRowCount="1" headerRowDxfId="182" totalsRowDxfId="181" headerRowBorderDxfId="179" tableBorderDxfId="180" totalsRowBorderDxfId="178">
  <autoFilter ref="A71:C103" xr:uid="{FF97091F-81E8-4DBF-970F-B4F46DFDA75F}"/>
  <tableColumns count="3">
    <tableColumn id="1" xr3:uid="{D1326C16-9DAE-4FFF-94C3-3FABA0AE31AD}" name="Consulta" totalsRowDxfId="29"/>
    <tableColumn id="2" xr3:uid="{82061A0B-90EF-42D5-ADEF-EE20335A81EF}" name="Tiempo Asimétrico" totalsRowFunction="average" totalsRowDxfId="28"/>
    <tableColumn id="3" xr3:uid="{58677E93-D1D9-4FE1-AB5D-7CE599770862}" name="Tiempo Simétrico" totalsRowFunction="average" totalsRowDxfId="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184BD8B4-3250-46DD-B38C-07D5E01AEFF5}" name="Tabla2449" displayName="Tabla2449" ref="E1:G34" totalsRowCount="1" headerRowBorderDxfId="97" tableBorderDxfId="98" totalsRowBorderDxfId="96">
  <autoFilter ref="E1:G33" xr:uid="{184BD8B4-3250-46DD-B38C-07D5E01AEFF5}"/>
  <tableColumns count="3">
    <tableColumn id="1" xr3:uid="{CFC5F592-9635-4093-B975-71595A6723D1}" name="Consulta" totalsRowDxfId="68"/>
    <tableColumn id="2" xr3:uid="{70DA7CAC-8EC1-45BD-B6A8-208078521323}" name="Tiempo Asimétrico" totalsRowFunction="average" dataDxfId="69" totalsRowDxfId="67"/>
    <tableColumn id="3" xr3:uid="{8AAB29A3-F717-404B-9FCC-D13CA744FCA9}" name="Tiempo Simétrico" totalsRowFunction="average" totalsRowDxfId="6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D0B2A55-71C9-4FC9-A3DD-B7127C51E203}" name="Tabla2550" displayName="Tabla2550" ref="I1:K34" totalsRowCount="1" headerRowBorderDxfId="94" tableBorderDxfId="95" totalsRowBorderDxfId="93">
  <autoFilter ref="I1:K33" xr:uid="{2D0B2A55-71C9-4FC9-A3DD-B7127C51E203}"/>
  <tableColumns count="3">
    <tableColumn id="1" xr3:uid="{2D84D73A-1CEA-4FCB-9CE6-249AE0C8A289}" name="Consulta" totalsRowDxfId="73"/>
    <tableColumn id="2" xr3:uid="{CA1CA0AD-B529-4AE6-89EC-535D445C5D79}" name="Tiempo Asimétrico" totalsRowFunction="average" totalsRowDxfId="65"/>
    <tableColumn id="3" xr3:uid="{1524AAAD-7E4B-4BE4-9D1B-DA500AAE1168}" name="Tiempo Simétrico" totalsRowFunction="average" totalsRowDxfId="6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9A7A9A0-A7AD-4FBB-80CA-1856EE4DB69B}" name="Tabla2651" displayName="Tabla2651" ref="M1:O34" totalsRowCount="1" headerRowBorderDxfId="91" tableBorderDxfId="92" totalsRowBorderDxfId="90">
  <autoFilter ref="M1:O33" xr:uid="{19A7A9A0-A7AD-4FBB-80CA-1856EE4DB69B}"/>
  <tableColumns count="3">
    <tableColumn id="1" xr3:uid="{2A9D28F1-7520-431E-8F10-59E1CF7CDB87}" name="Consulta" totalsRowDxfId="74"/>
    <tableColumn id="2" xr3:uid="{CFE2AC3D-FAFE-4881-A539-EA471B412176}" name="Tiempo Asimétrico" totalsRowFunction="average" totalsRowDxfId="63"/>
    <tableColumn id="3" xr3:uid="{5B9A1106-B895-4286-AAB7-901BC63F80A5}" name="Tiempo Simétrico" totalsRowFunction="average" totalsRowDxfId="6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CFBED8AA-4D54-4D71-9F26-0A018B17ABBE}" name="Tabla2752" displayName="Tabla2752" ref="Q1:S34" totalsRowCount="1" headerRowBorderDxfId="88" tableBorderDxfId="89" totalsRowBorderDxfId="87">
  <autoFilter ref="Q1:S33" xr:uid="{CFBED8AA-4D54-4D71-9F26-0A018B17ABBE}"/>
  <tableColumns count="3">
    <tableColumn id="1" xr3:uid="{7CBD5DDD-79A9-4945-806E-887AC45010EB}" name="Consulta" totalsRowDxfId="75"/>
    <tableColumn id="2" xr3:uid="{1B3F43CF-1F97-44D5-85E8-BDABEEBB698E}" name="Tiempo Asimétrico" totalsRowFunction="average" totalsRowDxfId="61"/>
    <tableColumn id="3" xr3:uid="{E1A3A5EF-C8F3-4CB7-88D6-825E09E666CF}" name="Tiempo Simétrico" totalsRowFunction="average" totalsRowDxfId="6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45FEBBE-7E24-4E29-B3F1-214D04E863B5}" name="Tabla2853" displayName="Tabla2853" ref="U1:W34" totalsRowCount="1" totalsRowDxfId="86" headerRowBorderDxfId="84" tableBorderDxfId="85" totalsRowBorderDxfId="83">
  <autoFilter ref="U1:W33" xr:uid="{445FEBBE-7E24-4E29-B3F1-214D04E863B5}"/>
  <tableColumns count="3">
    <tableColumn id="1" xr3:uid="{E14553AB-4830-47FA-B985-A1F884DA9416}" name="Consulta" dataDxfId="82" totalsRowDxfId="13"/>
    <tableColumn id="2" xr3:uid="{592327D6-2B3F-4C12-8A3B-5409158A3D84}" name="Tiempo Asimétrico" totalsRowFunction="average" dataDxfId="77" totalsRowDxfId="12">
      <calculatedColumnFormula>AVERAGE(B2,F2,J2,N2,R2)</calculatedColumnFormula>
    </tableColumn>
    <tableColumn id="3" xr3:uid="{B5747A49-A1A3-404B-B575-127616B1D1A9}" name="Tiempo Simétrico" totalsRowFunction="average" dataDxfId="76" totalsRowDxfId="11">
      <calculatedColumnFormula>AVERAGE(C2,G2,K2,O2,S2)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E3E8D48-A349-4CFC-86B8-0AB3E3B96B75}" name="Tabla632" displayName="Tabla632" ref="E71:G104" totalsRowCount="1" headerRowDxfId="177" totalsRowDxfId="176" headerRowBorderDxfId="174" tableBorderDxfId="175" totalsRowBorderDxfId="173">
  <autoFilter ref="E71:G103" xr:uid="{5E3E8D48-A349-4CFC-86B8-0AB3E3B96B75}"/>
  <tableColumns count="3">
    <tableColumn id="1" xr3:uid="{85A2CEA5-9AAD-4006-AA5A-8729A8B30B60}" name="Consulta" totalsRowDxfId="26"/>
    <tableColumn id="2" xr3:uid="{72B3A408-53BC-4A6B-AE93-091E3E86461E}" name="Tiempo Asimétrico" totalsRowFunction="average" totalsRowDxfId="25"/>
    <tableColumn id="3" xr3:uid="{33B4764D-FCDD-4DC8-9806-93B1F12CD296}" name="Tiempo Simétrico" totalsRowFunction="average" totalsRow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CB8A63-F020-49F3-84DD-D3BA91DD7057}" name="Tabla733" displayName="Tabla733" ref="I71:K104" totalsRowCount="1" headerRowDxfId="172" totalsRowDxfId="171" headerRowBorderDxfId="169" tableBorderDxfId="170" totalsRowBorderDxfId="168">
  <autoFilter ref="I71:K103" xr:uid="{ACCB8A63-F020-49F3-84DD-D3BA91DD7057}"/>
  <tableColumns count="3">
    <tableColumn id="1" xr3:uid="{B89464F2-774D-407E-8A39-D26A1BB293EC}" name="Consulta" totalsRowDxfId="23"/>
    <tableColumn id="2" xr3:uid="{7861EB9B-783D-47AD-A8F1-3BB79203E815}" name="Tiempo Asimétrico" totalsRowFunction="average" totalsRowDxfId="22"/>
    <tableColumn id="3" xr3:uid="{970F6639-E9F1-455A-87C7-F0B25A23F226}" name="Tiempo Simétrico" totalsRowFunction="average" totalsRow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BBF7147-2A95-4E9C-BCDC-8A245BE23B43}" name="Tabla834" displayName="Tabla834" ref="M71:O104" totalsRowCount="1" headerRowDxfId="167" totalsRowDxfId="166" headerRowBorderDxfId="164" tableBorderDxfId="165" totalsRowBorderDxfId="163">
  <autoFilter ref="M71:O103" xr:uid="{2BBF7147-2A95-4E9C-BCDC-8A245BE23B43}"/>
  <tableColumns count="3">
    <tableColumn id="1" xr3:uid="{C558900A-D74B-446D-BA82-8847B363F45F}" name="Consulta" totalsRowDxfId="20"/>
    <tableColumn id="2" xr3:uid="{8B14DAA6-1C13-475C-ACFA-14AC7A1D6B3D}" name="Tiempo Asimétrico" totalsRowFunction="average" totalsRowDxfId="19"/>
    <tableColumn id="3" xr3:uid="{D149521D-B94C-44AF-BCBA-1D4A26AFC19B}" name="Tiempo Simétrico" totalsRowFunction="average" totalsRow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97FCCB3-2391-4420-8DD2-3B1F3093B12A}" name="Tabla935" displayName="Tabla935" ref="Q71:S104" totalsRowCount="1" headerRowDxfId="162" totalsRowDxfId="161" headerRowBorderDxfId="159" tableBorderDxfId="160" totalsRowBorderDxfId="158">
  <autoFilter ref="Q71:S103" xr:uid="{D97FCCB3-2391-4420-8DD2-3B1F3093B12A}"/>
  <tableColumns count="3">
    <tableColumn id="1" xr3:uid="{DE00850E-F667-4993-B1E4-EEBBE0657AAE}" name="Consulta" totalsRowDxfId="17"/>
    <tableColumn id="2" xr3:uid="{4272F13B-ABB0-4A36-BA3F-F4A782863E43}" name="Tiempo Asimétrico" totalsRowFunction="average" totalsRowDxfId="16"/>
    <tableColumn id="3" xr3:uid="{588C5350-950B-47FB-AF0D-D422B3A65121}" name="Tiempo Simétrico" totalsRowFunction="average" totalsRow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6BFD53F-2394-404F-8A85-5F3D78EA7D9C}" name="Tabla1036" displayName="Tabla1036" ref="A49:C66" totalsRowCount="1" headerRowDxfId="157" totalsRowDxfId="156" headerRowBorderDxfId="154" tableBorderDxfId="155" totalsRowBorderDxfId="153">
  <autoFilter ref="A49:C65" xr:uid="{F6BFD53F-2394-404F-8A85-5F3D78EA7D9C}"/>
  <tableColumns count="3">
    <tableColumn id="1" xr3:uid="{87109841-1D70-4E43-A7F6-A0BE9A13294B}" name="Consulta" totalsRowDxfId="44"/>
    <tableColumn id="2" xr3:uid="{C3C3547B-D758-451E-BDEF-F1A2DCDED66B}" name="Tiempo Asimétrico" totalsRowFunction="average" totalsRowDxfId="30"/>
    <tableColumn id="3" xr3:uid="{E07056C9-E3FE-407B-B19D-2EEBE40D21FF}" name="Tiempo Simétrico" totalsRowFunction="average" totalsRowDxfId="4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8290F04-91CE-44A7-BB5D-F6ECA0AB2F53}" name="Tabla1137" displayName="Tabla1137" ref="E49:G66" totalsRowCount="1" headerRowDxfId="152" totalsRowDxfId="151" headerRowBorderDxfId="149" tableBorderDxfId="150" totalsRowBorderDxfId="148">
  <autoFilter ref="E49:G65" xr:uid="{38290F04-91CE-44A7-BB5D-F6ECA0AB2F53}"/>
  <tableColumns count="3">
    <tableColumn id="1" xr3:uid="{222F19DC-DBD0-4BF3-A25B-224157FDAF72}" name="Consulta" totalsRowDxfId="42"/>
    <tableColumn id="2" xr3:uid="{9D0BE35C-4691-493D-A0B6-619B6B2EF189}" name="Tiempo Asimétrico" totalsRowFunction="average" totalsRowDxfId="41"/>
    <tableColumn id="3" xr3:uid="{11FDDC93-8DC4-431F-BE68-A0D0A0D9C30D}" name="Tiempo Simétrico" totalsRowFunction="average" totalsRowDxfId="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97C8AB3-55D3-47A9-9CA5-3E8AD6EA7575}" name="Tabla1238" displayName="Tabla1238" ref="I49:K66" totalsRowCount="1" headerRowDxfId="147" totalsRowDxfId="146" headerRowBorderDxfId="144" tableBorderDxfId="145" totalsRowBorderDxfId="143">
  <autoFilter ref="I49:K65" xr:uid="{F97C8AB3-55D3-47A9-9CA5-3E8AD6EA7575}"/>
  <tableColumns count="3">
    <tableColumn id="1" xr3:uid="{99067FF5-5920-459B-85B5-398BDD2DC150}" name="Consulta" totalsRowDxfId="39"/>
    <tableColumn id="2" xr3:uid="{5F0F5CA7-6B4A-4877-87AC-34A683B125EE}" name="Tiempo Asimétrico" totalsRowFunction="average" totalsRowDxfId="38"/>
    <tableColumn id="3" xr3:uid="{D3413935-19DF-41B4-86B7-8C0492BE3B9B}" name="Tiempo Simétrico" totalsRowFunction="average" totalsRow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8750-3BB3-4526-897A-627CE8949EDF}">
  <dimension ref="A1:AP104"/>
  <sheetViews>
    <sheetView tabSelected="1" topLeftCell="Y21" zoomScale="55" zoomScaleNormal="55" workbookViewId="0">
      <selection activeCell="AT52" sqref="AT52"/>
    </sheetView>
  </sheetViews>
  <sheetFormatPr baseColWidth="10" defaultRowHeight="15.6" x14ac:dyDescent="0.3"/>
  <cols>
    <col min="2" max="2" width="15.3984375" customWidth="1"/>
    <col min="3" max="3" width="12.09765625" customWidth="1"/>
    <col min="6" max="7" width="14.5" customWidth="1"/>
    <col min="10" max="10" width="15" customWidth="1"/>
    <col min="11" max="11" width="13.59765625" customWidth="1"/>
    <col min="14" max="14" width="15.8984375" customWidth="1"/>
    <col min="15" max="15" width="14.09765625" customWidth="1"/>
    <col min="18" max="18" width="17" customWidth="1"/>
    <col min="19" max="19" width="13.59765625" customWidth="1"/>
    <col min="22" max="22" width="15.59765625" customWidth="1"/>
    <col min="23" max="23" width="14.19921875" customWidth="1"/>
    <col min="34" max="34" width="11.8984375" customWidth="1"/>
    <col min="35" max="35" width="13" customWidth="1"/>
    <col min="36" max="36" width="12.69921875" customWidth="1"/>
    <col min="38" max="38" width="15.19921875" customWidth="1"/>
    <col min="39" max="39" width="16.5" customWidth="1"/>
    <col min="40" max="40" width="13.59765625" customWidth="1"/>
    <col min="41" max="41" width="13" customWidth="1"/>
    <col min="42" max="42" width="14.5" customWidth="1"/>
  </cols>
  <sheetData>
    <row r="1" spans="1:42" x14ac:dyDescent="0.3">
      <c r="A1" s="12" t="s">
        <v>0</v>
      </c>
      <c r="B1" s="13" t="s">
        <v>1</v>
      </c>
      <c r="C1" s="14" t="s">
        <v>2</v>
      </c>
      <c r="D1" s="36"/>
      <c r="E1" s="12" t="s">
        <v>0</v>
      </c>
      <c r="F1" s="13" t="s">
        <v>1</v>
      </c>
      <c r="G1" s="14" t="s">
        <v>2</v>
      </c>
      <c r="H1" s="36"/>
      <c r="I1" s="12" t="s">
        <v>0</v>
      </c>
      <c r="J1" s="13" t="s">
        <v>1</v>
      </c>
      <c r="K1" s="14" t="s">
        <v>2</v>
      </c>
      <c r="L1" s="36"/>
      <c r="M1" s="12" t="s">
        <v>0</v>
      </c>
      <c r="N1" s="13" t="s">
        <v>1</v>
      </c>
      <c r="O1" s="14" t="s">
        <v>2</v>
      </c>
      <c r="P1" s="36"/>
      <c r="Q1" s="12" t="s">
        <v>0</v>
      </c>
      <c r="R1" s="13" t="s">
        <v>1</v>
      </c>
      <c r="S1" s="14" t="s">
        <v>2</v>
      </c>
      <c r="T1" s="36"/>
      <c r="U1" s="12" t="s">
        <v>0</v>
      </c>
      <c r="V1" s="13" t="s">
        <v>1</v>
      </c>
      <c r="W1" s="14" t="s">
        <v>2</v>
      </c>
      <c r="X1" s="36"/>
      <c r="Y1" s="36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2" x14ac:dyDescent="0.3">
      <c r="A2" s="40">
        <v>0</v>
      </c>
      <c r="B2" s="40">
        <v>137524000</v>
      </c>
      <c r="C2" s="40">
        <v>8731700</v>
      </c>
      <c r="D2" s="4"/>
      <c r="E2" s="40">
        <v>0</v>
      </c>
      <c r="F2" s="40">
        <v>120022800</v>
      </c>
      <c r="G2" s="40">
        <v>14949600</v>
      </c>
      <c r="H2" s="4"/>
      <c r="I2" s="40">
        <v>0</v>
      </c>
      <c r="J2" s="40">
        <v>159178800</v>
      </c>
      <c r="K2" s="40">
        <v>8384300</v>
      </c>
      <c r="L2" s="4"/>
      <c r="M2" s="40">
        <v>0</v>
      </c>
      <c r="N2" s="40">
        <v>153349000</v>
      </c>
      <c r="O2" s="40">
        <v>8938900</v>
      </c>
      <c r="P2" s="4"/>
      <c r="Q2" s="40">
        <v>0</v>
      </c>
      <c r="R2" s="40">
        <v>160088900</v>
      </c>
      <c r="S2" s="40">
        <v>11675000</v>
      </c>
      <c r="T2" s="4"/>
      <c r="U2" s="17">
        <v>1</v>
      </c>
      <c r="V2" s="7">
        <f t="shared" ref="V2:V33" si="0">AVERAGE(B2,F2,J2,N2,R2)</f>
        <v>146032700</v>
      </c>
      <c r="W2" s="18">
        <f t="shared" ref="W2:W33" si="1">AVERAGE(C2,G2,K2,O2,S2)</f>
        <v>10535900</v>
      </c>
      <c r="X2" s="4"/>
      <c r="Y2" s="4"/>
      <c r="Z2" s="5"/>
      <c r="AA2" s="5"/>
      <c r="AB2" s="5"/>
      <c r="AC2" s="5"/>
      <c r="AD2" s="5"/>
      <c r="AE2" s="5"/>
      <c r="AF2" s="5"/>
      <c r="AG2" s="5"/>
    </row>
    <row r="3" spans="1:42" x14ac:dyDescent="0.3">
      <c r="A3" s="40">
        <v>1</v>
      </c>
      <c r="B3" s="40">
        <v>4588800</v>
      </c>
      <c r="C3" s="40">
        <v>454200</v>
      </c>
      <c r="D3" s="4"/>
      <c r="E3" s="40">
        <v>1</v>
      </c>
      <c r="F3" s="40">
        <v>3900800</v>
      </c>
      <c r="G3" s="40">
        <v>529600</v>
      </c>
      <c r="H3" s="4"/>
      <c r="I3" s="40">
        <v>1</v>
      </c>
      <c r="J3" s="40">
        <v>2089700</v>
      </c>
      <c r="K3" s="40">
        <v>667100</v>
      </c>
      <c r="L3" s="4"/>
      <c r="M3" s="40">
        <v>1</v>
      </c>
      <c r="N3" s="40">
        <v>3743400</v>
      </c>
      <c r="O3" s="40">
        <v>540300</v>
      </c>
      <c r="P3" s="4"/>
      <c r="Q3" s="40">
        <v>1</v>
      </c>
      <c r="R3" s="40">
        <v>2880100</v>
      </c>
      <c r="S3" s="40">
        <v>677400</v>
      </c>
      <c r="T3" s="4"/>
      <c r="U3" s="17">
        <v>2</v>
      </c>
      <c r="V3" s="7">
        <f t="shared" si="0"/>
        <v>3440560</v>
      </c>
      <c r="W3" s="18">
        <f t="shared" si="1"/>
        <v>573720</v>
      </c>
      <c r="X3" s="4"/>
      <c r="Y3" s="4"/>
      <c r="Z3" s="5"/>
      <c r="AA3" s="5"/>
      <c r="AB3" s="5"/>
      <c r="AC3" s="5"/>
      <c r="AD3" s="5"/>
      <c r="AE3" s="5"/>
      <c r="AF3" s="5"/>
      <c r="AG3" s="5"/>
    </row>
    <row r="4" spans="1:42" x14ac:dyDescent="0.3">
      <c r="A4" s="40">
        <v>2</v>
      </c>
      <c r="B4" s="40">
        <v>4362200</v>
      </c>
      <c r="C4" s="40">
        <v>484400</v>
      </c>
      <c r="D4" s="4"/>
      <c r="E4" s="40">
        <v>2</v>
      </c>
      <c r="F4" s="40">
        <v>2174300</v>
      </c>
      <c r="G4" s="40">
        <v>518100</v>
      </c>
      <c r="H4" s="4"/>
      <c r="I4" s="40">
        <v>2</v>
      </c>
      <c r="J4" s="40">
        <v>2506000</v>
      </c>
      <c r="K4" s="40">
        <v>1006500</v>
      </c>
      <c r="L4" s="4"/>
      <c r="M4" s="40">
        <v>2</v>
      </c>
      <c r="N4" s="40">
        <v>4180400</v>
      </c>
      <c r="O4" s="40">
        <v>679800</v>
      </c>
      <c r="P4" s="4"/>
      <c r="Q4" s="40">
        <v>2</v>
      </c>
      <c r="R4" s="40">
        <v>2279500</v>
      </c>
      <c r="S4" s="40">
        <v>1016200</v>
      </c>
      <c r="T4" s="4"/>
      <c r="U4" s="17">
        <v>3</v>
      </c>
      <c r="V4" s="7">
        <f t="shared" si="0"/>
        <v>3100480</v>
      </c>
      <c r="W4" s="18">
        <f t="shared" si="1"/>
        <v>741000</v>
      </c>
      <c r="X4" s="4"/>
      <c r="Y4" s="4"/>
      <c r="Z4" s="5"/>
      <c r="AA4" s="5"/>
      <c r="AB4" s="5"/>
      <c r="AC4" s="5"/>
      <c r="AD4" s="5"/>
      <c r="AE4" s="5"/>
      <c r="AF4" s="5"/>
      <c r="AG4" s="5"/>
    </row>
    <row r="5" spans="1:42" x14ac:dyDescent="0.3">
      <c r="A5" s="40">
        <v>3</v>
      </c>
      <c r="B5" s="40">
        <v>2086800</v>
      </c>
      <c r="C5" s="40">
        <v>393900</v>
      </c>
      <c r="D5" s="4"/>
      <c r="E5" s="40">
        <v>3</v>
      </c>
      <c r="F5" s="40">
        <v>2789700</v>
      </c>
      <c r="G5" s="40">
        <v>431400</v>
      </c>
      <c r="H5" s="4"/>
      <c r="I5" s="40">
        <v>3</v>
      </c>
      <c r="J5" s="40">
        <v>2633900</v>
      </c>
      <c r="K5" s="40">
        <v>568300</v>
      </c>
      <c r="L5" s="4"/>
      <c r="M5" s="40">
        <v>3</v>
      </c>
      <c r="N5" s="40">
        <v>2735700</v>
      </c>
      <c r="O5" s="40">
        <v>685000</v>
      </c>
      <c r="P5" s="4"/>
      <c r="Q5" s="40">
        <v>3</v>
      </c>
      <c r="R5" s="40">
        <v>2963400</v>
      </c>
      <c r="S5" s="40">
        <v>286300</v>
      </c>
      <c r="T5" s="4"/>
      <c r="U5" s="17">
        <v>4</v>
      </c>
      <c r="V5" s="7">
        <f t="shared" si="0"/>
        <v>2641900</v>
      </c>
      <c r="W5" s="18">
        <f t="shared" si="1"/>
        <v>472980</v>
      </c>
      <c r="X5" s="4"/>
      <c r="Y5" s="4"/>
      <c r="Z5" s="5"/>
      <c r="AA5" s="5"/>
      <c r="AB5" s="5"/>
      <c r="AC5" s="5"/>
      <c r="AD5" s="5"/>
      <c r="AE5" s="5"/>
      <c r="AF5" s="5"/>
      <c r="AG5" s="5"/>
    </row>
    <row r="6" spans="1:42" x14ac:dyDescent="0.3">
      <c r="A6" s="40">
        <v>4</v>
      </c>
      <c r="B6" s="40">
        <v>2087800</v>
      </c>
      <c r="C6" s="40">
        <v>347200</v>
      </c>
      <c r="D6" s="4"/>
      <c r="E6" s="40">
        <v>4</v>
      </c>
      <c r="F6" s="40">
        <v>2154200</v>
      </c>
      <c r="G6" s="40">
        <v>435900</v>
      </c>
      <c r="H6" s="4"/>
      <c r="I6" s="40">
        <v>4</v>
      </c>
      <c r="J6" s="40">
        <v>2131200</v>
      </c>
      <c r="K6" s="40">
        <v>288000</v>
      </c>
      <c r="L6" s="4"/>
      <c r="M6" s="40">
        <v>4</v>
      </c>
      <c r="N6" s="40">
        <v>2927700</v>
      </c>
      <c r="O6" s="40">
        <v>695300</v>
      </c>
      <c r="P6" s="4"/>
      <c r="Q6" s="40">
        <v>4</v>
      </c>
      <c r="R6" s="40">
        <v>1731300</v>
      </c>
      <c r="S6" s="40">
        <v>583000</v>
      </c>
      <c r="T6" s="4"/>
      <c r="U6" s="17">
        <v>5</v>
      </c>
      <c r="V6" s="7">
        <f t="shared" si="0"/>
        <v>2206440</v>
      </c>
      <c r="W6" s="18">
        <f t="shared" si="1"/>
        <v>469880</v>
      </c>
      <c r="X6" s="4"/>
      <c r="Y6" s="4"/>
      <c r="Z6" s="5"/>
      <c r="AA6" s="5"/>
      <c r="AB6" s="5"/>
      <c r="AC6" s="5"/>
      <c r="AD6" s="5"/>
      <c r="AE6" s="5"/>
      <c r="AF6" s="5"/>
      <c r="AG6" s="5"/>
    </row>
    <row r="7" spans="1:42" x14ac:dyDescent="0.3">
      <c r="A7" s="40">
        <v>5</v>
      </c>
      <c r="B7" s="40">
        <v>1298700</v>
      </c>
      <c r="C7" s="40">
        <v>425500</v>
      </c>
      <c r="D7" s="4"/>
      <c r="E7" s="40">
        <v>5</v>
      </c>
      <c r="F7" s="40">
        <v>2129700</v>
      </c>
      <c r="G7" s="40">
        <v>396900</v>
      </c>
      <c r="H7" s="4"/>
      <c r="I7" s="40">
        <v>5</v>
      </c>
      <c r="J7" s="40">
        <v>1692100</v>
      </c>
      <c r="K7" s="40">
        <v>239300</v>
      </c>
      <c r="L7" s="4"/>
      <c r="M7" s="40">
        <v>5</v>
      </c>
      <c r="N7" s="40">
        <v>3076000</v>
      </c>
      <c r="O7" s="40">
        <v>488200</v>
      </c>
      <c r="P7" s="4"/>
      <c r="Q7" s="40">
        <v>5</v>
      </c>
      <c r="R7" s="40">
        <v>1593900</v>
      </c>
      <c r="S7" s="40">
        <v>298400</v>
      </c>
      <c r="T7" s="4"/>
      <c r="U7" s="17">
        <v>6</v>
      </c>
      <c r="V7" s="7">
        <f t="shared" si="0"/>
        <v>1958080</v>
      </c>
      <c r="W7" s="18">
        <f t="shared" si="1"/>
        <v>369660</v>
      </c>
      <c r="X7" s="4"/>
      <c r="Y7" s="4"/>
      <c r="Z7" s="5"/>
      <c r="AA7" s="5"/>
      <c r="AB7" s="5"/>
      <c r="AC7" s="5"/>
      <c r="AD7" s="5"/>
      <c r="AE7" s="5"/>
      <c r="AF7" s="5"/>
      <c r="AG7" s="5"/>
    </row>
    <row r="8" spans="1:42" x14ac:dyDescent="0.3">
      <c r="A8" s="40">
        <v>6</v>
      </c>
      <c r="B8" s="40">
        <v>1199200</v>
      </c>
      <c r="C8" s="40">
        <v>475400</v>
      </c>
      <c r="D8" s="4"/>
      <c r="E8" s="40">
        <v>6</v>
      </c>
      <c r="F8" s="40">
        <v>2111900</v>
      </c>
      <c r="G8" s="40">
        <v>444200</v>
      </c>
      <c r="H8" s="4"/>
      <c r="I8" s="40">
        <v>6</v>
      </c>
      <c r="J8" s="40">
        <v>1599900</v>
      </c>
      <c r="K8" s="40">
        <v>286300</v>
      </c>
      <c r="L8" s="4"/>
      <c r="M8" s="40">
        <v>6</v>
      </c>
      <c r="N8" s="40">
        <v>2224600</v>
      </c>
      <c r="O8" s="40">
        <v>591200</v>
      </c>
      <c r="P8" s="4"/>
      <c r="Q8" s="40">
        <v>6</v>
      </c>
      <c r="R8" s="40">
        <v>1449000</v>
      </c>
      <c r="S8" s="40">
        <v>455500</v>
      </c>
      <c r="T8" s="4"/>
      <c r="U8" s="17">
        <v>7</v>
      </c>
      <c r="V8" s="7">
        <f t="shared" si="0"/>
        <v>1716920</v>
      </c>
      <c r="W8" s="18">
        <f t="shared" si="1"/>
        <v>450520</v>
      </c>
      <c r="X8" s="4"/>
      <c r="Y8" s="4"/>
      <c r="Z8" s="5"/>
      <c r="AA8" s="5"/>
      <c r="AB8" s="5"/>
      <c r="AC8" s="5"/>
      <c r="AD8" s="5"/>
      <c r="AE8" s="5"/>
      <c r="AF8" s="5"/>
      <c r="AG8" s="5"/>
    </row>
    <row r="9" spans="1:42" x14ac:dyDescent="0.3">
      <c r="A9" s="40">
        <v>7</v>
      </c>
      <c r="B9" s="40">
        <v>2208400</v>
      </c>
      <c r="C9" s="40">
        <v>299000</v>
      </c>
      <c r="D9" s="4"/>
      <c r="E9" s="40">
        <v>7</v>
      </c>
      <c r="F9" s="40">
        <v>2788300</v>
      </c>
      <c r="G9" s="40">
        <v>402100</v>
      </c>
      <c r="H9" s="4"/>
      <c r="I9" s="40">
        <v>7</v>
      </c>
      <c r="J9" s="40">
        <v>1331000</v>
      </c>
      <c r="K9" s="40">
        <v>691100</v>
      </c>
      <c r="L9" s="4"/>
      <c r="M9" s="40">
        <v>7</v>
      </c>
      <c r="N9" s="40">
        <v>2123600</v>
      </c>
      <c r="O9" s="40">
        <v>527600</v>
      </c>
      <c r="P9" s="4"/>
      <c r="Q9" s="40">
        <v>7</v>
      </c>
      <c r="R9" s="40">
        <v>1318200</v>
      </c>
      <c r="S9" s="40">
        <v>572400</v>
      </c>
      <c r="T9" s="4"/>
      <c r="U9" s="17">
        <v>8</v>
      </c>
      <c r="V9" s="7">
        <f t="shared" si="0"/>
        <v>1953900</v>
      </c>
      <c r="W9" s="18">
        <f t="shared" si="1"/>
        <v>498440</v>
      </c>
      <c r="X9" s="4"/>
      <c r="Y9" s="4"/>
      <c r="Z9" s="5"/>
      <c r="AA9" s="5"/>
      <c r="AB9" s="5"/>
      <c r="AC9" s="5"/>
      <c r="AD9" s="5"/>
      <c r="AE9" s="5"/>
      <c r="AF9" s="5"/>
      <c r="AG9" s="5"/>
    </row>
    <row r="10" spans="1:42" x14ac:dyDescent="0.3">
      <c r="A10" s="40">
        <v>8</v>
      </c>
      <c r="B10" s="40">
        <v>1084800</v>
      </c>
      <c r="C10" s="40">
        <v>428500</v>
      </c>
      <c r="D10" s="4"/>
      <c r="E10" s="40">
        <v>8</v>
      </c>
      <c r="F10" s="40">
        <v>1823300</v>
      </c>
      <c r="G10" s="40">
        <v>575800</v>
      </c>
      <c r="H10" s="4"/>
      <c r="I10" s="40">
        <v>8</v>
      </c>
      <c r="J10" s="40">
        <v>1088900</v>
      </c>
      <c r="K10" s="40">
        <v>494400</v>
      </c>
      <c r="L10" s="4"/>
      <c r="M10" s="40">
        <v>8</v>
      </c>
      <c r="N10" s="40">
        <v>1704300</v>
      </c>
      <c r="O10" s="40">
        <v>525200</v>
      </c>
      <c r="P10" s="4"/>
      <c r="Q10" s="40">
        <v>8</v>
      </c>
      <c r="R10" s="40">
        <v>1660500</v>
      </c>
      <c r="S10" s="40">
        <v>595500</v>
      </c>
      <c r="T10" s="4"/>
      <c r="U10" s="17">
        <v>9</v>
      </c>
      <c r="V10" s="7">
        <f t="shared" si="0"/>
        <v>1472360</v>
      </c>
      <c r="W10" s="18">
        <f t="shared" si="1"/>
        <v>523880</v>
      </c>
      <c r="X10" s="4"/>
      <c r="Y10" s="4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x14ac:dyDescent="0.3">
      <c r="A11" s="40">
        <v>9</v>
      </c>
      <c r="B11" s="40">
        <v>1742000</v>
      </c>
      <c r="C11" s="40">
        <v>429800</v>
      </c>
      <c r="D11" s="4"/>
      <c r="E11" s="40">
        <v>9</v>
      </c>
      <c r="F11" s="40">
        <v>1621100</v>
      </c>
      <c r="G11" s="40">
        <v>538600</v>
      </c>
      <c r="H11" s="4"/>
      <c r="I11" s="40">
        <v>9</v>
      </c>
      <c r="J11" s="40">
        <v>1427300</v>
      </c>
      <c r="K11" s="40">
        <v>442200</v>
      </c>
      <c r="L11" s="4"/>
      <c r="M11" s="40">
        <v>9</v>
      </c>
      <c r="N11" s="40">
        <v>1811300</v>
      </c>
      <c r="O11" s="40">
        <v>530900</v>
      </c>
      <c r="P11" s="4"/>
      <c r="Q11" s="40">
        <v>9</v>
      </c>
      <c r="R11" s="40">
        <v>1308100</v>
      </c>
      <c r="S11" s="40">
        <v>598900</v>
      </c>
      <c r="T11" s="4"/>
      <c r="U11" s="17">
        <v>10</v>
      </c>
      <c r="V11" s="7">
        <f t="shared" si="0"/>
        <v>1581960</v>
      </c>
      <c r="W11" s="18">
        <f t="shared" si="1"/>
        <v>508080</v>
      </c>
      <c r="X11" s="4"/>
      <c r="Y11" s="4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x14ac:dyDescent="0.3">
      <c r="A12" s="40">
        <v>10</v>
      </c>
      <c r="B12" s="40">
        <v>1099300</v>
      </c>
      <c r="C12" s="40">
        <v>578000</v>
      </c>
      <c r="D12" s="4"/>
      <c r="E12" s="40">
        <v>10</v>
      </c>
      <c r="F12" s="40">
        <v>1169500</v>
      </c>
      <c r="G12" s="40">
        <v>341300</v>
      </c>
      <c r="H12" s="4"/>
      <c r="I12" s="40">
        <v>10</v>
      </c>
      <c r="J12" s="40">
        <v>1259900</v>
      </c>
      <c r="K12" s="40">
        <v>441600</v>
      </c>
      <c r="L12" s="4"/>
      <c r="M12" s="40">
        <v>10</v>
      </c>
      <c r="N12" s="40">
        <v>1266900</v>
      </c>
      <c r="O12" s="40">
        <v>464300</v>
      </c>
      <c r="P12" s="4"/>
      <c r="Q12" s="40">
        <v>10</v>
      </c>
      <c r="R12" s="40">
        <v>744500</v>
      </c>
      <c r="S12" s="40">
        <v>214800</v>
      </c>
      <c r="T12" s="4"/>
      <c r="U12" s="17">
        <v>11</v>
      </c>
      <c r="V12" s="7">
        <f t="shared" si="0"/>
        <v>1108020</v>
      </c>
      <c r="W12" s="18">
        <f t="shared" si="1"/>
        <v>408000</v>
      </c>
      <c r="X12" s="4"/>
      <c r="Y12" s="4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x14ac:dyDescent="0.3">
      <c r="A13" s="40">
        <v>11</v>
      </c>
      <c r="B13" s="40">
        <v>1421000</v>
      </c>
      <c r="C13" s="40">
        <v>541400</v>
      </c>
      <c r="D13" s="4"/>
      <c r="E13" s="40">
        <v>11</v>
      </c>
      <c r="F13" s="40">
        <v>1665800</v>
      </c>
      <c r="G13" s="40">
        <v>393000</v>
      </c>
      <c r="H13" s="4"/>
      <c r="I13" s="40">
        <v>11</v>
      </c>
      <c r="J13" s="40">
        <v>1248300</v>
      </c>
      <c r="K13" s="40">
        <v>390600</v>
      </c>
      <c r="L13" s="4"/>
      <c r="M13" s="40">
        <v>11</v>
      </c>
      <c r="N13" s="40">
        <v>1551700</v>
      </c>
      <c r="O13" s="40">
        <v>623100</v>
      </c>
      <c r="P13" s="4"/>
      <c r="Q13" s="40">
        <v>11</v>
      </c>
      <c r="R13" s="40">
        <v>931900</v>
      </c>
      <c r="S13" s="40">
        <v>351600</v>
      </c>
      <c r="T13" s="4"/>
      <c r="U13" s="17">
        <v>12</v>
      </c>
      <c r="V13" s="7">
        <f t="shared" si="0"/>
        <v>1363740</v>
      </c>
      <c r="W13" s="18">
        <f t="shared" si="1"/>
        <v>459940</v>
      </c>
      <c r="X13" s="4"/>
      <c r="Y13" s="4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39" t="s">
        <v>9</v>
      </c>
      <c r="AL13" s="39"/>
      <c r="AM13" s="39"/>
      <c r="AN13" s="39"/>
      <c r="AO13" s="5"/>
      <c r="AP13" s="5"/>
    </row>
    <row r="14" spans="1:42" x14ac:dyDescent="0.3">
      <c r="A14" s="40">
        <v>12</v>
      </c>
      <c r="B14" s="40">
        <v>1148600</v>
      </c>
      <c r="C14" s="40">
        <v>418600</v>
      </c>
      <c r="D14" s="4"/>
      <c r="E14" s="40">
        <v>12</v>
      </c>
      <c r="F14" s="40">
        <v>1224700</v>
      </c>
      <c r="G14" s="40">
        <v>380500</v>
      </c>
      <c r="H14" s="4"/>
      <c r="I14" s="40">
        <v>12</v>
      </c>
      <c r="J14" s="40">
        <v>649200</v>
      </c>
      <c r="K14" s="40">
        <v>540900</v>
      </c>
      <c r="L14" s="4"/>
      <c r="M14" s="40">
        <v>12</v>
      </c>
      <c r="N14" s="40">
        <v>1452300</v>
      </c>
      <c r="O14" s="40">
        <v>430200</v>
      </c>
      <c r="P14" s="4"/>
      <c r="Q14" s="40">
        <v>12</v>
      </c>
      <c r="R14" s="40">
        <v>858200</v>
      </c>
      <c r="S14" s="40">
        <v>321500</v>
      </c>
      <c r="T14" s="4"/>
      <c r="U14" s="17">
        <v>13</v>
      </c>
      <c r="V14" s="7">
        <f t="shared" si="0"/>
        <v>1066600</v>
      </c>
      <c r="W14" s="18">
        <f t="shared" si="1"/>
        <v>418340</v>
      </c>
      <c r="X14" s="4"/>
      <c r="Y14" s="4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1" t="s">
        <v>10</v>
      </c>
      <c r="AL14" s="2" t="s">
        <v>3</v>
      </c>
      <c r="AM14" s="2" t="s">
        <v>4</v>
      </c>
      <c r="AN14" s="2" t="s">
        <v>11</v>
      </c>
      <c r="AO14" s="5"/>
      <c r="AP14" s="5"/>
    </row>
    <row r="15" spans="1:42" x14ac:dyDescent="0.3">
      <c r="A15" s="40">
        <v>13</v>
      </c>
      <c r="B15" s="40">
        <v>659800</v>
      </c>
      <c r="C15" s="40">
        <v>293500</v>
      </c>
      <c r="D15" s="4"/>
      <c r="E15" s="40">
        <v>13</v>
      </c>
      <c r="F15" s="40">
        <v>1498000</v>
      </c>
      <c r="G15" s="40">
        <v>400300</v>
      </c>
      <c r="H15" s="4"/>
      <c r="I15" s="40">
        <v>13</v>
      </c>
      <c r="J15" s="40">
        <v>1180900</v>
      </c>
      <c r="K15" s="40">
        <v>191500</v>
      </c>
      <c r="L15" s="4"/>
      <c r="M15" s="40">
        <v>13</v>
      </c>
      <c r="N15" s="40">
        <v>1625100</v>
      </c>
      <c r="O15" s="40">
        <v>554500</v>
      </c>
      <c r="P15" s="4"/>
      <c r="Q15" s="40">
        <v>13</v>
      </c>
      <c r="R15" s="40">
        <v>987000</v>
      </c>
      <c r="S15" s="40">
        <v>221400</v>
      </c>
      <c r="T15" s="4"/>
      <c r="U15" s="17">
        <v>14</v>
      </c>
      <c r="V15" s="7">
        <f t="shared" si="0"/>
        <v>1190160</v>
      </c>
      <c r="W15" s="18">
        <f t="shared" si="1"/>
        <v>332240</v>
      </c>
      <c r="X15" s="4"/>
      <c r="Y15" s="4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3" t="s">
        <v>5</v>
      </c>
      <c r="AL15" s="33">
        <f>AVERAGE(V7:V33)</f>
        <v>1322033.3333333333</v>
      </c>
      <c r="AM15" s="33">
        <f>AVERAGE(W7:W33)</f>
        <v>413203.70370370371</v>
      </c>
      <c r="AN15" s="8">
        <f>AL15/AM15</f>
        <v>3.1994711603101327</v>
      </c>
      <c r="AO15" s="5"/>
      <c r="AP15" s="5"/>
    </row>
    <row r="16" spans="1:42" x14ac:dyDescent="0.3">
      <c r="A16" s="40">
        <v>14</v>
      </c>
      <c r="B16" s="40">
        <v>1221500</v>
      </c>
      <c r="C16" s="40">
        <v>435200</v>
      </c>
      <c r="D16" s="4"/>
      <c r="E16" s="40">
        <v>14</v>
      </c>
      <c r="F16" s="40">
        <v>1350500</v>
      </c>
      <c r="G16" s="40">
        <v>317600</v>
      </c>
      <c r="H16" s="4"/>
      <c r="I16" s="40">
        <v>14</v>
      </c>
      <c r="J16" s="40">
        <v>925400</v>
      </c>
      <c r="K16" s="40">
        <v>262800</v>
      </c>
      <c r="L16" s="4"/>
      <c r="M16" s="40">
        <v>14</v>
      </c>
      <c r="N16" s="40">
        <v>1336800</v>
      </c>
      <c r="O16" s="40">
        <v>526200</v>
      </c>
      <c r="P16" s="4"/>
      <c r="Q16" s="40">
        <v>14</v>
      </c>
      <c r="R16" s="40">
        <v>1182500</v>
      </c>
      <c r="S16" s="40">
        <v>487800</v>
      </c>
      <c r="T16" s="4"/>
      <c r="U16" s="17">
        <v>15</v>
      </c>
      <c r="V16" s="7">
        <f t="shared" si="0"/>
        <v>1203340</v>
      </c>
      <c r="W16" s="18">
        <f t="shared" si="1"/>
        <v>405920</v>
      </c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3" t="s">
        <v>6</v>
      </c>
      <c r="AL16" s="33">
        <f>Tabla1742[[#Totals],[Tiempo Asimétrico]]</f>
        <v>187229775</v>
      </c>
      <c r="AM16" s="33">
        <f>Tabla1742[[#Totals],[Tiempo Simétrico]]</f>
        <v>12285015</v>
      </c>
      <c r="AN16" s="8">
        <f t="shared" ref="AN16:AN18" si="2">AL16/AM16</f>
        <v>15.240500316849429</v>
      </c>
      <c r="AO16" s="5"/>
      <c r="AP16" s="5"/>
    </row>
    <row r="17" spans="1:42" x14ac:dyDescent="0.3">
      <c r="A17" s="40">
        <v>15</v>
      </c>
      <c r="B17" s="40">
        <v>963300</v>
      </c>
      <c r="C17" s="40">
        <v>553500</v>
      </c>
      <c r="D17" s="4"/>
      <c r="E17" s="40">
        <v>15</v>
      </c>
      <c r="F17" s="40">
        <v>1373600</v>
      </c>
      <c r="G17" s="40">
        <v>500600</v>
      </c>
      <c r="H17" s="4"/>
      <c r="I17" s="40">
        <v>15</v>
      </c>
      <c r="J17" s="40">
        <v>984200</v>
      </c>
      <c r="K17" s="40">
        <v>237000</v>
      </c>
      <c r="L17" s="4"/>
      <c r="M17" s="40">
        <v>15</v>
      </c>
      <c r="N17" s="40">
        <v>1498300</v>
      </c>
      <c r="O17" s="40">
        <v>482600</v>
      </c>
      <c r="P17" s="4"/>
      <c r="Q17" s="40">
        <v>15</v>
      </c>
      <c r="R17" s="40">
        <v>1148600</v>
      </c>
      <c r="S17" s="40">
        <v>299100</v>
      </c>
      <c r="T17" s="4"/>
      <c r="U17" s="17">
        <v>16</v>
      </c>
      <c r="V17" s="7">
        <f t="shared" si="0"/>
        <v>1193600</v>
      </c>
      <c r="W17" s="18">
        <f t="shared" si="1"/>
        <v>414560</v>
      </c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" t="s">
        <v>7</v>
      </c>
      <c r="AL17" s="33">
        <f>Tabla1641[[#Totals],[Tiempo Asimétrico]]</f>
        <v>226301717.5</v>
      </c>
      <c r="AM17" s="33">
        <f>Tabla1641[[#Totals],[Tiempo Simétrico]]</f>
        <v>7330236.25</v>
      </c>
      <c r="AN17" s="8">
        <f t="shared" si="2"/>
        <v>30.872363424848686</v>
      </c>
      <c r="AO17" s="5"/>
      <c r="AP17" s="5"/>
    </row>
    <row r="18" spans="1:42" x14ac:dyDescent="0.3">
      <c r="A18" s="40">
        <v>16</v>
      </c>
      <c r="B18" s="40">
        <v>1378400</v>
      </c>
      <c r="C18" s="40">
        <v>532100</v>
      </c>
      <c r="D18" s="4"/>
      <c r="E18" s="40">
        <v>16</v>
      </c>
      <c r="F18" s="40">
        <v>1306100</v>
      </c>
      <c r="G18" s="40">
        <v>616200</v>
      </c>
      <c r="H18" s="4"/>
      <c r="I18" s="40">
        <v>16</v>
      </c>
      <c r="J18" s="40">
        <v>781900</v>
      </c>
      <c r="K18" s="40">
        <v>353700</v>
      </c>
      <c r="L18" s="4"/>
      <c r="M18" s="40">
        <v>16</v>
      </c>
      <c r="N18" s="40">
        <v>1150500</v>
      </c>
      <c r="O18" s="40">
        <v>409800</v>
      </c>
      <c r="P18" s="4"/>
      <c r="Q18" s="40">
        <v>16</v>
      </c>
      <c r="R18" s="40">
        <v>1235100</v>
      </c>
      <c r="S18" s="40">
        <v>484600</v>
      </c>
      <c r="T18" s="4"/>
      <c r="U18" s="17">
        <v>17</v>
      </c>
      <c r="V18" s="7">
        <f t="shared" si="0"/>
        <v>1170400</v>
      </c>
      <c r="W18" s="18">
        <f t="shared" si="1"/>
        <v>479280</v>
      </c>
      <c r="X18" s="4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3" t="s">
        <v>8</v>
      </c>
      <c r="AL18" s="33">
        <f>Tabla430[[#Totals],[Tiempo Asimétrico]]</f>
        <v>268303381.875</v>
      </c>
      <c r="AM18" s="33">
        <f>Tabla430[[#Totals],[Tiempo Simétrico]]</f>
        <v>3748759.375</v>
      </c>
      <c r="AN18" s="8">
        <f t="shared" si="2"/>
        <v>71.571246654101401</v>
      </c>
      <c r="AO18" s="5"/>
      <c r="AP18" s="5"/>
    </row>
    <row r="19" spans="1:42" x14ac:dyDescent="0.3">
      <c r="A19" s="40">
        <v>17</v>
      </c>
      <c r="B19" s="40">
        <v>1293900</v>
      </c>
      <c r="C19" s="40">
        <v>434800</v>
      </c>
      <c r="D19" s="4"/>
      <c r="E19" s="40">
        <v>17</v>
      </c>
      <c r="F19" s="40">
        <v>1407500</v>
      </c>
      <c r="G19" s="40">
        <v>346800</v>
      </c>
      <c r="H19" s="4"/>
      <c r="I19" s="40">
        <v>17</v>
      </c>
      <c r="J19" s="40">
        <v>1178000</v>
      </c>
      <c r="K19" s="40">
        <v>564900</v>
      </c>
      <c r="L19" s="4"/>
      <c r="M19" s="40">
        <v>17</v>
      </c>
      <c r="N19" s="40">
        <v>1184000</v>
      </c>
      <c r="O19" s="40">
        <v>394200</v>
      </c>
      <c r="P19" s="4"/>
      <c r="Q19" s="40">
        <v>17</v>
      </c>
      <c r="R19" s="40">
        <v>1157200</v>
      </c>
      <c r="S19" s="40">
        <v>442400</v>
      </c>
      <c r="T19" s="4"/>
      <c r="U19" s="17">
        <v>18</v>
      </c>
      <c r="V19" s="7">
        <f t="shared" si="0"/>
        <v>1244120</v>
      </c>
      <c r="W19" s="18">
        <f t="shared" si="1"/>
        <v>436620</v>
      </c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x14ac:dyDescent="0.3">
      <c r="A20" s="40">
        <v>18</v>
      </c>
      <c r="B20" s="40">
        <v>1119900</v>
      </c>
      <c r="C20" s="40">
        <v>527900</v>
      </c>
      <c r="D20" s="4"/>
      <c r="E20" s="40">
        <v>18</v>
      </c>
      <c r="F20" s="40">
        <v>1131400</v>
      </c>
      <c r="G20" s="40">
        <v>331100</v>
      </c>
      <c r="H20" s="4"/>
      <c r="I20" s="40">
        <v>18</v>
      </c>
      <c r="J20" s="40">
        <v>1056900</v>
      </c>
      <c r="K20" s="40">
        <v>483100</v>
      </c>
      <c r="L20" s="4"/>
      <c r="M20" s="40">
        <v>18</v>
      </c>
      <c r="N20" s="40">
        <v>1046200</v>
      </c>
      <c r="O20" s="40">
        <v>463400</v>
      </c>
      <c r="P20" s="4"/>
      <c r="Q20" s="40">
        <v>18</v>
      </c>
      <c r="R20" s="40">
        <v>1144200</v>
      </c>
      <c r="S20" s="40">
        <v>813900</v>
      </c>
      <c r="T20" s="4"/>
      <c r="U20" s="17">
        <v>19</v>
      </c>
      <c r="V20" s="7">
        <f t="shared" si="0"/>
        <v>1099720</v>
      </c>
      <c r="W20" s="18">
        <f t="shared" si="1"/>
        <v>523880</v>
      </c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x14ac:dyDescent="0.3">
      <c r="A21" s="40">
        <v>19</v>
      </c>
      <c r="B21" s="40">
        <v>1132700</v>
      </c>
      <c r="C21" s="40">
        <v>403200</v>
      </c>
      <c r="D21" s="4"/>
      <c r="E21" s="40">
        <v>19</v>
      </c>
      <c r="F21" s="40">
        <v>1234100</v>
      </c>
      <c r="G21" s="40">
        <v>306200</v>
      </c>
      <c r="H21" s="4"/>
      <c r="I21" s="40">
        <v>19</v>
      </c>
      <c r="J21" s="40">
        <v>1463600</v>
      </c>
      <c r="K21" s="40">
        <v>409200</v>
      </c>
      <c r="L21" s="4"/>
      <c r="M21" s="40">
        <v>19</v>
      </c>
      <c r="N21" s="40">
        <v>1106300</v>
      </c>
      <c r="O21" s="40">
        <v>312200</v>
      </c>
      <c r="P21" s="4"/>
      <c r="Q21" s="40">
        <v>19</v>
      </c>
      <c r="R21" s="40">
        <v>1673700</v>
      </c>
      <c r="S21" s="40">
        <v>329900</v>
      </c>
      <c r="T21" s="4"/>
      <c r="U21" s="17">
        <v>20</v>
      </c>
      <c r="V21" s="7">
        <f t="shared" si="0"/>
        <v>1322080</v>
      </c>
      <c r="W21" s="18">
        <f t="shared" si="1"/>
        <v>352140</v>
      </c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x14ac:dyDescent="0.3">
      <c r="A22" s="40">
        <v>20</v>
      </c>
      <c r="B22" s="40">
        <v>1209200</v>
      </c>
      <c r="C22" s="40">
        <v>404500</v>
      </c>
      <c r="D22" s="4"/>
      <c r="E22" s="40">
        <v>20</v>
      </c>
      <c r="F22" s="40">
        <v>1854500</v>
      </c>
      <c r="G22" s="40">
        <v>334300</v>
      </c>
      <c r="H22" s="4"/>
      <c r="I22" s="40">
        <v>20</v>
      </c>
      <c r="J22" s="40">
        <v>1141500</v>
      </c>
      <c r="K22" s="40">
        <v>439100</v>
      </c>
      <c r="L22" s="4"/>
      <c r="M22" s="40">
        <v>20</v>
      </c>
      <c r="N22" s="40">
        <v>1179900</v>
      </c>
      <c r="O22" s="40">
        <v>265400</v>
      </c>
      <c r="P22" s="4"/>
      <c r="Q22" s="40">
        <v>20</v>
      </c>
      <c r="R22" s="40">
        <v>947700</v>
      </c>
      <c r="S22" s="40">
        <v>463800</v>
      </c>
      <c r="T22" s="4"/>
      <c r="U22" s="17">
        <v>21</v>
      </c>
      <c r="V22" s="7">
        <f t="shared" si="0"/>
        <v>1266560</v>
      </c>
      <c r="W22" s="18">
        <f t="shared" si="1"/>
        <v>381420</v>
      </c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x14ac:dyDescent="0.3">
      <c r="A23" s="40">
        <v>21</v>
      </c>
      <c r="B23" s="40">
        <v>1171000</v>
      </c>
      <c r="C23" s="40">
        <v>454800</v>
      </c>
      <c r="D23" s="4"/>
      <c r="E23" s="40">
        <v>21</v>
      </c>
      <c r="F23" s="40">
        <v>1623500</v>
      </c>
      <c r="G23" s="40">
        <v>415900</v>
      </c>
      <c r="H23" s="4"/>
      <c r="I23" s="40">
        <v>21</v>
      </c>
      <c r="J23" s="40">
        <v>1505700</v>
      </c>
      <c r="K23" s="40">
        <v>468500</v>
      </c>
      <c r="L23" s="4"/>
      <c r="M23" s="40">
        <v>21</v>
      </c>
      <c r="N23" s="40">
        <v>1166600</v>
      </c>
      <c r="O23" s="40">
        <v>545400</v>
      </c>
      <c r="P23" s="4"/>
      <c r="Q23" s="40">
        <v>21</v>
      </c>
      <c r="R23" s="40">
        <v>1334800</v>
      </c>
      <c r="S23" s="40">
        <v>326700</v>
      </c>
      <c r="T23" s="4"/>
      <c r="U23" s="17">
        <v>22</v>
      </c>
      <c r="V23" s="7">
        <f t="shared" si="0"/>
        <v>1360320</v>
      </c>
      <c r="W23" s="18">
        <f t="shared" si="1"/>
        <v>442260</v>
      </c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x14ac:dyDescent="0.3">
      <c r="A24" s="40">
        <v>22</v>
      </c>
      <c r="B24" s="40">
        <v>1343800</v>
      </c>
      <c r="C24" s="40">
        <v>284400</v>
      </c>
      <c r="D24" s="4"/>
      <c r="E24" s="40">
        <v>22</v>
      </c>
      <c r="F24" s="40">
        <v>1298900</v>
      </c>
      <c r="G24" s="40">
        <v>576000</v>
      </c>
      <c r="H24" s="4"/>
      <c r="I24" s="40">
        <v>22</v>
      </c>
      <c r="J24" s="40">
        <v>1349900</v>
      </c>
      <c r="K24" s="40">
        <v>305200</v>
      </c>
      <c r="L24" s="4"/>
      <c r="M24" s="40">
        <v>22</v>
      </c>
      <c r="N24" s="40">
        <v>1188100</v>
      </c>
      <c r="O24" s="40">
        <v>284000</v>
      </c>
      <c r="P24" s="4"/>
      <c r="Q24" s="40">
        <v>22</v>
      </c>
      <c r="R24" s="40">
        <v>1215600</v>
      </c>
      <c r="S24" s="40">
        <v>405900</v>
      </c>
      <c r="T24" s="4"/>
      <c r="U24" s="17">
        <v>23</v>
      </c>
      <c r="V24" s="7">
        <f t="shared" si="0"/>
        <v>1279260</v>
      </c>
      <c r="W24" s="18">
        <f t="shared" si="1"/>
        <v>371100</v>
      </c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x14ac:dyDescent="0.3">
      <c r="A25" s="40">
        <v>23</v>
      </c>
      <c r="B25" s="40">
        <v>1192800</v>
      </c>
      <c r="C25" s="40">
        <v>535700</v>
      </c>
      <c r="D25" s="4"/>
      <c r="E25" s="40">
        <v>23</v>
      </c>
      <c r="F25" s="40">
        <v>1365800</v>
      </c>
      <c r="G25" s="40">
        <v>402500</v>
      </c>
      <c r="H25" s="4"/>
      <c r="I25" s="40">
        <v>23</v>
      </c>
      <c r="J25" s="40">
        <v>1079700</v>
      </c>
      <c r="K25" s="40">
        <v>197800</v>
      </c>
      <c r="L25" s="4"/>
      <c r="M25" s="40">
        <v>23</v>
      </c>
      <c r="N25" s="40">
        <v>1073200</v>
      </c>
      <c r="O25" s="40">
        <v>529800</v>
      </c>
      <c r="P25" s="4"/>
      <c r="Q25" s="40">
        <v>23</v>
      </c>
      <c r="R25" s="40">
        <v>1315500</v>
      </c>
      <c r="S25" s="40">
        <v>385800</v>
      </c>
      <c r="T25" s="4"/>
      <c r="U25" s="17">
        <v>24</v>
      </c>
      <c r="V25" s="7">
        <f t="shared" si="0"/>
        <v>1205400</v>
      </c>
      <c r="W25" s="18">
        <f t="shared" si="1"/>
        <v>410320</v>
      </c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x14ac:dyDescent="0.3">
      <c r="A26" s="40">
        <v>24</v>
      </c>
      <c r="B26" s="40">
        <v>1459400</v>
      </c>
      <c r="C26" s="40">
        <v>401900</v>
      </c>
      <c r="D26" s="4"/>
      <c r="E26" s="40">
        <v>24</v>
      </c>
      <c r="F26" s="40">
        <v>1574000</v>
      </c>
      <c r="G26" s="40">
        <v>518300</v>
      </c>
      <c r="H26" s="4"/>
      <c r="I26" s="40">
        <v>24</v>
      </c>
      <c r="J26" s="40">
        <v>1312600</v>
      </c>
      <c r="K26" s="40">
        <v>163400</v>
      </c>
      <c r="L26" s="4"/>
      <c r="M26" s="40">
        <v>24</v>
      </c>
      <c r="N26" s="40">
        <v>1447700</v>
      </c>
      <c r="O26" s="40">
        <v>406000</v>
      </c>
      <c r="P26" s="4"/>
      <c r="Q26" s="40">
        <v>24</v>
      </c>
      <c r="R26" s="40">
        <v>1249700</v>
      </c>
      <c r="S26" s="40">
        <v>456100</v>
      </c>
      <c r="T26" s="4"/>
      <c r="U26" s="17">
        <v>25</v>
      </c>
      <c r="V26" s="7">
        <f t="shared" si="0"/>
        <v>1408680</v>
      </c>
      <c r="W26" s="18">
        <f t="shared" si="1"/>
        <v>389140</v>
      </c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x14ac:dyDescent="0.3">
      <c r="A27" s="40">
        <v>25</v>
      </c>
      <c r="B27" s="40">
        <v>1056300</v>
      </c>
      <c r="C27" s="40">
        <v>301200</v>
      </c>
      <c r="D27" s="4"/>
      <c r="E27" s="40">
        <v>25</v>
      </c>
      <c r="F27" s="40">
        <v>2536900</v>
      </c>
      <c r="G27" s="40">
        <v>329900</v>
      </c>
      <c r="H27" s="4"/>
      <c r="I27" s="40">
        <v>25</v>
      </c>
      <c r="J27" s="40">
        <v>1368600</v>
      </c>
      <c r="K27" s="40">
        <v>393000</v>
      </c>
      <c r="L27" s="4"/>
      <c r="M27" s="40">
        <v>25</v>
      </c>
      <c r="N27" s="40">
        <v>1281500</v>
      </c>
      <c r="O27" s="40">
        <v>316900</v>
      </c>
      <c r="P27" s="4"/>
      <c r="Q27" s="40">
        <v>25</v>
      </c>
      <c r="R27" s="40">
        <v>1051500</v>
      </c>
      <c r="S27" s="40">
        <v>262500</v>
      </c>
      <c r="T27" s="4"/>
      <c r="U27" s="17">
        <v>26</v>
      </c>
      <c r="V27" s="7">
        <f t="shared" si="0"/>
        <v>1458960</v>
      </c>
      <c r="W27" s="18">
        <f t="shared" si="1"/>
        <v>320700</v>
      </c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x14ac:dyDescent="0.3">
      <c r="A28" s="40">
        <v>26</v>
      </c>
      <c r="B28" s="40">
        <v>1135100</v>
      </c>
      <c r="C28" s="40">
        <v>561200</v>
      </c>
      <c r="D28" s="4"/>
      <c r="E28" s="40">
        <v>26</v>
      </c>
      <c r="F28" s="40">
        <v>1324200</v>
      </c>
      <c r="G28" s="40">
        <v>611200</v>
      </c>
      <c r="H28" s="4"/>
      <c r="I28" s="40">
        <v>26</v>
      </c>
      <c r="J28" s="40">
        <v>1368200</v>
      </c>
      <c r="K28" s="40">
        <v>280900</v>
      </c>
      <c r="L28" s="4"/>
      <c r="M28" s="40">
        <v>26</v>
      </c>
      <c r="N28" s="40">
        <v>1201100</v>
      </c>
      <c r="O28" s="40">
        <v>273600</v>
      </c>
      <c r="P28" s="4"/>
      <c r="Q28" s="40">
        <v>26</v>
      </c>
      <c r="R28" s="40">
        <v>1055400</v>
      </c>
      <c r="S28" s="40">
        <v>312800</v>
      </c>
      <c r="T28" s="4"/>
      <c r="U28" s="17">
        <v>27</v>
      </c>
      <c r="V28" s="7">
        <f t="shared" si="0"/>
        <v>1216800</v>
      </c>
      <c r="W28" s="18">
        <f t="shared" si="1"/>
        <v>407940</v>
      </c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x14ac:dyDescent="0.3">
      <c r="A29" s="40">
        <v>27</v>
      </c>
      <c r="B29" s="40">
        <v>1390600</v>
      </c>
      <c r="C29" s="40">
        <v>271000</v>
      </c>
      <c r="D29" s="4"/>
      <c r="E29" s="40">
        <v>27</v>
      </c>
      <c r="F29" s="40">
        <v>1706600</v>
      </c>
      <c r="G29" s="40">
        <v>297600</v>
      </c>
      <c r="H29" s="4"/>
      <c r="I29" s="40">
        <v>27</v>
      </c>
      <c r="J29" s="40">
        <v>860300</v>
      </c>
      <c r="K29" s="40">
        <v>298300</v>
      </c>
      <c r="L29" s="4"/>
      <c r="M29" s="40">
        <v>27</v>
      </c>
      <c r="N29" s="40">
        <v>1390800</v>
      </c>
      <c r="O29" s="40">
        <v>408700</v>
      </c>
      <c r="P29" s="4"/>
      <c r="Q29" s="40">
        <v>27</v>
      </c>
      <c r="R29" s="40">
        <v>839300</v>
      </c>
      <c r="S29" s="40">
        <v>213000</v>
      </c>
      <c r="T29" s="4"/>
      <c r="U29" s="17">
        <v>28</v>
      </c>
      <c r="V29" s="7">
        <f t="shared" si="0"/>
        <v>1237520</v>
      </c>
      <c r="W29" s="18">
        <f t="shared" si="1"/>
        <v>297720</v>
      </c>
      <c r="X29" s="4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x14ac:dyDescent="0.3">
      <c r="A30" s="40">
        <v>28</v>
      </c>
      <c r="B30" s="40">
        <v>1187400</v>
      </c>
      <c r="C30" s="40">
        <v>415500</v>
      </c>
      <c r="D30" s="4"/>
      <c r="E30" s="40">
        <v>28</v>
      </c>
      <c r="F30" s="40">
        <v>1161700</v>
      </c>
      <c r="G30" s="40">
        <v>339600</v>
      </c>
      <c r="H30" s="4"/>
      <c r="I30" s="40">
        <v>28</v>
      </c>
      <c r="J30" s="40">
        <v>644700</v>
      </c>
      <c r="K30" s="40">
        <v>359600</v>
      </c>
      <c r="L30" s="4"/>
      <c r="M30" s="40">
        <v>28</v>
      </c>
      <c r="N30" s="40">
        <v>1129700</v>
      </c>
      <c r="O30" s="40">
        <v>328900</v>
      </c>
      <c r="P30" s="4"/>
      <c r="Q30" s="40">
        <v>28</v>
      </c>
      <c r="R30" s="40">
        <v>838700</v>
      </c>
      <c r="S30" s="40">
        <v>482200</v>
      </c>
      <c r="T30" s="4"/>
      <c r="U30" s="17">
        <v>29</v>
      </c>
      <c r="V30" s="7">
        <f t="shared" si="0"/>
        <v>992440</v>
      </c>
      <c r="W30" s="18">
        <f t="shared" si="1"/>
        <v>385160</v>
      </c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x14ac:dyDescent="0.3">
      <c r="A31" s="40">
        <v>29</v>
      </c>
      <c r="B31" s="40">
        <v>1193700</v>
      </c>
      <c r="C31" s="40">
        <v>440900</v>
      </c>
      <c r="D31" s="4"/>
      <c r="E31" s="40">
        <v>29</v>
      </c>
      <c r="F31" s="40">
        <v>1345000</v>
      </c>
      <c r="G31" s="40">
        <v>310000</v>
      </c>
      <c r="H31" s="4"/>
      <c r="I31" s="40">
        <v>29</v>
      </c>
      <c r="J31" s="40">
        <v>1232000</v>
      </c>
      <c r="K31" s="40">
        <v>372400</v>
      </c>
      <c r="L31" s="4"/>
      <c r="M31" s="40">
        <v>29</v>
      </c>
      <c r="N31" s="40">
        <v>1202000</v>
      </c>
      <c r="O31" s="40">
        <v>243600</v>
      </c>
      <c r="P31" s="4"/>
      <c r="Q31" s="40">
        <v>29</v>
      </c>
      <c r="R31" s="40">
        <v>1365400</v>
      </c>
      <c r="S31" s="40">
        <v>714300</v>
      </c>
      <c r="T31" s="4"/>
      <c r="U31" s="17">
        <v>30</v>
      </c>
      <c r="V31" s="7">
        <f t="shared" si="0"/>
        <v>1267620</v>
      </c>
      <c r="W31" s="18">
        <f t="shared" si="1"/>
        <v>416240</v>
      </c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x14ac:dyDescent="0.3">
      <c r="A32" s="40">
        <v>30</v>
      </c>
      <c r="B32" s="40">
        <v>1351800</v>
      </c>
      <c r="C32" s="40">
        <v>730300</v>
      </c>
      <c r="D32" s="4"/>
      <c r="E32" s="40">
        <v>30</v>
      </c>
      <c r="F32" s="40">
        <v>1129400</v>
      </c>
      <c r="G32" s="40">
        <v>374900</v>
      </c>
      <c r="H32" s="4"/>
      <c r="I32" s="40">
        <v>30</v>
      </c>
      <c r="J32" s="40">
        <v>1115800</v>
      </c>
      <c r="K32" s="40">
        <v>357200</v>
      </c>
      <c r="L32" s="4"/>
      <c r="M32" s="40">
        <v>30</v>
      </c>
      <c r="N32" s="40">
        <v>1427900</v>
      </c>
      <c r="O32" s="40">
        <v>412300</v>
      </c>
      <c r="P32" s="4"/>
      <c r="Q32" s="40">
        <v>30</v>
      </c>
      <c r="R32" s="40">
        <v>970300</v>
      </c>
      <c r="S32" s="40">
        <v>407300</v>
      </c>
      <c r="T32" s="4"/>
      <c r="U32" s="17">
        <v>31</v>
      </c>
      <c r="V32" s="7">
        <f t="shared" si="0"/>
        <v>1199040</v>
      </c>
      <c r="W32" s="18">
        <f t="shared" si="1"/>
        <v>456400</v>
      </c>
      <c r="X32" s="4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x14ac:dyDescent="0.3">
      <c r="A33" s="40">
        <v>31</v>
      </c>
      <c r="B33" s="40">
        <v>977800</v>
      </c>
      <c r="C33" s="40">
        <v>431200</v>
      </c>
      <c r="D33" s="4"/>
      <c r="E33" s="40">
        <v>31</v>
      </c>
      <c r="F33" s="40">
        <v>1043700</v>
      </c>
      <c r="G33" s="40">
        <v>281700</v>
      </c>
      <c r="H33" s="4"/>
      <c r="I33" s="40">
        <v>31</v>
      </c>
      <c r="J33" s="40">
        <v>1125000</v>
      </c>
      <c r="K33" s="40">
        <v>254500</v>
      </c>
      <c r="L33" s="4"/>
      <c r="M33" s="40">
        <v>31</v>
      </c>
      <c r="N33" s="40">
        <v>1231700</v>
      </c>
      <c r="O33" s="40">
        <v>298700</v>
      </c>
      <c r="P33" s="4"/>
      <c r="Q33" s="40">
        <v>31</v>
      </c>
      <c r="R33" s="40">
        <v>1408300</v>
      </c>
      <c r="S33" s="40">
        <v>216900</v>
      </c>
      <c r="T33" s="4"/>
      <c r="U33" s="19">
        <v>32</v>
      </c>
      <c r="V33" s="7">
        <f t="shared" si="0"/>
        <v>1157300</v>
      </c>
      <c r="W33" s="18">
        <f t="shared" si="1"/>
        <v>296600</v>
      </c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x14ac:dyDescent="0.3">
      <c r="A34" s="20"/>
      <c r="B34" s="21">
        <f>AVERAGE(Tabla2348[Tiempo Asimétrico])</f>
        <v>5759062.5</v>
      </c>
      <c r="C34" s="22">
        <f>AVERAGE(Tabla2348[Tiempo Simétrico])</f>
        <v>700637.5</v>
      </c>
      <c r="D34" s="4"/>
      <c r="E34" s="20"/>
      <c r="F34" s="21">
        <f>SUBTOTAL(101,Tabla2449[Tiempo Asimétrico])</f>
        <v>5401296.875</v>
      </c>
      <c r="G34" s="22">
        <f>SUBTOTAL(101,Tabla2449[Tiempo Simétrico])</f>
        <v>873365.625</v>
      </c>
      <c r="H34" s="4"/>
      <c r="I34" s="20"/>
      <c r="J34" s="21">
        <f>SUBTOTAL(101,Tabla2550[Tiempo Asimétrico])</f>
        <v>6265971.875</v>
      </c>
      <c r="K34" s="22">
        <f>SUBTOTAL(101,Tabla2550[Tiempo Simétrico])</f>
        <v>651021.875</v>
      </c>
      <c r="L34" s="4"/>
      <c r="M34" s="20"/>
      <c r="N34" s="21">
        <f>SUBTOTAL(101,Tabla2651[Tiempo Asimétrico])</f>
        <v>6437946.875</v>
      </c>
      <c r="O34" s="22">
        <f>SUBTOTAL(101,Tabla2651[Tiempo Simétrico])</f>
        <v>724256.25</v>
      </c>
      <c r="P34" s="4"/>
      <c r="Q34" s="20"/>
      <c r="R34" s="21">
        <f>SUBTOTAL(101,Tabla2752[Tiempo Asimétrico])</f>
        <v>6310250</v>
      </c>
      <c r="S34" s="22">
        <f>SUBTOTAL(101,Tabla2752[Tiempo Simétrico])</f>
        <v>792903.125</v>
      </c>
      <c r="T34" s="4"/>
      <c r="U34" s="24"/>
      <c r="V34" s="25">
        <f>SUBTOTAL(101,Tabla2853[Tiempo Asimétrico])</f>
        <v>6034905.625</v>
      </c>
      <c r="W34" s="26">
        <f>SUBTOTAL(101,Tabla2853[Tiempo Simétrico])</f>
        <v>748436.875</v>
      </c>
      <c r="X34" s="4"/>
      <c r="Y34" s="4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x14ac:dyDescent="0.3">
      <c r="A35" s="9"/>
      <c r="B35" s="4"/>
      <c r="C35" s="4"/>
      <c r="D35" s="4"/>
      <c r="E35" s="9"/>
      <c r="F35" s="4"/>
      <c r="G35" s="4"/>
      <c r="H35" s="4"/>
      <c r="I35" s="9"/>
      <c r="J35" s="4"/>
      <c r="K35" s="4"/>
      <c r="L35" s="4"/>
      <c r="M35" s="9"/>
      <c r="N35" s="4"/>
      <c r="O35" s="4"/>
      <c r="P35" s="4"/>
      <c r="Q35" s="9"/>
      <c r="R35" s="4"/>
      <c r="S35" s="4"/>
      <c r="T35" s="4"/>
      <c r="U35" s="41" t="s">
        <v>12</v>
      </c>
      <c r="V35" s="41"/>
      <c r="W35" s="41"/>
      <c r="X35" s="4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x14ac:dyDescent="0.3">
      <c r="A36" s="9"/>
      <c r="B36" s="4"/>
      <c r="C36" s="4"/>
      <c r="D36" s="4"/>
      <c r="E36" s="9"/>
      <c r="F36" s="4"/>
      <c r="G36" s="4"/>
      <c r="H36" s="4"/>
      <c r="I36" s="9"/>
      <c r="J36" s="4"/>
      <c r="K36" s="4"/>
      <c r="L36" s="4"/>
      <c r="M36" s="9"/>
      <c r="N36" s="4"/>
      <c r="O36" s="4"/>
      <c r="P36" s="4"/>
      <c r="Q36" s="9"/>
      <c r="R36" s="4"/>
      <c r="S36" s="4"/>
      <c r="T36" s="4"/>
      <c r="U36" s="9"/>
      <c r="V36" s="4"/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x14ac:dyDescent="0.3">
      <c r="A37" s="9"/>
      <c r="B37" s="4"/>
      <c r="C37" s="4"/>
      <c r="D37" s="4"/>
      <c r="E37" s="9"/>
      <c r="F37" s="4"/>
      <c r="G37" s="4"/>
      <c r="H37" s="4"/>
      <c r="I37" s="9"/>
      <c r="J37" s="4"/>
      <c r="K37" s="4"/>
      <c r="L37" s="4"/>
      <c r="M37" s="9"/>
      <c r="N37" s="4"/>
      <c r="O37" s="4"/>
      <c r="P37" s="4"/>
      <c r="Q37" s="9"/>
      <c r="R37" s="4"/>
      <c r="S37" s="4"/>
      <c r="T37" s="4"/>
      <c r="U37" s="9"/>
      <c r="V37" s="4"/>
      <c r="W37" s="4"/>
      <c r="X37" s="4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x14ac:dyDescent="0.3">
      <c r="A38" s="9"/>
      <c r="B38" s="4"/>
      <c r="C38" s="4"/>
      <c r="D38" s="4"/>
      <c r="E38" s="9"/>
      <c r="F38" s="4"/>
      <c r="G38" s="4"/>
      <c r="H38" s="4"/>
      <c r="I38" s="9"/>
      <c r="J38" s="4"/>
      <c r="K38" s="4"/>
      <c r="L38" s="4"/>
      <c r="M38" s="9"/>
      <c r="N38" s="4"/>
      <c r="O38" s="4"/>
      <c r="P38" s="4"/>
      <c r="Q38" s="9"/>
      <c r="R38" s="4"/>
      <c r="S38" s="4"/>
      <c r="T38" s="4"/>
      <c r="U38" s="9"/>
      <c r="V38" s="4"/>
      <c r="W38" s="4"/>
      <c r="X38" s="4"/>
      <c r="Y38" s="4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x14ac:dyDescent="0.3">
      <c r="A39" s="12" t="s">
        <v>0</v>
      </c>
      <c r="B39" s="13" t="s">
        <v>1</v>
      </c>
      <c r="C39" s="14" t="s">
        <v>2</v>
      </c>
      <c r="D39" s="36"/>
      <c r="E39" s="12" t="s">
        <v>0</v>
      </c>
      <c r="F39" s="13" t="s">
        <v>1</v>
      </c>
      <c r="G39" s="14" t="s">
        <v>2</v>
      </c>
      <c r="H39" s="36"/>
      <c r="I39" s="12" t="s">
        <v>0</v>
      </c>
      <c r="J39" s="13" t="s">
        <v>1</v>
      </c>
      <c r="K39" s="14" t="s">
        <v>2</v>
      </c>
      <c r="L39" s="36"/>
      <c r="M39" s="12" t="s">
        <v>0</v>
      </c>
      <c r="N39" s="13" t="s">
        <v>1</v>
      </c>
      <c r="O39" s="14" t="s">
        <v>2</v>
      </c>
      <c r="P39" s="36"/>
      <c r="Q39" s="12" t="s">
        <v>0</v>
      </c>
      <c r="R39" s="13" t="s">
        <v>1</v>
      </c>
      <c r="S39" s="14" t="s">
        <v>2</v>
      </c>
      <c r="T39" s="36"/>
      <c r="U39" s="12" t="s">
        <v>0</v>
      </c>
      <c r="V39" s="13" t="s">
        <v>1</v>
      </c>
      <c r="W39" s="14" t="s">
        <v>2</v>
      </c>
      <c r="X39" s="36"/>
      <c r="Y39" s="36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</row>
    <row r="40" spans="1:42" x14ac:dyDescent="0.3">
      <c r="A40" s="40">
        <v>1</v>
      </c>
      <c r="B40" s="40">
        <v>164552700</v>
      </c>
      <c r="C40" s="40">
        <v>13943500</v>
      </c>
      <c r="D40" s="4"/>
      <c r="E40" s="40">
        <v>1</v>
      </c>
      <c r="F40" s="40">
        <v>251686900</v>
      </c>
      <c r="G40" s="40">
        <v>14860600</v>
      </c>
      <c r="H40" s="4"/>
      <c r="I40" s="40">
        <v>1</v>
      </c>
      <c r="J40" s="40">
        <v>173807100</v>
      </c>
      <c r="K40" s="40">
        <v>11836200</v>
      </c>
      <c r="L40" s="4"/>
      <c r="M40" s="40">
        <v>1</v>
      </c>
      <c r="N40" s="40">
        <v>144887800</v>
      </c>
      <c r="O40" s="40">
        <v>12165100</v>
      </c>
      <c r="P40" s="4"/>
      <c r="Q40" s="40">
        <v>1</v>
      </c>
      <c r="R40" s="40">
        <v>201082000</v>
      </c>
      <c r="S40" s="40">
        <v>8429700</v>
      </c>
      <c r="T40" s="4"/>
      <c r="U40" s="17">
        <v>1</v>
      </c>
      <c r="V40" s="8">
        <f t="shared" ref="V40:V43" si="3">AVERAGE(B40,F40,J40,N40,R40)</f>
        <v>187203300</v>
      </c>
      <c r="W40" s="30">
        <f t="shared" ref="W40:W43" si="4">AVERAGE(C40,G40,K40,O40,S40)</f>
        <v>12247020</v>
      </c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x14ac:dyDescent="0.3">
      <c r="A41" s="40">
        <v>2</v>
      </c>
      <c r="B41" s="40">
        <v>161768100</v>
      </c>
      <c r="C41" s="40">
        <v>13940500</v>
      </c>
      <c r="D41" s="4"/>
      <c r="E41" s="40">
        <v>2</v>
      </c>
      <c r="F41" s="40">
        <v>248269600</v>
      </c>
      <c r="G41" s="40">
        <v>14439600</v>
      </c>
      <c r="H41" s="4"/>
      <c r="I41" s="40">
        <v>2</v>
      </c>
      <c r="J41" s="40">
        <v>173070200</v>
      </c>
      <c r="K41" s="40">
        <v>16560000</v>
      </c>
      <c r="L41" s="4"/>
      <c r="M41" s="40">
        <v>2</v>
      </c>
      <c r="N41" s="40">
        <v>144715100</v>
      </c>
      <c r="O41" s="40">
        <v>9665200</v>
      </c>
      <c r="P41" s="4"/>
      <c r="Q41" s="40">
        <v>2</v>
      </c>
      <c r="R41" s="40">
        <v>201189000</v>
      </c>
      <c r="S41" s="40">
        <v>10155000</v>
      </c>
      <c r="T41" s="4"/>
      <c r="U41" s="17">
        <v>2</v>
      </c>
      <c r="V41" s="8">
        <f t="shared" si="3"/>
        <v>185802400</v>
      </c>
      <c r="W41" s="30">
        <f t="shared" si="4"/>
        <v>12952060</v>
      </c>
      <c r="X41" s="4"/>
      <c r="Y41" s="4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x14ac:dyDescent="0.3">
      <c r="A42" s="40">
        <v>3</v>
      </c>
      <c r="B42" s="40">
        <v>162358600</v>
      </c>
      <c r="C42" s="40">
        <v>13601200</v>
      </c>
      <c r="D42" s="4"/>
      <c r="E42" s="40">
        <v>3</v>
      </c>
      <c r="F42" s="40">
        <v>253402800</v>
      </c>
      <c r="G42" s="40">
        <v>12399100</v>
      </c>
      <c r="H42" s="4"/>
      <c r="I42" s="40">
        <v>3</v>
      </c>
      <c r="J42" s="40">
        <v>174688700</v>
      </c>
      <c r="K42" s="40">
        <v>16545600</v>
      </c>
      <c r="L42" s="4"/>
      <c r="M42" s="40">
        <v>3</v>
      </c>
      <c r="N42" s="40">
        <v>144090300</v>
      </c>
      <c r="O42" s="40">
        <v>11095700</v>
      </c>
      <c r="P42" s="4"/>
      <c r="Q42" s="40">
        <v>3</v>
      </c>
      <c r="R42" s="40">
        <v>201183300</v>
      </c>
      <c r="S42" s="40">
        <v>9067100</v>
      </c>
      <c r="T42" s="4"/>
      <c r="U42" s="17">
        <v>3</v>
      </c>
      <c r="V42" s="8">
        <f t="shared" si="3"/>
        <v>187144740</v>
      </c>
      <c r="W42" s="30">
        <f t="shared" si="4"/>
        <v>12541740</v>
      </c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x14ac:dyDescent="0.3">
      <c r="A43" s="40">
        <v>4</v>
      </c>
      <c r="B43" s="40">
        <v>164578200</v>
      </c>
      <c r="C43" s="40">
        <v>14124400</v>
      </c>
      <c r="D43" s="4"/>
      <c r="E43" s="40">
        <v>4</v>
      </c>
      <c r="F43" s="40">
        <v>258549000</v>
      </c>
      <c r="G43" s="40">
        <v>12222600</v>
      </c>
      <c r="H43" s="4"/>
      <c r="I43" s="40">
        <v>4</v>
      </c>
      <c r="J43" s="40">
        <v>175622900</v>
      </c>
      <c r="K43" s="40">
        <v>10311400</v>
      </c>
      <c r="L43" s="4"/>
      <c r="M43" s="40">
        <v>4</v>
      </c>
      <c r="N43" s="40">
        <v>143956600</v>
      </c>
      <c r="O43" s="40">
        <v>10977400</v>
      </c>
      <c r="P43" s="4"/>
      <c r="Q43" s="40">
        <v>4</v>
      </c>
      <c r="R43" s="40">
        <v>201136600</v>
      </c>
      <c r="S43" s="40">
        <v>9360400</v>
      </c>
      <c r="T43" s="4"/>
      <c r="U43" s="19">
        <v>4</v>
      </c>
      <c r="V43" s="8">
        <f t="shared" si="3"/>
        <v>188768660</v>
      </c>
      <c r="W43" s="30">
        <f t="shared" si="4"/>
        <v>11399240</v>
      </c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x14ac:dyDescent="0.3">
      <c r="A44" s="20"/>
      <c r="B44" s="23">
        <f>SUBTOTAL(101,Tabla1944[Tiempo Asimétrico])</f>
        <v>163314400</v>
      </c>
      <c r="C44" s="23">
        <f>SUBTOTAL(101,Tabla1944[Tiempo Simétrico])</f>
        <v>13902400</v>
      </c>
      <c r="D44" s="4"/>
      <c r="E44" s="20"/>
      <c r="F44" s="23">
        <f>SUBTOTAL(101,Tabla2045[Tiempo Asimétrico])</f>
        <v>252977075</v>
      </c>
      <c r="G44" s="23">
        <f>SUBTOTAL(101,Tabla2045[Tiempo Simétrico])</f>
        <v>13480475</v>
      </c>
      <c r="H44" s="4"/>
      <c r="I44" s="20"/>
      <c r="J44" s="23">
        <f>SUBTOTAL(101,Tabla2146[Tiempo Asimétrico])</f>
        <v>174297225</v>
      </c>
      <c r="K44" s="23">
        <f>SUBTOTAL(101,Tabla2146[Tiempo Simétrico])</f>
        <v>13813300</v>
      </c>
      <c r="L44" s="4"/>
      <c r="M44" s="20"/>
      <c r="N44" s="23">
        <f>SUBTOTAL(101,Tabla2247[Tiempo Asimétrico])</f>
        <v>144412450</v>
      </c>
      <c r="O44" s="23">
        <f>SUBTOTAL(101,Tabla2247[Tiempo Simétrico])</f>
        <v>10975850</v>
      </c>
      <c r="P44" s="4"/>
      <c r="Q44" s="20"/>
      <c r="R44" s="34">
        <f>SUBTOTAL(101,Tabla1843[Tiempo Asimétrico])</f>
        <v>201147725</v>
      </c>
      <c r="S44" s="35">
        <f>SUBTOTAL(101,Tabla1843[Tiempo Simétrico])</f>
        <v>9253050</v>
      </c>
      <c r="T44" s="4"/>
      <c r="U44" s="19"/>
      <c r="V44" s="31">
        <f>SUBTOTAL(101,Tabla1742[Tiempo Asimétrico])</f>
        <v>187229775</v>
      </c>
      <c r="W44" s="32">
        <f>SUBTOTAL(101,Tabla1742[Tiempo Simétrico])</f>
        <v>12285015</v>
      </c>
      <c r="X44" s="4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x14ac:dyDescent="0.3">
      <c r="A45" s="9"/>
      <c r="B45" s="4"/>
      <c r="C45" s="4"/>
      <c r="D45" s="4"/>
      <c r="E45" s="9"/>
      <c r="F45" s="4"/>
      <c r="G45" s="4"/>
      <c r="H45" s="4"/>
      <c r="I45" s="9"/>
      <c r="J45" s="4"/>
      <c r="K45" s="4"/>
      <c r="L45" s="4"/>
      <c r="M45" s="9"/>
      <c r="N45" s="4"/>
      <c r="O45" s="4"/>
      <c r="P45" s="4"/>
      <c r="Q45" s="9"/>
      <c r="R45" s="4"/>
      <c r="S45" s="4"/>
      <c r="T45" s="4"/>
      <c r="U45" s="9"/>
      <c r="V45" s="4"/>
      <c r="W45" s="4"/>
      <c r="X45" s="4"/>
      <c r="Y45" s="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x14ac:dyDescent="0.3">
      <c r="A46" s="9"/>
      <c r="B46" s="4"/>
      <c r="C46" s="4"/>
      <c r="D46" s="4"/>
      <c r="E46" s="9"/>
      <c r="F46" s="4"/>
      <c r="G46" s="4"/>
      <c r="H46" s="4"/>
      <c r="I46" s="9"/>
      <c r="J46" s="4"/>
      <c r="K46" s="4"/>
      <c r="L46" s="4"/>
      <c r="M46" s="9"/>
      <c r="N46" s="4"/>
      <c r="O46" s="4"/>
      <c r="P46" s="4"/>
      <c r="Q46" s="9"/>
      <c r="R46" s="4"/>
      <c r="S46" s="4"/>
      <c r="T46" s="4"/>
      <c r="U46" s="9"/>
      <c r="V46" s="4"/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x14ac:dyDescent="0.3">
      <c r="A47" s="9"/>
      <c r="B47" s="4"/>
      <c r="C47" s="4"/>
      <c r="D47" s="4"/>
      <c r="E47" s="9"/>
      <c r="F47" s="4"/>
      <c r="G47" s="4"/>
      <c r="H47" s="4"/>
      <c r="I47" s="9"/>
      <c r="J47" s="4"/>
      <c r="K47" s="4"/>
      <c r="L47" s="4"/>
      <c r="M47" s="9"/>
      <c r="N47" s="4"/>
      <c r="O47" s="4"/>
      <c r="P47" s="4"/>
      <c r="Q47" s="9"/>
      <c r="R47" s="4"/>
      <c r="S47" s="4"/>
      <c r="T47" s="4"/>
      <c r="U47" s="9"/>
      <c r="V47" s="4"/>
      <c r="W47" s="4"/>
      <c r="X47" s="4"/>
      <c r="Y47" s="4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x14ac:dyDescent="0.3">
      <c r="A48" s="9"/>
      <c r="B48" s="4"/>
      <c r="C48" s="10"/>
      <c r="D48" s="10"/>
      <c r="E48" s="11"/>
      <c r="F48" s="4"/>
      <c r="G48" s="4"/>
      <c r="H48" s="4"/>
      <c r="I48" s="9"/>
      <c r="J48" s="4"/>
      <c r="K48" s="4"/>
      <c r="L48" s="4"/>
      <c r="M48" s="9"/>
      <c r="N48" s="4"/>
      <c r="O48" s="4"/>
      <c r="P48" s="4"/>
      <c r="Q48" s="9"/>
      <c r="R48" s="4"/>
      <c r="S48" s="4"/>
      <c r="T48" s="4"/>
      <c r="U48" s="9"/>
      <c r="V48" s="4"/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x14ac:dyDescent="0.3">
      <c r="A49" s="12" t="s">
        <v>0</v>
      </c>
      <c r="B49" s="13" t="s">
        <v>1</v>
      </c>
      <c r="C49" s="14" t="s">
        <v>2</v>
      </c>
      <c r="D49" s="4"/>
      <c r="E49" s="15" t="s">
        <v>0</v>
      </c>
      <c r="F49" s="16" t="s">
        <v>1</v>
      </c>
      <c r="G49" s="16" t="s">
        <v>2</v>
      </c>
      <c r="H49" s="4"/>
      <c r="I49" s="12" t="s">
        <v>0</v>
      </c>
      <c r="J49" s="13" t="s">
        <v>1</v>
      </c>
      <c r="K49" s="14" t="s">
        <v>2</v>
      </c>
      <c r="L49" s="4"/>
      <c r="M49" s="12" t="s">
        <v>0</v>
      </c>
      <c r="N49" s="13" t="s">
        <v>1</v>
      </c>
      <c r="O49" s="14" t="s">
        <v>2</v>
      </c>
      <c r="P49" s="4"/>
      <c r="Q49" s="12" t="s">
        <v>0</v>
      </c>
      <c r="R49" s="13" t="s">
        <v>1</v>
      </c>
      <c r="S49" s="14" t="s">
        <v>2</v>
      </c>
      <c r="T49" s="4"/>
      <c r="U49" s="12" t="s">
        <v>0</v>
      </c>
      <c r="V49" s="13" t="s">
        <v>1</v>
      </c>
      <c r="W49" s="14" t="s">
        <v>2</v>
      </c>
      <c r="X49" s="4"/>
      <c r="Y49" s="4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x14ac:dyDescent="0.3">
      <c r="A50" s="40">
        <v>1</v>
      </c>
      <c r="B50" s="40">
        <v>221897700</v>
      </c>
      <c r="C50" s="40">
        <v>8060900</v>
      </c>
      <c r="D50" s="4"/>
      <c r="E50" s="40">
        <v>1</v>
      </c>
      <c r="F50" s="40">
        <v>242612500</v>
      </c>
      <c r="G50" s="40">
        <v>205100</v>
      </c>
      <c r="H50" s="4"/>
      <c r="I50" s="40">
        <v>1</v>
      </c>
      <c r="J50" s="40">
        <v>272761200</v>
      </c>
      <c r="K50" s="40">
        <v>319300</v>
      </c>
      <c r="L50" s="4"/>
      <c r="M50" s="40">
        <v>1</v>
      </c>
      <c r="N50" s="40">
        <v>220470400</v>
      </c>
      <c r="O50" s="40">
        <v>15343400</v>
      </c>
      <c r="P50" s="4"/>
      <c r="Q50" s="40"/>
      <c r="R50" s="40">
        <v>192126300</v>
      </c>
      <c r="S50" s="40">
        <v>16669400</v>
      </c>
      <c r="T50" s="4"/>
      <c r="U50" s="17">
        <v>1</v>
      </c>
      <c r="V50" s="7">
        <f>AVERAGE(B50,F50,J50,N50,R50)</f>
        <v>229973620</v>
      </c>
      <c r="W50" s="18">
        <f>AVERAGE(C50,G50,K50,O50,S50)</f>
        <v>8119620</v>
      </c>
      <c r="X50" s="4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x14ac:dyDescent="0.3">
      <c r="A51" s="40">
        <v>2</v>
      </c>
      <c r="B51" s="40">
        <v>235182500</v>
      </c>
      <c r="C51" s="40">
        <v>252000</v>
      </c>
      <c r="D51" s="4"/>
      <c r="E51" s="40">
        <v>2</v>
      </c>
      <c r="F51" s="40">
        <v>269405100</v>
      </c>
      <c r="G51" s="40">
        <v>321400</v>
      </c>
      <c r="H51" s="4"/>
      <c r="I51" s="40">
        <v>2</v>
      </c>
      <c r="J51" s="40">
        <v>239381800</v>
      </c>
      <c r="K51" s="40">
        <v>16857600</v>
      </c>
      <c r="L51" s="4"/>
      <c r="M51" s="40">
        <v>2</v>
      </c>
      <c r="N51" s="40">
        <v>222974200</v>
      </c>
      <c r="O51" s="40">
        <v>2116600</v>
      </c>
      <c r="P51" s="4"/>
      <c r="Q51" s="40">
        <v>2</v>
      </c>
      <c r="R51" s="40">
        <v>194803100</v>
      </c>
      <c r="S51" s="40">
        <v>279900</v>
      </c>
      <c r="T51" s="4"/>
      <c r="U51" s="17">
        <v>2</v>
      </c>
      <c r="V51" s="7">
        <f t="shared" ref="V51:V65" si="5">AVERAGE(B51,F51,J51,N51,R51)</f>
        <v>232349340</v>
      </c>
      <c r="W51" s="18">
        <f t="shared" ref="W51:W65" si="6">AVERAGE(C51,G51,K51,O51,S51)</f>
        <v>3965500</v>
      </c>
      <c r="X51" s="4"/>
      <c r="Y51" s="4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x14ac:dyDescent="0.3">
      <c r="A52" s="40">
        <v>3</v>
      </c>
      <c r="B52" s="40">
        <v>208770100</v>
      </c>
      <c r="C52" s="40">
        <v>8570300</v>
      </c>
      <c r="D52" s="4"/>
      <c r="E52" s="40">
        <v>3</v>
      </c>
      <c r="F52" s="40">
        <v>242562800</v>
      </c>
      <c r="G52" s="40">
        <v>6208000</v>
      </c>
      <c r="H52" s="4"/>
      <c r="I52" s="40">
        <v>3</v>
      </c>
      <c r="J52" s="40">
        <v>254209500</v>
      </c>
      <c r="K52" s="40">
        <v>286500</v>
      </c>
      <c r="L52" s="4"/>
      <c r="M52" s="40">
        <v>3</v>
      </c>
      <c r="N52" s="40">
        <v>184234300</v>
      </c>
      <c r="O52" s="40">
        <v>19068100</v>
      </c>
      <c r="P52" s="4"/>
      <c r="Q52" s="40">
        <v>3</v>
      </c>
      <c r="R52" s="40">
        <v>227679000</v>
      </c>
      <c r="S52" s="40">
        <v>267500</v>
      </c>
      <c r="T52" s="4"/>
      <c r="U52" s="17">
        <v>3</v>
      </c>
      <c r="V52" s="7">
        <f t="shared" si="5"/>
        <v>223491140</v>
      </c>
      <c r="W52" s="18">
        <f t="shared" si="6"/>
        <v>6880080</v>
      </c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x14ac:dyDescent="0.3">
      <c r="A53" s="40">
        <v>4</v>
      </c>
      <c r="B53" s="40">
        <v>188157100</v>
      </c>
      <c r="C53" s="40">
        <v>319300</v>
      </c>
      <c r="D53" s="4"/>
      <c r="E53" s="40">
        <v>4</v>
      </c>
      <c r="F53" s="40">
        <v>253384900</v>
      </c>
      <c r="G53" s="40">
        <v>319300</v>
      </c>
      <c r="H53" s="4"/>
      <c r="I53" s="40">
        <v>4</v>
      </c>
      <c r="J53" s="40">
        <v>261253400</v>
      </c>
      <c r="K53" s="40">
        <v>10854300</v>
      </c>
      <c r="L53" s="4"/>
      <c r="M53" s="40">
        <v>4</v>
      </c>
      <c r="N53" s="40">
        <v>183376900</v>
      </c>
      <c r="O53" s="40">
        <v>9043800</v>
      </c>
      <c r="P53" s="4"/>
      <c r="Q53" s="40">
        <v>4</v>
      </c>
      <c r="R53" s="40">
        <v>192325100</v>
      </c>
      <c r="S53" s="40">
        <v>267300</v>
      </c>
      <c r="T53" s="4"/>
      <c r="U53" s="17">
        <v>4</v>
      </c>
      <c r="V53" s="7">
        <f t="shared" si="5"/>
        <v>215699480</v>
      </c>
      <c r="W53" s="18">
        <f t="shared" si="6"/>
        <v>4160800</v>
      </c>
      <c r="X53" s="4"/>
      <c r="Y53" s="4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x14ac:dyDescent="0.3">
      <c r="A54" s="40">
        <v>5</v>
      </c>
      <c r="B54" s="40">
        <v>214979000</v>
      </c>
      <c r="C54" s="40">
        <v>337900</v>
      </c>
      <c r="D54" s="4"/>
      <c r="E54" s="40">
        <v>5</v>
      </c>
      <c r="F54" s="40">
        <v>264693000</v>
      </c>
      <c r="G54" s="40">
        <v>1188300</v>
      </c>
      <c r="H54" s="4"/>
      <c r="I54" s="40">
        <v>5</v>
      </c>
      <c r="J54" s="40">
        <v>236238300</v>
      </c>
      <c r="K54" s="40">
        <v>344900</v>
      </c>
      <c r="L54" s="4"/>
      <c r="M54" s="40">
        <v>5</v>
      </c>
      <c r="N54" s="40">
        <v>211247900</v>
      </c>
      <c r="O54" s="40">
        <v>13471400</v>
      </c>
      <c r="P54" s="4"/>
      <c r="Q54" s="40">
        <v>5</v>
      </c>
      <c r="R54" s="40">
        <v>189289400</v>
      </c>
      <c r="S54" s="40">
        <v>19039400</v>
      </c>
      <c r="T54" s="4"/>
      <c r="U54" s="17">
        <v>5</v>
      </c>
      <c r="V54" s="7">
        <f t="shared" si="5"/>
        <v>223289520</v>
      </c>
      <c r="W54" s="18">
        <f t="shared" si="6"/>
        <v>6876380</v>
      </c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x14ac:dyDescent="0.3">
      <c r="A55" s="40">
        <v>6</v>
      </c>
      <c r="B55" s="40">
        <v>231862700</v>
      </c>
      <c r="C55" s="40">
        <v>16858500</v>
      </c>
      <c r="D55" s="4"/>
      <c r="E55" s="40">
        <v>6</v>
      </c>
      <c r="F55" s="40">
        <v>272652100</v>
      </c>
      <c r="G55" s="40">
        <v>10845600</v>
      </c>
      <c r="H55" s="4"/>
      <c r="I55" s="40">
        <v>6</v>
      </c>
      <c r="J55" s="40">
        <v>252591800</v>
      </c>
      <c r="K55" s="40">
        <v>2471000</v>
      </c>
      <c r="L55" s="4"/>
      <c r="M55" s="40">
        <v>6</v>
      </c>
      <c r="N55" s="40">
        <v>224949200</v>
      </c>
      <c r="O55" s="40">
        <v>4907000</v>
      </c>
      <c r="P55" s="4"/>
      <c r="Q55" s="40">
        <v>6</v>
      </c>
      <c r="R55" s="40">
        <v>189430100</v>
      </c>
      <c r="S55" s="40">
        <v>8893400</v>
      </c>
      <c r="T55" s="4"/>
      <c r="U55" s="17">
        <v>6</v>
      </c>
      <c r="V55" s="7">
        <f t="shared" si="5"/>
        <v>234297180</v>
      </c>
      <c r="W55" s="18">
        <f t="shared" si="6"/>
        <v>8795100</v>
      </c>
      <c r="X55" s="4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x14ac:dyDescent="0.3">
      <c r="A56" s="40">
        <v>7</v>
      </c>
      <c r="B56" s="40">
        <v>213415300</v>
      </c>
      <c r="C56" s="40">
        <v>378200</v>
      </c>
      <c r="D56" s="4"/>
      <c r="E56" s="40">
        <v>7</v>
      </c>
      <c r="F56" s="40">
        <v>267340500</v>
      </c>
      <c r="G56" s="40">
        <v>12849500</v>
      </c>
      <c r="H56" s="4"/>
      <c r="I56" s="40">
        <v>7</v>
      </c>
      <c r="J56" s="40">
        <v>255779500</v>
      </c>
      <c r="K56" s="40">
        <v>574400</v>
      </c>
      <c r="L56" s="4"/>
      <c r="M56" s="40">
        <v>7</v>
      </c>
      <c r="N56" s="40">
        <v>232974200</v>
      </c>
      <c r="O56" s="40">
        <v>418500</v>
      </c>
      <c r="P56" s="4"/>
      <c r="Q56" s="40">
        <v>7</v>
      </c>
      <c r="R56" s="40">
        <v>198612900</v>
      </c>
      <c r="S56" s="40">
        <v>20214600</v>
      </c>
      <c r="T56" s="4"/>
      <c r="U56" s="17">
        <v>7</v>
      </c>
      <c r="V56" s="7">
        <f t="shared" si="5"/>
        <v>233624480</v>
      </c>
      <c r="W56" s="18">
        <f t="shared" si="6"/>
        <v>6887040</v>
      </c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x14ac:dyDescent="0.3">
      <c r="A57" s="40">
        <v>8</v>
      </c>
      <c r="B57" s="40">
        <v>213112600</v>
      </c>
      <c r="C57" s="40">
        <v>17068700</v>
      </c>
      <c r="D57" s="4"/>
      <c r="E57" s="40">
        <v>8</v>
      </c>
      <c r="F57" s="40">
        <v>280167700</v>
      </c>
      <c r="G57" s="40">
        <v>899700</v>
      </c>
      <c r="H57" s="4"/>
      <c r="I57" s="40">
        <v>8</v>
      </c>
      <c r="J57" s="40">
        <v>273199300</v>
      </c>
      <c r="K57" s="40">
        <v>18874600</v>
      </c>
      <c r="L57" s="4"/>
      <c r="M57" s="40">
        <v>8</v>
      </c>
      <c r="N57" s="40">
        <v>207283100</v>
      </c>
      <c r="O57" s="40">
        <v>7676600</v>
      </c>
      <c r="P57" s="4"/>
      <c r="Q57" s="40">
        <v>8</v>
      </c>
      <c r="R57" s="40">
        <v>162637500</v>
      </c>
      <c r="S57" s="40">
        <v>16065100</v>
      </c>
      <c r="T57" s="4"/>
      <c r="U57" s="17">
        <v>8</v>
      </c>
      <c r="V57" s="7">
        <f t="shared" si="5"/>
        <v>227280040</v>
      </c>
      <c r="W57" s="18">
        <f t="shared" si="6"/>
        <v>12116940</v>
      </c>
      <c r="X57" s="4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x14ac:dyDescent="0.3">
      <c r="A58" s="40">
        <v>9</v>
      </c>
      <c r="B58" s="40">
        <v>208270500</v>
      </c>
      <c r="C58" s="40">
        <v>9693000</v>
      </c>
      <c r="D58" s="4"/>
      <c r="E58" s="40">
        <v>9</v>
      </c>
      <c r="F58" s="40">
        <v>265391700</v>
      </c>
      <c r="G58" s="40">
        <v>319800</v>
      </c>
      <c r="H58" s="4"/>
      <c r="I58" s="40">
        <v>9</v>
      </c>
      <c r="J58" s="40">
        <v>271047800</v>
      </c>
      <c r="K58" s="40">
        <v>12743500</v>
      </c>
      <c r="L58" s="4"/>
      <c r="M58" s="40">
        <v>9</v>
      </c>
      <c r="N58" s="40">
        <v>223539200</v>
      </c>
      <c r="O58" s="40">
        <v>880500</v>
      </c>
      <c r="P58" s="4"/>
      <c r="Q58" s="40">
        <v>9</v>
      </c>
      <c r="R58" s="40">
        <v>200939100</v>
      </c>
      <c r="S58" s="40">
        <v>4805300</v>
      </c>
      <c r="T58" s="4"/>
      <c r="U58" s="17">
        <v>9</v>
      </c>
      <c r="V58" s="7">
        <f t="shared" si="5"/>
        <v>233837660</v>
      </c>
      <c r="W58" s="18">
        <f t="shared" si="6"/>
        <v>5688420</v>
      </c>
      <c r="X58" s="4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x14ac:dyDescent="0.3">
      <c r="A59" s="40">
        <v>10</v>
      </c>
      <c r="B59" s="40">
        <v>203459200</v>
      </c>
      <c r="C59" s="40">
        <v>265600</v>
      </c>
      <c r="D59" s="4"/>
      <c r="E59" s="40">
        <v>10</v>
      </c>
      <c r="F59" s="40">
        <v>277755900</v>
      </c>
      <c r="G59" s="40">
        <v>350500</v>
      </c>
      <c r="H59" s="4"/>
      <c r="I59" s="40">
        <v>10</v>
      </c>
      <c r="J59" s="40">
        <v>235106400</v>
      </c>
      <c r="K59" s="40">
        <v>13073300</v>
      </c>
      <c r="L59" s="4"/>
      <c r="M59" s="40">
        <v>10</v>
      </c>
      <c r="N59" s="40">
        <v>207092500</v>
      </c>
      <c r="O59" s="40">
        <v>15275600</v>
      </c>
      <c r="P59" s="4"/>
      <c r="Q59" s="40">
        <v>10</v>
      </c>
      <c r="R59" s="40">
        <v>197534300</v>
      </c>
      <c r="S59" s="40">
        <v>280000</v>
      </c>
      <c r="T59" s="4"/>
      <c r="U59" s="17">
        <v>10</v>
      </c>
      <c r="V59" s="7">
        <f t="shared" si="5"/>
        <v>224189660</v>
      </c>
      <c r="W59" s="18">
        <f t="shared" si="6"/>
        <v>5849000</v>
      </c>
      <c r="X59" s="4"/>
      <c r="Y59" s="4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x14ac:dyDescent="0.3">
      <c r="A60" s="40">
        <v>11</v>
      </c>
      <c r="B60" s="40">
        <v>191866600</v>
      </c>
      <c r="C60" s="40">
        <v>1939600</v>
      </c>
      <c r="D60" s="4"/>
      <c r="E60" s="40">
        <v>11</v>
      </c>
      <c r="F60" s="40">
        <v>262248300</v>
      </c>
      <c r="G60" s="40">
        <v>9961700</v>
      </c>
      <c r="H60" s="4"/>
      <c r="I60" s="40">
        <v>11</v>
      </c>
      <c r="J60" s="40">
        <v>249450200</v>
      </c>
      <c r="K60" s="40">
        <v>277400</v>
      </c>
      <c r="L60" s="4"/>
      <c r="M60" s="40">
        <v>11</v>
      </c>
      <c r="N60" s="40">
        <v>241918200</v>
      </c>
      <c r="O60" s="40">
        <v>20478700</v>
      </c>
      <c r="P60" s="4"/>
      <c r="Q60" s="40">
        <v>11</v>
      </c>
      <c r="R60" s="40">
        <v>210625700</v>
      </c>
      <c r="S60" s="40">
        <v>15416300</v>
      </c>
      <c r="T60" s="4"/>
      <c r="U60" s="17">
        <v>11</v>
      </c>
      <c r="V60" s="7">
        <f t="shared" si="5"/>
        <v>231221800</v>
      </c>
      <c r="W60" s="18">
        <f t="shared" si="6"/>
        <v>9614740</v>
      </c>
      <c r="X60" s="4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x14ac:dyDescent="0.3">
      <c r="A61" s="40">
        <v>12</v>
      </c>
      <c r="B61" s="40">
        <v>194964800</v>
      </c>
      <c r="C61" s="40">
        <v>12975000</v>
      </c>
      <c r="D61" s="4"/>
      <c r="E61" s="40">
        <v>12</v>
      </c>
      <c r="F61" s="40">
        <v>260931900</v>
      </c>
      <c r="G61" s="40">
        <v>1763500</v>
      </c>
      <c r="H61" s="4"/>
      <c r="I61" s="40">
        <v>12</v>
      </c>
      <c r="J61" s="40">
        <v>252042700</v>
      </c>
      <c r="K61" s="40">
        <v>1558500</v>
      </c>
      <c r="L61" s="4"/>
      <c r="M61" s="40">
        <v>12</v>
      </c>
      <c r="N61" s="40">
        <v>248103200</v>
      </c>
      <c r="O61" s="40">
        <v>3071900</v>
      </c>
      <c r="P61" s="4"/>
      <c r="Q61" s="40">
        <v>12</v>
      </c>
      <c r="R61" s="40">
        <v>195847900</v>
      </c>
      <c r="S61" s="40">
        <v>14442600</v>
      </c>
      <c r="T61" s="4"/>
      <c r="U61" s="17">
        <v>12</v>
      </c>
      <c r="V61" s="7">
        <f t="shared" si="5"/>
        <v>230378100</v>
      </c>
      <c r="W61" s="18">
        <f t="shared" si="6"/>
        <v>6762300</v>
      </c>
      <c r="X61" s="4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x14ac:dyDescent="0.3">
      <c r="A62" s="40">
        <v>13</v>
      </c>
      <c r="B62" s="40">
        <v>221005700</v>
      </c>
      <c r="C62" s="40">
        <v>291400</v>
      </c>
      <c r="D62" s="4"/>
      <c r="E62" s="40">
        <v>13</v>
      </c>
      <c r="F62" s="40">
        <v>273317200</v>
      </c>
      <c r="G62" s="40">
        <v>15903900</v>
      </c>
      <c r="H62" s="4"/>
      <c r="I62" s="40">
        <v>13</v>
      </c>
      <c r="J62" s="40">
        <v>263549600</v>
      </c>
      <c r="K62" s="40">
        <v>387900</v>
      </c>
      <c r="L62" s="4"/>
      <c r="M62" s="40">
        <v>13</v>
      </c>
      <c r="N62" s="40">
        <v>204046200</v>
      </c>
      <c r="O62" s="40">
        <v>15366800</v>
      </c>
      <c r="P62" s="4"/>
      <c r="Q62" s="40">
        <v>13</v>
      </c>
      <c r="R62" s="40">
        <v>197289900</v>
      </c>
      <c r="S62" s="40">
        <v>11793000</v>
      </c>
      <c r="T62" s="4"/>
      <c r="U62" s="17">
        <v>13</v>
      </c>
      <c r="V62" s="7">
        <f t="shared" si="5"/>
        <v>231841720</v>
      </c>
      <c r="W62" s="18">
        <f t="shared" si="6"/>
        <v>8748600</v>
      </c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x14ac:dyDescent="0.3">
      <c r="A63" s="40">
        <v>14</v>
      </c>
      <c r="B63" s="40">
        <v>219665900</v>
      </c>
      <c r="C63" s="40">
        <v>419300</v>
      </c>
      <c r="D63" s="4"/>
      <c r="E63" s="40">
        <v>14</v>
      </c>
      <c r="F63" s="40">
        <v>242324000</v>
      </c>
      <c r="G63" s="40">
        <v>244900</v>
      </c>
      <c r="H63" s="4"/>
      <c r="I63" s="40">
        <v>14</v>
      </c>
      <c r="J63" s="40">
        <v>229873900</v>
      </c>
      <c r="K63" s="40">
        <v>808800</v>
      </c>
      <c r="L63" s="4"/>
      <c r="M63" s="40">
        <v>14</v>
      </c>
      <c r="N63" s="40">
        <v>196357600</v>
      </c>
      <c r="O63" s="40">
        <v>17355400</v>
      </c>
      <c r="P63" s="4"/>
      <c r="Q63" s="40">
        <v>14</v>
      </c>
      <c r="R63" s="40">
        <v>160977000</v>
      </c>
      <c r="S63" s="40">
        <v>7142400</v>
      </c>
      <c r="T63" s="4"/>
      <c r="U63" s="17">
        <v>14</v>
      </c>
      <c r="V63" s="7">
        <f t="shared" si="5"/>
        <v>209839680</v>
      </c>
      <c r="W63" s="18">
        <f t="shared" si="6"/>
        <v>5194160</v>
      </c>
      <c r="X63" s="4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x14ac:dyDescent="0.3">
      <c r="A64" s="40">
        <v>15</v>
      </c>
      <c r="B64" s="40">
        <v>202487900</v>
      </c>
      <c r="C64" s="40">
        <v>12261700</v>
      </c>
      <c r="D64" s="4"/>
      <c r="E64" s="40">
        <v>15</v>
      </c>
      <c r="F64" s="40">
        <v>240445800</v>
      </c>
      <c r="G64" s="40">
        <v>14697300</v>
      </c>
      <c r="H64" s="4"/>
      <c r="I64" s="40">
        <v>15</v>
      </c>
      <c r="J64" s="40">
        <v>241786400</v>
      </c>
      <c r="K64" s="40">
        <v>4220400</v>
      </c>
      <c r="L64" s="4"/>
      <c r="M64" s="40">
        <v>15</v>
      </c>
      <c r="N64" s="40">
        <v>222561700</v>
      </c>
      <c r="O64" s="40">
        <v>5106200</v>
      </c>
      <c r="P64" s="4"/>
      <c r="Q64" s="40">
        <v>15</v>
      </c>
      <c r="R64" s="40">
        <v>174868800</v>
      </c>
      <c r="S64" s="40">
        <v>3584500</v>
      </c>
      <c r="T64" s="4"/>
      <c r="U64" s="17">
        <v>15</v>
      </c>
      <c r="V64" s="7">
        <f t="shared" si="5"/>
        <v>216430120</v>
      </c>
      <c r="W64" s="18">
        <f t="shared" si="6"/>
        <v>7974020</v>
      </c>
      <c r="X64" s="4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x14ac:dyDescent="0.3">
      <c r="A65" s="40">
        <v>16</v>
      </c>
      <c r="B65" s="40">
        <v>196131500</v>
      </c>
      <c r="C65" s="40">
        <v>18986400</v>
      </c>
      <c r="D65" s="4"/>
      <c r="E65" s="40">
        <v>16</v>
      </c>
      <c r="F65" s="40">
        <v>256543900</v>
      </c>
      <c r="G65" s="40">
        <v>7799600</v>
      </c>
      <c r="H65" s="4"/>
      <c r="I65" s="40">
        <v>16</v>
      </c>
      <c r="J65" s="40">
        <v>226971700</v>
      </c>
      <c r="K65" s="40">
        <v>242900</v>
      </c>
      <c r="L65" s="4"/>
      <c r="M65" s="40">
        <v>16</v>
      </c>
      <c r="N65" s="40">
        <v>234376500</v>
      </c>
      <c r="O65" s="40">
        <v>20353800</v>
      </c>
      <c r="P65" s="4"/>
      <c r="Q65" s="40">
        <v>16</v>
      </c>
      <c r="R65" s="40">
        <v>201396100</v>
      </c>
      <c r="S65" s="40">
        <v>872700</v>
      </c>
      <c r="T65" s="4"/>
      <c r="U65" s="19">
        <v>16</v>
      </c>
      <c r="V65" s="7">
        <f t="shared" si="5"/>
        <v>223083940</v>
      </c>
      <c r="W65" s="18">
        <f t="shared" si="6"/>
        <v>9651080</v>
      </c>
      <c r="X65" s="4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x14ac:dyDescent="0.3">
      <c r="A66" s="20"/>
      <c r="B66" s="21">
        <f>SUBTOTAL(101,Tabla1036[Tiempo Asimétrico])</f>
        <v>210326818.75</v>
      </c>
      <c r="C66" s="22">
        <f>SUBTOTAL(101,Tabla1036[Tiempo Simétrico])</f>
        <v>6792362.5</v>
      </c>
      <c r="D66" s="4"/>
      <c r="E66" s="20"/>
      <c r="F66" s="21">
        <f>SUBTOTAL(101,Tabla1137[Tiempo Asimétrico])</f>
        <v>260736081.25</v>
      </c>
      <c r="G66" s="22">
        <f>SUBTOTAL(101,Tabla1137[Tiempo Simétrico])</f>
        <v>5242381.25</v>
      </c>
      <c r="H66" s="4"/>
      <c r="I66" s="20"/>
      <c r="J66" s="21">
        <f>SUBTOTAL(101,Tabla1238[Tiempo Asimétrico])</f>
        <v>250952718.75</v>
      </c>
      <c r="K66" s="22">
        <f>SUBTOTAL(101,Tabla1238[Tiempo Simétrico])</f>
        <v>5243456.25</v>
      </c>
      <c r="L66" s="4"/>
      <c r="M66" s="20"/>
      <c r="N66" s="21">
        <f>SUBTOTAL(101,Tabla1439[Tiempo Asimétrico])</f>
        <v>216594081.25</v>
      </c>
      <c r="O66" s="22">
        <f>SUBTOTAL(101,Tabla1439[Tiempo Simétrico])</f>
        <v>10620893.75</v>
      </c>
      <c r="P66" s="4"/>
      <c r="Q66" s="20"/>
      <c r="R66" s="23">
        <f>SUBTOTAL(101,Tabla1540[Tiempo Asimétrico])</f>
        <v>192898887.5</v>
      </c>
      <c r="S66" s="23">
        <f>SUBTOTAL(101,Tabla1540[Tiempo Simétrico])</f>
        <v>8752087.5</v>
      </c>
      <c r="T66" s="4"/>
      <c r="U66" s="24"/>
      <c r="V66" s="25">
        <f>SUBTOTAL(101,Tabla1641[Tiempo Asimétrico])</f>
        <v>226301717.5</v>
      </c>
      <c r="W66" s="26">
        <f>SUBTOTAL(101,Tabla1641[Tiempo Simétrico])</f>
        <v>7330236.25</v>
      </c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3">
      <c r="A67" s="9"/>
      <c r="B67" s="4"/>
      <c r="C67" s="4"/>
      <c r="D67" s="4"/>
      <c r="E67" s="9"/>
      <c r="F67" s="4"/>
      <c r="G67" s="4"/>
      <c r="H67" s="4"/>
      <c r="I67" s="9"/>
      <c r="J67" s="4"/>
      <c r="K67" s="4"/>
      <c r="L67" s="4"/>
      <c r="M67" s="9"/>
      <c r="N67" s="4"/>
      <c r="O67" s="4"/>
      <c r="P67" s="4"/>
      <c r="Q67" s="9"/>
      <c r="R67" s="4"/>
      <c r="S67" s="4"/>
      <c r="T67" s="4"/>
      <c r="U67" s="9"/>
      <c r="V67" s="4"/>
      <c r="W67" s="4"/>
      <c r="X67" s="4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3">
      <c r="A68" s="9"/>
      <c r="B68" s="4"/>
      <c r="C68" s="4"/>
      <c r="D68" s="4"/>
      <c r="E68" s="9"/>
      <c r="F68" s="4"/>
      <c r="G68" s="4"/>
      <c r="H68" s="4"/>
      <c r="I68" s="9"/>
      <c r="J68" s="4"/>
      <c r="K68" s="4"/>
      <c r="L68" s="4"/>
      <c r="M68" s="9"/>
      <c r="N68" s="4"/>
      <c r="O68" s="4"/>
      <c r="P68" s="4"/>
      <c r="Q68" s="9"/>
      <c r="R68" s="4"/>
      <c r="S68" s="4"/>
      <c r="T68" s="4"/>
      <c r="U68" s="9"/>
      <c r="V68" s="4"/>
      <c r="W68" s="4"/>
      <c r="X68" s="4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3">
      <c r="A69" s="9"/>
      <c r="B69" s="4"/>
      <c r="C69" s="4"/>
      <c r="D69" s="4"/>
      <c r="E69" s="9"/>
      <c r="F69" s="4"/>
      <c r="G69" s="4"/>
      <c r="H69" s="4"/>
      <c r="I69" s="9"/>
      <c r="J69" s="4"/>
      <c r="K69" s="4"/>
      <c r="L69" s="4"/>
      <c r="M69" s="9"/>
      <c r="N69" s="4"/>
      <c r="O69" s="4"/>
      <c r="P69" s="4"/>
      <c r="Q69" s="9"/>
      <c r="R69" s="4"/>
      <c r="S69" s="4"/>
      <c r="T69" s="4"/>
      <c r="U69" s="9"/>
      <c r="V69" s="4"/>
      <c r="W69" s="4"/>
      <c r="X69" s="4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3">
      <c r="A70" s="9"/>
      <c r="B70" s="4"/>
      <c r="C70" s="4"/>
      <c r="D70" s="4"/>
      <c r="E70" s="9"/>
      <c r="F70" s="4"/>
      <c r="G70" s="4"/>
      <c r="H70" s="4"/>
      <c r="I70" s="9"/>
      <c r="J70" s="4"/>
      <c r="K70" s="4"/>
      <c r="L70" s="4"/>
      <c r="M70" s="9"/>
      <c r="N70" s="4"/>
      <c r="O70" s="4"/>
      <c r="P70" s="4"/>
      <c r="Q70" s="9"/>
      <c r="R70" s="4"/>
      <c r="S70" s="4"/>
      <c r="T70" s="4"/>
      <c r="U70" s="9"/>
      <c r="V70" s="4"/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3">
      <c r="A71" s="12" t="s">
        <v>0</v>
      </c>
      <c r="B71" s="13" t="s">
        <v>1</v>
      </c>
      <c r="C71" s="14" t="s">
        <v>2</v>
      </c>
      <c r="D71" s="4"/>
      <c r="E71" s="12" t="s">
        <v>0</v>
      </c>
      <c r="F71" s="13" t="s">
        <v>1</v>
      </c>
      <c r="G71" s="14" t="s">
        <v>2</v>
      </c>
      <c r="H71" s="4"/>
      <c r="I71" s="12" t="s">
        <v>0</v>
      </c>
      <c r="J71" s="13" t="s">
        <v>1</v>
      </c>
      <c r="K71" s="14" t="s">
        <v>2</v>
      </c>
      <c r="L71" s="4"/>
      <c r="M71" s="12" t="s">
        <v>0</v>
      </c>
      <c r="N71" s="13" t="s">
        <v>1</v>
      </c>
      <c r="O71" s="14" t="s">
        <v>2</v>
      </c>
      <c r="P71" s="4"/>
      <c r="Q71" s="12" t="s">
        <v>0</v>
      </c>
      <c r="R71" s="13" t="s">
        <v>1</v>
      </c>
      <c r="S71" s="14" t="s">
        <v>2</v>
      </c>
      <c r="T71" s="4"/>
      <c r="U71" s="15" t="s">
        <v>0</v>
      </c>
      <c r="V71" s="16" t="s">
        <v>1</v>
      </c>
      <c r="W71" s="16" t="s">
        <v>2</v>
      </c>
      <c r="X71" s="4"/>
      <c r="Y71" s="4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3">
      <c r="A72" s="40">
        <v>1</v>
      </c>
      <c r="B72" s="40">
        <v>200992600</v>
      </c>
      <c r="C72" s="40">
        <v>234100</v>
      </c>
      <c r="D72" s="4"/>
      <c r="E72" s="40">
        <v>1</v>
      </c>
      <c r="F72" s="40">
        <v>310697300</v>
      </c>
      <c r="G72" s="40">
        <v>261200</v>
      </c>
      <c r="H72" s="4"/>
      <c r="I72" s="40">
        <v>1</v>
      </c>
      <c r="J72" s="40">
        <v>206639800</v>
      </c>
      <c r="K72" s="40">
        <v>9113000</v>
      </c>
      <c r="L72" s="4"/>
      <c r="M72" s="40">
        <v>1</v>
      </c>
      <c r="N72" s="40">
        <v>291971300</v>
      </c>
      <c r="O72" s="40">
        <v>9050600</v>
      </c>
      <c r="P72" s="4"/>
      <c r="Q72" s="40">
        <v>1</v>
      </c>
      <c r="R72" s="40">
        <v>297265200</v>
      </c>
      <c r="S72" s="40">
        <v>268000</v>
      </c>
      <c r="T72" s="4"/>
      <c r="U72" s="6">
        <v>1</v>
      </c>
      <c r="V72" s="7">
        <f>AVERAGE(B72,F72,J72,N72,R72)</f>
        <v>261513240</v>
      </c>
      <c r="W72" s="7">
        <f>AVERAGE(C72,G72,K72,O72,S72)</f>
        <v>3785380</v>
      </c>
      <c r="X72" s="4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3">
      <c r="A73" s="40">
        <v>2</v>
      </c>
      <c r="B73" s="40">
        <v>219860700</v>
      </c>
      <c r="C73" s="40">
        <v>176300</v>
      </c>
      <c r="D73" s="4"/>
      <c r="E73" s="40">
        <v>2</v>
      </c>
      <c r="F73" s="40">
        <v>311864200</v>
      </c>
      <c r="G73" s="40">
        <v>2690300</v>
      </c>
      <c r="H73" s="4"/>
      <c r="I73" s="40">
        <v>2</v>
      </c>
      <c r="J73" s="40">
        <v>268748200</v>
      </c>
      <c r="K73" s="40">
        <v>2993200</v>
      </c>
      <c r="L73" s="4"/>
      <c r="M73" s="40">
        <v>2</v>
      </c>
      <c r="N73" s="40">
        <v>274178300</v>
      </c>
      <c r="O73" s="40">
        <v>234900</v>
      </c>
      <c r="P73" s="4"/>
      <c r="Q73" s="40">
        <v>2</v>
      </c>
      <c r="R73" s="40">
        <v>302760600</v>
      </c>
      <c r="S73" s="40">
        <v>14917300</v>
      </c>
      <c r="T73" s="4"/>
      <c r="U73" s="6">
        <v>2</v>
      </c>
      <c r="V73" s="7">
        <f t="shared" ref="V73:V103" si="7">AVERAGE(B73,F73,J73,N73,R73)</f>
        <v>275482400</v>
      </c>
      <c r="W73" s="7">
        <f t="shared" ref="W73:W103" si="8">AVERAGE(C73,G73,K73,O73,S73)</f>
        <v>4202400</v>
      </c>
      <c r="X73" s="4"/>
      <c r="Y73" s="4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3">
      <c r="A74" s="40">
        <v>3</v>
      </c>
      <c r="B74" s="40">
        <v>173909600</v>
      </c>
      <c r="C74" s="40">
        <v>326400</v>
      </c>
      <c r="D74" s="4"/>
      <c r="E74" s="40">
        <v>3</v>
      </c>
      <c r="F74" s="40">
        <v>216371500</v>
      </c>
      <c r="G74" s="40">
        <v>288200</v>
      </c>
      <c r="H74" s="4"/>
      <c r="I74" s="40">
        <v>3</v>
      </c>
      <c r="J74" s="40">
        <v>261373800</v>
      </c>
      <c r="K74" s="40">
        <v>399600</v>
      </c>
      <c r="L74" s="4"/>
      <c r="M74" s="40">
        <v>3</v>
      </c>
      <c r="N74" s="40">
        <v>265556000</v>
      </c>
      <c r="O74" s="40">
        <v>259000</v>
      </c>
      <c r="P74" s="4"/>
      <c r="Q74" s="40">
        <v>3</v>
      </c>
      <c r="R74" s="40">
        <v>308127700</v>
      </c>
      <c r="S74" s="40">
        <v>253300</v>
      </c>
      <c r="T74" s="4"/>
      <c r="U74" s="6">
        <v>3</v>
      </c>
      <c r="V74" s="7">
        <f t="shared" si="7"/>
        <v>245067720</v>
      </c>
      <c r="W74" s="7">
        <f t="shared" si="8"/>
        <v>305300</v>
      </c>
      <c r="X74" s="4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3">
      <c r="A75" s="40">
        <v>4</v>
      </c>
      <c r="B75" s="40">
        <v>186001600</v>
      </c>
      <c r="C75" s="40">
        <v>3973700</v>
      </c>
      <c r="D75" s="4"/>
      <c r="E75" s="40">
        <v>4</v>
      </c>
      <c r="F75" s="40">
        <v>216373100</v>
      </c>
      <c r="G75" s="40">
        <v>267900</v>
      </c>
      <c r="H75" s="4"/>
      <c r="I75" s="40">
        <v>4</v>
      </c>
      <c r="J75" s="40">
        <v>282173600</v>
      </c>
      <c r="K75" s="40">
        <v>229500</v>
      </c>
      <c r="L75" s="4"/>
      <c r="M75" s="40">
        <v>4</v>
      </c>
      <c r="N75" s="40">
        <v>222564400</v>
      </c>
      <c r="O75" s="40">
        <v>3604900</v>
      </c>
      <c r="P75" s="4"/>
      <c r="Q75" s="40">
        <v>4</v>
      </c>
      <c r="R75" s="40">
        <v>314002600</v>
      </c>
      <c r="S75" s="40">
        <v>5286100</v>
      </c>
      <c r="T75" s="4"/>
      <c r="U75" s="6">
        <v>4</v>
      </c>
      <c r="V75" s="7">
        <f t="shared" si="7"/>
        <v>244223060</v>
      </c>
      <c r="W75" s="7">
        <f t="shared" si="8"/>
        <v>2672420</v>
      </c>
      <c r="X75" s="4"/>
      <c r="Y75" s="4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3">
      <c r="A76" s="40">
        <v>5</v>
      </c>
      <c r="B76" s="40">
        <v>193074600</v>
      </c>
      <c r="C76" s="40">
        <v>791200</v>
      </c>
      <c r="D76" s="4"/>
      <c r="E76" s="40">
        <v>5</v>
      </c>
      <c r="F76" s="40">
        <v>265035100</v>
      </c>
      <c r="G76" s="40">
        <v>283600</v>
      </c>
      <c r="H76" s="4"/>
      <c r="I76" s="40">
        <v>5</v>
      </c>
      <c r="J76" s="40">
        <v>205307200</v>
      </c>
      <c r="K76" s="40">
        <v>11591200</v>
      </c>
      <c r="L76" s="4"/>
      <c r="M76" s="40">
        <v>5</v>
      </c>
      <c r="N76" s="40">
        <v>276394900</v>
      </c>
      <c r="O76" s="40">
        <v>294400</v>
      </c>
      <c r="P76" s="4"/>
      <c r="Q76" s="40">
        <v>5</v>
      </c>
      <c r="R76" s="40">
        <v>296703900</v>
      </c>
      <c r="S76" s="40">
        <v>22905000</v>
      </c>
      <c r="T76" s="4"/>
      <c r="U76" s="6">
        <v>5</v>
      </c>
      <c r="V76" s="7">
        <f t="shared" si="7"/>
        <v>247303140</v>
      </c>
      <c r="W76" s="7">
        <f t="shared" si="8"/>
        <v>7173080</v>
      </c>
      <c r="X76" s="4"/>
      <c r="Y76" s="4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3">
      <c r="A77" s="40">
        <v>6</v>
      </c>
      <c r="B77" s="40">
        <v>225078000</v>
      </c>
      <c r="C77" s="40">
        <v>193600</v>
      </c>
      <c r="D77" s="4"/>
      <c r="E77" s="40">
        <v>6</v>
      </c>
      <c r="F77" s="40">
        <v>286626600</v>
      </c>
      <c r="G77" s="40">
        <v>1935200</v>
      </c>
      <c r="H77" s="4"/>
      <c r="I77" s="40">
        <v>6</v>
      </c>
      <c r="J77" s="40">
        <v>267848200</v>
      </c>
      <c r="K77" s="40">
        <v>437100</v>
      </c>
      <c r="L77" s="4"/>
      <c r="M77" s="40">
        <v>6</v>
      </c>
      <c r="N77" s="40">
        <v>274700600</v>
      </c>
      <c r="O77" s="40">
        <v>6577700</v>
      </c>
      <c r="P77" s="4"/>
      <c r="Q77" s="40">
        <v>6</v>
      </c>
      <c r="R77" s="40">
        <v>298368100</v>
      </c>
      <c r="S77" s="40">
        <v>281300</v>
      </c>
      <c r="T77" s="4"/>
      <c r="U77" s="6">
        <v>6</v>
      </c>
      <c r="V77" s="7">
        <f t="shared" si="7"/>
        <v>270524300</v>
      </c>
      <c r="W77" s="7">
        <f t="shared" si="8"/>
        <v>1884980</v>
      </c>
      <c r="X77" s="4"/>
      <c r="Y77" s="4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3">
      <c r="A78" s="40">
        <v>7</v>
      </c>
      <c r="B78" s="40">
        <v>174218000</v>
      </c>
      <c r="C78" s="40">
        <v>309300</v>
      </c>
      <c r="D78" s="4"/>
      <c r="E78" s="40">
        <v>7</v>
      </c>
      <c r="F78" s="40">
        <v>284009400</v>
      </c>
      <c r="G78" s="40">
        <v>7302500</v>
      </c>
      <c r="H78" s="4"/>
      <c r="I78" s="40">
        <v>7</v>
      </c>
      <c r="J78" s="40">
        <v>274722700</v>
      </c>
      <c r="K78" s="40">
        <v>2141600</v>
      </c>
      <c r="L78" s="4"/>
      <c r="M78" s="40">
        <v>7</v>
      </c>
      <c r="N78" s="40">
        <v>226790200</v>
      </c>
      <c r="O78" s="40">
        <v>304000</v>
      </c>
      <c r="P78" s="4"/>
      <c r="Q78" s="40">
        <v>7</v>
      </c>
      <c r="R78" s="40">
        <v>310484100</v>
      </c>
      <c r="S78" s="40">
        <v>6915400</v>
      </c>
      <c r="T78" s="4"/>
      <c r="U78" s="6">
        <v>7</v>
      </c>
      <c r="V78" s="7">
        <f t="shared" si="7"/>
        <v>254044880</v>
      </c>
      <c r="W78" s="7">
        <f t="shared" si="8"/>
        <v>3394560</v>
      </c>
      <c r="X78" s="4"/>
      <c r="Y78" s="4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3">
      <c r="A79" s="40">
        <v>8</v>
      </c>
      <c r="B79" s="40">
        <v>238265000</v>
      </c>
      <c r="C79" s="40">
        <v>277200</v>
      </c>
      <c r="D79" s="4"/>
      <c r="E79" s="40">
        <v>8</v>
      </c>
      <c r="F79" s="40">
        <v>304486400</v>
      </c>
      <c r="G79" s="40">
        <v>1477300</v>
      </c>
      <c r="H79" s="4"/>
      <c r="I79" s="40">
        <v>8</v>
      </c>
      <c r="J79" s="40">
        <v>302560000</v>
      </c>
      <c r="K79" s="40">
        <v>346600</v>
      </c>
      <c r="L79" s="4"/>
      <c r="M79" s="40">
        <v>8</v>
      </c>
      <c r="N79" s="40">
        <v>258830300</v>
      </c>
      <c r="O79" s="40">
        <v>316400</v>
      </c>
      <c r="P79" s="4"/>
      <c r="Q79" s="40">
        <v>8</v>
      </c>
      <c r="R79" s="40">
        <v>313827600</v>
      </c>
      <c r="S79" s="40">
        <v>384300</v>
      </c>
      <c r="T79" s="4"/>
      <c r="U79" s="6">
        <v>8</v>
      </c>
      <c r="V79" s="7">
        <f t="shared" si="7"/>
        <v>283593860</v>
      </c>
      <c r="W79" s="7">
        <f t="shared" si="8"/>
        <v>560360</v>
      </c>
      <c r="X79" s="4"/>
      <c r="Y79" s="4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3">
      <c r="A80" s="40">
        <v>9</v>
      </c>
      <c r="B80" s="40">
        <v>288620000</v>
      </c>
      <c r="C80" s="40">
        <v>224500</v>
      </c>
      <c r="D80" s="4"/>
      <c r="E80" s="40">
        <v>9</v>
      </c>
      <c r="F80" s="40">
        <v>314670400</v>
      </c>
      <c r="G80" s="40">
        <v>259600</v>
      </c>
      <c r="H80" s="4"/>
      <c r="I80" s="40">
        <v>9</v>
      </c>
      <c r="J80" s="40">
        <v>291236500</v>
      </c>
      <c r="K80" s="40">
        <v>357300</v>
      </c>
      <c r="L80" s="4"/>
      <c r="M80" s="40">
        <v>9</v>
      </c>
      <c r="N80" s="40">
        <v>286742300</v>
      </c>
      <c r="O80" s="40">
        <v>341500</v>
      </c>
      <c r="P80" s="4"/>
      <c r="Q80" s="40">
        <v>9</v>
      </c>
      <c r="R80" s="40">
        <v>300846100</v>
      </c>
      <c r="S80" s="40">
        <v>246800</v>
      </c>
      <c r="T80" s="4"/>
      <c r="U80" s="6">
        <v>9</v>
      </c>
      <c r="V80" s="7">
        <f t="shared" si="7"/>
        <v>296423060</v>
      </c>
      <c r="W80" s="7">
        <f t="shared" si="8"/>
        <v>285940</v>
      </c>
      <c r="X80" s="4"/>
      <c r="Y80" s="4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3">
      <c r="A81" s="40">
        <v>10</v>
      </c>
      <c r="B81" s="40">
        <v>215166000</v>
      </c>
      <c r="C81" s="40">
        <v>229500</v>
      </c>
      <c r="D81" s="4"/>
      <c r="E81" s="40">
        <v>10</v>
      </c>
      <c r="F81" s="40">
        <v>287399700</v>
      </c>
      <c r="G81" s="40">
        <v>320300</v>
      </c>
      <c r="H81" s="4"/>
      <c r="I81" s="40">
        <v>10</v>
      </c>
      <c r="J81" s="40">
        <v>271057200</v>
      </c>
      <c r="K81" s="40">
        <v>374500</v>
      </c>
      <c r="L81" s="4"/>
      <c r="M81" s="40">
        <v>10</v>
      </c>
      <c r="N81" s="40">
        <v>241597000</v>
      </c>
      <c r="O81" s="40">
        <v>6655600</v>
      </c>
      <c r="P81" s="4"/>
      <c r="Q81" s="40">
        <v>10</v>
      </c>
      <c r="R81" s="40">
        <v>302985200</v>
      </c>
      <c r="S81" s="40">
        <v>279600</v>
      </c>
      <c r="T81" s="4"/>
      <c r="U81" s="6">
        <v>10</v>
      </c>
      <c r="V81" s="7">
        <f t="shared" si="7"/>
        <v>263641020</v>
      </c>
      <c r="W81" s="7">
        <f t="shared" si="8"/>
        <v>1571900</v>
      </c>
      <c r="X81" s="4"/>
      <c r="Y81" s="4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3">
      <c r="A82" s="40">
        <v>11</v>
      </c>
      <c r="B82" s="40">
        <v>301695500</v>
      </c>
      <c r="C82" s="40">
        <v>193100</v>
      </c>
      <c r="D82" s="4"/>
      <c r="E82" s="40">
        <v>11</v>
      </c>
      <c r="F82" s="40">
        <v>292599700</v>
      </c>
      <c r="G82" s="40">
        <v>16733400</v>
      </c>
      <c r="H82" s="4"/>
      <c r="I82" s="40">
        <v>11</v>
      </c>
      <c r="J82" s="40">
        <v>275873900</v>
      </c>
      <c r="K82" s="40">
        <v>356400</v>
      </c>
      <c r="L82" s="4"/>
      <c r="M82" s="40">
        <v>11</v>
      </c>
      <c r="N82" s="40">
        <v>257977700</v>
      </c>
      <c r="O82" s="40">
        <v>8457800</v>
      </c>
      <c r="P82" s="4"/>
      <c r="Q82" s="40">
        <v>11</v>
      </c>
      <c r="R82" s="40">
        <v>315191200</v>
      </c>
      <c r="S82" s="40">
        <v>262000</v>
      </c>
      <c r="T82" s="4"/>
      <c r="U82" s="6">
        <v>11</v>
      </c>
      <c r="V82" s="7">
        <f t="shared" si="7"/>
        <v>288667600</v>
      </c>
      <c r="W82" s="7">
        <f t="shared" si="8"/>
        <v>5200540</v>
      </c>
      <c r="X82" s="4"/>
      <c r="Y82" s="4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3">
      <c r="A83" s="40">
        <v>12</v>
      </c>
      <c r="B83" s="40">
        <v>295687900</v>
      </c>
      <c r="C83" s="40">
        <v>232300</v>
      </c>
      <c r="D83" s="4"/>
      <c r="E83" s="40">
        <v>12</v>
      </c>
      <c r="F83" s="40">
        <v>264835800</v>
      </c>
      <c r="G83" s="40">
        <v>271100</v>
      </c>
      <c r="H83" s="4"/>
      <c r="I83" s="40">
        <v>12</v>
      </c>
      <c r="J83" s="40">
        <v>274669600</v>
      </c>
      <c r="K83" s="40">
        <v>307000</v>
      </c>
      <c r="L83" s="4"/>
      <c r="M83" s="40">
        <v>12</v>
      </c>
      <c r="N83" s="40">
        <v>271954600</v>
      </c>
      <c r="O83" s="40">
        <v>292100</v>
      </c>
      <c r="P83" s="4"/>
      <c r="Q83" s="40">
        <v>12</v>
      </c>
      <c r="R83" s="40">
        <v>309594600</v>
      </c>
      <c r="S83" s="40">
        <v>421900</v>
      </c>
      <c r="T83" s="4"/>
      <c r="U83" s="6">
        <v>12</v>
      </c>
      <c r="V83" s="7">
        <f t="shared" si="7"/>
        <v>283348500</v>
      </c>
      <c r="W83" s="7">
        <f t="shared" si="8"/>
        <v>304880</v>
      </c>
      <c r="X83" s="4"/>
      <c r="Y83" s="4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3">
      <c r="A84" s="40">
        <v>13</v>
      </c>
      <c r="B84" s="40">
        <v>245360500</v>
      </c>
      <c r="C84" s="40">
        <v>301800</v>
      </c>
      <c r="D84" s="4"/>
      <c r="E84" s="40">
        <v>13</v>
      </c>
      <c r="F84" s="40">
        <v>267864700</v>
      </c>
      <c r="G84" s="40">
        <v>14019400</v>
      </c>
      <c r="H84" s="4"/>
      <c r="I84" s="40">
        <v>13</v>
      </c>
      <c r="J84" s="40">
        <v>294517100</v>
      </c>
      <c r="K84" s="40">
        <v>384100</v>
      </c>
      <c r="L84" s="4"/>
      <c r="M84" s="40">
        <v>13</v>
      </c>
      <c r="N84" s="40">
        <v>258155000</v>
      </c>
      <c r="O84" s="40">
        <v>276000</v>
      </c>
      <c r="P84" s="4"/>
      <c r="Q84" s="40">
        <v>13</v>
      </c>
      <c r="R84" s="40">
        <v>302960100</v>
      </c>
      <c r="S84" s="40">
        <v>250700</v>
      </c>
      <c r="T84" s="4"/>
      <c r="U84" s="6">
        <v>13</v>
      </c>
      <c r="V84" s="7">
        <f t="shared" si="7"/>
        <v>273771480</v>
      </c>
      <c r="W84" s="7">
        <f t="shared" si="8"/>
        <v>3046400</v>
      </c>
      <c r="X84" s="4"/>
      <c r="Y84" s="4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3">
      <c r="A85" s="40">
        <v>14</v>
      </c>
      <c r="B85" s="40">
        <v>267962800</v>
      </c>
      <c r="C85" s="40">
        <v>287400</v>
      </c>
      <c r="D85" s="4"/>
      <c r="E85" s="40">
        <v>14</v>
      </c>
      <c r="F85" s="40">
        <v>275518600</v>
      </c>
      <c r="G85" s="40">
        <v>290000</v>
      </c>
      <c r="H85" s="4"/>
      <c r="I85" s="40">
        <v>14</v>
      </c>
      <c r="J85" s="40">
        <v>209643900</v>
      </c>
      <c r="K85" s="40">
        <v>278000</v>
      </c>
      <c r="L85" s="4"/>
      <c r="M85" s="40">
        <v>14</v>
      </c>
      <c r="N85" s="40">
        <v>249789700</v>
      </c>
      <c r="O85" s="40">
        <v>223300</v>
      </c>
      <c r="P85" s="4"/>
      <c r="Q85" s="40">
        <v>14</v>
      </c>
      <c r="R85" s="40">
        <v>303164700</v>
      </c>
      <c r="S85" s="40">
        <v>240300</v>
      </c>
      <c r="T85" s="4"/>
      <c r="U85" s="6">
        <v>14</v>
      </c>
      <c r="V85" s="7">
        <f t="shared" si="7"/>
        <v>261215940</v>
      </c>
      <c r="W85" s="7">
        <f t="shared" si="8"/>
        <v>263800</v>
      </c>
      <c r="X85" s="4"/>
      <c r="Y85" s="4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3">
      <c r="A86" s="40">
        <v>15</v>
      </c>
      <c r="B86" s="40">
        <v>298859700</v>
      </c>
      <c r="C86" s="40">
        <v>16929300</v>
      </c>
      <c r="D86" s="4"/>
      <c r="E86" s="40">
        <v>15</v>
      </c>
      <c r="F86" s="40">
        <v>279272800</v>
      </c>
      <c r="G86" s="40">
        <v>12762800</v>
      </c>
      <c r="H86" s="4"/>
      <c r="I86" s="40">
        <v>15</v>
      </c>
      <c r="J86" s="40">
        <v>274769600</v>
      </c>
      <c r="K86" s="40">
        <v>382900</v>
      </c>
      <c r="L86" s="4"/>
      <c r="M86" s="40">
        <v>15</v>
      </c>
      <c r="N86" s="40">
        <v>278521100</v>
      </c>
      <c r="O86" s="40">
        <v>13236200</v>
      </c>
      <c r="P86" s="4"/>
      <c r="Q86" s="40">
        <v>15</v>
      </c>
      <c r="R86" s="40">
        <v>313743500</v>
      </c>
      <c r="S86" s="40">
        <v>258400</v>
      </c>
      <c r="T86" s="4"/>
      <c r="U86" s="6">
        <v>15</v>
      </c>
      <c r="V86" s="7">
        <f t="shared" si="7"/>
        <v>289033340</v>
      </c>
      <c r="W86" s="7">
        <f t="shared" si="8"/>
        <v>8713920</v>
      </c>
      <c r="X86" s="4"/>
      <c r="Y86" s="4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3">
      <c r="A87" s="40">
        <v>16</v>
      </c>
      <c r="B87" s="40">
        <v>176629800</v>
      </c>
      <c r="C87" s="40">
        <v>1885200</v>
      </c>
      <c r="D87" s="4"/>
      <c r="E87" s="40">
        <v>16</v>
      </c>
      <c r="F87" s="40">
        <v>215716500</v>
      </c>
      <c r="G87" s="40">
        <v>255200</v>
      </c>
      <c r="H87" s="4"/>
      <c r="I87" s="40">
        <v>16</v>
      </c>
      <c r="J87" s="40">
        <v>303496500</v>
      </c>
      <c r="K87" s="40">
        <v>10684200</v>
      </c>
      <c r="L87" s="4"/>
      <c r="M87" s="40">
        <v>16</v>
      </c>
      <c r="N87" s="40">
        <v>280547400</v>
      </c>
      <c r="O87" s="40">
        <v>16482700</v>
      </c>
      <c r="P87" s="4"/>
      <c r="Q87" s="40">
        <v>16</v>
      </c>
      <c r="R87" s="40">
        <v>314756500</v>
      </c>
      <c r="S87" s="40">
        <v>250200</v>
      </c>
      <c r="T87" s="4"/>
      <c r="U87" s="6">
        <v>16</v>
      </c>
      <c r="V87" s="7">
        <f t="shared" si="7"/>
        <v>258229340</v>
      </c>
      <c r="W87" s="7">
        <f t="shared" si="8"/>
        <v>5911500</v>
      </c>
      <c r="X87" s="4"/>
      <c r="Y87" s="4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3">
      <c r="A88" s="40">
        <v>17</v>
      </c>
      <c r="B88" s="40">
        <v>281258900</v>
      </c>
      <c r="C88" s="40">
        <v>242800</v>
      </c>
      <c r="D88" s="4"/>
      <c r="E88" s="40">
        <v>17</v>
      </c>
      <c r="F88" s="40">
        <v>212605500</v>
      </c>
      <c r="G88" s="40">
        <v>508400</v>
      </c>
      <c r="H88" s="4"/>
      <c r="I88" s="40">
        <v>17</v>
      </c>
      <c r="J88" s="40">
        <v>290886200</v>
      </c>
      <c r="K88" s="40">
        <v>16916100</v>
      </c>
      <c r="L88" s="4"/>
      <c r="M88" s="40">
        <v>17</v>
      </c>
      <c r="N88" s="40">
        <v>245378700</v>
      </c>
      <c r="O88" s="40">
        <v>324800</v>
      </c>
      <c r="P88" s="4"/>
      <c r="Q88" s="40">
        <v>17</v>
      </c>
      <c r="R88" s="40">
        <v>302341800</v>
      </c>
      <c r="S88" s="40">
        <v>16096700</v>
      </c>
      <c r="T88" s="4"/>
      <c r="U88" s="6">
        <v>17</v>
      </c>
      <c r="V88" s="7">
        <f t="shared" si="7"/>
        <v>266494220</v>
      </c>
      <c r="W88" s="7">
        <f t="shared" si="8"/>
        <v>6817760</v>
      </c>
      <c r="X88" s="4"/>
      <c r="Y88" s="4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3">
      <c r="A89" s="40">
        <v>18</v>
      </c>
      <c r="B89" s="40">
        <v>267469100</v>
      </c>
      <c r="C89" s="40">
        <v>370100</v>
      </c>
      <c r="D89" s="4"/>
      <c r="E89" s="40">
        <v>18</v>
      </c>
      <c r="F89" s="40">
        <v>266187000</v>
      </c>
      <c r="G89" s="40">
        <v>238100</v>
      </c>
      <c r="H89" s="4"/>
      <c r="I89" s="40">
        <v>18</v>
      </c>
      <c r="J89" s="40">
        <v>272366300</v>
      </c>
      <c r="K89" s="40">
        <v>194700</v>
      </c>
      <c r="L89" s="4"/>
      <c r="M89" s="40">
        <v>18</v>
      </c>
      <c r="N89" s="40">
        <v>281065500</v>
      </c>
      <c r="O89" s="40">
        <v>240800</v>
      </c>
      <c r="P89" s="4"/>
      <c r="Q89" s="40">
        <v>18</v>
      </c>
      <c r="R89" s="40">
        <v>301349900</v>
      </c>
      <c r="S89" s="40">
        <v>238500</v>
      </c>
      <c r="T89" s="4"/>
      <c r="U89" s="6">
        <v>18</v>
      </c>
      <c r="V89" s="7">
        <f t="shared" si="7"/>
        <v>277687560</v>
      </c>
      <c r="W89" s="7">
        <f t="shared" si="8"/>
        <v>256440</v>
      </c>
      <c r="X89" s="4"/>
      <c r="Y89" s="4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3">
      <c r="A90" s="40">
        <v>19</v>
      </c>
      <c r="B90" s="40">
        <v>180820300</v>
      </c>
      <c r="C90" s="40">
        <v>4126100</v>
      </c>
      <c r="D90" s="4"/>
      <c r="E90" s="40">
        <v>19</v>
      </c>
      <c r="F90" s="40">
        <v>276146800</v>
      </c>
      <c r="G90" s="40">
        <v>260600</v>
      </c>
      <c r="H90" s="4"/>
      <c r="I90" s="40">
        <v>19</v>
      </c>
      <c r="J90" s="40">
        <v>287321200</v>
      </c>
      <c r="K90" s="40">
        <v>252600</v>
      </c>
      <c r="L90" s="4"/>
      <c r="M90" s="40">
        <v>19</v>
      </c>
      <c r="N90" s="40">
        <v>279796800</v>
      </c>
      <c r="O90" s="40">
        <v>7928100</v>
      </c>
      <c r="P90" s="4"/>
      <c r="Q90" s="40">
        <v>19</v>
      </c>
      <c r="R90" s="40">
        <v>313383000</v>
      </c>
      <c r="S90" s="40">
        <v>15273600</v>
      </c>
      <c r="T90" s="4"/>
      <c r="U90" s="6">
        <v>19</v>
      </c>
      <c r="V90" s="7">
        <f t="shared" si="7"/>
        <v>267493620</v>
      </c>
      <c r="W90" s="7">
        <f t="shared" si="8"/>
        <v>5568200</v>
      </c>
      <c r="X90" s="4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3">
      <c r="A91" s="40">
        <v>20</v>
      </c>
      <c r="B91" s="40">
        <v>273854700</v>
      </c>
      <c r="C91" s="40">
        <v>2283600</v>
      </c>
      <c r="D91" s="4"/>
      <c r="E91" s="40">
        <v>20</v>
      </c>
      <c r="F91" s="40">
        <v>302640200</v>
      </c>
      <c r="G91" s="40">
        <v>7521500</v>
      </c>
      <c r="H91" s="4"/>
      <c r="I91" s="40">
        <v>20</v>
      </c>
      <c r="J91" s="40">
        <v>216028700</v>
      </c>
      <c r="K91" s="40">
        <v>288000</v>
      </c>
      <c r="L91" s="4"/>
      <c r="M91" s="40">
        <v>20</v>
      </c>
      <c r="N91" s="40">
        <v>286559600</v>
      </c>
      <c r="O91" s="40">
        <v>19616900</v>
      </c>
      <c r="P91" s="4"/>
      <c r="Q91" s="40">
        <v>20</v>
      </c>
      <c r="R91" s="40">
        <v>313416400</v>
      </c>
      <c r="S91" s="40">
        <v>256300</v>
      </c>
      <c r="T91" s="4"/>
      <c r="U91" s="6">
        <v>20</v>
      </c>
      <c r="V91" s="7">
        <f t="shared" si="7"/>
        <v>278499920</v>
      </c>
      <c r="W91" s="7">
        <f t="shared" si="8"/>
        <v>5993260</v>
      </c>
      <c r="X91" s="4"/>
      <c r="Y91" s="4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3">
      <c r="A92" s="40">
        <v>21</v>
      </c>
      <c r="B92" s="40">
        <v>230685700</v>
      </c>
      <c r="C92" s="40">
        <v>16576500</v>
      </c>
      <c r="D92" s="4"/>
      <c r="E92" s="40">
        <v>21</v>
      </c>
      <c r="F92" s="40">
        <v>289281900</v>
      </c>
      <c r="G92" s="40">
        <v>232100</v>
      </c>
      <c r="H92" s="4"/>
      <c r="I92" s="40">
        <v>21</v>
      </c>
      <c r="J92" s="40">
        <v>205656900</v>
      </c>
      <c r="K92" s="40">
        <v>3089600</v>
      </c>
      <c r="L92" s="4"/>
      <c r="M92" s="40">
        <v>21</v>
      </c>
      <c r="N92" s="40">
        <v>277321300</v>
      </c>
      <c r="O92" s="40">
        <v>9325900</v>
      </c>
      <c r="P92" s="4"/>
      <c r="Q92" s="40">
        <v>21</v>
      </c>
      <c r="R92" s="40">
        <v>304515200</v>
      </c>
      <c r="S92" s="40">
        <v>1437500</v>
      </c>
      <c r="T92" s="4"/>
      <c r="U92" s="6">
        <v>21</v>
      </c>
      <c r="V92" s="7">
        <f t="shared" si="7"/>
        <v>261492200</v>
      </c>
      <c r="W92" s="7">
        <f t="shared" si="8"/>
        <v>6132320</v>
      </c>
      <c r="X92" s="4"/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3">
      <c r="A93" s="40">
        <v>22</v>
      </c>
      <c r="B93" s="40">
        <v>252413600</v>
      </c>
      <c r="C93" s="40">
        <v>1570400</v>
      </c>
      <c r="D93" s="4"/>
      <c r="E93" s="40">
        <v>22</v>
      </c>
      <c r="F93" s="40">
        <v>213496800</v>
      </c>
      <c r="G93" s="40">
        <v>252400</v>
      </c>
      <c r="H93" s="4"/>
      <c r="I93" s="40">
        <v>22</v>
      </c>
      <c r="J93" s="40">
        <v>269160800</v>
      </c>
      <c r="K93" s="40">
        <v>5680100</v>
      </c>
      <c r="L93" s="4"/>
      <c r="M93" s="40">
        <v>22</v>
      </c>
      <c r="N93" s="40">
        <v>275631000</v>
      </c>
      <c r="O93" s="40">
        <v>12123200</v>
      </c>
      <c r="P93" s="4"/>
      <c r="Q93" s="40">
        <v>22</v>
      </c>
      <c r="R93" s="40">
        <v>300755700</v>
      </c>
      <c r="S93" s="40">
        <v>261400</v>
      </c>
      <c r="T93" s="4"/>
      <c r="U93" s="6">
        <v>22</v>
      </c>
      <c r="V93" s="7">
        <f t="shared" si="7"/>
        <v>262291580</v>
      </c>
      <c r="W93" s="7">
        <f t="shared" si="8"/>
        <v>3977500</v>
      </c>
      <c r="X93" s="4"/>
      <c r="Y93" s="4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3">
      <c r="A94" s="40">
        <v>23</v>
      </c>
      <c r="B94" s="40">
        <v>257353600</v>
      </c>
      <c r="C94" s="40">
        <v>312200</v>
      </c>
      <c r="D94" s="4"/>
      <c r="E94" s="40">
        <v>23</v>
      </c>
      <c r="F94" s="40">
        <v>275842800</v>
      </c>
      <c r="G94" s="40">
        <v>5578900</v>
      </c>
      <c r="H94" s="4"/>
      <c r="I94" s="40">
        <v>23</v>
      </c>
      <c r="J94" s="40">
        <v>283227200</v>
      </c>
      <c r="K94" s="40">
        <v>256500</v>
      </c>
      <c r="L94" s="4"/>
      <c r="M94" s="40">
        <v>23</v>
      </c>
      <c r="N94" s="40">
        <v>273180500</v>
      </c>
      <c r="O94" s="40">
        <v>281100</v>
      </c>
      <c r="P94" s="4"/>
      <c r="Q94" s="40">
        <v>23</v>
      </c>
      <c r="R94" s="40">
        <v>311364800</v>
      </c>
      <c r="S94" s="40">
        <v>16576800</v>
      </c>
      <c r="T94" s="4"/>
      <c r="U94" s="6">
        <v>23</v>
      </c>
      <c r="V94" s="7">
        <f t="shared" si="7"/>
        <v>280193780</v>
      </c>
      <c r="W94" s="7">
        <f t="shared" si="8"/>
        <v>4601100</v>
      </c>
      <c r="X94" s="4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3">
      <c r="A95" s="40">
        <v>24</v>
      </c>
      <c r="B95" s="40">
        <v>183393600</v>
      </c>
      <c r="C95" s="40">
        <v>280300</v>
      </c>
      <c r="D95" s="4"/>
      <c r="E95" s="40">
        <v>24</v>
      </c>
      <c r="F95" s="40">
        <v>289280600</v>
      </c>
      <c r="G95" s="40">
        <v>389700</v>
      </c>
      <c r="H95" s="4"/>
      <c r="I95" s="40">
        <v>24</v>
      </c>
      <c r="J95" s="40">
        <v>294661900</v>
      </c>
      <c r="K95" s="40">
        <v>938300</v>
      </c>
      <c r="L95" s="4"/>
      <c r="M95" s="40">
        <v>24</v>
      </c>
      <c r="N95" s="40">
        <v>236978000</v>
      </c>
      <c r="O95" s="40">
        <v>588100</v>
      </c>
      <c r="P95" s="4"/>
      <c r="Q95" s="40">
        <v>24</v>
      </c>
      <c r="R95" s="40">
        <v>315192300</v>
      </c>
      <c r="S95" s="40">
        <v>181900</v>
      </c>
      <c r="T95" s="4"/>
      <c r="U95" s="6">
        <v>24</v>
      </c>
      <c r="V95" s="7">
        <f t="shared" si="7"/>
        <v>263901280</v>
      </c>
      <c r="W95" s="7">
        <f t="shared" si="8"/>
        <v>475660</v>
      </c>
      <c r="X95" s="4"/>
      <c r="Y95" s="4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3">
      <c r="A96" s="40">
        <v>25</v>
      </c>
      <c r="B96" s="40">
        <v>290865100</v>
      </c>
      <c r="C96" s="40">
        <v>227900</v>
      </c>
      <c r="D96" s="4"/>
      <c r="E96" s="40">
        <v>25</v>
      </c>
      <c r="F96" s="40">
        <v>307617500</v>
      </c>
      <c r="G96" s="40">
        <v>287000</v>
      </c>
      <c r="H96" s="4"/>
      <c r="I96" s="40">
        <v>25</v>
      </c>
      <c r="J96" s="40">
        <v>199115400</v>
      </c>
      <c r="K96" s="40">
        <v>270300</v>
      </c>
      <c r="L96" s="4"/>
      <c r="M96" s="40">
        <v>25</v>
      </c>
      <c r="N96" s="40">
        <v>254534600</v>
      </c>
      <c r="O96" s="40">
        <v>230300</v>
      </c>
      <c r="P96" s="4"/>
      <c r="Q96" s="40">
        <v>25</v>
      </c>
      <c r="R96" s="40">
        <v>303644500</v>
      </c>
      <c r="S96" s="40">
        <v>2315500</v>
      </c>
      <c r="T96" s="4"/>
      <c r="U96" s="6">
        <v>25</v>
      </c>
      <c r="V96" s="7">
        <f t="shared" si="7"/>
        <v>271155420</v>
      </c>
      <c r="W96" s="7">
        <f t="shared" si="8"/>
        <v>666200</v>
      </c>
      <c r="X96" s="4"/>
      <c r="Y96" s="4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3">
      <c r="A97" s="40">
        <v>26</v>
      </c>
      <c r="B97" s="40">
        <v>299391100</v>
      </c>
      <c r="C97" s="40">
        <v>12393500</v>
      </c>
      <c r="D97" s="4"/>
      <c r="E97" s="40">
        <v>26</v>
      </c>
      <c r="F97" s="40">
        <v>222265600</v>
      </c>
      <c r="G97" s="40">
        <v>261600</v>
      </c>
      <c r="H97" s="4"/>
      <c r="I97" s="40">
        <v>26</v>
      </c>
      <c r="J97" s="40">
        <v>282611400</v>
      </c>
      <c r="K97" s="40">
        <v>391100</v>
      </c>
      <c r="L97" s="4"/>
      <c r="M97" s="40">
        <v>26</v>
      </c>
      <c r="N97" s="40">
        <v>259372300</v>
      </c>
      <c r="O97" s="40">
        <v>12182500</v>
      </c>
      <c r="P97" s="4"/>
      <c r="Q97" s="40">
        <v>26</v>
      </c>
      <c r="R97" s="40">
        <v>301595600</v>
      </c>
      <c r="S97" s="40">
        <v>402600</v>
      </c>
      <c r="T97" s="4"/>
      <c r="U97" s="6">
        <v>26</v>
      </c>
      <c r="V97" s="7">
        <f t="shared" si="7"/>
        <v>273047200</v>
      </c>
      <c r="W97" s="7">
        <f t="shared" si="8"/>
        <v>5126260</v>
      </c>
      <c r="X97" s="4"/>
      <c r="Y97" s="4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3">
      <c r="A98" s="40">
        <v>27</v>
      </c>
      <c r="B98" s="40">
        <v>224303700</v>
      </c>
      <c r="C98" s="40">
        <v>7638500</v>
      </c>
      <c r="D98" s="4"/>
      <c r="E98" s="40">
        <v>27</v>
      </c>
      <c r="F98" s="40">
        <v>278876500</v>
      </c>
      <c r="G98" s="40">
        <v>254100</v>
      </c>
      <c r="H98" s="4"/>
      <c r="I98" s="40">
        <v>27</v>
      </c>
      <c r="J98" s="40">
        <v>305403100</v>
      </c>
      <c r="K98" s="40">
        <v>296200</v>
      </c>
      <c r="L98" s="4"/>
      <c r="M98" s="40">
        <v>27</v>
      </c>
      <c r="N98" s="40">
        <v>239265300</v>
      </c>
      <c r="O98" s="40">
        <v>257400</v>
      </c>
      <c r="P98" s="4"/>
      <c r="Q98" s="40">
        <v>27</v>
      </c>
      <c r="R98" s="40">
        <v>296029600</v>
      </c>
      <c r="S98" s="40">
        <v>23500900</v>
      </c>
      <c r="T98" s="4"/>
      <c r="U98" s="6">
        <v>27</v>
      </c>
      <c r="V98" s="7">
        <f t="shared" si="7"/>
        <v>268775640</v>
      </c>
      <c r="W98" s="7">
        <f t="shared" si="8"/>
        <v>6389420</v>
      </c>
      <c r="X98" s="4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3">
      <c r="A99" s="40">
        <v>28</v>
      </c>
      <c r="B99" s="40">
        <v>181803700</v>
      </c>
      <c r="C99" s="40">
        <v>352700</v>
      </c>
      <c r="D99" s="4"/>
      <c r="E99" s="40">
        <v>28</v>
      </c>
      <c r="F99" s="40">
        <v>211982000</v>
      </c>
      <c r="G99" s="40">
        <v>264900</v>
      </c>
      <c r="H99" s="4"/>
      <c r="I99" s="40">
        <v>28</v>
      </c>
      <c r="J99" s="40">
        <v>281400300</v>
      </c>
      <c r="K99" s="40">
        <v>246900</v>
      </c>
      <c r="L99" s="4"/>
      <c r="M99" s="40">
        <v>28</v>
      </c>
      <c r="N99" s="40">
        <v>230648000</v>
      </c>
      <c r="O99" s="40">
        <v>1112200</v>
      </c>
      <c r="P99" s="4"/>
      <c r="Q99" s="40">
        <v>28</v>
      </c>
      <c r="R99" s="40">
        <v>310963200</v>
      </c>
      <c r="S99" s="40">
        <v>275200</v>
      </c>
      <c r="T99" s="4"/>
      <c r="U99" s="6">
        <v>28</v>
      </c>
      <c r="V99" s="7">
        <f t="shared" si="7"/>
        <v>243359440</v>
      </c>
      <c r="W99" s="7">
        <f t="shared" si="8"/>
        <v>450380</v>
      </c>
      <c r="X99" s="4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3">
      <c r="A100" s="40">
        <v>29</v>
      </c>
      <c r="B100" s="40">
        <v>296464600</v>
      </c>
      <c r="C100" s="40">
        <v>13831500</v>
      </c>
      <c r="D100" s="4"/>
      <c r="E100" s="40">
        <v>29</v>
      </c>
      <c r="F100" s="40">
        <v>217354700</v>
      </c>
      <c r="G100" s="40">
        <v>258000</v>
      </c>
      <c r="H100" s="4"/>
      <c r="I100" s="40">
        <v>29</v>
      </c>
      <c r="J100" s="40">
        <v>229892900</v>
      </c>
      <c r="K100" s="40">
        <v>422600</v>
      </c>
      <c r="L100" s="4"/>
      <c r="M100" s="40">
        <v>29</v>
      </c>
      <c r="N100" s="40">
        <v>287953800</v>
      </c>
      <c r="O100" s="40">
        <v>6983500</v>
      </c>
      <c r="P100" s="4"/>
      <c r="Q100" s="40">
        <v>29</v>
      </c>
      <c r="R100" s="40">
        <v>302861000</v>
      </c>
      <c r="S100" s="40">
        <v>293100</v>
      </c>
      <c r="T100" s="4"/>
      <c r="U100" s="6">
        <v>29</v>
      </c>
      <c r="V100" s="7">
        <f t="shared" si="7"/>
        <v>266905400</v>
      </c>
      <c r="W100" s="7">
        <f t="shared" si="8"/>
        <v>4357740</v>
      </c>
      <c r="X100" s="4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3">
      <c r="A101" s="40">
        <v>30</v>
      </c>
      <c r="B101" s="40">
        <v>197316300</v>
      </c>
      <c r="C101" s="40">
        <v>285600</v>
      </c>
      <c r="D101" s="4"/>
      <c r="E101" s="40">
        <v>30</v>
      </c>
      <c r="F101" s="40">
        <v>285382500</v>
      </c>
      <c r="G101" s="40">
        <v>274600</v>
      </c>
      <c r="H101" s="4"/>
      <c r="I101" s="40">
        <v>30</v>
      </c>
      <c r="J101" s="40">
        <v>274812000</v>
      </c>
      <c r="K101" s="40">
        <v>16370200</v>
      </c>
      <c r="L101" s="4"/>
      <c r="M101" s="40">
        <v>30</v>
      </c>
      <c r="N101" s="40">
        <v>241568500</v>
      </c>
      <c r="O101" s="40">
        <v>298000</v>
      </c>
      <c r="P101" s="4"/>
      <c r="Q101" s="40">
        <v>30</v>
      </c>
      <c r="R101" s="40">
        <v>304535400</v>
      </c>
      <c r="S101" s="40">
        <v>304400</v>
      </c>
      <c r="T101" s="4"/>
      <c r="U101" s="6">
        <v>30</v>
      </c>
      <c r="V101" s="7">
        <f t="shared" si="7"/>
        <v>260722940</v>
      </c>
      <c r="W101" s="7">
        <f t="shared" si="8"/>
        <v>3506560</v>
      </c>
      <c r="X101" s="4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3">
      <c r="A102" s="40">
        <v>31</v>
      </c>
      <c r="B102" s="40">
        <v>272459800</v>
      </c>
      <c r="C102" s="40">
        <v>1814200</v>
      </c>
      <c r="D102" s="4"/>
      <c r="E102" s="40">
        <v>31</v>
      </c>
      <c r="F102" s="40">
        <v>290144000</v>
      </c>
      <c r="G102" s="40">
        <v>267500</v>
      </c>
      <c r="H102" s="4"/>
      <c r="I102" s="40">
        <v>31</v>
      </c>
      <c r="J102" s="40">
        <v>280356300</v>
      </c>
      <c r="K102" s="40">
        <v>13553700</v>
      </c>
      <c r="L102" s="4"/>
      <c r="M102" s="40">
        <v>31</v>
      </c>
      <c r="N102" s="40">
        <v>228258500</v>
      </c>
      <c r="O102" s="40">
        <v>287100</v>
      </c>
      <c r="P102" s="4"/>
      <c r="Q102" s="40">
        <v>31</v>
      </c>
      <c r="R102" s="40">
        <v>316050500</v>
      </c>
      <c r="S102" s="40">
        <v>12238200</v>
      </c>
      <c r="T102" s="4"/>
      <c r="U102" s="6">
        <v>31</v>
      </c>
      <c r="V102" s="7">
        <f t="shared" si="7"/>
        <v>277453820</v>
      </c>
      <c r="W102" s="7">
        <f t="shared" si="8"/>
        <v>5632140</v>
      </c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3">
      <c r="A103" s="40">
        <v>32</v>
      </c>
      <c r="B103" s="40">
        <v>286606700</v>
      </c>
      <c r="C103" s="40">
        <v>6266800</v>
      </c>
      <c r="D103" s="4"/>
      <c r="E103" s="40">
        <v>32</v>
      </c>
      <c r="F103" s="40">
        <v>269293700</v>
      </c>
      <c r="G103" s="40">
        <v>15824700</v>
      </c>
      <c r="H103" s="4"/>
      <c r="I103" s="40">
        <v>32</v>
      </c>
      <c r="J103" s="40">
        <v>261133700</v>
      </c>
      <c r="K103" s="40">
        <v>328400</v>
      </c>
      <c r="L103" s="4"/>
      <c r="M103" s="40">
        <v>32</v>
      </c>
      <c r="N103" s="40">
        <v>223176000</v>
      </c>
      <c r="O103" s="40">
        <v>2338400</v>
      </c>
      <c r="P103" s="4"/>
      <c r="Q103" s="40">
        <v>32</v>
      </c>
      <c r="R103" s="40">
        <v>310546500</v>
      </c>
      <c r="S103" s="40">
        <v>28901700</v>
      </c>
      <c r="T103" s="4"/>
      <c r="U103" s="6">
        <v>32</v>
      </c>
      <c r="V103" s="7">
        <f t="shared" si="7"/>
        <v>270151320</v>
      </c>
      <c r="W103" s="7">
        <f t="shared" si="8"/>
        <v>10732000</v>
      </c>
      <c r="X103" s="4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3">
      <c r="A104" s="20"/>
      <c r="B104" s="21">
        <f>SUBTOTAL(101,Tabla531[Tiempo Asimétrico])</f>
        <v>239932587.5</v>
      </c>
      <c r="C104" s="22">
        <f>SUBTOTAL(101,Tabla531[Tiempo Simétrico])</f>
        <v>2973050</v>
      </c>
      <c r="D104" s="4"/>
      <c r="E104" s="20"/>
      <c r="F104" s="21">
        <f>SUBTOTAL(101,Tabla632[Tiempo Asimétrico])</f>
        <v>268804371.875</v>
      </c>
      <c r="G104" s="22">
        <f>SUBTOTAL(101,Tabla632[Tiempo Simétrico])</f>
        <v>2877878.125</v>
      </c>
      <c r="H104" s="4"/>
      <c r="I104" s="20"/>
      <c r="J104" s="21">
        <f>SUBTOTAL(101,Tabla733[Tiempo Asimétrico])</f>
        <v>265583503.125</v>
      </c>
      <c r="K104" s="22">
        <f>SUBTOTAL(101,Tabla733[Tiempo Simétrico])</f>
        <v>3120984.375</v>
      </c>
      <c r="L104" s="4"/>
      <c r="M104" s="27"/>
      <c r="N104" s="28">
        <f>SUBTOTAL(101,Tabla834[Tiempo Asimétrico])</f>
        <v>260529975</v>
      </c>
      <c r="O104" s="28">
        <f>SUBTOTAL(101,Tabla834[Tiempo Simétrico])</f>
        <v>4397668.75</v>
      </c>
      <c r="P104" s="4"/>
      <c r="Q104" s="27"/>
      <c r="R104" s="28">
        <f>SUBTOTAL(101,Tabla935[Tiempo Asimétrico])</f>
        <v>306666471.875</v>
      </c>
      <c r="S104" s="28">
        <f>SUBTOTAL(101,Tabla935[Tiempo Simétrico])</f>
        <v>5374215.625</v>
      </c>
      <c r="T104" s="4"/>
      <c r="U104" s="29"/>
      <c r="V104" s="38">
        <f>SUBTOTAL(101,Tabla430[Tiempo Asimétrico])</f>
        <v>268303381.875</v>
      </c>
      <c r="W104" s="38">
        <f>SUBTOTAL(101,Tabla430[Tiempo Simétrico])</f>
        <v>3748759.375</v>
      </c>
      <c r="X104" s="4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</sheetData>
  <mergeCells count="2">
    <mergeCell ref="AK13:AN13"/>
    <mergeCell ref="U35:W35"/>
  </mergeCells>
  <pageMargins left="0.7" right="0.7" top="0.75" bottom="0.75" header="0.3" footer="0.3"/>
  <drawing r:id="rId1"/>
  <tableParts count="2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de reto de 24 dígitos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Pereira Avila</dc:creator>
  <cp:lastModifiedBy>Andres Felipe Gomez Garcia</cp:lastModifiedBy>
  <dcterms:created xsi:type="dcterms:W3CDTF">2024-07-20T23:15:35Z</dcterms:created>
  <dcterms:modified xsi:type="dcterms:W3CDTF">2024-07-21T03:21:35Z</dcterms:modified>
</cp:coreProperties>
</file>