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_pereira/Desktop/"/>
    </mc:Choice>
  </mc:AlternateContent>
  <xr:revisionPtr revIDLastSave="0" documentId="13_ncr:1_{AA2C7BB2-F70E-E247-BE2D-6E5D4A40439A}" xr6:coauthVersionLast="47" xr6:coauthVersionMax="47" xr10:uidLastSave="{00000000-0000-0000-0000-000000000000}"/>
  <bookViews>
    <workbookView xWindow="0" yWindow="760" windowWidth="30240" windowHeight="18880" xr2:uid="{A8B9CF1A-6115-A948-A42C-59DCB93B5E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3" i="1" l="1"/>
  <c r="V62" i="1"/>
  <c r="V61" i="1"/>
  <c r="V59" i="1"/>
  <c r="V58" i="1"/>
  <c r="V51" i="1"/>
  <c r="V50" i="1"/>
  <c r="W101" i="1"/>
  <c r="W100" i="1"/>
  <c r="W99" i="1"/>
  <c r="W98" i="1"/>
  <c r="W97" i="1"/>
  <c r="W93" i="1"/>
  <c r="W90" i="1"/>
  <c r="W89" i="1"/>
  <c r="W84" i="1"/>
  <c r="W83" i="1"/>
  <c r="W82" i="1"/>
  <c r="W81" i="1"/>
  <c r="W77" i="1"/>
  <c r="W76" i="1"/>
  <c r="G104" i="1"/>
  <c r="W72" i="1"/>
  <c r="W92" i="1"/>
  <c r="W91" i="1"/>
  <c r="W86" i="1"/>
  <c r="W75" i="1"/>
  <c r="W74" i="1"/>
  <c r="AL18" i="1"/>
  <c r="V73" i="1"/>
  <c r="V74" i="1"/>
  <c r="V75" i="1"/>
  <c r="V76" i="1"/>
  <c r="V77" i="1"/>
  <c r="V78" i="1"/>
  <c r="W78" i="1"/>
  <c r="V79" i="1"/>
  <c r="W79" i="1"/>
  <c r="V80" i="1"/>
  <c r="W80" i="1"/>
  <c r="V81" i="1"/>
  <c r="V82" i="1"/>
  <c r="V83" i="1"/>
  <c r="V84" i="1"/>
  <c r="V85" i="1"/>
  <c r="W85" i="1"/>
  <c r="V86" i="1"/>
  <c r="V87" i="1"/>
  <c r="W87" i="1"/>
  <c r="V88" i="1"/>
  <c r="W88" i="1"/>
  <c r="V89" i="1"/>
  <c r="V90" i="1"/>
  <c r="V91" i="1"/>
  <c r="V92" i="1"/>
  <c r="V93" i="1"/>
  <c r="V94" i="1"/>
  <c r="W94" i="1"/>
  <c r="V95" i="1"/>
  <c r="W95" i="1"/>
  <c r="V96" i="1"/>
  <c r="W96" i="1"/>
  <c r="V97" i="1"/>
  <c r="V98" i="1"/>
  <c r="V99" i="1"/>
  <c r="V100" i="1"/>
  <c r="V101" i="1"/>
  <c r="V102" i="1"/>
  <c r="W102" i="1"/>
  <c r="V103" i="1"/>
  <c r="W103" i="1"/>
  <c r="V72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V65" i="1"/>
  <c r="V52" i="1"/>
  <c r="V53" i="1"/>
  <c r="V54" i="1"/>
  <c r="V55" i="1"/>
  <c r="V56" i="1"/>
  <c r="V57" i="1"/>
  <c r="V60" i="1"/>
  <c r="V64" i="1"/>
  <c r="W40" i="1"/>
  <c r="W44" i="1" s="1"/>
  <c r="AM16" i="1" s="1"/>
  <c r="W41" i="1"/>
  <c r="W42" i="1"/>
  <c r="W43" i="1"/>
  <c r="V41" i="1"/>
  <c r="V42" i="1"/>
  <c r="V43" i="1"/>
  <c r="V40" i="1"/>
  <c r="V44" i="1" s="1"/>
  <c r="AL16" i="1" s="1"/>
  <c r="AN16" i="1" s="1"/>
  <c r="C34" i="1"/>
  <c r="B34" i="1"/>
  <c r="G34" i="1"/>
  <c r="F34" i="1"/>
  <c r="J34" i="1"/>
  <c r="K3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O34" i="1"/>
  <c r="N34" i="1"/>
  <c r="S34" i="1"/>
  <c r="R34" i="1"/>
  <c r="O44" i="1"/>
  <c r="N44" i="1"/>
  <c r="K44" i="1"/>
  <c r="J44" i="1"/>
  <c r="G44" i="1"/>
  <c r="F44" i="1"/>
  <c r="B44" i="1"/>
  <c r="C44" i="1"/>
  <c r="S44" i="1"/>
  <c r="R44" i="1"/>
  <c r="S66" i="1"/>
  <c r="O66" i="1"/>
  <c r="N66" i="1"/>
  <c r="K66" i="1"/>
  <c r="J66" i="1"/>
  <c r="G66" i="1"/>
  <c r="F66" i="1"/>
  <c r="C66" i="1"/>
  <c r="B66" i="1"/>
  <c r="S104" i="1"/>
  <c r="R104" i="1"/>
  <c r="O104" i="1"/>
  <c r="N104" i="1"/>
  <c r="J104" i="1"/>
  <c r="K104" i="1"/>
  <c r="F104" i="1"/>
  <c r="B104" i="1"/>
  <c r="R66" i="1" l="1"/>
  <c r="W73" i="1"/>
  <c r="C104" i="1"/>
  <c r="V66" i="1"/>
  <c r="AL17" i="1" s="1"/>
  <c r="W66" i="1"/>
  <c r="AM17" i="1" s="1"/>
  <c r="W104" i="1"/>
  <c r="AM18" i="1" s="1"/>
  <c r="AN18" i="1" s="1"/>
  <c r="V104" i="1"/>
  <c r="V34" i="1"/>
  <c r="AL15" i="1" s="1"/>
  <c r="W34" i="1"/>
  <c r="AM15" i="1" s="1"/>
  <c r="AN15" i="1" l="1"/>
  <c r="AN17" i="1"/>
</calcChain>
</file>

<file path=xl/sharedStrings.xml><?xml version="1.0" encoding="utf-8"?>
<sst xmlns="http://schemas.openxmlformats.org/spreadsheetml/2006/main" count="81" uniqueCount="12">
  <si>
    <t>Consulta</t>
  </si>
  <si>
    <t>Tiempo Asimétrico</t>
  </si>
  <si>
    <t>Tiempo Simétrico</t>
  </si>
  <si>
    <t>ASIMÉTRICO</t>
  </si>
  <si>
    <t>SIMÉTRICO</t>
  </si>
  <si>
    <t>Iterativo</t>
  </si>
  <si>
    <t>4 Threads</t>
  </si>
  <si>
    <t>16 Threads</t>
  </si>
  <si>
    <t>32 Threads</t>
  </si>
  <si>
    <t>RESUMEN RETO 32 DIGITOS</t>
  </si>
  <si>
    <t>/</t>
  </si>
  <si>
    <t>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</si>
</sst>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2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RESUMEN RETO 32 DIGITOS DELEGADOS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Hoja1!$AK$16:$AK$18</c:f>
              <c:strCache>
                <c:ptCount val="3"/>
                <c:pt idx="0">
                  <c:v>4 Threads</c:v>
                </c:pt>
                <c:pt idx="1">
                  <c:v>16 Threads</c:v>
                </c:pt>
                <c:pt idx="2">
                  <c:v>32 Threads</c:v>
                </c:pt>
              </c:strCache>
            </c:strRef>
          </c:cat>
          <c:val>
            <c:numRef>
              <c:f>Hoja1!$AL$16:$AL$18</c:f>
              <c:numCache>
                <c:formatCode>0.0</c:formatCode>
                <c:ptCount val="3"/>
                <c:pt idx="0">
                  <c:v>46983241.600000001</c:v>
                </c:pt>
                <c:pt idx="1">
                  <c:v>84095798.17392534</c:v>
                </c:pt>
                <c:pt idx="2">
                  <c:v>95008687.031250015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ED-514D-AF34-EF00D3C0CC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Hoja1!$AK$16:$AK$18</c:f>
              <c:strCache>
                <c:ptCount val="3"/>
                <c:pt idx="0">
                  <c:v>4 Threads</c:v>
                </c:pt>
                <c:pt idx="1">
                  <c:v>16 Threads</c:v>
                </c:pt>
                <c:pt idx="2">
                  <c:v>32 Threads</c:v>
                </c:pt>
              </c:strCache>
            </c:strRef>
          </c:cat>
          <c:val>
            <c:numRef>
              <c:f>Hoja1!$AM$16:$AM$18</c:f>
              <c:numCache>
                <c:formatCode>0.0</c:formatCode>
                <c:ptCount val="3"/>
                <c:pt idx="0">
                  <c:v>8148762.5499999998</c:v>
                </c:pt>
                <c:pt idx="1">
                  <c:v>7078938.0750000002</c:v>
                </c:pt>
                <c:pt idx="2">
                  <c:v>5598652.2867647056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EED-514D-AF34-EF00D3C0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7183"/>
        <c:axId val="564362607"/>
      </c:barChart>
      <c:catAx>
        <c:axId val="104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362607"/>
        <c:crosses val="autoZero"/>
        <c:auto val="1"/>
        <c:lblAlgn val="ctr"/>
        <c:lblOffset val="100"/>
        <c:noMultiLvlLbl val="0"/>
      </c:catAx>
      <c:valAx>
        <c:axId val="5643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GRAFICA</a:t>
            </a:r>
            <a:r>
              <a:rPr lang="es-MX" baseline="0"/>
              <a:t> PROMEDIO ITERATIVO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Hoja1!$V$1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Hoja1!$U$2:$U$33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Hoja1!$V$2:$V$33</c:f>
              <c:numCache>
                <c:formatCode>0.0</c:formatCode>
                <c:ptCount val="32"/>
                <c:pt idx="0">
                  <c:v>30193675</c:v>
                </c:pt>
                <c:pt idx="1">
                  <c:v>1840400</c:v>
                </c:pt>
                <c:pt idx="2">
                  <c:v>1215699.6000000001</c:v>
                </c:pt>
                <c:pt idx="3">
                  <c:v>518050</c:v>
                </c:pt>
                <c:pt idx="4">
                  <c:v>535883.19999999995</c:v>
                </c:pt>
                <c:pt idx="5">
                  <c:v>459449.8</c:v>
                </c:pt>
                <c:pt idx="6">
                  <c:v>521916.6</c:v>
                </c:pt>
                <c:pt idx="7">
                  <c:v>514808.4</c:v>
                </c:pt>
                <c:pt idx="8">
                  <c:v>489833.2</c:v>
                </c:pt>
                <c:pt idx="9">
                  <c:v>474525</c:v>
                </c:pt>
                <c:pt idx="10">
                  <c:v>279450.2</c:v>
                </c:pt>
                <c:pt idx="11">
                  <c:v>304758.40000000002</c:v>
                </c:pt>
                <c:pt idx="12">
                  <c:v>279041.8</c:v>
                </c:pt>
                <c:pt idx="13">
                  <c:v>312833.40000000002</c:v>
                </c:pt>
                <c:pt idx="14">
                  <c:v>291291.8</c:v>
                </c:pt>
                <c:pt idx="15">
                  <c:v>288250</c:v>
                </c:pt>
                <c:pt idx="16">
                  <c:v>302575.2</c:v>
                </c:pt>
                <c:pt idx="17">
                  <c:v>334916.59999999998</c:v>
                </c:pt>
                <c:pt idx="18">
                  <c:v>311758.2</c:v>
                </c:pt>
                <c:pt idx="19">
                  <c:v>269249.59999999998</c:v>
                </c:pt>
                <c:pt idx="20">
                  <c:v>301316.59999999998</c:v>
                </c:pt>
                <c:pt idx="21">
                  <c:v>322599.8</c:v>
                </c:pt>
                <c:pt idx="22">
                  <c:v>304466.59999999998</c:v>
                </c:pt>
                <c:pt idx="23">
                  <c:v>315308.40000000002</c:v>
                </c:pt>
                <c:pt idx="24">
                  <c:v>286566.8</c:v>
                </c:pt>
                <c:pt idx="25">
                  <c:v>294050</c:v>
                </c:pt>
                <c:pt idx="26">
                  <c:v>350008.6</c:v>
                </c:pt>
                <c:pt idx="27">
                  <c:v>346675.20000000001</c:v>
                </c:pt>
                <c:pt idx="28">
                  <c:v>320525</c:v>
                </c:pt>
                <c:pt idx="29">
                  <c:v>309358.59999999998</c:v>
                </c:pt>
                <c:pt idx="30">
                  <c:v>259550</c:v>
                </c:pt>
                <c:pt idx="31">
                  <c:v>271174.8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A-534A-AF0A-2FB64A79FC7B}"/>
            </c:ext>
          </c:extLst>
        </c:ser>
        <c:ser>
          <c:idx val="1"/>
          <c:order val="1"/>
          <c:tx>
            <c:strRef>
              <c:f>Hoja1!$W$1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Hoja1!$U$2:$U$33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Hoja1!$W$2:$W$33</c:f>
              <c:numCache>
                <c:formatCode>0.0</c:formatCode>
                <c:ptCount val="32"/>
                <c:pt idx="0">
                  <c:v>7876175</c:v>
                </c:pt>
                <c:pt idx="1">
                  <c:v>106400.2</c:v>
                </c:pt>
                <c:pt idx="2">
                  <c:v>97041.4</c:v>
                </c:pt>
                <c:pt idx="3">
                  <c:v>81875.199999999997</c:v>
                </c:pt>
                <c:pt idx="4">
                  <c:v>103358.2</c:v>
                </c:pt>
                <c:pt idx="5">
                  <c:v>79041.8</c:v>
                </c:pt>
                <c:pt idx="6">
                  <c:v>89658</c:v>
                </c:pt>
                <c:pt idx="7">
                  <c:v>93891.6</c:v>
                </c:pt>
                <c:pt idx="8">
                  <c:v>98608.4</c:v>
                </c:pt>
                <c:pt idx="9">
                  <c:v>86758.2</c:v>
                </c:pt>
                <c:pt idx="10">
                  <c:v>98500</c:v>
                </c:pt>
                <c:pt idx="11">
                  <c:v>91416.4</c:v>
                </c:pt>
                <c:pt idx="12">
                  <c:v>113433</c:v>
                </c:pt>
                <c:pt idx="13">
                  <c:v>82675</c:v>
                </c:pt>
                <c:pt idx="14">
                  <c:v>83174.8</c:v>
                </c:pt>
                <c:pt idx="15">
                  <c:v>76116.600000000006</c:v>
                </c:pt>
                <c:pt idx="16">
                  <c:v>76008.600000000006</c:v>
                </c:pt>
                <c:pt idx="17">
                  <c:v>92633.4</c:v>
                </c:pt>
                <c:pt idx="18">
                  <c:v>112358.39999999999</c:v>
                </c:pt>
                <c:pt idx="19">
                  <c:v>79424.800000000003</c:v>
                </c:pt>
                <c:pt idx="20">
                  <c:v>79358.2</c:v>
                </c:pt>
                <c:pt idx="21">
                  <c:v>151558.39999999999</c:v>
                </c:pt>
                <c:pt idx="22">
                  <c:v>83349.8</c:v>
                </c:pt>
                <c:pt idx="23">
                  <c:v>71066.600000000006</c:v>
                </c:pt>
                <c:pt idx="24">
                  <c:v>162216.79999999999</c:v>
                </c:pt>
                <c:pt idx="25">
                  <c:v>81450</c:v>
                </c:pt>
                <c:pt idx="26">
                  <c:v>86508.6</c:v>
                </c:pt>
                <c:pt idx="27">
                  <c:v>68325</c:v>
                </c:pt>
                <c:pt idx="28">
                  <c:v>71424.600000000006</c:v>
                </c:pt>
                <c:pt idx="29">
                  <c:v>62000.2</c:v>
                </c:pt>
                <c:pt idx="30">
                  <c:v>70416.800000000003</c:v>
                </c:pt>
                <c:pt idx="31">
                  <c:v>73166.8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A-534A-AF0A-2FB64A79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2096"/>
        <c:axId val="1425833983"/>
      </c:scatterChart>
      <c:valAx>
        <c:axId val="862572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5833983"/>
        <c:crosses val="autoZero"/>
        <c:crossBetween val="midCat"/>
      </c:valAx>
      <c:valAx>
        <c:axId val="14258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GRAFICA PROMEDIO 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Hoja1!$V$39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Hoja1!$V$40:$V$43</c:f>
              <c:numCache>
                <c:formatCode>0.0</c:formatCode>
                <c:ptCount val="4"/>
                <c:pt idx="0">
                  <c:v>47001008.200000003</c:v>
                </c:pt>
                <c:pt idx="1">
                  <c:v>46970566.600000001</c:v>
                </c:pt>
                <c:pt idx="2">
                  <c:v>46972391.600000001</c:v>
                </c:pt>
                <c:pt idx="3">
                  <c:v>46989000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8-CB42-B88F-D5DFAE2FA7DE}"/>
            </c:ext>
          </c:extLst>
        </c:ser>
        <c:ser>
          <c:idx val="1"/>
          <c:order val="1"/>
          <c:tx>
            <c:strRef>
              <c:f>Hoja1!$W$39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Hoja1!$U$40:$U$43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Hoja1!$W$40:$W$43</c:f>
              <c:numCache>
                <c:formatCode>0.0</c:formatCode>
                <c:ptCount val="4"/>
                <c:pt idx="0">
                  <c:v>8135416.7999999998</c:v>
                </c:pt>
                <c:pt idx="1">
                  <c:v>8120091.7999999998</c:v>
                </c:pt>
                <c:pt idx="2">
                  <c:v>8098291.5999999996</c:v>
                </c:pt>
                <c:pt idx="3">
                  <c:v>8241250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8-CB42-B88F-D5DFAE2F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7103"/>
        <c:axId val="5671423"/>
      </c:scatterChart>
      <c:valAx>
        <c:axId val="15556710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1423"/>
        <c:crosses val="autoZero"/>
        <c:crossBetween val="midCat"/>
        <c:majorUnit val="1"/>
      </c:valAx>
      <c:valAx>
        <c:axId val="5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56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GRAFICA PROMEDIO 16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Hoja1!$V$49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Hoja1!$V$50:$V$65</c:f>
              <c:numCache>
                <c:formatCode>0.0</c:formatCode>
                <c:ptCount val="16"/>
                <c:pt idx="0">
                  <c:v>82424571.764705881</c:v>
                </c:pt>
                <c:pt idx="1">
                  <c:v>79050701.882352948</c:v>
                </c:pt>
                <c:pt idx="2">
                  <c:v>87881837.811764702</c:v>
                </c:pt>
                <c:pt idx="3">
                  <c:v>84288087.376470596</c:v>
                </c:pt>
                <c:pt idx="4">
                  <c:v>86605075.411764711</c:v>
                </c:pt>
                <c:pt idx="5">
                  <c:v>85726500.952941179</c:v>
                </c:pt>
                <c:pt idx="6">
                  <c:v>78930593.270588234</c:v>
                </c:pt>
                <c:pt idx="7">
                  <c:v>87991954.517647058</c:v>
                </c:pt>
                <c:pt idx="8">
                  <c:v>86922536.02352941</c:v>
                </c:pt>
                <c:pt idx="9">
                  <c:v>76553487.823529407</c:v>
                </c:pt>
                <c:pt idx="10">
                  <c:v>85316086.752941176</c:v>
                </c:pt>
                <c:pt idx="11">
                  <c:v>86902037.388235301</c:v>
                </c:pt>
                <c:pt idx="12">
                  <c:v>86207505.458823532</c:v>
                </c:pt>
                <c:pt idx="13">
                  <c:v>84891802.63529411</c:v>
                </c:pt>
                <c:pt idx="14">
                  <c:v>85650659.035294116</c:v>
                </c:pt>
                <c:pt idx="15">
                  <c:v>80189332.676923066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3-5A49-83EF-0996B8F85743}"/>
            </c:ext>
          </c:extLst>
        </c:ser>
        <c:ser>
          <c:idx val="1"/>
          <c:order val="1"/>
          <c:tx>
            <c:strRef>
              <c:f>Hoja1!$W$49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Hoja1!$U$50:$U$65</c:f>
              <c:numCache>
                <c:formatCode>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Hoja1!$W$50:$W$65</c:f>
              <c:numCache>
                <c:formatCode>0.0</c:formatCode>
                <c:ptCount val="16"/>
                <c:pt idx="0">
                  <c:v>7146283.2000000002</c:v>
                </c:pt>
                <c:pt idx="1">
                  <c:v>5321399.8</c:v>
                </c:pt>
                <c:pt idx="2">
                  <c:v>5566708.5999999996</c:v>
                </c:pt>
                <c:pt idx="3">
                  <c:v>8114066.7999999998</c:v>
                </c:pt>
                <c:pt idx="4">
                  <c:v>5809258.4000000004</c:v>
                </c:pt>
                <c:pt idx="5">
                  <c:v>10915966.800000001</c:v>
                </c:pt>
                <c:pt idx="6">
                  <c:v>6555583.5999999996</c:v>
                </c:pt>
                <c:pt idx="7">
                  <c:v>5692916.7999999998</c:v>
                </c:pt>
                <c:pt idx="8">
                  <c:v>8496325.1999999993</c:v>
                </c:pt>
                <c:pt idx="9">
                  <c:v>7987117</c:v>
                </c:pt>
                <c:pt idx="10">
                  <c:v>6594233.2000000002</c:v>
                </c:pt>
                <c:pt idx="11">
                  <c:v>7563991.5999999996</c:v>
                </c:pt>
                <c:pt idx="12">
                  <c:v>6543966.4000000004</c:v>
                </c:pt>
                <c:pt idx="13">
                  <c:v>6667300</c:v>
                </c:pt>
                <c:pt idx="14">
                  <c:v>9523666.8000000007</c:v>
                </c:pt>
                <c:pt idx="15">
                  <c:v>4764225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3-5A49-83EF-0996B8F8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0079"/>
        <c:axId val="642385199"/>
      </c:scatterChart>
      <c:valAx>
        <c:axId val="1552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2385199"/>
        <c:crosses val="autoZero"/>
        <c:crossBetween val="midCat"/>
      </c:valAx>
      <c:valAx>
        <c:axId val="6423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22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GRAFICA PROMEDIO 32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Hoja1!$V$71</c:f>
              <c:strCache>
                <c:ptCount val="1"/>
                <c:pt idx="0">
                  <c:v>Tiempo Asimétrico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Hoja1!$V$72:$V$103</c:f>
              <c:numCache>
                <c:formatCode>0.0</c:formatCode>
                <c:ptCount val="32"/>
                <c:pt idx="0">
                  <c:v>97278825</c:v>
                </c:pt>
                <c:pt idx="1">
                  <c:v>101331592</c:v>
                </c:pt>
                <c:pt idx="2">
                  <c:v>97346975.400000006</c:v>
                </c:pt>
                <c:pt idx="3">
                  <c:v>93441441.799999997</c:v>
                </c:pt>
                <c:pt idx="4">
                  <c:v>101821883.40000001</c:v>
                </c:pt>
                <c:pt idx="5">
                  <c:v>93573583.599999994</c:v>
                </c:pt>
                <c:pt idx="6">
                  <c:v>81522233.400000006</c:v>
                </c:pt>
                <c:pt idx="7">
                  <c:v>92529917</c:v>
                </c:pt>
                <c:pt idx="8">
                  <c:v>77607741.599999994</c:v>
                </c:pt>
                <c:pt idx="9">
                  <c:v>83516708.200000003</c:v>
                </c:pt>
                <c:pt idx="10">
                  <c:v>86245583.799999997</c:v>
                </c:pt>
                <c:pt idx="11">
                  <c:v>90301816.799999997</c:v>
                </c:pt>
                <c:pt idx="12">
                  <c:v>90613433.400000006</c:v>
                </c:pt>
                <c:pt idx="13">
                  <c:v>105602783.2</c:v>
                </c:pt>
                <c:pt idx="14">
                  <c:v>95694508.400000006</c:v>
                </c:pt>
                <c:pt idx="15">
                  <c:v>100050942</c:v>
                </c:pt>
                <c:pt idx="16">
                  <c:v>99916183.200000003</c:v>
                </c:pt>
                <c:pt idx="17">
                  <c:v>99934233.200000003</c:v>
                </c:pt>
                <c:pt idx="18">
                  <c:v>92967216.200000003</c:v>
                </c:pt>
                <c:pt idx="19">
                  <c:v>86820574.799999997</c:v>
                </c:pt>
                <c:pt idx="20">
                  <c:v>106759966.8</c:v>
                </c:pt>
                <c:pt idx="21">
                  <c:v>106355042</c:v>
                </c:pt>
                <c:pt idx="22">
                  <c:v>84481074.799999997</c:v>
                </c:pt>
                <c:pt idx="23">
                  <c:v>94095367</c:v>
                </c:pt>
                <c:pt idx="24">
                  <c:v>92210324.799999997</c:v>
                </c:pt>
                <c:pt idx="25">
                  <c:v>106649166.59999999</c:v>
                </c:pt>
                <c:pt idx="26">
                  <c:v>106198066.59999999</c:v>
                </c:pt>
                <c:pt idx="27">
                  <c:v>95793450</c:v>
                </c:pt>
                <c:pt idx="28">
                  <c:v>98642083.599999994</c:v>
                </c:pt>
                <c:pt idx="29">
                  <c:v>90628575</c:v>
                </c:pt>
                <c:pt idx="30">
                  <c:v>100895250</c:v>
                </c:pt>
                <c:pt idx="31">
                  <c:v>89451441.400000006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F-F146-AA01-3529A8C6E709}"/>
            </c:ext>
          </c:extLst>
        </c:ser>
        <c:ser>
          <c:idx val="1"/>
          <c:order val="1"/>
          <c:tx>
            <c:strRef>
              <c:f>Hoja1!$W$71</c:f>
              <c:strCache>
                <c:ptCount val="1"/>
                <c:pt idx="0">
                  <c:v>Tiempo Simétrico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Hoja1!$U$72:$U$103</c:f>
              <c:numCache>
                <c:formatCode>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Hoja1!$W$72:$W$103</c:f>
              <c:numCache>
                <c:formatCode>0.0</c:formatCode>
                <c:ptCount val="32"/>
                <c:pt idx="0">
                  <c:v>5197954.3529411769</c:v>
                </c:pt>
                <c:pt idx="1">
                  <c:v>8387452.2352941167</c:v>
                </c:pt>
                <c:pt idx="2">
                  <c:v>5709054.2352941176</c:v>
                </c:pt>
                <c:pt idx="3">
                  <c:v>8439293.176470587</c:v>
                </c:pt>
                <c:pt idx="4">
                  <c:v>4623108.9411764704</c:v>
                </c:pt>
                <c:pt idx="5">
                  <c:v>4652875.6470588241</c:v>
                </c:pt>
                <c:pt idx="6">
                  <c:v>3772887.411764706</c:v>
                </c:pt>
                <c:pt idx="7">
                  <c:v>2561289.4117647056</c:v>
                </c:pt>
                <c:pt idx="8">
                  <c:v>2999783.5294117648</c:v>
                </c:pt>
                <c:pt idx="9">
                  <c:v>3876713.0588235296</c:v>
                </c:pt>
                <c:pt idx="10">
                  <c:v>3330959.7647058824</c:v>
                </c:pt>
                <c:pt idx="11">
                  <c:v>4238344</c:v>
                </c:pt>
                <c:pt idx="12">
                  <c:v>10933326.705882354</c:v>
                </c:pt>
                <c:pt idx="13">
                  <c:v>5540520.5882352944</c:v>
                </c:pt>
                <c:pt idx="14">
                  <c:v>1938258.1176470588</c:v>
                </c:pt>
                <c:pt idx="15">
                  <c:v>3090800.9411764708</c:v>
                </c:pt>
                <c:pt idx="16">
                  <c:v>2222654.1176470588</c:v>
                </c:pt>
                <c:pt idx="17">
                  <c:v>3267552.2352941176</c:v>
                </c:pt>
                <c:pt idx="18">
                  <c:v>5527069.5294117648</c:v>
                </c:pt>
                <c:pt idx="19">
                  <c:v>4604495.2941176472</c:v>
                </c:pt>
                <c:pt idx="20">
                  <c:v>9510702.9411764704</c:v>
                </c:pt>
                <c:pt idx="21">
                  <c:v>9433177.7647058852</c:v>
                </c:pt>
                <c:pt idx="22">
                  <c:v>6227028.7058823537</c:v>
                </c:pt>
                <c:pt idx="23">
                  <c:v>8413693.4117647074</c:v>
                </c:pt>
                <c:pt idx="24">
                  <c:v>5046358.1176470593</c:v>
                </c:pt>
                <c:pt idx="25">
                  <c:v>11423883.647058824</c:v>
                </c:pt>
                <c:pt idx="26">
                  <c:v>2482664.1176470588</c:v>
                </c:pt>
                <c:pt idx="27">
                  <c:v>9480136.470588237</c:v>
                </c:pt>
                <c:pt idx="28">
                  <c:v>7701201.2941176472</c:v>
                </c:pt>
                <c:pt idx="29">
                  <c:v>1720905.6470588234</c:v>
                </c:pt>
                <c:pt idx="30">
                  <c:v>5871348.3529411769</c:v>
                </c:pt>
                <c:pt idx="31">
                  <c:v>6931379.4117647056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F-F146-AA01-3529A8C6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17343"/>
        <c:axId val="805185279"/>
      </c:scatterChart>
      <c:valAx>
        <c:axId val="93371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5185279"/>
        <c:crosses val="autoZero"/>
        <c:crossBetween val="midCat"/>
      </c:valAx>
      <c:valAx>
        <c:axId val="8051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en NanoSegundos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71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RESUMEN RETO 32 DIGITOS ITERATIVO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Hoja1!$AL$14</c:f>
              <c:strCache>
                <c:ptCount val="1"/>
                <c:pt idx="0">
                  <c:v>ASIMÉTRICO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Hoja1!$AL$15</c:f>
              <c:numCache>
                <c:formatCode>0.0</c:formatCode>
                <c:ptCount val="1"/>
                <c:pt idx="0">
                  <c:v>350696.26896551723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284A-AB23-49794F738C7F}"/>
            </c:ext>
          </c:extLst>
        </c:ser>
        <c:ser>
          <c:idx val="1"/>
          <c:order val="1"/>
          <c:tx>
            <c:strRef>
              <c:f>Hoja1!$AM$14</c:f>
              <c:strCache>
                <c:ptCount val="1"/>
                <c:pt idx="0">
                  <c:v>SIMÉTRICO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Hoja1!$AK$15</c:f>
              <c:strCache>
                <c:ptCount val="1"/>
                <c:pt idx="0">
                  <c:v>Iterativo</c:v>
                </c:pt>
              </c:strCache>
            </c:strRef>
          </c:cat>
          <c:val>
            <c:numRef>
              <c:f>Hoja1!$AM$15</c:f>
              <c:numCache>
                <c:formatCode>0.0</c:formatCode>
                <c:ptCount val="1"/>
                <c:pt idx="0">
                  <c:v>90426.316129032246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284A-AB23-49794F73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7183"/>
        <c:axId val="564362607"/>
      </c:barChart>
      <c:catAx>
        <c:axId val="1042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362607"/>
        <c:crosses val="autoZero"/>
        <c:auto val="1"/>
        <c:lblAlgn val="ctr"/>
        <c:lblOffset val="100"/>
        <c:noMultiLvlLbl val="0"/>
      </c:catAx>
      <c:valAx>
        <c:axId val="5643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2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26315</xdr:colOff>
      <xdr:row>20</xdr:row>
      <xdr:rowOff>13</xdr:rowOff>
    </xdr:from>
    <xdr:to>
      <xdr:col>42</xdr:col>
      <xdr:colOff>84667</xdr:colOff>
      <xdr:row>49</xdr:row>
      <xdr:rowOff>148166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E126663-140B-89C2-6CCC-6F2DA108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174625</xdr:colOff>
      <xdr:row>0</xdr:row>
      <xdr:rowOff>22678</xdr:rowOff>
    </xdr:from>
    <xdr:to>
      <xdr:col>32</xdr:col>
      <xdr:colOff>90714</xdr:colOff>
      <xdr:row>33</xdr:row>
      <xdr:rowOff>44903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0815D9-6509-04E4-C258-D83BBF3B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483620</xdr:colOff>
      <xdr:row>33</xdr:row>
      <xdr:rowOff>159202</xdr:rowOff>
    </xdr:from>
    <xdr:to>
      <xdr:col>30</xdr:col>
      <xdr:colOff>79374</xdr:colOff>
      <xdr:row>50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1BBE2F-4482-07E8-CC9B-CEC1FE58A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480787</xdr:colOff>
      <xdr:row>51</xdr:row>
      <xdr:rowOff>82662</xdr:rowOff>
    </xdr:from>
    <xdr:to>
      <xdr:col>30</xdr:col>
      <xdr:colOff>521607</xdr:colOff>
      <xdr:row>68</xdr:row>
      <xdr:rowOff>82210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587DB6-F35C-F6D4-111A-6DA3653AF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254001</xdr:colOff>
      <xdr:row>70</xdr:row>
      <xdr:rowOff>22679</xdr:rowOff>
    </xdr:from>
    <xdr:to>
      <xdr:col>32</xdr:col>
      <xdr:colOff>45358</xdr:colOff>
      <xdr:row>103</xdr:row>
      <xdr:rowOff>113393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A3C3C3-6D19-F1FA-E9C5-BED08D25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567267</xdr:colOff>
      <xdr:row>52</xdr:row>
      <xdr:rowOff>198967</xdr:rowOff>
    </xdr:from>
    <xdr:to>
      <xdr:col>39</xdr:col>
      <xdr:colOff>465666</xdr:colOff>
      <xdr:row>72</xdr:row>
      <xdr:rowOff>105833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11A9B8-27D5-9642-BCF7-104EE4C58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0E40EA-9E80-E64A-BEF5-D61E9FEC37DB}" name="Tabla4" displayName="Tabla4" ref="U71:W104" totalsRowCount="1" headerRowDxfId="259" dataDxfId="257" totalsRowDxfId="255" headerRowBorderDxfId="258" tableBorderDxfId="256" totalsRowBorderDxfId="254">
  <autoFilter ref="U71:W103" xr:uid="{060E40EA-9E80-E64A-BEF5-D61E9FEC37DB}"/>
  <tableColumns count="3">
    <tableColumn id="1" xr3:uid="{B686894B-BE04-1141-88DC-E83CFCD9F3AA}" name="Consulta" dataDxfId="253" totalsRowDxfId="252"/>
    <tableColumn id="2" xr3:uid="{C59A4C1D-B2AD-024F-9101-5DCD77980E3F}" name="Tiempo Asimétrico" totalsRowFunction="average" dataDxfId="251" totalsRowDxfId="250">
      <calculatedColumnFormula>(Tabla5[[#This Row],[Tiempo Asimétrico]]+Tabla6[[#This Row],[Tiempo Asimétrico]]+Tabla7[[#This Row],[Tiempo Asimétrico]]+Tabla8[[#This Row],[Tiempo Asimétrico]]+Tabla9[[#This Row],[Tiempo Asimétrico]])/5</calculatedColumnFormula>
    </tableColumn>
    <tableColumn id="3" xr3:uid="{A55324AC-2C90-D748-AA0C-DFC0DBE7727D}" name="Tiempo Simétrico" totalsRowFunction="average" dataDxfId="249" totalsRowDxfId="248">
      <calculatedColumnFormula>(Tabla5[[#This Row],[Tiempo Simétrico]]+Tabla6[[#This Row],[Tiempo Simétrico]]+Tabla7[[#This Row],[Tiempo Simétrico]]+Tabla8[[#This Row],[Tiempo Simétrico]]+Tabla9[[#This Row],[Tiempo Simétrico]])/5</calculatedColumnFormula>
    </tableColumn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A908A0-BC1A-1743-958F-FB636DFF9332}" name="Tabla14" displayName="Tabla14" ref="M49:O66" totalsRowCount="1" headerRowDxfId="151" dataDxfId="149" totalsRowDxfId="147" headerRowBorderDxfId="150" tableBorderDxfId="148" totalsRowBorderDxfId="146">
  <autoFilter ref="M49:O65" xr:uid="{AAA908A0-BC1A-1743-958F-FB636DFF9332}"/>
  <tableColumns count="3">
    <tableColumn id="1" xr3:uid="{50F68AD1-2D70-5542-93C6-FEA35D3F2376}" name="Consulta" dataDxfId="145" totalsRowDxfId="144"/>
    <tableColumn id="2" xr3:uid="{802EA72C-5595-E24E-B96E-DBA7CA68AA3A}" name="Tiempo Asimétrico" totalsRowFunction="average" dataDxfId="143" totalsRowDxfId="142"/>
    <tableColumn id="3" xr3:uid="{D1B916A7-8AC2-E644-B882-951197962463}" name="Tiempo Simétrico" totalsRowFunction="average" dataDxfId="141" totalsRowDxfId="1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B41858-CADB-8F4E-B7CB-BCE332F602F5}" name="Tabla15" displayName="Tabla15" ref="Q49:S66" totalsRowCount="1" headerRowDxfId="139" dataDxfId="137" totalsRowDxfId="135" headerRowBorderDxfId="138" tableBorderDxfId="136" totalsRowBorderDxfId="134">
  <autoFilter ref="Q49:S65" xr:uid="{7AB41858-CADB-8F4E-B7CB-BCE332F602F5}"/>
  <tableColumns count="3">
    <tableColumn id="1" xr3:uid="{26E8454D-AADF-9B45-BF88-DC5BF0BA5853}" name="Consulta" dataDxfId="133" totalsRowDxfId="132"/>
    <tableColumn id="2" xr3:uid="{321C4829-AA9C-0A40-B9B0-508D7D16B1A4}" name="Tiempo Asimétrico" totalsRowFunction="average" dataDxfId="131" totalsRowDxfId="130"/>
    <tableColumn id="3" xr3:uid="{A5E0B312-B882-5941-9D45-F47096C26D75}" name="Tiempo Simétrico" totalsRowFunction="average" dataDxfId="129" totalsRowDxfId="1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D06D876-F27C-E24B-B4FD-73E89298BC6E}" name="Tabla16" displayName="Tabla16" ref="U49:W66" totalsRowCount="1" headerRowDxfId="127" dataDxfId="125" totalsRowDxfId="123" headerRowBorderDxfId="126" tableBorderDxfId="124" totalsRowBorderDxfId="122">
  <autoFilter ref="U49:W65" xr:uid="{6D06D876-F27C-E24B-B4FD-73E89298BC6E}"/>
  <tableColumns count="3">
    <tableColumn id="1" xr3:uid="{D3E31363-A49A-CF41-9693-1B3429E31C03}" name="Consulta" dataDxfId="121" totalsRowDxfId="120"/>
    <tableColumn id="2" xr3:uid="{23C647C2-6BBA-B348-B967-267B688DEB95}" name="Tiempo Asimétrico" totalsRowFunction="average" dataDxfId="119" totalsRowDxfId="118">
      <calculatedColumnFormula>(Tabla10[[#This Row],[Tiempo Asimétrico]]+Tabla11[[#This Row],[Tiempo Asimétrico]]+Tabla12[[#This Row],[Tiempo Asimétrico]]+Tabla14[[#This Row],[Tiempo Asimétrico]]+Tabla15[[#This Row],[Tiempo Asimétrico]])/5</calculatedColumnFormula>
    </tableColumn>
    <tableColumn id="3" xr3:uid="{73953B0A-698C-BD44-8956-DDBD272AD83B}" name="Tiempo Simétrico" totalsRowFunction="average" dataDxfId="117" totalsRowDxfId="116">
      <calculatedColumnFormula>(Tabla10[[#This Row],[Tiempo Simétrico]]+Tabla11[[#This Row],[Tiempo Simétrico]]+Tabla12[[#This Row],[Tiempo Simétrico]]+Tabla14[[#This Row],[Tiempo Simétrico]]+Tabla15[[#This Row],[Tiempo Simétrico]])/5</calculatedColumnFormula>
    </tableColumn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9898607-F5D3-6F44-86C8-3F66D6D5FFD8}" name="Tabla17" displayName="Tabla17" ref="U39:W44" totalsRowCount="1" headerRowDxfId="115" headerRowBorderDxfId="114" tableBorderDxfId="113" totalsRowBorderDxfId="112">
  <autoFilter ref="U39:W43" xr:uid="{89898607-F5D3-6F44-86C8-3F66D6D5FFD8}"/>
  <tableColumns count="3">
    <tableColumn id="1" xr3:uid="{B69A6CFF-6794-684C-AE5F-F6214AAE505B}" name="Consulta" dataDxfId="111" totalsRowDxfId="110"/>
    <tableColumn id="2" xr3:uid="{AF46762E-1F84-0A42-B64E-6E7C31979119}" name="Tiempo Asimétrico" totalsRowFunction="average" dataDxfId="109" totalsRowDxfId="108">
      <calculatedColumnFormula>(Tabla18[[#This Row],[Tiempo Asimétrico]]+Tabla22[[#This Row],[Tiempo Asimétrico]]+Tabla21[[#This Row],[Tiempo Asimétrico]]+Tabla20[[#This Row],[Tiempo Asimétrico]]+Tabla19[[#This Row],[Tiempo Asimétrico]])/5</calculatedColumnFormula>
    </tableColumn>
    <tableColumn id="3" xr3:uid="{F50217F7-15F8-274C-88A2-AA0A0AAF7324}" name="Tiempo Simétrico" totalsRowFunction="average" dataDxfId="107" totalsRowDxfId="106">
      <calculatedColumnFormula>(Tabla18[[#This Row],[Tiempo Simétrico]]+Tabla22[[#This Row],[Tiempo Simétrico]]+Tabla21[[#This Row],[Tiempo Simétrico]]+Tabla20[[#This Row],[Tiempo Simétrico]]+Tabla19[[#This Row],[Tiempo Simétrico]])/5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1C4CEA4-FAEB-4647-93FB-6BE9BF96EAE4}" name="Tabla18" displayName="Tabla18" ref="Q39:S44" totalsRowCount="1" headerRowDxfId="105" headerRowBorderDxfId="104" tableBorderDxfId="103" totalsRowBorderDxfId="102">
  <autoFilter ref="Q39:S43" xr:uid="{A1C4CEA4-FAEB-4647-93FB-6BE9BF96EAE4}"/>
  <tableColumns count="3">
    <tableColumn id="1" xr3:uid="{B526322C-6377-564C-94B0-204588E7F24D}" name="Consulta" dataDxfId="101" totalsRowDxfId="100"/>
    <tableColumn id="2" xr3:uid="{DB25203B-8226-FC41-B281-0BF7074523B4}" name="Tiempo Asimétrico" totalsRowFunction="average" dataDxfId="99" totalsRowDxfId="98"/>
    <tableColumn id="3" xr3:uid="{CE56AC7D-26EE-FE41-8939-7E1E9B227A55}" name="Tiempo Simétrico" totalsRowFunction="average" dataDxfId="97" totalsRowDxfId="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1D6C2A-436B-A749-BBDA-8B3CEE68D1CF}" name="Tabla19" displayName="Tabla19" ref="A39:C44" totalsRowCount="1" headerRowDxfId="95" totalsRowDxfId="92" headerRowBorderDxfId="94" tableBorderDxfId="93" totalsRowBorderDxfId="91">
  <autoFilter ref="A39:C43" xr:uid="{F61D6C2A-436B-A749-BBDA-8B3CEE68D1CF}"/>
  <tableColumns count="3">
    <tableColumn id="1" xr3:uid="{6554CDE1-5EA1-4245-A501-216741BD1F63}" name="Consulta" dataDxfId="90" totalsRowDxfId="89"/>
    <tableColumn id="2" xr3:uid="{9D38F8F9-A0F2-744F-90BF-6DAE6B595C62}" name="Tiempo Asimétrico" totalsRowFunction="average" dataDxfId="88" totalsRowDxfId="87"/>
    <tableColumn id="3" xr3:uid="{74D2BBB5-35AE-884B-8CDE-D26F311D6D01}" name="Tiempo Simétrico" totalsRowFunction="average" dataDxfId="86" totalsRowDxfId="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4C2DFB-0CA6-614E-BDE4-20172A0B09D2}" name="Tabla20" displayName="Tabla20" ref="E39:G44" totalsRowCount="1" totalsRowDxfId="82" headerRowBorderDxfId="84" tableBorderDxfId="83" totalsRowBorderDxfId="81">
  <autoFilter ref="E39:G43" xr:uid="{D64C2DFB-0CA6-614E-BDE4-20172A0B09D2}"/>
  <tableColumns count="3">
    <tableColumn id="1" xr3:uid="{561F5AB6-C437-1C4E-84E9-338C92E24730}" name="Consulta" dataDxfId="80" totalsRowDxfId="79"/>
    <tableColumn id="2" xr3:uid="{45D8E77E-25CC-2449-A01B-140D57F8CD49}" name="Tiempo Asimétrico" totalsRowFunction="average" dataDxfId="78" totalsRowDxfId="77"/>
    <tableColumn id="3" xr3:uid="{172BE3F0-FB2C-C84C-B646-436C18F256BD}" name="Tiempo Simétrico" totalsRowFunction="average" dataDxfId="76" totalsRowDxfId="7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7472DD-45EA-6E4A-9AC1-20DF4B8E2EAD}" name="Tabla21" displayName="Tabla21" ref="I39:K44" totalsRowCount="1" totalsRowDxfId="72" headerRowBorderDxfId="74" tableBorderDxfId="73" totalsRowBorderDxfId="71">
  <autoFilter ref="I39:K43" xr:uid="{3A7472DD-45EA-6E4A-9AC1-20DF4B8E2EAD}"/>
  <tableColumns count="3">
    <tableColumn id="1" xr3:uid="{8FBDBAA0-DCAA-2B47-8656-AFCD28B10FCB}" name="Consulta" dataDxfId="70" totalsRowDxfId="69"/>
    <tableColumn id="2" xr3:uid="{D66BFC7A-BEDA-A443-AAC1-6B2B46ADBDB2}" name="Tiempo Asimétrico" totalsRowFunction="average" dataDxfId="68" totalsRowDxfId="67"/>
    <tableColumn id="3" xr3:uid="{9965D672-0E38-3740-B909-70E1011BD075}" name="Tiempo Simétrico" totalsRowFunction="average" dataDxfId="66" totalsRowDxfId="6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9856495-7DEE-5247-83B8-5ADB360670A2}" name="Tabla22" displayName="Tabla22" ref="M39:O44" totalsRowCount="1" totalsRowDxfId="62" headerRowBorderDxfId="64" tableBorderDxfId="63" totalsRowBorderDxfId="61">
  <autoFilter ref="M39:O43" xr:uid="{99856495-7DEE-5247-83B8-5ADB360670A2}"/>
  <tableColumns count="3">
    <tableColumn id="1" xr3:uid="{4645B1E6-F724-864A-A8C0-AAA08281731C}" name="Consulta" dataDxfId="60" totalsRowDxfId="59"/>
    <tableColumn id="2" xr3:uid="{BE21E83F-857C-9047-8F4C-B82348C6034F}" name="Tiempo Asimétrico" totalsRowFunction="average" dataDxfId="58" totalsRowDxfId="57"/>
    <tableColumn id="3" xr3:uid="{E1936603-3E44-2643-A564-2F902A170ADE}" name="Tiempo Simétrico" totalsRowFunction="average" dataDxfId="56" totalsRowDxfId="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974C50-2E62-A643-A074-74B1E34EA305}" name="Tabla23" displayName="Tabla23" ref="A1:C34" totalsRowCount="1" headerRowDxfId="54" headerRowBorderDxfId="53" tableBorderDxfId="52" totalsRowBorderDxfId="51">
  <autoFilter ref="A1:C33" xr:uid="{7C974C50-2E62-A643-A074-74B1E34EA305}"/>
  <tableColumns count="3">
    <tableColumn id="1" xr3:uid="{F9FCF53F-591B-B845-82DD-D1E9F27BF354}" name="Consulta" dataDxfId="50" totalsRowDxfId="49"/>
    <tableColumn id="2" xr3:uid="{7BD46AE7-B825-BA47-A473-1EC88831579E}" name="Tiempo Asimétrico" totalsRowFunction="custom" dataDxfId="48" totalsRowDxfId="47">
      <totalsRowFormula>AVERAGE(B5:B33)</totalsRowFormula>
    </tableColumn>
    <tableColumn id="3" xr3:uid="{A59AD142-2371-A04A-84A7-BFE2E44806A5}" name="Tiempo Simétrico" totalsRowFunction="custom" dataDxfId="46" totalsRowDxfId="45">
      <totalsRowFormula>AVERAGE(C3:C33)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0269C-A758-2041-A1AF-7BD7180832AF}" name="Tabla5" displayName="Tabla5" ref="A71:C104" totalsRowCount="1" headerRowDxfId="247" dataDxfId="245" totalsRowDxfId="243" headerRowBorderDxfId="246" tableBorderDxfId="244" totalsRowBorderDxfId="242">
  <autoFilter ref="A71:C103" xr:uid="{51F0269C-A758-2041-A1AF-7BD7180832AF}"/>
  <tableColumns count="3">
    <tableColumn id="1" xr3:uid="{0A372A01-1F7C-074B-83EA-EBC1127BE52A}" name="Consulta" dataDxfId="241" totalsRowDxfId="240"/>
    <tableColumn id="2" xr3:uid="{1B2C781B-2C60-3048-BEAC-3E7253979FFF}" name="Tiempo Asimétrico" totalsRowFunction="average" dataDxfId="239" totalsRowDxfId="238"/>
    <tableColumn id="3" xr3:uid="{E6814BCB-7889-9746-901D-48591A33FFD7}" name="Tiempo Simétrico" totalsRowFunction="average" dataDxfId="237" totalsRowDxfId="23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DB51536-252D-C34F-B6F3-CD555BC46466}" name="Tabla24" displayName="Tabla24" ref="E1:G34" totalsRowCount="1" headerRowBorderDxfId="44" tableBorderDxfId="43" totalsRowBorderDxfId="42">
  <autoFilter ref="E1:G33" xr:uid="{4DB51536-252D-C34F-B6F3-CD555BC46466}"/>
  <tableColumns count="3">
    <tableColumn id="1" xr3:uid="{A9B8B9D1-613C-7141-B6B3-200F209F52C1}" name="Consulta" dataDxfId="41" totalsRowDxfId="40"/>
    <tableColumn id="2" xr3:uid="{C9137B65-C4A6-2E49-B721-10807CFA0011}" name="Tiempo Asimétrico" totalsRowFunction="custom" dataDxfId="39" totalsRowDxfId="38">
      <totalsRowFormula>AVERAGE(F5:F33)</totalsRowFormula>
    </tableColumn>
    <tableColumn id="3" xr3:uid="{CF82B763-BFC5-064C-AAF5-E606622745B2}" name="Tiempo Simétrico" totalsRowFunction="custom" dataDxfId="37" totalsRowDxfId="36">
      <totalsRowFormula>AVERAGE(G3:G33)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C603C36-3341-E94F-B0C0-2E77EE82D091}" name="Tabla25" displayName="Tabla25" ref="I1:K34" totalsRowCount="1" headerRowBorderDxfId="35" tableBorderDxfId="34" totalsRowBorderDxfId="33">
  <autoFilter ref="I1:K33" xr:uid="{DC603C36-3341-E94F-B0C0-2E77EE82D091}"/>
  <tableColumns count="3">
    <tableColumn id="1" xr3:uid="{3E80EB0C-1824-A242-92F4-B99DCF86889E}" name="Consulta" dataDxfId="32" totalsRowDxfId="31"/>
    <tableColumn id="2" xr3:uid="{89F03B04-F0EF-FD42-BE48-1356EE108044}" name="Tiempo Asimétrico" totalsRowFunction="custom" totalsRowDxfId="30">
      <totalsRowFormula>AVERAGE(J5:J33)</totalsRowFormula>
    </tableColumn>
    <tableColumn id="3" xr3:uid="{D433D4C8-EE7D-6E4D-AC5B-DDD93695C13C}" name="Tiempo Simétrico" totalsRowFunction="custom" totalsRowDxfId="29">
      <totalsRowFormula>AVERAGE(K3:K33)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6986C34-5F03-2F44-B0B3-E5A9D19B2CB9}" name="Tabla26" displayName="Tabla26" ref="M1:O34" totalsRowCount="1" headerRowBorderDxfId="28" tableBorderDxfId="27" totalsRowBorderDxfId="26">
  <autoFilter ref="M1:O33" xr:uid="{D6986C34-5F03-2F44-B0B3-E5A9D19B2CB9}"/>
  <tableColumns count="3">
    <tableColumn id="1" xr3:uid="{AFAC35BD-8D77-0444-98C7-73F316F9784C}" name="Consulta" dataDxfId="25" totalsRowDxfId="24"/>
    <tableColumn id="2" xr3:uid="{181E4D3C-F1C2-A24F-BE17-63D13C697EBD}" name="Tiempo Asimétrico" totalsRowFunction="custom" dataDxfId="23" totalsRowDxfId="22">
      <totalsRowFormula>AVERAGE(N5:N33)</totalsRowFormula>
    </tableColumn>
    <tableColumn id="3" xr3:uid="{6BB379C9-B181-1149-B72C-34F50BB51321}" name="Tiempo Simétrico" totalsRowFunction="custom" dataDxfId="21" totalsRowDxfId="20">
      <totalsRowFormula>AVERAGE(O3:O33)</totalsRow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AFEADE5-E11A-074B-B942-0DD272CE1BE0}" name="Tabla27" displayName="Tabla27" ref="Q1:S34" totalsRowCount="1" totalsRowDxfId="17" headerRowBorderDxfId="19" tableBorderDxfId="18" totalsRowBorderDxfId="16">
  <autoFilter ref="Q1:S33" xr:uid="{DAFEADE5-E11A-074B-B942-0DD272CE1BE0}"/>
  <tableColumns count="3">
    <tableColumn id="1" xr3:uid="{D1B8479D-4B97-3D4C-8D4C-A470F343583C}" name="Consulta" dataDxfId="15" totalsRowDxfId="14"/>
    <tableColumn id="2" xr3:uid="{2A931553-5DE3-3348-9AA5-8F50E251F7B5}" name="Tiempo Asimétrico" totalsRowFunction="custom" dataDxfId="13" totalsRowDxfId="12">
      <totalsRowFormula>AVERAGE(R5:R33)</totalsRowFormula>
    </tableColumn>
    <tableColumn id="3" xr3:uid="{C4AA4E63-C390-D746-BEE6-12574603F934}" name="Tiempo Simétrico" totalsRowFunction="custom" dataDxfId="11" totalsRowDxfId="10">
      <totalsRowFormula>AVERAGE(S3:S33)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FAF2446-D72A-1441-B0A2-6739301BAA5C}" name="Tabla28" displayName="Tabla28" ref="U1:W34" totalsRowCount="1" totalsRowDxfId="7" headerRowBorderDxfId="9" tableBorderDxfId="8" totalsRowBorderDxfId="6">
  <autoFilter ref="U1:W33" xr:uid="{AFAF2446-D72A-1441-B0A2-6739301BAA5C}"/>
  <tableColumns count="3">
    <tableColumn id="1" xr3:uid="{C06BBFB3-90AF-DF47-B454-0F434D25CF8F}" name="Consulta" dataDxfId="5" totalsRowDxfId="4"/>
    <tableColumn id="2" xr3:uid="{E354B604-AFB5-5F44-A65E-133136A22C2E}" name="Tiempo Asimétrico" totalsRowFunction="custom" dataDxfId="3" totalsRowDxfId="2">
      <calculatedColumnFormula>(Tabla23[[#This Row],[Tiempo Asimétrico]]+Tabla24[[#This Row],[Tiempo Asimétrico]]+Tabla25[[#This Row],[Tiempo Asimétrico]]+Tabla26[[#This Row],[Tiempo Asimétrico]]+Tabla27[[#This Row],[Tiempo Asimétrico]])/5</calculatedColumnFormula>
      <totalsRowFormula>AVERAGE(V5:V33)</totalsRowFormula>
    </tableColumn>
    <tableColumn id="3" xr3:uid="{11430457-57EF-D849-93B0-6C77527C985F}" name="Tiempo Simétrico" totalsRowFunction="custom" dataDxfId="1" totalsRowDxfId="0">
      <calculatedColumnFormula>(Tabla23[[#This Row],[Tiempo Simétrico]]+Tabla24[[#This Row],[Tiempo Simétrico]]+Tabla25[[#This Row],[Tiempo Simétrico]]+Tabla26[[#This Row],[Tiempo Simétrico]]+Tabla27[[#This Row],[Tiempo Simétrico]])/5</calculatedColumnFormula>
      <totalsRowFormula>AVERAGE(W3:W33)</totalsRow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3377ED-AB76-814A-9077-BBA91E6E7101}" name="Tabla6" displayName="Tabla6" ref="E71:G104" totalsRowCount="1" headerRowDxfId="235" dataDxfId="233" totalsRowDxfId="231" headerRowBorderDxfId="234" tableBorderDxfId="232" totalsRowBorderDxfId="230">
  <autoFilter ref="E71:G103" xr:uid="{2C3377ED-AB76-814A-9077-BBA91E6E7101}"/>
  <tableColumns count="3">
    <tableColumn id="1" xr3:uid="{5BE934FA-FA7F-7642-8C88-42C6344AFEF3}" name="Consulta" dataDxfId="229" totalsRowDxfId="228"/>
    <tableColumn id="2" xr3:uid="{FEA759F4-2266-7942-B984-8B52728F6941}" name="Tiempo Asimétrico" totalsRowFunction="average" dataDxfId="227" totalsRowDxfId="226"/>
    <tableColumn id="3" xr3:uid="{513FA64D-0144-2047-BCCD-F32A1152CA2F}" name="Tiempo Simétrico" totalsRowFunction="average" dataDxfId="225" totalsRowDxfId="2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645962-8606-914A-8FE9-F800A703B5FB}" name="Tabla7" displayName="Tabla7" ref="I71:K104" totalsRowCount="1" headerRowDxfId="223" dataDxfId="221" totalsRowDxfId="219" headerRowBorderDxfId="222" tableBorderDxfId="220" totalsRowBorderDxfId="218">
  <autoFilter ref="I71:K103" xr:uid="{D6645962-8606-914A-8FE9-F800A703B5FB}"/>
  <tableColumns count="3">
    <tableColumn id="1" xr3:uid="{D867095B-7508-C04D-AD68-C81FA128A571}" name="Consulta" dataDxfId="217" totalsRowDxfId="216"/>
    <tableColumn id="2" xr3:uid="{0490FBB0-D3BF-5943-AE3C-D60E06EF6FD6}" name="Tiempo Asimétrico" totalsRowFunction="average" dataDxfId="215" totalsRowDxfId="214"/>
    <tableColumn id="3" xr3:uid="{DF9A1FC5-26F6-E648-A518-9109E0918DEE}" name="Tiempo Simétrico" totalsRowFunction="average" dataDxfId="213" totalsRowDxfId="2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0B431F-0031-AA46-8394-51D95B87EA89}" name="Tabla8" displayName="Tabla8" ref="M71:O104" totalsRowCount="1" headerRowDxfId="211" dataDxfId="209" totalsRowDxfId="207" headerRowBorderDxfId="210" tableBorderDxfId="208" totalsRowBorderDxfId="206">
  <autoFilter ref="M71:O103" xr:uid="{0B0B431F-0031-AA46-8394-51D95B87EA89}"/>
  <tableColumns count="3">
    <tableColumn id="1" xr3:uid="{57177002-4DEA-B148-A435-ECE822CC03B0}" name="Consulta" dataDxfId="205" totalsRowDxfId="204"/>
    <tableColumn id="2" xr3:uid="{F45C9F13-0618-174A-8A25-6E5535196875}" name="Tiempo Asimétrico" totalsRowFunction="average" dataDxfId="203" totalsRowDxfId="202"/>
    <tableColumn id="3" xr3:uid="{2AF4E296-147E-3C48-8F07-6BE13B71E707}" name="Tiempo Simétrico" totalsRowFunction="average" dataDxfId="201" totalsRowDxfId="2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0DC7B6-08E4-BC48-8FE0-AB0231F8C233}" name="Tabla9" displayName="Tabla9" ref="Q71:S104" totalsRowCount="1" headerRowDxfId="199" dataDxfId="197" totalsRowDxfId="195" headerRowBorderDxfId="198" tableBorderDxfId="196" totalsRowBorderDxfId="194">
  <autoFilter ref="Q71:S103" xr:uid="{410DC7B6-08E4-BC48-8FE0-AB0231F8C233}"/>
  <tableColumns count="3">
    <tableColumn id="1" xr3:uid="{C6BDD27C-036F-4640-9776-DAD5AEAA754E}" name="Consulta" dataDxfId="193" totalsRowDxfId="192"/>
    <tableColumn id="2" xr3:uid="{87D156E8-1F37-8842-BABA-53B4F5AE8A49}" name="Tiempo Asimétrico" totalsRowFunction="average" dataDxfId="191" totalsRowDxfId="190"/>
    <tableColumn id="3" xr3:uid="{A9B2DB3A-F5FF-D74D-B977-DE3E6DAB0DCE}" name="Tiempo Simétrico" totalsRowFunction="average" dataDxfId="189" totalsRowDxfId="18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6155B2-67C1-D144-BB7E-0CB32679E3BA}" name="Tabla10" displayName="Tabla10" ref="A49:C66" totalsRowCount="1" headerRowDxfId="187" dataDxfId="185" totalsRowDxfId="183" headerRowBorderDxfId="186" tableBorderDxfId="184" totalsRowBorderDxfId="182">
  <autoFilter ref="A49:C65" xr:uid="{A76155B2-67C1-D144-BB7E-0CB32679E3BA}"/>
  <tableColumns count="3">
    <tableColumn id="1" xr3:uid="{986534A5-CF61-E749-8C82-FA3CD4F0D696}" name="Consulta" dataDxfId="181" totalsRowDxfId="180"/>
    <tableColumn id="2" xr3:uid="{2F730F93-11B3-3A41-9EB0-714D3BFAB345}" name="Tiempo Asimétrico" totalsRowFunction="average" dataDxfId="179" totalsRowDxfId="178"/>
    <tableColumn id="3" xr3:uid="{7336026D-4C3F-8F41-94CD-1BFAFFF0573A}" name="Tiempo Simétrico" totalsRowFunction="average" dataDxfId="177" totalsRowDxfId="1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C8B27A-AEC8-4B4D-8F74-A4DB28B5E62E}" name="Tabla11" displayName="Tabla11" ref="E49:G66" totalsRowCount="1" headerRowDxfId="175" dataDxfId="173" totalsRowDxfId="171" headerRowBorderDxfId="174" tableBorderDxfId="172" totalsRowBorderDxfId="170">
  <autoFilter ref="E49:G65" xr:uid="{76C8B27A-AEC8-4B4D-8F74-A4DB28B5E62E}"/>
  <tableColumns count="3">
    <tableColumn id="1" xr3:uid="{31970342-508C-D54D-9462-7C2DCA1BCF56}" name="Consulta" dataDxfId="169" totalsRowDxfId="168"/>
    <tableColumn id="2" xr3:uid="{736C6914-8D7A-DE46-9F7B-AD4B4C8FA66B}" name="Tiempo Asimétrico" totalsRowFunction="average" dataDxfId="167" totalsRowDxfId="166"/>
    <tableColumn id="3" xr3:uid="{E0FE4B74-2FA5-C341-86C6-C63D41FBD78B}" name="Tiempo Simétrico" totalsRowFunction="average" dataDxfId="165" totalsRow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5C75EB-212C-2647-AA41-60403C23C85E}" name="Tabla12" displayName="Tabla12" ref="I49:K66" totalsRowCount="1" headerRowDxfId="163" dataDxfId="161" totalsRowDxfId="159" headerRowBorderDxfId="162" tableBorderDxfId="160" totalsRowBorderDxfId="158">
  <autoFilter ref="I49:K65" xr:uid="{DA5C75EB-212C-2647-AA41-60403C23C85E}"/>
  <tableColumns count="3">
    <tableColumn id="1" xr3:uid="{478A0896-8E81-D048-B00E-736210BAFE71}" name="Consulta" dataDxfId="157" totalsRowDxfId="156"/>
    <tableColumn id="2" xr3:uid="{7178FE57-DACE-0347-87F0-A0EBDFDA247E}" name="Tiempo Asimétrico" totalsRowFunction="average" dataDxfId="155" totalsRowDxfId="154"/>
    <tableColumn id="3" xr3:uid="{561189C5-9253-8243-B637-FEC8CE80A07F}" name="Tiempo Simétrico" totalsRowFunction="average" dataDxfId="153" totalsRow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B53C-A827-8840-B716-72B9F3F121B7}">
  <dimension ref="A1:BB177"/>
  <sheetViews>
    <sheetView tabSelected="1" topLeftCell="Y1" zoomScale="90" zoomScaleNormal="66" workbookViewId="0">
      <selection activeCell="AK13" sqref="AK13:AN18"/>
    </sheetView>
  </sheetViews>
  <sheetFormatPr baseColWidth="10" defaultRowHeight="16" x14ac:dyDescent="0.2"/>
  <cols>
    <col min="1" max="1" width="11.6640625" style="9" customWidth="1"/>
    <col min="2" max="2" width="20" style="4" customWidth="1"/>
    <col min="3" max="3" width="19" style="4" customWidth="1"/>
    <col min="4" max="4" width="10.83203125" style="5"/>
    <col min="5" max="5" width="12.1640625" style="9" bestFit="1" customWidth="1"/>
    <col min="6" max="6" width="19.83203125" style="4" customWidth="1"/>
    <col min="7" max="7" width="18.83203125" style="4" customWidth="1"/>
    <col min="8" max="8" width="10.83203125" style="5"/>
    <col min="9" max="9" width="11.6640625" style="9" customWidth="1"/>
    <col min="10" max="10" width="20" style="4" customWidth="1"/>
    <col min="11" max="11" width="19" style="4" customWidth="1"/>
    <col min="12" max="12" width="10.83203125" style="5"/>
    <col min="13" max="13" width="11.6640625" style="9" customWidth="1"/>
    <col min="14" max="14" width="20" style="4" customWidth="1"/>
    <col min="15" max="15" width="19" style="4" customWidth="1"/>
    <col min="16" max="16" width="10.83203125" style="5"/>
    <col min="17" max="17" width="11.33203125" style="9" customWidth="1"/>
    <col min="18" max="18" width="19.6640625" style="4" customWidth="1"/>
    <col min="19" max="19" width="18.5" style="4" customWidth="1"/>
    <col min="20" max="20" width="10.83203125" style="5"/>
    <col min="21" max="21" width="11.33203125" style="9" customWidth="1"/>
    <col min="22" max="22" width="19.6640625" style="4" customWidth="1"/>
    <col min="23" max="23" width="18.5" style="4" customWidth="1"/>
    <col min="24" max="25" width="10.83203125" style="5" customWidth="1"/>
    <col min="26" max="26" width="10.83203125" style="5"/>
    <col min="27" max="33" width="10.83203125" style="5" customWidth="1"/>
    <col min="34" max="42" width="15.83203125" style="5" customWidth="1"/>
    <col min="43" max="16384" width="10.83203125" style="5"/>
  </cols>
  <sheetData>
    <row r="1" spans="1:54" s="42" customFormat="1" x14ac:dyDescent="0.2">
      <c r="A1" s="12" t="s">
        <v>0</v>
      </c>
      <c r="B1" s="13" t="s">
        <v>1</v>
      </c>
      <c r="C1" s="14" t="s">
        <v>2</v>
      </c>
      <c r="D1" s="41"/>
      <c r="E1" s="12" t="s">
        <v>0</v>
      </c>
      <c r="F1" s="13" t="s">
        <v>1</v>
      </c>
      <c r="G1" s="14" t="s">
        <v>2</v>
      </c>
      <c r="H1" s="41"/>
      <c r="I1" s="12" t="s">
        <v>0</v>
      </c>
      <c r="J1" s="13" t="s">
        <v>1</v>
      </c>
      <c r="K1" s="14" t="s">
        <v>2</v>
      </c>
      <c r="L1" s="41"/>
      <c r="M1" s="12" t="s">
        <v>0</v>
      </c>
      <c r="N1" s="13" t="s">
        <v>1</v>
      </c>
      <c r="O1" s="14" t="s">
        <v>2</v>
      </c>
      <c r="P1" s="41"/>
      <c r="Q1" s="12" t="s">
        <v>0</v>
      </c>
      <c r="R1" s="13" t="s">
        <v>1</v>
      </c>
      <c r="S1" s="14" t="s">
        <v>2</v>
      </c>
      <c r="T1" s="41"/>
      <c r="U1" s="12" t="s">
        <v>0</v>
      </c>
      <c r="V1" s="13" t="s">
        <v>1</v>
      </c>
      <c r="W1" s="14" t="s">
        <v>2</v>
      </c>
      <c r="X1" s="41"/>
      <c r="Y1" s="41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4" x14ac:dyDescent="0.2">
      <c r="A2" s="17">
        <v>1</v>
      </c>
      <c r="B2" s="7">
        <v>32527833</v>
      </c>
      <c r="C2" s="18">
        <v>8531333</v>
      </c>
      <c r="D2" s="4"/>
      <c r="E2" s="17">
        <v>1</v>
      </c>
      <c r="F2" s="7">
        <v>28435875</v>
      </c>
      <c r="G2" s="18">
        <v>7556500</v>
      </c>
      <c r="H2" s="4"/>
      <c r="I2" s="17">
        <v>1</v>
      </c>
      <c r="J2" s="7">
        <v>28995375</v>
      </c>
      <c r="K2" s="18">
        <v>7802625</v>
      </c>
      <c r="L2" s="4"/>
      <c r="M2" s="17">
        <v>1</v>
      </c>
      <c r="N2" s="7">
        <v>30447625</v>
      </c>
      <c r="O2" s="18">
        <v>7714042</v>
      </c>
      <c r="P2" s="4"/>
      <c r="Q2" s="17">
        <v>1</v>
      </c>
      <c r="R2" s="7">
        <v>30561667</v>
      </c>
      <c r="S2" s="18">
        <v>7776375</v>
      </c>
      <c r="T2" s="4"/>
      <c r="U2" s="17">
        <v>1</v>
      </c>
      <c r="V2" s="7">
        <f>(Tabla23[[#This Row],[Tiempo Asimétrico]]+Tabla24[[#This Row],[Tiempo Asimétrico]]+Tabla25[[#This Row],[Tiempo Asimétrico]]+Tabla26[[#This Row],[Tiempo Asimétrico]]+Tabla27[[#This Row],[Tiempo Asimétrico]])/5</f>
        <v>30193675</v>
      </c>
      <c r="W2" s="7">
        <f>(Tabla23[[#This Row],[Tiempo Simétrico]]+Tabla24[[#This Row],[Tiempo Simétrico]]+Tabla25[[#This Row],[Tiempo Simétrico]]+Tabla26[[#This Row],[Tiempo Simétrico]]+Tabla27[[#This Row],[Tiempo Simétrico]])/5</f>
        <v>7876175</v>
      </c>
      <c r="X2" s="4"/>
      <c r="Y2" s="4"/>
    </row>
    <row r="3" spans="1:54" x14ac:dyDescent="0.2">
      <c r="A3" s="17">
        <v>2</v>
      </c>
      <c r="B3" s="7">
        <v>2458833</v>
      </c>
      <c r="C3" s="18">
        <v>119334</v>
      </c>
      <c r="D3" s="4"/>
      <c r="E3" s="17">
        <v>2</v>
      </c>
      <c r="F3" s="7">
        <v>1493292</v>
      </c>
      <c r="G3" s="18">
        <v>93125</v>
      </c>
      <c r="H3" s="4"/>
      <c r="I3" s="17">
        <v>2</v>
      </c>
      <c r="J3" s="7">
        <v>1299000</v>
      </c>
      <c r="K3" s="18">
        <v>104834</v>
      </c>
      <c r="L3" s="4"/>
      <c r="M3" s="17">
        <v>2</v>
      </c>
      <c r="N3" s="7">
        <v>1390542</v>
      </c>
      <c r="O3" s="18">
        <v>102125</v>
      </c>
      <c r="P3" s="4"/>
      <c r="Q3" s="17">
        <v>2</v>
      </c>
      <c r="R3" s="7">
        <v>2560333</v>
      </c>
      <c r="S3" s="18">
        <v>112583</v>
      </c>
      <c r="T3" s="4"/>
      <c r="U3" s="17">
        <v>2</v>
      </c>
      <c r="V3" s="7">
        <f>(Tabla23[[#This Row],[Tiempo Asimétrico]]+Tabla24[[#This Row],[Tiempo Asimétrico]]+Tabla25[[#This Row],[Tiempo Asimétrico]]+Tabla26[[#This Row],[Tiempo Asimétrico]]+Tabla27[[#This Row],[Tiempo Asimétrico]])/5</f>
        <v>1840400</v>
      </c>
      <c r="W3" s="7">
        <f>(Tabla23[[#This Row],[Tiempo Simétrico]]+Tabla24[[#This Row],[Tiempo Simétrico]]+Tabla25[[#This Row],[Tiempo Simétrico]]+Tabla26[[#This Row],[Tiempo Simétrico]]+Tabla27[[#This Row],[Tiempo Simétrico]])/5</f>
        <v>106400.2</v>
      </c>
      <c r="X3" s="4"/>
      <c r="Y3" s="4"/>
    </row>
    <row r="4" spans="1:54" x14ac:dyDescent="0.2">
      <c r="A4" s="17">
        <v>3</v>
      </c>
      <c r="B4" s="7">
        <v>1253250</v>
      </c>
      <c r="C4" s="18">
        <v>91958</v>
      </c>
      <c r="D4" s="4"/>
      <c r="E4" s="17">
        <v>3</v>
      </c>
      <c r="F4" s="7">
        <v>1221916</v>
      </c>
      <c r="G4" s="18">
        <v>92667</v>
      </c>
      <c r="H4" s="4"/>
      <c r="I4" s="17">
        <v>3</v>
      </c>
      <c r="J4" s="7">
        <v>482041</v>
      </c>
      <c r="K4" s="18">
        <v>116041</v>
      </c>
      <c r="L4" s="4"/>
      <c r="M4" s="17">
        <v>3</v>
      </c>
      <c r="N4" s="7">
        <v>1206625</v>
      </c>
      <c r="O4" s="18">
        <v>90666</v>
      </c>
      <c r="P4" s="4"/>
      <c r="Q4" s="17">
        <v>3</v>
      </c>
      <c r="R4" s="7">
        <v>1914666</v>
      </c>
      <c r="S4" s="18">
        <v>93875</v>
      </c>
      <c r="T4" s="4"/>
      <c r="U4" s="17">
        <v>3</v>
      </c>
      <c r="V4" s="7">
        <f>(Tabla23[[#This Row],[Tiempo Asimétrico]]+Tabla24[[#This Row],[Tiempo Asimétrico]]+Tabla25[[#This Row],[Tiempo Asimétrico]]+Tabla26[[#This Row],[Tiempo Asimétrico]]+Tabla27[[#This Row],[Tiempo Asimétrico]])/5</f>
        <v>1215699.6000000001</v>
      </c>
      <c r="W4" s="7">
        <f>(Tabla23[[#This Row],[Tiempo Simétrico]]+Tabla24[[#This Row],[Tiempo Simétrico]]+Tabla25[[#This Row],[Tiempo Simétrico]]+Tabla26[[#This Row],[Tiempo Simétrico]]+Tabla27[[#This Row],[Tiempo Simétrico]])/5</f>
        <v>97041.4</v>
      </c>
      <c r="X4" s="4"/>
      <c r="Y4" s="4"/>
    </row>
    <row r="5" spans="1:54" x14ac:dyDescent="0.2">
      <c r="A5" s="17">
        <v>4</v>
      </c>
      <c r="B5" s="7">
        <v>570458</v>
      </c>
      <c r="C5" s="18">
        <v>89125</v>
      </c>
      <c r="D5" s="4"/>
      <c r="E5" s="17">
        <v>4</v>
      </c>
      <c r="F5" s="7">
        <v>495083</v>
      </c>
      <c r="G5" s="18">
        <v>79333</v>
      </c>
      <c r="H5" s="4"/>
      <c r="I5" s="17">
        <v>4</v>
      </c>
      <c r="J5" s="7">
        <v>501459</v>
      </c>
      <c r="K5" s="18">
        <v>86000</v>
      </c>
      <c r="L5" s="4"/>
      <c r="M5" s="17">
        <v>4</v>
      </c>
      <c r="N5" s="7">
        <v>497167</v>
      </c>
      <c r="O5" s="18">
        <v>79209</v>
      </c>
      <c r="P5" s="4"/>
      <c r="Q5" s="17">
        <v>4</v>
      </c>
      <c r="R5" s="7">
        <v>526083</v>
      </c>
      <c r="S5" s="18">
        <v>75709</v>
      </c>
      <c r="T5" s="4"/>
      <c r="U5" s="17">
        <v>4</v>
      </c>
      <c r="V5" s="7">
        <f>(Tabla23[[#This Row],[Tiempo Asimétrico]]+Tabla24[[#This Row],[Tiempo Asimétrico]]+Tabla25[[#This Row],[Tiempo Asimétrico]]+Tabla26[[#This Row],[Tiempo Asimétrico]]+Tabla27[[#This Row],[Tiempo Asimétrico]])/5</f>
        <v>518050</v>
      </c>
      <c r="W5" s="7">
        <f>(Tabla23[[#This Row],[Tiempo Simétrico]]+Tabla24[[#This Row],[Tiempo Simétrico]]+Tabla25[[#This Row],[Tiempo Simétrico]]+Tabla26[[#This Row],[Tiempo Simétrico]]+Tabla27[[#This Row],[Tiempo Simétrico]])/5</f>
        <v>81875.199999999997</v>
      </c>
      <c r="X5" s="4"/>
      <c r="Y5" s="4"/>
    </row>
    <row r="6" spans="1:54" x14ac:dyDescent="0.2">
      <c r="A6" s="17">
        <v>5</v>
      </c>
      <c r="B6" s="7">
        <v>538333</v>
      </c>
      <c r="C6" s="18">
        <v>119041</v>
      </c>
      <c r="D6" s="4"/>
      <c r="E6" s="17">
        <v>5</v>
      </c>
      <c r="F6" s="7">
        <v>542708</v>
      </c>
      <c r="G6" s="18">
        <v>84167</v>
      </c>
      <c r="H6" s="4"/>
      <c r="I6" s="17">
        <v>5</v>
      </c>
      <c r="J6" s="7">
        <v>532125</v>
      </c>
      <c r="K6" s="18">
        <v>108625</v>
      </c>
      <c r="L6" s="4"/>
      <c r="M6" s="17">
        <v>5</v>
      </c>
      <c r="N6" s="7">
        <v>542583</v>
      </c>
      <c r="O6" s="18">
        <v>102292</v>
      </c>
      <c r="P6" s="4"/>
      <c r="Q6" s="17">
        <v>5</v>
      </c>
      <c r="R6" s="7">
        <v>523667</v>
      </c>
      <c r="S6" s="18">
        <v>102666</v>
      </c>
      <c r="T6" s="4"/>
      <c r="U6" s="17">
        <v>5</v>
      </c>
      <c r="V6" s="7">
        <f>(Tabla23[[#This Row],[Tiempo Asimétrico]]+Tabla24[[#This Row],[Tiempo Asimétrico]]+Tabla25[[#This Row],[Tiempo Asimétrico]]+Tabla26[[#This Row],[Tiempo Asimétrico]]+Tabla27[[#This Row],[Tiempo Asimétrico]])/5</f>
        <v>535883.19999999995</v>
      </c>
      <c r="W6" s="7">
        <f>(Tabla23[[#This Row],[Tiempo Simétrico]]+Tabla24[[#This Row],[Tiempo Simétrico]]+Tabla25[[#This Row],[Tiempo Simétrico]]+Tabla26[[#This Row],[Tiempo Simétrico]]+Tabla27[[#This Row],[Tiempo Simétrico]])/5</f>
        <v>103358.2</v>
      </c>
      <c r="X6" s="4"/>
      <c r="Y6" s="4"/>
    </row>
    <row r="7" spans="1:54" x14ac:dyDescent="0.2">
      <c r="A7" s="17">
        <v>6</v>
      </c>
      <c r="B7" s="7">
        <v>440167</v>
      </c>
      <c r="C7" s="18">
        <v>81542</v>
      </c>
      <c r="D7" s="4"/>
      <c r="E7" s="17">
        <v>6</v>
      </c>
      <c r="F7" s="7">
        <v>455625</v>
      </c>
      <c r="G7" s="18">
        <v>78000</v>
      </c>
      <c r="H7" s="4"/>
      <c r="I7" s="17">
        <v>6</v>
      </c>
      <c r="J7" s="7">
        <v>464166</v>
      </c>
      <c r="K7" s="18">
        <v>78542</v>
      </c>
      <c r="L7" s="4"/>
      <c r="M7" s="17">
        <v>6</v>
      </c>
      <c r="N7" s="7">
        <v>461458</v>
      </c>
      <c r="O7" s="18">
        <v>70875</v>
      </c>
      <c r="P7" s="4"/>
      <c r="Q7" s="17">
        <v>6</v>
      </c>
      <c r="R7" s="7">
        <v>475833</v>
      </c>
      <c r="S7" s="18">
        <v>86250</v>
      </c>
      <c r="T7" s="4"/>
      <c r="U7" s="17">
        <v>6</v>
      </c>
      <c r="V7" s="7">
        <f>(Tabla23[[#This Row],[Tiempo Asimétrico]]+Tabla24[[#This Row],[Tiempo Asimétrico]]+Tabla25[[#This Row],[Tiempo Asimétrico]]+Tabla26[[#This Row],[Tiempo Asimétrico]]+Tabla27[[#This Row],[Tiempo Asimétrico]])/5</f>
        <v>459449.8</v>
      </c>
      <c r="W7" s="7">
        <f>(Tabla23[[#This Row],[Tiempo Simétrico]]+Tabla24[[#This Row],[Tiempo Simétrico]]+Tabla25[[#This Row],[Tiempo Simétrico]]+Tabla26[[#This Row],[Tiempo Simétrico]]+Tabla27[[#This Row],[Tiempo Simétrico]])/5</f>
        <v>79041.8</v>
      </c>
      <c r="X7" s="4"/>
      <c r="Y7" s="4"/>
    </row>
    <row r="8" spans="1:54" x14ac:dyDescent="0.2">
      <c r="A8" s="17">
        <v>7</v>
      </c>
      <c r="B8" s="7">
        <v>519625</v>
      </c>
      <c r="C8" s="18">
        <v>97291</v>
      </c>
      <c r="D8" s="4"/>
      <c r="E8" s="17">
        <v>7</v>
      </c>
      <c r="F8" s="7">
        <v>481292</v>
      </c>
      <c r="G8" s="18">
        <v>98833</v>
      </c>
      <c r="H8" s="4"/>
      <c r="I8" s="17">
        <v>7</v>
      </c>
      <c r="J8" s="7">
        <v>514750</v>
      </c>
      <c r="K8" s="18">
        <v>83916</v>
      </c>
      <c r="L8" s="4"/>
      <c r="M8" s="17">
        <v>7</v>
      </c>
      <c r="N8" s="7">
        <v>499125</v>
      </c>
      <c r="O8" s="18">
        <v>81750</v>
      </c>
      <c r="P8" s="4"/>
      <c r="Q8" s="17">
        <v>7</v>
      </c>
      <c r="R8" s="7">
        <v>594791</v>
      </c>
      <c r="S8" s="18">
        <v>86500</v>
      </c>
      <c r="T8" s="4"/>
      <c r="U8" s="17">
        <v>7</v>
      </c>
      <c r="V8" s="7">
        <f>(Tabla23[[#This Row],[Tiempo Asimétrico]]+Tabla24[[#This Row],[Tiempo Asimétrico]]+Tabla25[[#This Row],[Tiempo Asimétrico]]+Tabla26[[#This Row],[Tiempo Asimétrico]]+Tabla27[[#This Row],[Tiempo Asimétrico]])/5</f>
        <v>521916.6</v>
      </c>
      <c r="W8" s="7">
        <f>(Tabla23[[#This Row],[Tiempo Simétrico]]+Tabla24[[#This Row],[Tiempo Simétrico]]+Tabla25[[#This Row],[Tiempo Simétrico]]+Tabla26[[#This Row],[Tiempo Simétrico]]+Tabla27[[#This Row],[Tiempo Simétrico]])/5</f>
        <v>89658</v>
      </c>
      <c r="X8" s="4"/>
      <c r="Y8" s="4"/>
    </row>
    <row r="9" spans="1:54" x14ac:dyDescent="0.2">
      <c r="A9" s="17">
        <v>8</v>
      </c>
      <c r="B9" s="7">
        <v>461750</v>
      </c>
      <c r="C9" s="18">
        <v>87458</v>
      </c>
      <c r="D9" s="4"/>
      <c r="E9" s="17">
        <v>8</v>
      </c>
      <c r="F9" s="7">
        <v>449333</v>
      </c>
      <c r="G9" s="18">
        <v>123042</v>
      </c>
      <c r="H9" s="4"/>
      <c r="I9" s="17">
        <v>8</v>
      </c>
      <c r="J9" s="7">
        <v>461667</v>
      </c>
      <c r="K9" s="18">
        <v>82167</v>
      </c>
      <c r="L9" s="4"/>
      <c r="M9" s="17">
        <v>8</v>
      </c>
      <c r="N9" s="7">
        <v>617542</v>
      </c>
      <c r="O9" s="18">
        <v>79458</v>
      </c>
      <c r="P9" s="4"/>
      <c r="Q9" s="17">
        <v>8</v>
      </c>
      <c r="R9" s="7">
        <v>583750</v>
      </c>
      <c r="S9" s="18">
        <v>97333</v>
      </c>
      <c r="T9" s="4"/>
      <c r="U9" s="17">
        <v>8</v>
      </c>
      <c r="V9" s="7">
        <f>(Tabla23[[#This Row],[Tiempo Asimétrico]]+Tabla24[[#This Row],[Tiempo Asimétrico]]+Tabla25[[#This Row],[Tiempo Asimétrico]]+Tabla26[[#This Row],[Tiempo Asimétrico]]+Tabla27[[#This Row],[Tiempo Asimétrico]])/5</f>
        <v>514808.4</v>
      </c>
      <c r="W9" s="7">
        <f>(Tabla23[[#This Row],[Tiempo Simétrico]]+Tabla24[[#This Row],[Tiempo Simétrico]]+Tabla25[[#This Row],[Tiempo Simétrico]]+Tabla26[[#This Row],[Tiempo Simétrico]]+Tabla27[[#This Row],[Tiempo Simétrico]])/5</f>
        <v>93891.6</v>
      </c>
      <c r="X9" s="4"/>
      <c r="Y9" s="4"/>
    </row>
    <row r="10" spans="1:54" x14ac:dyDescent="0.2">
      <c r="A10" s="17">
        <v>9</v>
      </c>
      <c r="B10" s="7">
        <v>443333</v>
      </c>
      <c r="C10" s="18">
        <v>99416</v>
      </c>
      <c r="D10" s="4"/>
      <c r="E10" s="17">
        <v>9</v>
      </c>
      <c r="F10" s="7">
        <v>545208</v>
      </c>
      <c r="G10" s="18">
        <v>96125</v>
      </c>
      <c r="H10" s="4"/>
      <c r="I10" s="17">
        <v>9</v>
      </c>
      <c r="J10" s="7">
        <v>481459</v>
      </c>
      <c r="K10" s="18">
        <v>111542</v>
      </c>
      <c r="L10" s="4"/>
      <c r="M10" s="17">
        <v>9</v>
      </c>
      <c r="N10" s="7">
        <v>469833</v>
      </c>
      <c r="O10" s="18">
        <v>87625</v>
      </c>
      <c r="P10" s="4"/>
      <c r="Q10" s="17">
        <v>9</v>
      </c>
      <c r="R10" s="7">
        <v>509333</v>
      </c>
      <c r="S10" s="18">
        <v>98334</v>
      </c>
      <c r="T10" s="4"/>
      <c r="U10" s="17">
        <v>9</v>
      </c>
      <c r="V10" s="7">
        <f>(Tabla23[[#This Row],[Tiempo Asimétrico]]+Tabla24[[#This Row],[Tiempo Asimétrico]]+Tabla25[[#This Row],[Tiempo Asimétrico]]+Tabla26[[#This Row],[Tiempo Asimétrico]]+Tabla27[[#This Row],[Tiempo Asimétrico]])/5</f>
        <v>489833.2</v>
      </c>
      <c r="W10" s="7">
        <f>(Tabla23[[#This Row],[Tiempo Simétrico]]+Tabla24[[#This Row],[Tiempo Simétrico]]+Tabla25[[#This Row],[Tiempo Simétrico]]+Tabla26[[#This Row],[Tiempo Simétrico]]+Tabla27[[#This Row],[Tiempo Simétrico]])/5</f>
        <v>98608.4</v>
      </c>
      <c r="X10" s="4"/>
      <c r="Y10" s="4"/>
    </row>
    <row r="11" spans="1:54" x14ac:dyDescent="0.2">
      <c r="A11" s="17">
        <v>10</v>
      </c>
      <c r="B11" s="7">
        <v>490375</v>
      </c>
      <c r="C11" s="18">
        <v>85417</v>
      </c>
      <c r="D11" s="4"/>
      <c r="E11" s="17">
        <v>10</v>
      </c>
      <c r="F11" s="7">
        <v>589375</v>
      </c>
      <c r="G11" s="18">
        <v>82500</v>
      </c>
      <c r="H11" s="4"/>
      <c r="I11" s="17">
        <v>10</v>
      </c>
      <c r="J11" s="7">
        <v>387125</v>
      </c>
      <c r="K11" s="18">
        <v>90583</v>
      </c>
      <c r="L11" s="4"/>
      <c r="M11" s="17">
        <v>10</v>
      </c>
      <c r="N11" s="7">
        <v>499667</v>
      </c>
      <c r="O11" s="18">
        <v>83958</v>
      </c>
      <c r="P11" s="4"/>
      <c r="Q11" s="17">
        <v>10</v>
      </c>
      <c r="R11" s="7">
        <v>406083</v>
      </c>
      <c r="S11" s="18">
        <v>91333</v>
      </c>
      <c r="T11" s="4"/>
      <c r="U11" s="17">
        <v>10</v>
      </c>
      <c r="V11" s="7">
        <f>(Tabla23[[#This Row],[Tiempo Asimétrico]]+Tabla24[[#This Row],[Tiempo Asimétrico]]+Tabla25[[#This Row],[Tiempo Asimétrico]]+Tabla26[[#This Row],[Tiempo Asimétrico]]+Tabla27[[#This Row],[Tiempo Asimétrico]])/5</f>
        <v>474525</v>
      </c>
      <c r="W11" s="7">
        <f>(Tabla23[[#This Row],[Tiempo Simétrico]]+Tabla24[[#This Row],[Tiempo Simétrico]]+Tabla25[[#This Row],[Tiempo Simétrico]]+Tabla26[[#This Row],[Tiempo Simétrico]]+Tabla27[[#This Row],[Tiempo Simétrico]])/5</f>
        <v>86758.2</v>
      </c>
      <c r="X11" s="4"/>
      <c r="Y11" s="4"/>
    </row>
    <row r="12" spans="1:54" x14ac:dyDescent="0.2">
      <c r="A12" s="17">
        <v>11</v>
      </c>
      <c r="B12" s="7">
        <v>285417</v>
      </c>
      <c r="C12" s="18">
        <v>132084</v>
      </c>
      <c r="D12" s="4"/>
      <c r="E12" s="17">
        <v>11</v>
      </c>
      <c r="F12" s="7">
        <v>246167</v>
      </c>
      <c r="G12" s="18">
        <v>111833</v>
      </c>
      <c r="H12" s="4"/>
      <c r="I12" s="17">
        <v>11</v>
      </c>
      <c r="J12" s="7">
        <v>298458</v>
      </c>
      <c r="K12" s="18">
        <v>76083</v>
      </c>
      <c r="L12" s="4"/>
      <c r="M12" s="17">
        <v>11</v>
      </c>
      <c r="N12" s="7">
        <v>282084</v>
      </c>
      <c r="O12" s="18">
        <v>79667</v>
      </c>
      <c r="P12" s="4"/>
      <c r="Q12" s="17">
        <v>11</v>
      </c>
      <c r="R12" s="7">
        <v>285125</v>
      </c>
      <c r="S12" s="18">
        <v>92833</v>
      </c>
      <c r="T12" s="4"/>
      <c r="U12" s="17">
        <v>11</v>
      </c>
      <c r="V12" s="7">
        <f>(Tabla23[[#This Row],[Tiempo Asimétrico]]+Tabla24[[#This Row],[Tiempo Asimétrico]]+Tabla25[[#This Row],[Tiempo Asimétrico]]+Tabla26[[#This Row],[Tiempo Asimétrico]]+Tabla27[[#This Row],[Tiempo Asimétrico]])/5</f>
        <v>279450.2</v>
      </c>
      <c r="W12" s="7">
        <f>(Tabla23[[#This Row],[Tiempo Simétrico]]+Tabla24[[#This Row],[Tiempo Simétrico]]+Tabla25[[#This Row],[Tiempo Simétrico]]+Tabla26[[#This Row],[Tiempo Simétrico]]+Tabla27[[#This Row],[Tiempo Simétrico]])/5</f>
        <v>98500</v>
      </c>
      <c r="X12" s="4"/>
      <c r="Y12" s="4"/>
    </row>
    <row r="13" spans="1:54" x14ac:dyDescent="0.2">
      <c r="A13" s="17">
        <v>12</v>
      </c>
      <c r="B13" s="7">
        <v>302000</v>
      </c>
      <c r="C13" s="18">
        <v>95125</v>
      </c>
      <c r="D13" s="4"/>
      <c r="E13" s="17">
        <v>12</v>
      </c>
      <c r="F13" s="7">
        <v>305417</v>
      </c>
      <c r="G13" s="18">
        <v>86750</v>
      </c>
      <c r="H13" s="4"/>
      <c r="I13" s="17">
        <v>12</v>
      </c>
      <c r="J13" s="7">
        <v>269042</v>
      </c>
      <c r="K13" s="18">
        <v>76041</v>
      </c>
      <c r="L13" s="4"/>
      <c r="M13" s="17">
        <v>12</v>
      </c>
      <c r="N13" s="7">
        <v>357458</v>
      </c>
      <c r="O13" s="18">
        <v>100958</v>
      </c>
      <c r="P13" s="4"/>
      <c r="Q13" s="17">
        <v>12</v>
      </c>
      <c r="R13" s="7">
        <v>289875</v>
      </c>
      <c r="S13" s="18">
        <v>98208</v>
      </c>
      <c r="T13" s="4"/>
      <c r="U13" s="17">
        <v>12</v>
      </c>
      <c r="V13" s="7">
        <f>(Tabla23[[#This Row],[Tiempo Asimétrico]]+Tabla24[[#This Row],[Tiempo Asimétrico]]+Tabla25[[#This Row],[Tiempo Asimétrico]]+Tabla26[[#This Row],[Tiempo Asimétrico]]+Tabla27[[#This Row],[Tiempo Asimétrico]])/5</f>
        <v>304758.40000000002</v>
      </c>
      <c r="W13" s="7">
        <f>(Tabla23[[#This Row],[Tiempo Simétrico]]+Tabla24[[#This Row],[Tiempo Simétrico]]+Tabla25[[#This Row],[Tiempo Simétrico]]+Tabla26[[#This Row],[Tiempo Simétrico]]+Tabla27[[#This Row],[Tiempo Simétrico]])/5</f>
        <v>91416.4</v>
      </c>
      <c r="X13" s="4"/>
      <c r="Y13" s="4"/>
      <c r="AK13" s="44" t="s">
        <v>9</v>
      </c>
      <c r="AL13" s="44"/>
      <c r="AM13" s="44"/>
      <c r="AN13" s="44"/>
    </row>
    <row r="14" spans="1:54" x14ac:dyDescent="0.2">
      <c r="A14" s="17">
        <v>13</v>
      </c>
      <c r="B14" s="7">
        <v>287875</v>
      </c>
      <c r="C14" s="18">
        <v>86041</v>
      </c>
      <c r="D14" s="4"/>
      <c r="E14" s="17">
        <v>13</v>
      </c>
      <c r="F14" s="7">
        <v>283334</v>
      </c>
      <c r="G14" s="18">
        <v>228208</v>
      </c>
      <c r="H14" s="4"/>
      <c r="I14" s="17">
        <v>13</v>
      </c>
      <c r="J14" s="7">
        <v>293292</v>
      </c>
      <c r="K14" s="18">
        <v>81125</v>
      </c>
      <c r="L14" s="4"/>
      <c r="M14" s="17">
        <v>13</v>
      </c>
      <c r="N14" s="7">
        <v>278583</v>
      </c>
      <c r="O14" s="18">
        <v>84541</v>
      </c>
      <c r="P14" s="4"/>
      <c r="Q14" s="17">
        <v>13</v>
      </c>
      <c r="R14" s="7">
        <v>252125</v>
      </c>
      <c r="S14" s="18">
        <v>87250</v>
      </c>
      <c r="T14" s="4"/>
      <c r="U14" s="17">
        <v>13</v>
      </c>
      <c r="V14" s="7">
        <f>(Tabla23[[#This Row],[Tiempo Asimétrico]]+Tabla24[[#This Row],[Tiempo Asimétrico]]+Tabla25[[#This Row],[Tiempo Asimétrico]]+Tabla26[[#This Row],[Tiempo Asimétrico]]+Tabla27[[#This Row],[Tiempo Asimétrico]])/5</f>
        <v>279041.8</v>
      </c>
      <c r="W14" s="7">
        <f>(Tabla23[[#This Row],[Tiempo Simétrico]]+Tabla24[[#This Row],[Tiempo Simétrico]]+Tabla25[[#This Row],[Tiempo Simétrico]]+Tabla26[[#This Row],[Tiempo Simétrico]]+Tabla27[[#This Row],[Tiempo Simétrico]])/5</f>
        <v>113433</v>
      </c>
      <c r="X14" s="4"/>
      <c r="Y14" s="4"/>
      <c r="AK14" s="1" t="s">
        <v>10</v>
      </c>
      <c r="AL14" s="2" t="s">
        <v>3</v>
      </c>
      <c r="AM14" s="2" t="s">
        <v>4</v>
      </c>
      <c r="AN14" s="2" t="s">
        <v>11</v>
      </c>
    </row>
    <row r="15" spans="1:54" x14ac:dyDescent="0.2">
      <c r="A15" s="17">
        <v>14</v>
      </c>
      <c r="B15" s="7">
        <v>263375</v>
      </c>
      <c r="C15" s="18">
        <v>70916</v>
      </c>
      <c r="D15" s="4"/>
      <c r="E15" s="17">
        <v>14</v>
      </c>
      <c r="F15" s="7">
        <v>330500</v>
      </c>
      <c r="G15" s="18">
        <v>88833</v>
      </c>
      <c r="H15" s="4"/>
      <c r="I15" s="17">
        <v>14</v>
      </c>
      <c r="J15" s="7">
        <v>301417</v>
      </c>
      <c r="K15" s="18">
        <v>80917</v>
      </c>
      <c r="L15" s="4"/>
      <c r="M15" s="17">
        <v>14</v>
      </c>
      <c r="N15" s="7">
        <v>351167</v>
      </c>
      <c r="O15" s="18">
        <v>92542</v>
      </c>
      <c r="P15" s="4"/>
      <c r="Q15" s="17">
        <v>14</v>
      </c>
      <c r="R15" s="7">
        <v>317708</v>
      </c>
      <c r="S15" s="18">
        <v>80167</v>
      </c>
      <c r="T15" s="4"/>
      <c r="U15" s="17">
        <v>14</v>
      </c>
      <c r="V15" s="7">
        <f>(Tabla23[[#This Row],[Tiempo Asimétrico]]+Tabla24[[#This Row],[Tiempo Asimétrico]]+Tabla25[[#This Row],[Tiempo Asimétrico]]+Tabla26[[#This Row],[Tiempo Asimétrico]]+Tabla27[[#This Row],[Tiempo Asimétrico]])/5</f>
        <v>312833.40000000002</v>
      </c>
      <c r="W15" s="7">
        <f>(Tabla23[[#This Row],[Tiempo Simétrico]]+Tabla24[[#This Row],[Tiempo Simétrico]]+Tabla25[[#This Row],[Tiempo Simétrico]]+Tabla26[[#This Row],[Tiempo Simétrico]]+Tabla27[[#This Row],[Tiempo Simétrico]])/5</f>
        <v>82675</v>
      </c>
      <c r="X15" s="4"/>
      <c r="Y15" s="4"/>
      <c r="AK15" s="3" t="s">
        <v>5</v>
      </c>
      <c r="AL15" s="38">
        <f>Tabla28[[#Totals],[Tiempo Asimétrico]]</f>
        <v>350696.26896551723</v>
      </c>
      <c r="AM15" s="38">
        <f>Tabla28[[#Totals],[Tiempo Simétrico]]</f>
        <v>90426.316129032246</v>
      </c>
      <c r="AN15" s="8">
        <f>AL15/AM15</f>
        <v>3.8782545168056757</v>
      </c>
    </row>
    <row r="16" spans="1:54" x14ac:dyDescent="0.2">
      <c r="A16" s="17">
        <v>15</v>
      </c>
      <c r="B16" s="7">
        <v>333209</v>
      </c>
      <c r="C16" s="18">
        <v>98666</v>
      </c>
      <c r="D16" s="4"/>
      <c r="E16" s="17">
        <v>15</v>
      </c>
      <c r="F16" s="7">
        <v>256708</v>
      </c>
      <c r="G16" s="18">
        <v>84083</v>
      </c>
      <c r="H16" s="4"/>
      <c r="I16" s="17">
        <v>15</v>
      </c>
      <c r="J16" s="7">
        <v>266917</v>
      </c>
      <c r="K16" s="18">
        <v>85542</v>
      </c>
      <c r="L16" s="4"/>
      <c r="M16" s="17">
        <v>15</v>
      </c>
      <c r="N16" s="7">
        <v>316000</v>
      </c>
      <c r="O16" s="18">
        <v>80916</v>
      </c>
      <c r="P16" s="4"/>
      <c r="Q16" s="17">
        <v>15</v>
      </c>
      <c r="R16" s="7">
        <v>283625</v>
      </c>
      <c r="S16" s="18">
        <v>66667</v>
      </c>
      <c r="T16" s="4"/>
      <c r="U16" s="17">
        <v>15</v>
      </c>
      <c r="V16" s="7">
        <f>(Tabla23[[#This Row],[Tiempo Asimétrico]]+Tabla24[[#This Row],[Tiempo Asimétrico]]+Tabla25[[#This Row],[Tiempo Asimétrico]]+Tabla26[[#This Row],[Tiempo Asimétrico]]+Tabla27[[#This Row],[Tiempo Asimétrico]])/5</f>
        <v>291291.8</v>
      </c>
      <c r="W16" s="7">
        <f>(Tabla23[[#This Row],[Tiempo Simétrico]]+Tabla24[[#This Row],[Tiempo Simétrico]]+Tabla25[[#This Row],[Tiempo Simétrico]]+Tabla26[[#This Row],[Tiempo Simétrico]]+Tabla27[[#This Row],[Tiempo Simétrico]])/5</f>
        <v>83174.8</v>
      </c>
      <c r="X16" s="4"/>
      <c r="Y16" s="4"/>
      <c r="AK16" s="3" t="s">
        <v>6</v>
      </c>
      <c r="AL16" s="38">
        <f>Tabla17[[#Totals],[Tiempo Asimétrico]]</f>
        <v>46983241.600000001</v>
      </c>
      <c r="AM16" s="38">
        <f>Tabla17[[#Totals],[Tiempo Simétrico]]</f>
        <v>8148762.5499999998</v>
      </c>
      <c r="AN16" s="8">
        <f t="shared" ref="AN16:AN18" si="0">AL16/AM16</f>
        <v>5.7656903501256158</v>
      </c>
    </row>
    <row r="17" spans="1:40" x14ac:dyDescent="0.2">
      <c r="A17" s="17">
        <v>16</v>
      </c>
      <c r="B17" s="7">
        <v>266875</v>
      </c>
      <c r="C17" s="18">
        <v>72500</v>
      </c>
      <c r="D17" s="4"/>
      <c r="E17" s="17">
        <v>16</v>
      </c>
      <c r="F17" s="7">
        <v>291583</v>
      </c>
      <c r="G17" s="18">
        <v>75583</v>
      </c>
      <c r="H17" s="4"/>
      <c r="I17" s="17">
        <v>16</v>
      </c>
      <c r="J17" s="7">
        <v>286417</v>
      </c>
      <c r="K17" s="18">
        <v>65334</v>
      </c>
      <c r="L17" s="4"/>
      <c r="M17" s="17">
        <v>16</v>
      </c>
      <c r="N17" s="7">
        <v>272416</v>
      </c>
      <c r="O17" s="18">
        <v>70791</v>
      </c>
      <c r="P17" s="4"/>
      <c r="Q17" s="17">
        <v>16</v>
      </c>
      <c r="R17" s="7">
        <v>323959</v>
      </c>
      <c r="S17" s="18">
        <v>96375</v>
      </c>
      <c r="T17" s="4"/>
      <c r="U17" s="17">
        <v>16</v>
      </c>
      <c r="V17" s="7">
        <f>(Tabla23[[#This Row],[Tiempo Asimétrico]]+Tabla24[[#This Row],[Tiempo Asimétrico]]+Tabla25[[#This Row],[Tiempo Asimétrico]]+Tabla26[[#This Row],[Tiempo Asimétrico]]+Tabla27[[#This Row],[Tiempo Asimétrico]])/5</f>
        <v>288250</v>
      </c>
      <c r="W17" s="7">
        <f>(Tabla23[[#This Row],[Tiempo Simétrico]]+Tabla24[[#This Row],[Tiempo Simétrico]]+Tabla25[[#This Row],[Tiempo Simétrico]]+Tabla26[[#This Row],[Tiempo Simétrico]]+Tabla27[[#This Row],[Tiempo Simétrico]])/5</f>
        <v>76116.600000000006</v>
      </c>
      <c r="X17" s="4"/>
      <c r="Y17" s="4"/>
      <c r="AK17" s="3" t="s">
        <v>7</v>
      </c>
      <c r="AL17" s="38">
        <f>Tabla16[[#Totals],[Tiempo Asimétrico]]</f>
        <v>84095798.17392534</v>
      </c>
      <c r="AM17" s="38">
        <f>Tabla16[[#Totals],[Tiempo Simétrico]]</f>
        <v>7078938.0750000002</v>
      </c>
      <c r="AN17" s="8">
        <f t="shared" si="0"/>
        <v>11.879719427256799</v>
      </c>
    </row>
    <row r="18" spans="1:40" x14ac:dyDescent="0.2">
      <c r="A18" s="17">
        <v>17</v>
      </c>
      <c r="B18" s="7">
        <v>292417</v>
      </c>
      <c r="C18" s="18">
        <v>82000</v>
      </c>
      <c r="D18" s="4"/>
      <c r="E18" s="17">
        <v>17</v>
      </c>
      <c r="F18" s="7">
        <v>336459</v>
      </c>
      <c r="G18" s="18">
        <v>74375</v>
      </c>
      <c r="H18" s="4"/>
      <c r="I18" s="17">
        <v>17</v>
      </c>
      <c r="J18" s="7">
        <v>312417</v>
      </c>
      <c r="K18" s="18">
        <v>69625</v>
      </c>
      <c r="L18" s="4"/>
      <c r="M18" s="17">
        <v>17</v>
      </c>
      <c r="N18" s="7">
        <v>291000</v>
      </c>
      <c r="O18" s="18">
        <v>83584</v>
      </c>
      <c r="P18" s="4"/>
      <c r="Q18" s="17">
        <v>17</v>
      </c>
      <c r="R18" s="7">
        <v>280583</v>
      </c>
      <c r="S18" s="18">
        <v>70459</v>
      </c>
      <c r="T18" s="4"/>
      <c r="U18" s="17">
        <v>17</v>
      </c>
      <c r="V18" s="7">
        <f>(Tabla23[[#This Row],[Tiempo Asimétrico]]+Tabla24[[#This Row],[Tiempo Asimétrico]]+Tabla25[[#This Row],[Tiempo Asimétrico]]+Tabla26[[#This Row],[Tiempo Asimétrico]]+Tabla27[[#This Row],[Tiempo Asimétrico]])/5</f>
        <v>302575.2</v>
      </c>
      <c r="W18" s="7">
        <f>(Tabla23[[#This Row],[Tiempo Simétrico]]+Tabla24[[#This Row],[Tiempo Simétrico]]+Tabla25[[#This Row],[Tiempo Simétrico]]+Tabla26[[#This Row],[Tiempo Simétrico]]+Tabla27[[#This Row],[Tiempo Simétrico]])/5</f>
        <v>76008.600000000006</v>
      </c>
      <c r="X18" s="4"/>
      <c r="Y18" s="4"/>
      <c r="AK18" s="3" t="s">
        <v>8</v>
      </c>
      <c r="AL18" s="38">
        <f>Tabla4[[#Totals],[Tiempo Asimétrico]]</f>
        <v>95008687.031250015</v>
      </c>
      <c r="AM18" s="38">
        <f>Tabla4[[#Totals],[Tiempo Simétrico]]</f>
        <v>5598652.2867647056</v>
      </c>
      <c r="AN18" s="8">
        <f t="shared" si="0"/>
        <v>16.969921003283577</v>
      </c>
    </row>
    <row r="19" spans="1:40" x14ac:dyDescent="0.2">
      <c r="A19" s="17">
        <v>18</v>
      </c>
      <c r="B19" s="7">
        <v>257916</v>
      </c>
      <c r="C19" s="18">
        <v>88917</v>
      </c>
      <c r="D19" s="4"/>
      <c r="E19" s="17">
        <v>18</v>
      </c>
      <c r="F19" s="7">
        <v>333542</v>
      </c>
      <c r="G19" s="18">
        <v>85458</v>
      </c>
      <c r="H19" s="4"/>
      <c r="I19" s="17">
        <v>18</v>
      </c>
      <c r="J19" s="7">
        <v>288167</v>
      </c>
      <c r="K19" s="18">
        <v>96917</v>
      </c>
      <c r="L19" s="4"/>
      <c r="M19" s="17">
        <v>18</v>
      </c>
      <c r="N19" s="7">
        <v>432083</v>
      </c>
      <c r="O19" s="18">
        <v>97541</v>
      </c>
      <c r="P19" s="4"/>
      <c r="Q19" s="17">
        <v>18</v>
      </c>
      <c r="R19" s="7">
        <v>362875</v>
      </c>
      <c r="S19" s="18">
        <v>94334</v>
      </c>
      <c r="T19" s="4"/>
      <c r="U19" s="17">
        <v>18</v>
      </c>
      <c r="V19" s="7">
        <f>(Tabla23[[#This Row],[Tiempo Asimétrico]]+Tabla24[[#This Row],[Tiempo Asimétrico]]+Tabla25[[#This Row],[Tiempo Asimétrico]]+Tabla26[[#This Row],[Tiempo Asimétrico]]+Tabla27[[#This Row],[Tiempo Asimétrico]])/5</f>
        <v>334916.59999999998</v>
      </c>
      <c r="W19" s="7">
        <f>(Tabla23[[#This Row],[Tiempo Simétrico]]+Tabla24[[#This Row],[Tiempo Simétrico]]+Tabla25[[#This Row],[Tiempo Simétrico]]+Tabla26[[#This Row],[Tiempo Simétrico]]+Tabla27[[#This Row],[Tiempo Simétrico]])/5</f>
        <v>92633.4</v>
      </c>
      <c r="X19" s="4"/>
      <c r="Y19" s="4"/>
    </row>
    <row r="20" spans="1:40" x14ac:dyDescent="0.2">
      <c r="A20" s="17">
        <v>19</v>
      </c>
      <c r="B20" s="7">
        <v>274750</v>
      </c>
      <c r="C20" s="18">
        <v>172167</v>
      </c>
      <c r="D20" s="4"/>
      <c r="E20" s="17">
        <v>19</v>
      </c>
      <c r="F20" s="7">
        <v>392041</v>
      </c>
      <c r="G20" s="18">
        <v>85459</v>
      </c>
      <c r="H20" s="4"/>
      <c r="I20" s="17">
        <v>19</v>
      </c>
      <c r="J20" s="7">
        <v>302875</v>
      </c>
      <c r="K20" s="18">
        <v>127416</v>
      </c>
      <c r="L20" s="4"/>
      <c r="M20" s="17">
        <v>19</v>
      </c>
      <c r="N20" s="7">
        <v>288041</v>
      </c>
      <c r="O20" s="18">
        <v>80000</v>
      </c>
      <c r="P20" s="4"/>
      <c r="Q20" s="17">
        <v>19</v>
      </c>
      <c r="R20" s="7">
        <v>301084</v>
      </c>
      <c r="S20" s="18">
        <v>96750</v>
      </c>
      <c r="T20" s="4"/>
      <c r="U20" s="17">
        <v>19</v>
      </c>
      <c r="V20" s="7">
        <f>(Tabla23[[#This Row],[Tiempo Asimétrico]]+Tabla24[[#This Row],[Tiempo Asimétrico]]+Tabla25[[#This Row],[Tiempo Asimétrico]]+Tabla26[[#This Row],[Tiempo Asimétrico]]+Tabla27[[#This Row],[Tiempo Asimétrico]])/5</f>
        <v>311758.2</v>
      </c>
      <c r="W20" s="7">
        <f>(Tabla23[[#This Row],[Tiempo Simétrico]]+Tabla24[[#This Row],[Tiempo Simétrico]]+Tabla25[[#This Row],[Tiempo Simétrico]]+Tabla26[[#This Row],[Tiempo Simétrico]]+Tabla27[[#This Row],[Tiempo Simétrico]])/5</f>
        <v>112358.39999999999</v>
      </c>
      <c r="X20" s="4"/>
      <c r="Y20" s="4"/>
    </row>
    <row r="21" spans="1:40" x14ac:dyDescent="0.2">
      <c r="A21" s="17">
        <v>20</v>
      </c>
      <c r="B21" s="7">
        <v>263666</v>
      </c>
      <c r="C21" s="18">
        <v>84292</v>
      </c>
      <c r="D21" s="4"/>
      <c r="E21" s="17">
        <v>20</v>
      </c>
      <c r="F21" s="7">
        <v>286541</v>
      </c>
      <c r="G21" s="18">
        <v>80917</v>
      </c>
      <c r="H21" s="4"/>
      <c r="I21" s="17">
        <v>20</v>
      </c>
      <c r="J21" s="7">
        <v>253875</v>
      </c>
      <c r="K21" s="18">
        <v>74791</v>
      </c>
      <c r="L21" s="4"/>
      <c r="M21" s="17">
        <v>20</v>
      </c>
      <c r="N21" s="7">
        <v>262166</v>
      </c>
      <c r="O21" s="18">
        <v>87666</v>
      </c>
      <c r="P21" s="4"/>
      <c r="Q21" s="17">
        <v>20</v>
      </c>
      <c r="R21" s="7">
        <v>280000</v>
      </c>
      <c r="S21" s="18">
        <v>69458</v>
      </c>
      <c r="T21" s="4"/>
      <c r="U21" s="17">
        <v>20</v>
      </c>
      <c r="V21" s="7">
        <f>(Tabla23[[#This Row],[Tiempo Asimétrico]]+Tabla24[[#This Row],[Tiempo Asimétrico]]+Tabla25[[#This Row],[Tiempo Asimétrico]]+Tabla26[[#This Row],[Tiempo Asimétrico]]+Tabla27[[#This Row],[Tiempo Asimétrico]])/5</f>
        <v>269249.59999999998</v>
      </c>
      <c r="W21" s="7">
        <f>(Tabla23[[#This Row],[Tiempo Simétrico]]+Tabla24[[#This Row],[Tiempo Simétrico]]+Tabla25[[#This Row],[Tiempo Simétrico]]+Tabla26[[#This Row],[Tiempo Simétrico]]+Tabla27[[#This Row],[Tiempo Simétrico]])/5</f>
        <v>79424.800000000003</v>
      </c>
      <c r="X21" s="4"/>
      <c r="Y21" s="4"/>
    </row>
    <row r="22" spans="1:40" x14ac:dyDescent="0.2">
      <c r="A22" s="17">
        <v>21</v>
      </c>
      <c r="B22" s="7">
        <v>298083</v>
      </c>
      <c r="C22" s="18">
        <v>63500</v>
      </c>
      <c r="D22" s="4"/>
      <c r="E22" s="17">
        <v>21</v>
      </c>
      <c r="F22" s="7">
        <v>305792</v>
      </c>
      <c r="G22" s="18">
        <v>103958</v>
      </c>
      <c r="H22" s="4"/>
      <c r="I22" s="17">
        <v>21</v>
      </c>
      <c r="J22" s="7">
        <v>319291</v>
      </c>
      <c r="K22" s="18">
        <v>79875</v>
      </c>
      <c r="L22" s="4"/>
      <c r="M22" s="17">
        <v>21</v>
      </c>
      <c r="N22" s="7">
        <v>304292</v>
      </c>
      <c r="O22" s="18">
        <v>70250</v>
      </c>
      <c r="P22" s="4"/>
      <c r="Q22" s="17">
        <v>21</v>
      </c>
      <c r="R22" s="7">
        <v>279125</v>
      </c>
      <c r="S22" s="18">
        <v>79208</v>
      </c>
      <c r="T22" s="4"/>
      <c r="U22" s="17">
        <v>21</v>
      </c>
      <c r="V22" s="7">
        <f>(Tabla23[[#This Row],[Tiempo Asimétrico]]+Tabla24[[#This Row],[Tiempo Asimétrico]]+Tabla25[[#This Row],[Tiempo Asimétrico]]+Tabla26[[#This Row],[Tiempo Asimétrico]]+Tabla27[[#This Row],[Tiempo Asimétrico]])/5</f>
        <v>301316.59999999998</v>
      </c>
      <c r="W22" s="7">
        <f>(Tabla23[[#This Row],[Tiempo Simétrico]]+Tabla24[[#This Row],[Tiempo Simétrico]]+Tabla25[[#This Row],[Tiempo Simétrico]]+Tabla26[[#This Row],[Tiempo Simétrico]]+Tabla27[[#This Row],[Tiempo Simétrico]])/5</f>
        <v>79358.2</v>
      </c>
      <c r="X22" s="4"/>
      <c r="Y22" s="4"/>
    </row>
    <row r="23" spans="1:40" x14ac:dyDescent="0.2">
      <c r="A23" s="17">
        <v>22</v>
      </c>
      <c r="B23" s="7">
        <v>302291</v>
      </c>
      <c r="C23" s="18">
        <v>126542</v>
      </c>
      <c r="D23" s="4"/>
      <c r="E23" s="17">
        <v>22</v>
      </c>
      <c r="F23" s="7">
        <v>494500</v>
      </c>
      <c r="G23" s="18">
        <v>138834</v>
      </c>
      <c r="H23" s="4"/>
      <c r="I23" s="17">
        <v>22</v>
      </c>
      <c r="J23" s="7">
        <v>262625</v>
      </c>
      <c r="K23" s="18">
        <v>117250</v>
      </c>
      <c r="L23" s="4"/>
      <c r="M23" s="17">
        <v>22</v>
      </c>
      <c r="N23" s="7">
        <v>280583</v>
      </c>
      <c r="O23" s="18">
        <v>212208</v>
      </c>
      <c r="P23" s="4"/>
      <c r="Q23" s="17">
        <v>22</v>
      </c>
      <c r="R23" s="7">
        <v>273000</v>
      </c>
      <c r="S23" s="18">
        <v>162958</v>
      </c>
      <c r="T23" s="4"/>
      <c r="U23" s="17">
        <v>22</v>
      </c>
      <c r="V23" s="7">
        <f>(Tabla23[[#This Row],[Tiempo Asimétrico]]+Tabla24[[#This Row],[Tiempo Asimétrico]]+Tabla25[[#This Row],[Tiempo Asimétrico]]+Tabla26[[#This Row],[Tiempo Asimétrico]]+Tabla27[[#This Row],[Tiempo Asimétrico]])/5</f>
        <v>322599.8</v>
      </c>
      <c r="W23" s="7">
        <f>(Tabla23[[#This Row],[Tiempo Simétrico]]+Tabla24[[#This Row],[Tiempo Simétrico]]+Tabla25[[#This Row],[Tiempo Simétrico]]+Tabla26[[#This Row],[Tiempo Simétrico]]+Tabla27[[#This Row],[Tiempo Simétrico]])/5</f>
        <v>151558.39999999999</v>
      </c>
      <c r="X23" s="4"/>
      <c r="Y23" s="4"/>
    </row>
    <row r="24" spans="1:40" x14ac:dyDescent="0.2">
      <c r="A24" s="17">
        <v>23</v>
      </c>
      <c r="B24" s="7">
        <v>291333</v>
      </c>
      <c r="C24" s="18">
        <v>90333</v>
      </c>
      <c r="D24" s="4"/>
      <c r="E24" s="17">
        <v>23</v>
      </c>
      <c r="F24" s="7">
        <v>311709</v>
      </c>
      <c r="G24" s="18">
        <v>89458</v>
      </c>
      <c r="H24" s="4"/>
      <c r="I24" s="17">
        <v>23</v>
      </c>
      <c r="J24" s="7">
        <v>298000</v>
      </c>
      <c r="K24" s="18">
        <v>58625</v>
      </c>
      <c r="L24" s="4"/>
      <c r="M24" s="17">
        <v>23</v>
      </c>
      <c r="N24" s="7">
        <v>340833</v>
      </c>
      <c r="O24" s="18">
        <v>91250</v>
      </c>
      <c r="P24" s="4"/>
      <c r="Q24" s="17">
        <v>23</v>
      </c>
      <c r="R24" s="7">
        <v>280458</v>
      </c>
      <c r="S24" s="18">
        <v>87083</v>
      </c>
      <c r="T24" s="4"/>
      <c r="U24" s="17">
        <v>23</v>
      </c>
      <c r="V24" s="7">
        <f>(Tabla23[[#This Row],[Tiempo Asimétrico]]+Tabla24[[#This Row],[Tiempo Asimétrico]]+Tabla25[[#This Row],[Tiempo Asimétrico]]+Tabla26[[#This Row],[Tiempo Asimétrico]]+Tabla27[[#This Row],[Tiempo Asimétrico]])/5</f>
        <v>304466.59999999998</v>
      </c>
      <c r="W24" s="7">
        <f>(Tabla23[[#This Row],[Tiempo Simétrico]]+Tabla24[[#This Row],[Tiempo Simétrico]]+Tabla25[[#This Row],[Tiempo Simétrico]]+Tabla26[[#This Row],[Tiempo Simétrico]]+Tabla27[[#This Row],[Tiempo Simétrico]])/5</f>
        <v>83349.8</v>
      </c>
      <c r="X24" s="4"/>
      <c r="Y24" s="4"/>
    </row>
    <row r="25" spans="1:40" x14ac:dyDescent="0.2">
      <c r="A25" s="17">
        <v>24</v>
      </c>
      <c r="B25" s="7">
        <v>357709</v>
      </c>
      <c r="C25" s="18">
        <v>74333</v>
      </c>
      <c r="D25" s="4"/>
      <c r="E25" s="17">
        <v>24</v>
      </c>
      <c r="F25" s="7">
        <v>384833</v>
      </c>
      <c r="G25" s="18">
        <v>65625</v>
      </c>
      <c r="H25" s="4"/>
      <c r="I25" s="17">
        <v>24</v>
      </c>
      <c r="J25" s="7">
        <v>294792</v>
      </c>
      <c r="K25" s="18">
        <v>102292</v>
      </c>
      <c r="L25" s="4"/>
      <c r="M25" s="17">
        <v>24</v>
      </c>
      <c r="N25" s="7">
        <v>253750</v>
      </c>
      <c r="O25" s="18">
        <v>54875</v>
      </c>
      <c r="P25" s="4"/>
      <c r="Q25" s="17">
        <v>24</v>
      </c>
      <c r="R25" s="7">
        <v>285458</v>
      </c>
      <c r="S25" s="18">
        <v>58208</v>
      </c>
      <c r="T25" s="4"/>
      <c r="U25" s="17">
        <v>24</v>
      </c>
      <c r="V25" s="7">
        <f>(Tabla23[[#This Row],[Tiempo Asimétrico]]+Tabla24[[#This Row],[Tiempo Asimétrico]]+Tabla25[[#This Row],[Tiempo Asimétrico]]+Tabla26[[#This Row],[Tiempo Asimétrico]]+Tabla27[[#This Row],[Tiempo Asimétrico]])/5</f>
        <v>315308.40000000002</v>
      </c>
      <c r="W25" s="7">
        <f>(Tabla23[[#This Row],[Tiempo Simétrico]]+Tabla24[[#This Row],[Tiempo Simétrico]]+Tabla25[[#This Row],[Tiempo Simétrico]]+Tabla26[[#This Row],[Tiempo Simétrico]]+Tabla27[[#This Row],[Tiempo Simétrico]])/5</f>
        <v>71066.600000000006</v>
      </c>
      <c r="X25" s="4"/>
      <c r="Y25" s="4"/>
    </row>
    <row r="26" spans="1:40" x14ac:dyDescent="0.2">
      <c r="A26" s="17">
        <v>25</v>
      </c>
      <c r="B26" s="7">
        <v>255334</v>
      </c>
      <c r="C26" s="18">
        <v>59333</v>
      </c>
      <c r="D26" s="4"/>
      <c r="E26" s="17">
        <v>25</v>
      </c>
      <c r="F26" s="7">
        <v>269125</v>
      </c>
      <c r="G26" s="18">
        <v>63000</v>
      </c>
      <c r="H26" s="4"/>
      <c r="I26" s="17">
        <v>25</v>
      </c>
      <c r="J26" s="7">
        <v>304708</v>
      </c>
      <c r="K26" s="18">
        <v>60459</v>
      </c>
      <c r="L26" s="4"/>
      <c r="M26" s="17">
        <v>25</v>
      </c>
      <c r="N26" s="7">
        <v>349250</v>
      </c>
      <c r="O26" s="18">
        <v>370875</v>
      </c>
      <c r="P26" s="4"/>
      <c r="Q26" s="17">
        <v>25</v>
      </c>
      <c r="R26" s="7">
        <v>254417</v>
      </c>
      <c r="S26" s="18">
        <v>257417</v>
      </c>
      <c r="T26" s="4"/>
      <c r="U26" s="17">
        <v>25</v>
      </c>
      <c r="V26" s="7">
        <f>(Tabla23[[#This Row],[Tiempo Asimétrico]]+Tabla24[[#This Row],[Tiempo Asimétrico]]+Tabla25[[#This Row],[Tiempo Asimétrico]]+Tabla26[[#This Row],[Tiempo Asimétrico]]+Tabla27[[#This Row],[Tiempo Asimétrico]])/5</f>
        <v>286566.8</v>
      </c>
      <c r="W26" s="7">
        <f>(Tabla23[[#This Row],[Tiempo Simétrico]]+Tabla24[[#This Row],[Tiempo Simétrico]]+Tabla25[[#This Row],[Tiempo Simétrico]]+Tabla26[[#This Row],[Tiempo Simétrico]]+Tabla27[[#This Row],[Tiempo Simétrico]])/5</f>
        <v>162216.79999999999</v>
      </c>
      <c r="X26" s="4"/>
      <c r="Y26" s="4"/>
    </row>
    <row r="27" spans="1:40" x14ac:dyDescent="0.2">
      <c r="A27" s="17">
        <v>26</v>
      </c>
      <c r="B27" s="7">
        <v>340833</v>
      </c>
      <c r="C27" s="18">
        <v>143209</v>
      </c>
      <c r="D27" s="4"/>
      <c r="E27" s="17">
        <v>26</v>
      </c>
      <c r="F27" s="7">
        <v>291959</v>
      </c>
      <c r="G27" s="18">
        <v>57291</v>
      </c>
      <c r="H27" s="4"/>
      <c r="I27" s="17">
        <v>26</v>
      </c>
      <c r="J27" s="7">
        <v>292000</v>
      </c>
      <c r="K27" s="18">
        <v>78375</v>
      </c>
      <c r="L27" s="4"/>
      <c r="M27" s="17">
        <v>26</v>
      </c>
      <c r="N27" s="7">
        <v>258625</v>
      </c>
      <c r="O27" s="18">
        <v>71750</v>
      </c>
      <c r="P27" s="4"/>
      <c r="Q27" s="17">
        <v>26</v>
      </c>
      <c r="R27" s="7">
        <v>286833</v>
      </c>
      <c r="S27" s="18">
        <v>56625</v>
      </c>
      <c r="T27" s="4"/>
      <c r="U27" s="17">
        <v>26</v>
      </c>
      <c r="V27" s="7">
        <f>(Tabla23[[#This Row],[Tiempo Asimétrico]]+Tabla24[[#This Row],[Tiempo Asimétrico]]+Tabla25[[#This Row],[Tiempo Asimétrico]]+Tabla26[[#This Row],[Tiempo Asimétrico]]+Tabla27[[#This Row],[Tiempo Asimétrico]])/5</f>
        <v>294050</v>
      </c>
      <c r="W27" s="7">
        <f>(Tabla23[[#This Row],[Tiempo Simétrico]]+Tabla24[[#This Row],[Tiempo Simétrico]]+Tabla25[[#This Row],[Tiempo Simétrico]]+Tabla26[[#This Row],[Tiempo Simétrico]]+Tabla27[[#This Row],[Tiempo Simétrico]])/5</f>
        <v>81450</v>
      </c>
      <c r="X27" s="4"/>
      <c r="Y27" s="4"/>
    </row>
    <row r="28" spans="1:40" x14ac:dyDescent="0.2">
      <c r="A28" s="17">
        <v>27</v>
      </c>
      <c r="B28" s="7">
        <v>304625</v>
      </c>
      <c r="C28" s="18">
        <v>89375</v>
      </c>
      <c r="D28" s="4"/>
      <c r="E28" s="17">
        <v>27</v>
      </c>
      <c r="F28" s="7">
        <v>285959</v>
      </c>
      <c r="G28" s="18">
        <v>73292</v>
      </c>
      <c r="H28" s="4"/>
      <c r="I28" s="17">
        <v>27</v>
      </c>
      <c r="J28" s="7">
        <v>320750</v>
      </c>
      <c r="K28" s="18">
        <v>63542</v>
      </c>
      <c r="L28" s="4"/>
      <c r="M28" s="17">
        <v>27</v>
      </c>
      <c r="N28" s="7">
        <v>533792</v>
      </c>
      <c r="O28" s="18">
        <v>74375</v>
      </c>
      <c r="P28" s="4"/>
      <c r="Q28" s="17">
        <v>27</v>
      </c>
      <c r="R28" s="7">
        <v>304917</v>
      </c>
      <c r="S28" s="18">
        <v>131959</v>
      </c>
      <c r="T28" s="4"/>
      <c r="U28" s="17">
        <v>27</v>
      </c>
      <c r="V28" s="7">
        <f>(Tabla23[[#This Row],[Tiempo Asimétrico]]+Tabla24[[#This Row],[Tiempo Asimétrico]]+Tabla25[[#This Row],[Tiempo Asimétrico]]+Tabla26[[#This Row],[Tiempo Asimétrico]]+Tabla27[[#This Row],[Tiempo Asimétrico]])/5</f>
        <v>350008.6</v>
      </c>
      <c r="W28" s="7">
        <f>(Tabla23[[#This Row],[Tiempo Simétrico]]+Tabla24[[#This Row],[Tiempo Simétrico]]+Tabla25[[#This Row],[Tiempo Simétrico]]+Tabla26[[#This Row],[Tiempo Simétrico]]+Tabla27[[#This Row],[Tiempo Simétrico]])/5</f>
        <v>86508.6</v>
      </c>
      <c r="X28" s="4"/>
      <c r="Y28" s="4"/>
    </row>
    <row r="29" spans="1:40" x14ac:dyDescent="0.2">
      <c r="A29" s="17">
        <v>28</v>
      </c>
      <c r="B29" s="7">
        <v>328000</v>
      </c>
      <c r="C29" s="18">
        <v>64208</v>
      </c>
      <c r="D29" s="4"/>
      <c r="E29" s="17">
        <v>28</v>
      </c>
      <c r="F29" s="7">
        <v>298084</v>
      </c>
      <c r="G29" s="18">
        <v>68583</v>
      </c>
      <c r="H29" s="4"/>
      <c r="I29" s="17">
        <v>28</v>
      </c>
      <c r="J29" s="7">
        <v>388500</v>
      </c>
      <c r="K29" s="18">
        <v>74542</v>
      </c>
      <c r="L29" s="4"/>
      <c r="M29" s="17">
        <v>28</v>
      </c>
      <c r="N29" s="7">
        <v>327667</v>
      </c>
      <c r="O29" s="18">
        <v>67417</v>
      </c>
      <c r="P29" s="4"/>
      <c r="Q29" s="17">
        <v>28</v>
      </c>
      <c r="R29" s="7">
        <v>391125</v>
      </c>
      <c r="S29" s="18">
        <v>66875</v>
      </c>
      <c r="T29" s="4"/>
      <c r="U29" s="17">
        <v>28</v>
      </c>
      <c r="V29" s="7">
        <f>(Tabla23[[#This Row],[Tiempo Asimétrico]]+Tabla24[[#This Row],[Tiempo Asimétrico]]+Tabla25[[#This Row],[Tiempo Asimétrico]]+Tabla26[[#This Row],[Tiempo Asimétrico]]+Tabla27[[#This Row],[Tiempo Asimétrico]])/5</f>
        <v>346675.20000000001</v>
      </c>
      <c r="W29" s="7">
        <f>(Tabla23[[#This Row],[Tiempo Simétrico]]+Tabla24[[#This Row],[Tiempo Simétrico]]+Tabla25[[#This Row],[Tiempo Simétrico]]+Tabla26[[#This Row],[Tiempo Simétrico]]+Tabla27[[#This Row],[Tiempo Simétrico]])/5</f>
        <v>68325</v>
      </c>
      <c r="X29" s="4"/>
      <c r="Y29" s="4"/>
    </row>
    <row r="30" spans="1:40" x14ac:dyDescent="0.2">
      <c r="A30" s="17">
        <v>29</v>
      </c>
      <c r="B30" s="7">
        <v>352750</v>
      </c>
      <c r="C30" s="18">
        <v>63791</v>
      </c>
      <c r="D30" s="4"/>
      <c r="E30" s="17">
        <v>29</v>
      </c>
      <c r="F30" s="7">
        <v>378250</v>
      </c>
      <c r="G30" s="18">
        <v>70833</v>
      </c>
      <c r="H30" s="4"/>
      <c r="I30" s="17">
        <v>29</v>
      </c>
      <c r="J30" s="7">
        <v>248000</v>
      </c>
      <c r="K30" s="18">
        <v>63291</v>
      </c>
      <c r="L30" s="4"/>
      <c r="M30" s="17">
        <v>29</v>
      </c>
      <c r="N30" s="7">
        <v>296292</v>
      </c>
      <c r="O30" s="18">
        <v>62417</v>
      </c>
      <c r="P30" s="4"/>
      <c r="Q30" s="17">
        <v>29</v>
      </c>
      <c r="R30" s="7">
        <v>327333</v>
      </c>
      <c r="S30" s="18">
        <v>96791</v>
      </c>
      <c r="T30" s="4"/>
      <c r="U30" s="17">
        <v>29</v>
      </c>
      <c r="V30" s="7">
        <f>(Tabla23[[#This Row],[Tiempo Asimétrico]]+Tabla24[[#This Row],[Tiempo Asimétrico]]+Tabla25[[#This Row],[Tiempo Asimétrico]]+Tabla26[[#This Row],[Tiempo Asimétrico]]+Tabla27[[#This Row],[Tiempo Asimétrico]])/5</f>
        <v>320525</v>
      </c>
      <c r="W30" s="7">
        <f>(Tabla23[[#This Row],[Tiempo Simétrico]]+Tabla24[[#This Row],[Tiempo Simétrico]]+Tabla25[[#This Row],[Tiempo Simétrico]]+Tabla26[[#This Row],[Tiempo Simétrico]]+Tabla27[[#This Row],[Tiempo Simétrico]])/5</f>
        <v>71424.600000000006</v>
      </c>
      <c r="X30" s="4"/>
      <c r="Y30" s="4"/>
    </row>
    <row r="31" spans="1:40" x14ac:dyDescent="0.2">
      <c r="A31" s="17">
        <v>30</v>
      </c>
      <c r="B31" s="7">
        <v>305333</v>
      </c>
      <c r="C31" s="18">
        <v>64334</v>
      </c>
      <c r="D31" s="4"/>
      <c r="E31" s="17">
        <v>30</v>
      </c>
      <c r="F31" s="7">
        <v>290292</v>
      </c>
      <c r="G31" s="18">
        <v>57834</v>
      </c>
      <c r="H31" s="4"/>
      <c r="I31" s="17">
        <v>30</v>
      </c>
      <c r="J31" s="7">
        <v>318792</v>
      </c>
      <c r="K31" s="18">
        <v>68750</v>
      </c>
      <c r="L31" s="4"/>
      <c r="M31" s="17">
        <v>30</v>
      </c>
      <c r="N31" s="7">
        <v>302209</v>
      </c>
      <c r="O31" s="18">
        <v>57625</v>
      </c>
      <c r="P31" s="4"/>
      <c r="Q31" s="17">
        <v>30</v>
      </c>
      <c r="R31" s="7">
        <v>330167</v>
      </c>
      <c r="S31" s="18">
        <v>61458</v>
      </c>
      <c r="T31" s="4"/>
      <c r="U31" s="17">
        <v>30</v>
      </c>
      <c r="V31" s="7">
        <f>(Tabla23[[#This Row],[Tiempo Asimétrico]]+Tabla24[[#This Row],[Tiempo Asimétrico]]+Tabla25[[#This Row],[Tiempo Asimétrico]]+Tabla26[[#This Row],[Tiempo Asimétrico]]+Tabla27[[#This Row],[Tiempo Asimétrico]])/5</f>
        <v>309358.59999999998</v>
      </c>
      <c r="W31" s="7">
        <f>(Tabla23[[#This Row],[Tiempo Simétrico]]+Tabla24[[#This Row],[Tiempo Simétrico]]+Tabla25[[#This Row],[Tiempo Simétrico]]+Tabla26[[#This Row],[Tiempo Simétrico]]+Tabla27[[#This Row],[Tiempo Simétrico]])/5</f>
        <v>62000.2</v>
      </c>
      <c r="X31" s="4"/>
      <c r="Y31" s="4"/>
    </row>
    <row r="32" spans="1:40" x14ac:dyDescent="0.2">
      <c r="A32" s="17">
        <v>31</v>
      </c>
      <c r="B32" s="7">
        <v>261333</v>
      </c>
      <c r="C32" s="18">
        <v>72875</v>
      </c>
      <c r="D32" s="4"/>
      <c r="E32" s="17">
        <v>31</v>
      </c>
      <c r="F32" s="7">
        <v>254917</v>
      </c>
      <c r="G32" s="18">
        <v>77500</v>
      </c>
      <c r="H32" s="4"/>
      <c r="I32" s="17">
        <v>31</v>
      </c>
      <c r="J32" s="7">
        <v>268208</v>
      </c>
      <c r="K32" s="18">
        <v>79084</v>
      </c>
      <c r="L32" s="4"/>
      <c r="M32" s="17">
        <v>31</v>
      </c>
      <c r="N32" s="7">
        <v>269167</v>
      </c>
      <c r="O32" s="18">
        <v>67416</v>
      </c>
      <c r="P32" s="4"/>
      <c r="Q32" s="17">
        <v>31</v>
      </c>
      <c r="R32" s="7">
        <v>244125</v>
      </c>
      <c r="S32" s="18">
        <v>55209</v>
      </c>
      <c r="T32" s="4"/>
      <c r="U32" s="17">
        <v>31</v>
      </c>
      <c r="V32" s="7">
        <f>(Tabla23[[#This Row],[Tiempo Asimétrico]]+Tabla24[[#This Row],[Tiempo Asimétrico]]+Tabla25[[#This Row],[Tiempo Asimétrico]]+Tabla26[[#This Row],[Tiempo Asimétrico]]+Tabla27[[#This Row],[Tiempo Asimétrico]])/5</f>
        <v>259550</v>
      </c>
      <c r="W32" s="7">
        <f>(Tabla23[[#This Row],[Tiempo Simétrico]]+Tabla24[[#This Row],[Tiempo Simétrico]]+Tabla25[[#This Row],[Tiempo Simétrico]]+Tabla26[[#This Row],[Tiempo Simétrico]]+Tabla27[[#This Row],[Tiempo Simétrico]])/5</f>
        <v>70416.800000000003</v>
      </c>
      <c r="X32" s="4"/>
      <c r="Y32" s="4"/>
    </row>
    <row r="33" spans="1:25" x14ac:dyDescent="0.2">
      <c r="A33" s="19">
        <v>32</v>
      </c>
      <c r="B33" s="20">
        <v>255958</v>
      </c>
      <c r="C33" s="21">
        <v>60125</v>
      </c>
      <c r="D33" s="4"/>
      <c r="E33" s="19">
        <v>32</v>
      </c>
      <c r="F33" s="20">
        <v>268583</v>
      </c>
      <c r="G33" s="21">
        <v>79750</v>
      </c>
      <c r="H33" s="4"/>
      <c r="I33" s="19">
        <v>32</v>
      </c>
      <c r="J33" s="20">
        <v>276208</v>
      </c>
      <c r="K33" s="21">
        <v>68000</v>
      </c>
      <c r="L33" s="4"/>
      <c r="M33" s="19">
        <v>32</v>
      </c>
      <c r="N33" s="20">
        <v>323709</v>
      </c>
      <c r="O33" s="21">
        <v>94250</v>
      </c>
      <c r="P33" s="4"/>
      <c r="Q33" s="19">
        <v>32</v>
      </c>
      <c r="R33" s="20">
        <v>231416</v>
      </c>
      <c r="S33" s="21">
        <v>63709</v>
      </c>
      <c r="T33" s="4"/>
      <c r="U33" s="19">
        <v>32</v>
      </c>
      <c r="V33" s="7">
        <f>(Tabla23[[#This Row],[Tiempo Asimétrico]]+Tabla24[[#This Row],[Tiempo Asimétrico]]+Tabla25[[#This Row],[Tiempo Asimétrico]]+Tabla26[[#This Row],[Tiempo Asimétrico]]+Tabla27[[#This Row],[Tiempo Asimétrico]])/5</f>
        <v>271174.8</v>
      </c>
      <c r="W33" s="7">
        <f>(Tabla23[[#This Row],[Tiempo Simétrico]]+Tabla24[[#This Row],[Tiempo Simétrico]]+Tabla25[[#This Row],[Tiempo Simétrico]]+Tabla26[[#This Row],[Tiempo Simétrico]]+Tabla27[[#This Row],[Tiempo Simétrico]])/5</f>
        <v>73166.8</v>
      </c>
      <c r="X33" s="4"/>
      <c r="Y33" s="4"/>
    </row>
    <row r="34" spans="1:25" x14ac:dyDescent="0.2">
      <c r="A34" s="22"/>
      <c r="B34" s="22">
        <f>AVERAGE(B5:B33)</f>
        <v>342935.27586206899</v>
      </c>
      <c r="C34" s="22">
        <f>AVERAGE(C3:C33)</f>
        <v>91137.032258064515</v>
      </c>
      <c r="D34" s="4"/>
      <c r="E34" s="22"/>
      <c r="F34" s="22">
        <f>AVERAGE(F5:F33)</f>
        <v>360514.44827586209</v>
      </c>
      <c r="G34" s="22">
        <f>AVERAGE(G3:G33)</f>
        <v>89524.161290322576</v>
      </c>
      <c r="H34" s="4"/>
      <c r="I34" s="22"/>
      <c r="J34" s="22">
        <f>AVERAGE(J5:J33)</f>
        <v>338189.72413793101</v>
      </c>
      <c r="K34" s="22">
        <f>AVERAGE(K3:K33)</f>
        <v>84197.612903225803</v>
      </c>
      <c r="L34" s="4"/>
      <c r="M34" s="22"/>
      <c r="N34" s="22">
        <f>AVERAGE(N5:N33)</f>
        <v>364087.6551724138</v>
      </c>
      <c r="O34" s="22">
        <f>AVERAGE(O3:O33)</f>
        <v>94544.258064516136</v>
      </c>
      <c r="P34" s="4"/>
      <c r="Q34" s="22"/>
      <c r="R34" s="22">
        <f>AVERAGE(R5:R33)</f>
        <v>347754.24137931032</v>
      </c>
      <c r="S34" s="22">
        <f>AVERAGE(S3:S33)</f>
        <v>92728.516129032258</v>
      </c>
      <c r="T34" s="4"/>
      <c r="U34" s="26"/>
      <c r="V34" s="26">
        <f>AVERAGE(V5:V33)</f>
        <v>350696.26896551723</v>
      </c>
      <c r="W34" s="26">
        <f>AVERAGE(W3:W33)</f>
        <v>90426.316129032246</v>
      </c>
      <c r="X34" s="4"/>
      <c r="Y34" s="4"/>
    </row>
    <row r="35" spans="1:25" x14ac:dyDescent="0.2">
      <c r="D35" s="4"/>
      <c r="H35" s="4"/>
      <c r="L35" s="4"/>
      <c r="P35" s="4"/>
      <c r="T35" s="4"/>
      <c r="X35" s="4"/>
      <c r="Y35" s="4"/>
    </row>
    <row r="36" spans="1:25" x14ac:dyDescent="0.2">
      <c r="D36" s="4"/>
      <c r="H36" s="4"/>
      <c r="L36" s="4"/>
      <c r="P36" s="4"/>
      <c r="T36" s="4"/>
      <c r="X36" s="4"/>
      <c r="Y36" s="4"/>
    </row>
    <row r="37" spans="1:25" x14ac:dyDescent="0.2">
      <c r="D37" s="4"/>
      <c r="H37" s="4"/>
      <c r="L37" s="4"/>
      <c r="P37" s="4"/>
      <c r="T37" s="4"/>
      <c r="X37" s="4"/>
      <c r="Y37" s="4"/>
    </row>
    <row r="38" spans="1:25" x14ac:dyDescent="0.2">
      <c r="D38" s="4"/>
      <c r="H38" s="4"/>
      <c r="L38" s="4"/>
      <c r="P38" s="4"/>
      <c r="T38" s="4"/>
      <c r="X38" s="4"/>
      <c r="Y38" s="4"/>
    </row>
    <row r="39" spans="1:25" s="42" customFormat="1" x14ac:dyDescent="0.2">
      <c r="A39" s="12" t="s">
        <v>0</v>
      </c>
      <c r="B39" s="13" t="s">
        <v>1</v>
      </c>
      <c r="C39" s="14" t="s">
        <v>2</v>
      </c>
      <c r="D39" s="41"/>
      <c r="E39" s="12" t="s">
        <v>0</v>
      </c>
      <c r="F39" s="13" t="s">
        <v>1</v>
      </c>
      <c r="G39" s="14" t="s">
        <v>2</v>
      </c>
      <c r="H39" s="41"/>
      <c r="I39" s="12" t="s">
        <v>0</v>
      </c>
      <c r="J39" s="13" t="s">
        <v>1</v>
      </c>
      <c r="K39" s="14" t="s">
        <v>2</v>
      </c>
      <c r="L39" s="41"/>
      <c r="M39" s="12" t="s">
        <v>0</v>
      </c>
      <c r="N39" s="13" t="s">
        <v>1</v>
      </c>
      <c r="O39" s="14" t="s">
        <v>2</v>
      </c>
      <c r="P39" s="41"/>
      <c r="Q39" s="12" t="s">
        <v>0</v>
      </c>
      <c r="R39" s="13" t="s">
        <v>1</v>
      </c>
      <c r="S39" s="14" t="s">
        <v>2</v>
      </c>
      <c r="T39" s="41"/>
      <c r="U39" s="12" t="s">
        <v>0</v>
      </c>
      <c r="V39" s="13" t="s">
        <v>1</v>
      </c>
      <c r="W39" s="14" t="s">
        <v>2</v>
      </c>
      <c r="X39" s="41"/>
      <c r="Y39" s="41"/>
    </row>
    <row r="40" spans="1:25" x14ac:dyDescent="0.2">
      <c r="A40" s="17">
        <v>1</v>
      </c>
      <c r="B40" s="7">
        <v>47133958</v>
      </c>
      <c r="C40" s="18">
        <v>8104917</v>
      </c>
      <c r="D40" s="4"/>
      <c r="E40" s="17">
        <v>1</v>
      </c>
      <c r="F40" s="7">
        <v>47163583</v>
      </c>
      <c r="G40" s="18">
        <v>8298542</v>
      </c>
      <c r="H40" s="4"/>
      <c r="I40" s="17">
        <v>1</v>
      </c>
      <c r="J40" s="7">
        <v>46641709</v>
      </c>
      <c r="K40" s="18">
        <v>8097000</v>
      </c>
      <c r="L40" s="4"/>
      <c r="M40" s="17">
        <v>1</v>
      </c>
      <c r="N40" s="7">
        <v>46931833</v>
      </c>
      <c r="O40" s="18">
        <v>8071708</v>
      </c>
      <c r="P40" s="4"/>
      <c r="Q40" s="17">
        <v>1</v>
      </c>
      <c r="R40" s="8">
        <v>47133958</v>
      </c>
      <c r="S40" s="35">
        <v>8104917</v>
      </c>
      <c r="T40" s="4"/>
      <c r="U40" s="17">
        <v>1</v>
      </c>
      <c r="V40" s="7">
        <f>(Tabla18[[#This Row],[Tiempo Asimétrico]]+Tabla22[[#This Row],[Tiempo Asimétrico]]+Tabla21[[#This Row],[Tiempo Asimétrico]]+Tabla20[[#This Row],[Tiempo Asimétrico]]+Tabla19[[#This Row],[Tiempo Asimétrico]])/5</f>
        <v>47001008.200000003</v>
      </c>
      <c r="W40" s="7">
        <f>(Tabla18[[#This Row],[Tiempo Simétrico]]+Tabla22[[#This Row],[Tiempo Simétrico]]+Tabla21[[#This Row],[Tiempo Simétrico]]+Tabla20[[#This Row],[Tiempo Simétrico]]+Tabla19[[#This Row],[Tiempo Simétrico]])/5</f>
        <v>8135416.7999999998</v>
      </c>
      <c r="X40" s="4"/>
      <c r="Y40" s="4"/>
    </row>
    <row r="41" spans="1:25" x14ac:dyDescent="0.2">
      <c r="A41" s="17">
        <v>2</v>
      </c>
      <c r="B41" s="7">
        <v>47090625</v>
      </c>
      <c r="C41" s="18">
        <v>8133042</v>
      </c>
      <c r="D41" s="4"/>
      <c r="E41" s="17">
        <v>2</v>
      </c>
      <c r="F41" s="7">
        <v>47190458</v>
      </c>
      <c r="G41" s="18">
        <v>8149583</v>
      </c>
      <c r="H41" s="4"/>
      <c r="I41" s="17">
        <v>2</v>
      </c>
      <c r="J41" s="7">
        <v>46808625</v>
      </c>
      <c r="K41" s="18">
        <v>8142084</v>
      </c>
      <c r="L41" s="4"/>
      <c r="M41" s="17">
        <v>2</v>
      </c>
      <c r="N41" s="7">
        <v>46672500</v>
      </c>
      <c r="O41" s="18">
        <v>8042708</v>
      </c>
      <c r="P41" s="4"/>
      <c r="Q41" s="17">
        <v>2</v>
      </c>
      <c r="R41" s="8">
        <v>47090625</v>
      </c>
      <c r="S41" s="35">
        <v>8133042</v>
      </c>
      <c r="T41" s="4"/>
      <c r="U41" s="17">
        <v>2</v>
      </c>
      <c r="V41" s="7">
        <f>(Tabla18[[#This Row],[Tiempo Asimétrico]]+Tabla22[[#This Row],[Tiempo Asimétrico]]+Tabla21[[#This Row],[Tiempo Asimétrico]]+Tabla20[[#This Row],[Tiempo Asimétrico]]+Tabla19[[#This Row],[Tiempo Asimétrico]])/5</f>
        <v>46970566.600000001</v>
      </c>
      <c r="W41" s="7">
        <f>(Tabla18[[#This Row],[Tiempo Simétrico]]+Tabla22[[#This Row],[Tiempo Simétrico]]+Tabla21[[#This Row],[Tiempo Simétrico]]+Tabla20[[#This Row],[Tiempo Simétrico]]+Tabla19[[#This Row],[Tiempo Simétrico]])/5</f>
        <v>8120091.7999999998</v>
      </c>
      <c r="X41" s="4"/>
      <c r="Y41" s="4"/>
    </row>
    <row r="42" spans="1:25" x14ac:dyDescent="0.2">
      <c r="A42" s="17">
        <v>3</v>
      </c>
      <c r="B42" s="7">
        <v>47075208</v>
      </c>
      <c r="C42" s="18">
        <v>8010375</v>
      </c>
      <c r="D42" s="4"/>
      <c r="E42" s="17">
        <v>3</v>
      </c>
      <c r="F42" s="7">
        <v>47113625</v>
      </c>
      <c r="G42" s="18">
        <v>8415084</v>
      </c>
      <c r="H42" s="4"/>
      <c r="I42" s="17">
        <v>3</v>
      </c>
      <c r="J42" s="7">
        <v>46677334</v>
      </c>
      <c r="K42" s="18">
        <v>8063208</v>
      </c>
      <c r="L42" s="4"/>
      <c r="M42" s="17">
        <v>3</v>
      </c>
      <c r="N42" s="7">
        <v>46920583</v>
      </c>
      <c r="O42" s="18">
        <v>7992416</v>
      </c>
      <c r="P42" s="4"/>
      <c r="Q42" s="17">
        <v>3</v>
      </c>
      <c r="R42" s="8">
        <v>47075208</v>
      </c>
      <c r="S42" s="35">
        <v>8010375</v>
      </c>
      <c r="T42" s="4"/>
      <c r="U42" s="17">
        <v>3</v>
      </c>
      <c r="V42" s="7">
        <f>(Tabla18[[#This Row],[Tiempo Asimétrico]]+Tabla22[[#This Row],[Tiempo Asimétrico]]+Tabla21[[#This Row],[Tiempo Asimétrico]]+Tabla20[[#This Row],[Tiempo Asimétrico]]+Tabla19[[#This Row],[Tiempo Asimétrico]])/5</f>
        <v>46972391.600000001</v>
      </c>
      <c r="W42" s="7">
        <f>(Tabla18[[#This Row],[Tiempo Simétrico]]+Tabla22[[#This Row],[Tiempo Simétrico]]+Tabla21[[#This Row],[Tiempo Simétrico]]+Tabla20[[#This Row],[Tiempo Simétrico]]+Tabla19[[#This Row],[Tiempo Simétrico]])/5</f>
        <v>8098291.5999999996</v>
      </c>
      <c r="X42" s="4"/>
      <c r="Y42" s="4"/>
    </row>
    <row r="43" spans="1:25" x14ac:dyDescent="0.2">
      <c r="A43" s="19">
        <v>4</v>
      </c>
      <c r="B43" s="20">
        <v>47101500</v>
      </c>
      <c r="C43" s="21">
        <v>8374500</v>
      </c>
      <c r="D43" s="4"/>
      <c r="E43" s="19">
        <v>4</v>
      </c>
      <c r="F43" s="20">
        <v>47121375</v>
      </c>
      <c r="G43" s="21">
        <v>8221750</v>
      </c>
      <c r="H43" s="4"/>
      <c r="I43" s="19">
        <v>4</v>
      </c>
      <c r="J43" s="20">
        <v>46755375</v>
      </c>
      <c r="K43" s="21">
        <v>8154583</v>
      </c>
      <c r="L43" s="4"/>
      <c r="M43" s="19">
        <v>4</v>
      </c>
      <c r="N43" s="20">
        <v>46865250</v>
      </c>
      <c r="O43" s="21">
        <v>8080917</v>
      </c>
      <c r="P43" s="4"/>
      <c r="Q43" s="19">
        <v>4</v>
      </c>
      <c r="R43" s="36">
        <v>47101500</v>
      </c>
      <c r="S43" s="37">
        <v>8374500</v>
      </c>
      <c r="T43" s="4"/>
      <c r="U43" s="19">
        <v>4</v>
      </c>
      <c r="V43" s="7">
        <f>(Tabla18[[#This Row],[Tiempo Asimétrico]]+Tabla22[[#This Row],[Tiempo Asimétrico]]+Tabla21[[#This Row],[Tiempo Asimétrico]]+Tabla20[[#This Row],[Tiempo Asimétrico]]+Tabla19[[#This Row],[Tiempo Asimétrico]])/5</f>
        <v>46989000</v>
      </c>
      <c r="W43" s="7">
        <f>(Tabla18[[#This Row],[Tiempo Simétrico]]+Tabla22[[#This Row],[Tiempo Simétrico]]+Tabla21[[#This Row],[Tiempo Simétrico]]+Tabla20[[#This Row],[Tiempo Simétrico]]+Tabla19[[#This Row],[Tiempo Simétrico]])/5</f>
        <v>8241250</v>
      </c>
      <c r="X43" s="4"/>
      <c r="Y43" s="4"/>
    </row>
    <row r="44" spans="1:25" x14ac:dyDescent="0.2">
      <c r="A44" s="22"/>
      <c r="B44" s="25">
        <f>SUBTOTAL(101,Tabla19[Tiempo Asimétrico])</f>
        <v>47100322.75</v>
      </c>
      <c r="C44" s="25">
        <f>SUBTOTAL(101,Tabla19[Tiempo Simétrico])</f>
        <v>8155708.5</v>
      </c>
      <c r="D44" s="4"/>
      <c r="E44" s="22"/>
      <c r="F44" s="25">
        <f>SUBTOTAL(101,Tabla20[Tiempo Asimétrico])</f>
        <v>47147260.25</v>
      </c>
      <c r="G44" s="25">
        <f>SUBTOTAL(101,Tabla20[Tiempo Simétrico])</f>
        <v>8271239.75</v>
      </c>
      <c r="H44" s="4"/>
      <c r="I44" s="22"/>
      <c r="J44" s="25">
        <f>SUBTOTAL(101,Tabla21[Tiempo Asimétrico])</f>
        <v>46720760.75</v>
      </c>
      <c r="K44" s="25">
        <f>SUBTOTAL(101,Tabla21[Tiempo Simétrico])</f>
        <v>8114218.75</v>
      </c>
      <c r="L44" s="4"/>
      <c r="M44" s="22"/>
      <c r="N44" s="25">
        <f>SUBTOTAL(101,Tabla22[Tiempo Asimétrico])</f>
        <v>46847541.5</v>
      </c>
      <c r="O44" s="25">
        <f>SUBTOTAL(101,Tabla22[Tiempo Simétrico])</f>
        <v>8046937.25</v>
      </c>
      <c r="P44" s="4"/>
      <c r="Q44" s="22"/>
      <c r="R44" s="39">
        <f>SUBTOTAL(101,Tabla18[Tiempo Asimétrico])</f>
        <v>47100322.75</v>
      </c>
      <c r="S44" s="40">
        <f>SUBTOTAL(101,Tabla18[Tiempo Simétrico])</f>
        <v>8155708.5</v>
      </c>
      <c r="T44" s="4"/>
      <c r="U44" s="19"/>
      <c r="V44" s="36">
        <f>SUBTOTAL(101,Tabla17[Tiempo Asimétrico])</f>
        <v>46983241.600000001</v>
      </c>
      <c r="W44" s="37">
        <f>SUBTOTAL(101,Tabla17[Tiempo Simétrico])</f>
        <v>8148762.5499999998</v>
      </c>
      <c r="X44" s="4"/>
      <c r="Y44" s="4"/>
    </row>
    <row r="45" spans="1:25" x14ac:dyDescent="0.2">
      <c r="D45" s="4"/>
      <c r="H45" s="4"/>
      <c r="L45" s="4"/>
      <c r="P45" s="4"/>
      <c r="T45" s="4"/>
      <c r="X45" s="4"/>
      <c r="Y45" s="4"/>
    </row>
    <row r="46" spans="1:25" x14ac:dyDescent="0.2">
      <c r="D46" s="4"/>
      <c r="H46" s="4"/>
      <c r="L46" s="4"/>
      <c r="P46" s="4"/>
      <c r="T46" s="4"/>
      <c r="X46" s="4"/>
      <c r="Y46" s="4"/>
    </row>
    <row r="47" spans="1:25" x14ac:dyDescent="0.2">
      <c r="D47" s="4"/>
      <c r="H47" s="4"/>
      <c r="L47" s="4"/>
      <c r="P47" s="4"/>
      <c r="T47" s="4"/>
      <c r="X47" s="4"/>
      <c r="Y47" s="4"/>
    </row>
    <row r="48" spans="1:25" x14ac:dyDescent="0.2">
      <c r="C48" s="10"/>
      <c r="D48" s="10"/>
      <c r="E48" s="11"/>
      <c r="H48" s="4"/>
      <c r="L48" s="4"/>
      <c r="P48" s="4"/>
      <c r="T48" s="4"/>
      <c r="X48" s="4"/>
      <c r="Y48" s="4"/>
    </row>
    <row r="49" spans="1:25" x14ac:dyDescent="0.2">
      <c r="A49" s="12" t="s">
        <v>0</v>
      </c>
      <c r="B49" s="13" t="s">
        <v>1</v>
      </c>
      <c r="C49" s="14" t="s">
        <v>2</v>
      </c>
      <c r="D49" s="4"/>
      <c r="E49" s="15" t="s">
        <v>0</v>
      </c>
      <c r="F49" s="16" t="s">
        <v>1</v>
      </c>
      <c r="G49" s="16" t="s">
        <v>2</v>
      </c>
      <c r="H49" s="4"/>
      <c r="I49" s="12" t="s">
        <v>0</v>
      </c>
      <c r="J49" s="13" t="s">
        <v>1</v>
      </c>
      <c r="K49" s="14" t="s">
        <v>2</v>
      </c>
      <c r="L49" s="4"/>
      <c r="M49" s="12" t="s">
        <v>0</v>
      </c>
      <c r="N49" s="13" t="s">
        <v>1</v>
      </c>
      <c r="O49" s="14" t="s">
        <v>2</v>
      </c>
      <c r="P49" s="4"/>
      <c r="Q49" s="12" t="s">
        <v>0</v>
      </c>
      <c r="R49" s="13" t="s">
        <v>1</v>
      </c>
      <c r="S49" s="14" t="s">
        <v>2</v>
      </c>
      <c r="T49" s="4"/>
      <c r="U49" s="12" t="s">
        <v>0</v>
      </c>
      <c r="V49" s="13" t="s">
        <v>1</v>
      </c>
      <c r="W49" s="14" t="s">
        <v>2</v>
      </c>
      <c r="X49" s="4"/>
      <c r="Y49" s="4"/>
    </row>
    <row r="50" spans="1:25" x14ac:dyDescent="0.2">
      <c r="A50" s="17">
        <v>1</v>
      </c>
      <c r="B50" s="7">
        <v>88728958</v>
      </c>
      <c r="C50" s="18">
        <v>7431834</v>
      </c>
      <c r="D50" s="4"/>
      <c r="E50" s="6">
        <v>1</v>
      </c>
      <c r="F50" s="7">
        <v>63934541</v>
      </c>
      <c r="G50" s="7">
        <v>6501416</v>
      </c>
      <c r="H50" s="4"/>
      <c r="I50" s="17">
        <v>1</v>
      </c>
      <c r="J50" s="7">
        <v>96849583</v>
      </c>
      <c r="K50" s="18">
        <v>2776416</v>
      </c>
      <c r="L50" s="4"/>
      <c r="M50" s="17">
        <v>1</v>
      </c>
      <c r="N50" s="7">
        <v>97320708</v>
      </c>
      <c r="O50" s="18">
        <v>9475833</v>
      </c>
      <c r="P50" s="4"/>
      <c r="Q50" s="17">
        <v>1</v>
      </c>
      <c r="R50" s="7">
        <v>65289068.823529415</v>
      </c>
      <c r="S50" s="18">
        <v>9545917</v>
      </c>
      <c r="T50" s="4"/>
      <c r="U50" s="17">
        <v>1</v>
      </c>
      <c r="V50" s="7">
        <f>(Tabla10[[#This Row],[Tiempo Asimétrico]]+Tabla11[[#This Row],[Tiempo Asimétrico]]+Tabla12[[#This Row],[Tiempo Asimétrico]]+Tabla14[[#This Row],[Tiempo Asimétrico]]+Tabla15[[#This Row],[Tiempo Asimétrico]])/5</f>
        <v>82424571.764705881</v>
      </c>
      <c r="W50" s="7">
        <f>(Tabla10[[#This Row],[Tiempo Simétrico]]+Tabla11[[#This Row],[Tiempo Simétrico]]+Tabla12[[#This Row],[Tiempo Simétrico]]+Tabla14[[#This Row],[Tiempo Simétrico]]+Tabla15[[#This Row],[Tiempo Simétrico]])/5</f>
        <v>7146283.2000000002</v>
      </c>
      <c r="X50" s="4"/>
      <c r="Y50" s="4"/>
    </row>
    <row r="51" spans="1:25" x14ac:dyDescent="0.2">
      <c r="A51" s="17">
        <v>2</v>
      </c>
      <c r="B51" s="7">
        <v>64466667</v>
      </c>
      <c r="C51" s="18">
        <v>6817833</v>
      </c>
      <c r="D51" s="4"/>
      <c r="E51" s="6">
        <v>2</v>
      </c>
      <c r="F51" s="7">
        <v>75281500</v>
      </c>
      <c r="G51" s="7">
        <v>6087875</v>
      </c>
      <c r="H51" s="4"/>
      <c r="I51" s="17">
        <v>2</v>
      </c>
      <c r="J51" s="7">
        <v>91387084</v>
      </c>
      <c r="K51" s="18">
        <v>78458</v>
      </c>
      <c r="L51" s="4"/>
      <c r="M51" s="17">
        <v>2</v>
      </c>
      <c r="N51" s="7">
        <v>94233209</v>
      </c>
      <c r="O51" s="18">
        <v>5541292</v>
      </c>
      <c r="P51" s="4"/>
      <c r="Q51" s="17">
        <v>2</v>
      </c>
      <c r="R51" s="7">
        <v>69885049.411764711</v>
      </c>
      <c r="S51" s="18">
        <v>8081541</v>
      </c>
      <c r="T51" s="4"/>
      <c r="U51" s="17">
        <v>2</v>
      </c>
      <c r="V51" s="7">
        <f>(Tabla10[[#This Row],[Tiempo Asimétrico]]+Tabla11[[#This Row],[Tiempo Asimétrico]]+Tabla12[[#This Row],[Tiempo Asimétrico]]+Tabla14[[#This Row],[Tiempo Asimétrico]]+Tabla15[[#This Row],[Tiempo Asimétrico]])/5</f>
        <v>79050701.882352948</v>
      </c>
      <c r="W51" s="7">
        <f>(Tabla10[[#This Row],[Tiempo Simétrico]]+Tabla11[[#This Row],[Tiempo Simétrico]]+Tabla12[[#This Row],[Tiempo Simétrico]]+Tabla14[[#This Row],[Tiempo Simétrico]]+Tabla15[[#This Row],[Tiempo Simétrico]])/5</f>
        <v>5321399.8</v>
      </c>
      <c r="X51" s="4"/>
      <c r="Y51" s="4"/>
    </row>
    <row r="52" spans="1:25" x14ac:dyDescent="0.2">
      <c r="A52" s="17">
        <v>3</v>
      </c>
      <c r="B52" s="7">
        <v>93681417</v>
      </c>
      <c r="C52" s="18">
        <v>4268167</v>
      </c>
      <c r="D52" s="4"/>
      <c r="E52" s="6">
        <v>3</v>
      </c>
      <c r="F52" s="7">
        <v>86019625</v>
      </c>
      <c r="G52" s="7">
        <v>7601833</v>
      </c>
      <c r="H52" s="4"/>
      <c r="I52" s="17">
        <v>3</v>
      </c>
      <c r="J52" s="7">
        <v>95722125</v>
      </c>
      <c r="K52" s="18">
        <v>89834</v>
      </c>
      <c r="L52" s="4"/>
      <c r="M52" s="17">
        <v>3</v>
      </c>
      <c r="N52" s="7">
        <v>97369625</v>
      </c>
      <c r="O52" s="18">
        <v>7673042</v>
      </c>
      <c r="P52" s="4"/>
      <c r="Q52" s="17">
        <v>3</v>
      </c>
      <c r="R52" s="7">
        <v>66616397.058823533</v>
      </c>
      <c r="S52" s="18">
        <v>8200667</v>
      </c>
      <c r="T52" s="4"/>
      <c r="U52" s="17">
        <v>3</v>
      </c>
      <c r="V52" s="7">
        <f>(Tabla10[[#This Row],[Tiempo Asimétrico]]+Tabla11[[#This Row],[Tiempo Asimétrico]]+Tabla12[[#This Row],[Tiempo Asimétrico]]+Tabla14[[#This Row],[Tiempo Asimétrico]]+Tabla15[[#This Row],[Tiempo Asimétrico]])/5</f>
        <v>87881837.811764702</v>
      </c>
      <c r="W52" s="7">
        <f>(Tabla10[[#This Row],[Tiempo Simétrico]]+Tabla11[[#This Row],[Tiempo Simétrico]]+Tabla12[[#This Row],[Tiempo Simétrico]]+Tabla14[[#This Row],[Tiempo Simétrico]]+Tabla15[[#This Row],[Tiempo Simétrico]])/5</f>
        <v>5566708.5999999996</v>
      </c>
      <c r="X52" s="4"/>
      <c r="Y52" s="4"/>
    </row>
    <row r="53" spans="1:25" x14ac:dyDescent="0.2">
      <c r="A53" s="17">
        <v>4</v>
      </c>
      <c r="B53" s="7">
        <v>84498792</v>
      </c>
      <c r="C53" s="18">
        <v>6488875</v>
      </c>
      <c r="D53" s="4"/>
      <c r="E53" s="6">
        <v>4</v>
      </c>
      <c r="F53" s="7">
        <v>87987917</v>
      </c>
      <c r="G53" s="7">
        <v>9761583</v>
      </c>
      <c r="H53" s="4"/>
      <c r="I53" s="17">
        <v>4</v>
      </c>
      <c r="J53" s="7">
        <v>83907583</v>
      </c>
      <c r="K53" s="18">
        <v>10315834</v>
      </c>
      <c r="L53" s="4"/>
      <c r="M53" s="17">
        <v>4</v>
      </c>
      <c r="N53" s="7">
        <v>95529209</v>
      </c>
      <c r="O53" s="18">
        <v>5631958</v>
      </c>
      <c r="P53" s="4"/>
      <c r="Q53" s="17">
        <v>4</v>
      </c>
      <c r="R53" s="7">
        <v>69516935.882352948</v>
      </c>
      <c r="S53" s="18">
        <v>8372084</v>
      </c>
      <c r="T53" s="4"/>
      <c r="U53" s="17">
        <v>4</v>
      </c>
      <c r="V53" s="7">
        <f>(Tabla10[[#This Row],[Tiempo Asimétrico]]+Tabla11[[#This Row],[Tiempo Asimétrico]]+Tabla12[[#This Row],[Tiempo Asimétrico]]+Tabla14[[#This Row],[Tiempo Asimétrico]]+Tabla15[[#This Row],[Tiempo Asimétrico]])/5</f>
        <v>84288087.376470596</v>
      </c>
      <c r="W53" s="7">
        <f>(Tabla10[[#This Row],[Tiempo Simétrico]]+Tabla11[[#This Row],[Tiempo Simétrico]]+Tabla12[[#This Row],[Tiempo Simétrico]]+Tabla14[[#This Row],[Tiempo Simétrico]]+Tabla15[[#This Row],[Tiempo Simétrico]])/5</f>
        <v>8114066.7999999998</v>
      </c>
      <c r="X53" s="4"/>
      <c r="Y53" s="4"/>
    </row>
    <row r="54" spans="1:25" x14ac:dyDescent="0.2">
      <c r="A54" s="17">
        <v>5</v>
      </c>
      <c r="B54" s="7">
        <v>91795791</v>
      </c>
      <c r="C54" s="18">
        <v>102792</v>
      </c>
      <c r="D54" s="4"/>
      <c r="E54" s="6">
        <v>5</v>
      </c>
      <c r="F54" s="7">
        <v>88352250</v>
      </c>
      <c r="G54" s="7">
        <v>5729541</v>
      </c>
      <c r="H54" s="4"/>
      <c r="I54" s="17">
        <v>5</v>
      </c>
      <c r="J54" s="7">
        <v>92792792</v>
      </c>
      <c r="K54" s="18">
        <v>7755542</v>
      </c>
      <c r="L54" s="4"/>
      <c r="M54" s="17">
        <v>5</v>
      </c>
      <c r="N54" s="7">
        <v>93108417</v>
      </c>
      <c r="O54" s="18">
        <v>6748917</v>
      </c>
      <c r="P54" s="4"/>
      <c r="Q54" s="17">
        <v>5</v>
      </c>
      <c r="R54" s="7">
        <v>66976127.058823533</v>
      </c>
      <c r="S54" s="18">
        <v>8709500</v>
      </c>
      <c r="T54" s="4"/>
      <c r="U54" s="17">
        <v>5</v>
      </c>
      <c r="V54" s="7">
        <f>(Tabla10[[#This Row],[Tiempo Asimétrico]]+Tabla11[[#This Row],[Tiempo Asimétrico]]+Tabla12[[#This Row],[Tiempo Asimétrico]]+Tabla14[[#This Row],[Tiempo Asimétrico]]+Tabla15[[#This Row],[Tiempo Asimétrico]])/5</f>
        <v>86605075.411764711</v>
      </c>
      <c r="W54" s="7">
        <f>(Tabla10[[#This Row],[Tiempo Simétrico]]+Tabla11[[#This Row],[Tiempo Simétrico]]+Tabla12[[#This Row],[Tiempo Simétrico]]+Tabla14[[#This Row],[Tiempo Simétrico]]+Tabla15[[#This Row],[Tiempo Simétrico]])/5</f>
        <v>5809258.4000000004</v>
      </c>
      <c r="X54" s="4"/>
      <c r="Y54" s="4"/>
    </row>
    <row r="55" spans="1:25" x14ac:dyDescent="0.2">
      <c r="A55" s="17">
        <v>6</v>
      </c>
      <c r="B55" s="7">
        <v>94581083</v>
      </c>
      <c r="C55" s="18">
        <v>12582583</v>
      </c>
      <c r="D55" s="4"/>
      <c r="E55" s="6">
        <v>6</v>
      </c>
      <c r="F55" s="7">
        <v>78266792</v>
      </c>
      <c r="G55" s="7">
        <v>10368167</v>
      </c>
      <c r="H55" s="4"/>
      <c r="I55" s="17">
        <v>6</v>
      </c>
      <c r="J55" s="7">
        <v>95915458</v>
      </c>
      <c r="K55" s="18">
        <v>13636708</v>
      </c>
      <c r="L55" s="4"/>
      <c r="M55" s="17">
        <v>6</v>
      </c>
      <c r="N55" s="7">
        <v>92046500</v>
      </c>
      <c r="O55" s="18">
        <v>8944709</v>
      </c>
      <c r="P55" s="4"/>
      <c r="Q55" s="17">
        <v>6</v>
      </c>
      <c r="R55" s="7">
        <v>67822671.764705881</v>
      </c>
      <c r="S55" s="18">
        <v>9047667</v>
      </c>
      <c r="T55" s="4"/>
      <c r="U55" s="17">
        <v>6</v>
      </c>
      <c r="V55" s="7">
        <f>(Tabla10[[#This Row],[Tiempo Asimétrico]]+Tabla11[[#This Row],[Tiempo Asimétrico]]+Tabla12[[#This Row],[Tiempo Asimétrico]]+Tabla14[[#This Row],[Tiempo Asimétrico]]+Tabla15[[#This Row],[Tiempo Asimétrico]])/5</f>
        <v>85726500.952941179</v>
      </c>
      <c r="W55" s="7">
        <f>(Tabla10[[#This Row],[Tiempo Simétrico]]+Tabla11[[#This Row],[Tiempo Simétrico]]+Tabla12[[#This Row],[Tiempo Simétrico]]+Tabla14[[#This Row],[Tiempo Simétrico]]+Tabla15[[#This Row],[Tiempo Simétrico]])/5</f>
        <v>10915966.800000001</v>
      </c>
      <c r="X55" s="4"/>
      <c r="Y55" s="4"/>
    </row>
    <row r="56" spans="1:25" x14ac:dyDescent="0.2">
      <c r="A56" s="17">
        <v>7</v>
      </c>
      <c r="B56" s="7">
        <v>72086250</v>
      </c>
      <c r="C56" s="18">
        <v>80917</v>
      </c>
      <c r="D56" s="4"/>
      <c r="E56" s="6">
        <v>7</v>
      </c>
      <c r="F56" s="7">
        <v>86586417</v>
      </c>
      <c r="G56" s="7">
        <v>8370459</v>
      </c>
      <c r="H56" s="4"/>
      <c r="I56" s="17">
        <v>7</v>
      </c>
      <c r="J56" s="7">
        <v>67743542</v>
      </c>
      <c r="K56" s="18">
        <v>9816625</v>
      </c>
      <c r="L56" s="4"/>
      <c r="M56" s="17">
        <v>7</v>
      </c>
      <c r="N56" s="7">
        <v>97893375</v>
      </c>
      <c r="O56" s="18">
        <v>6415792</v>
      </c>
      <c r="P56" s="4"/>
      <c r="Q56" s="17">
        <v>7</v>
      </c>
      <c r="R56" s="7">
        <v>70343382.352941185</v>
      </c>
      <c r="S56" s="18">
        <v>8094125</v>
      </c>
      <c r="T56" s="4"/>
      <c r="U56" s="17">
        <v>7</v>
      </c>
      <c r="V56" s="7">
        <f>(Tabla10[[#This Row],[Tiempo Asimétrico]]+Tabla11[[#This Row],[Tiempo Asimétrico]]+Tabla12[[#This Row],[Tiempo Asimétrico]]+Tabla14[[#This Row],[Tiempo Asimétrico]]+Tabla15[[#This Row],[Tiempo Asimétrico]])/5</f>
        <v>78930593.270588234</v>
      </c>
      <c r="W56" s="7">
        <f>(Tabla10[[#This Row],[Tiempo Simétrico]]+Tabla11[[#This Row],[Tiempo Simétrico]]+Tabla12[[#This Row],[Tiempo Simétrico]]+Tabla14[[#This Row],[Tiempo Simétrico]]+Tabla15[[#This Row],[Tiempo Simétrico]])/5</f>
        <v>6555583.5999999996</v>
      </c>
      <c r="X56" s="4"/>
      <c r="Y56" s="4"/>
    </row>
    <row r="57" spans="1:25" x14ac:dyDescent="0.2">
      <c r="A57" s="17">
        <v>8</v>
      </c>
      <c r="B57" s="7">
        <v>94491042</v>
      </c>
      <c r="C57" s="18">
        <v>3222667</v>
      </c>
      <c r="D57" s="4"/>
      <c r="E57" s="6">
        <v>8</v>
      </c>
      <c r="F57" s="7">
        <v>88092459</v>
      </c>
      <c r="G57" s="7">
        <v>7494208</v>
      </c>
      <c r="H57" s="4"/>
      <c r="I57" s="17">
        <v>8</v>
      </c>
      <c r="J57" s="7">
        <v>95430250</v>
      </c>
      <c r="K57" s="18">
        <v>90375</v>
      </c>
      <c r="L57" s="4"/>
      <c r="M57" s="17">
        <v>8</v>
      </c>
      <c r="N57" s="7">
        <v>92072541</v>
      </c>
      <c r="O57" s="18">
        <v>9010209</v>
      </c>
      <c r="P57" s="4"/>
      <c r="Q57" s="17">
        <v>8</v>
      </c>
      <c r="R57" s="7">
        <v>69873480.588235289</v>
      </c>
      <c r="S57" s="18">
        <v>8647125</v>
      </c>
      <c r="T57" s="4"/>
      <c r="U57" s="17">
        <v>8</v>
      </c>
      <c r="V57" s="7">
        <f>(Tabla10[[#This Row],[Tiempo Asimétrico]]+Tabla11[[#This Row],[Tiempo Asimétrico]]+Tabla12[[#This Row],[Tiempo Asimétrico]]+Tabla14[[#This Row],[Tiempo Asimétrico]]+Tabla15[[#This Row],[Tiempo Asimétrico]])/5</f>
        <v>87991954.517647058</v>
      </c>
      <c r="W57" s="7">
        <f>(Tabla10[[#This Row],[Tiempo Simétrico]]+Tabla11[[#This Row],[Tiempo Simétrico]]+Tabla12[[#This Row],[Tiempo Simétrico]]+Tabla14[[#This Row],[Tiempo Simétrico]]+Tabla15[[#This Row],[Tiempo Simétrico]])/5</f>
        <v>5692916.7999999998</v>
      </c>
      <c r="X57" s="4"/>
      <c r="Y57" s="4"/>
    </row>
    <row r="58" spans="1:25" x14ac:dyDescent="0.2">
      <c r="A58" s="17">
        <v>9</v>
      </c>
      <c r="B58" s="7">
        <v>91639459</v>
      </c>
      <c r="C58" s="18">
        <v>12813500</v>
      </c>
      <c r="D58" s="4"/>
      <c r="E58" s="6">
        <v>9</v>
      </c>
      <c r="F58" s="7">
        <v>78916250</v>
      </c>
      <c r="G58" s="7">
        <v>6649042</v>
      </c>
      <c r="H58" s="4"/>
      <c r="I58" s="17">
        <v>9</v>
      </c>
      <c r="J58" s="7">
        <v>96459417</v>
      </c>
      <c r="K58" s="18">
        <v>5816834</v>
      </c>
      <c r="L58" s="4"/>
      <c r="M58" s="17">
        <v>9</v>
      </c>
      <c r="N58" s="7">
        <v>96895250</v>
      </c>
      <c r="O58" s="18">
        <v>9169083</v>
      </c>
      <c r="P58" s="4"/>
      <c r="Q58" s="17">
        <v>9</v>
      </c>
      <c r="R58" s="7">
        <v>70702304.117647067</v>
      </c>
      <c r="S58" s="18">
        <v>8033167</v>
      </c>
      <c r="T58" s="4"/>
      <c r="U58" s="17">
        <v>9</v>
      </c>
      <c r="V58" s="7">
        <f>(Tabla10[[#This Row],[Tiempo Asimétrico]]+Tabla11[[#This Row],[Tiempo Asimétrico]]+Tabla12[[#This Row],[Tiempo Asimétrico]]+Tabla14[[#This Row],[Tiempo Asimétrico]]+Tabla15[[#This Row],[Tiempo Asimétrico]])/5</f>
        <v>86922536.02352941</v>
      </c>
      <c r="W58" s="7">
        <f>(Tabla10[[#This Row],[Tiempo Simétrico]]+Tabla11[[#This Row],[Tiempo Simétrico]]+Tabla12[[#This Row],[Tiempo Simétrico]]+Tabla14[[#This Row],[Tiempo Simétrico]]+Tabla15[[#This Row],[Tiempo Simétrico]])/5</f>
        <v>8496325.1999999993</v>
      </c>
      <c r="X58" s="4"/>
      <c r="Y58" s="4"/>
    </row>
    <row r="59" spans="1:25" x14ac:dyDescent="0.2">
      <c r="A59" s="17">
        <v>10</v>
      </c>
      <c r="B59" s="7">
        <v>73826917</v>
      </c>
      <c r="C59" s="18">
        <v>11314209</v>
      </c>
      <c r="D59" s="4"/>
      <c r="E59" s="6">
        <v>10</v>
      </c>
      <c r="F59" s="7">
        <v>73464750</v>
      </c>
      <c r="G59" s="7">
        <v>9222000</v>
      </c>
      <c r="H59" s="4"/>
      <c r="I59" s="17">
        <v>10</v>
      </c>
      <c r="J59" s="7">
        <v>70512875</v>
      </c>
      <c r="K59" s="18">
        <v>76709</v>
      </c>
      <c r="L59" s="4"/>
      <c r="M59" s="17">
        <v>10</v>
      </c>
      <c r="N59" s="7">
        <v>97766083</v>
      </c>
      <c r="O59" s="18">
        <v>9267333</v>
      </c>
      <c r="P59" s="4"/>
      <c r="Q59" s="17">
        <v>10</v>
      </c>
      <c r="R59" s="7">
        <v>67196814.117647067</v>
      </c>
      <c r="S59" s="18">
        <v>10055334</v>
      </c>
      <c r="T59" s="4"/>
      <c r="U59" s="17">
        <v>10</v>
      </c>
      <c r="V59" s="7">
        <f>(Tabla10[[#This Row],[Tiempo Asimétrico]]+Tabla11[[#This Row],[Tiempo Asimétrico]]+Tabla12[[#This Row],[Tiempo Asimétrico]]+Tabla14[[#This Row],[Tiempo Asimétrico]]+Tabla15[[#This Row],[Tiempo Asimétrico]])/5</f>
        <v>76553487.823529407</v>
      </c>
      <c r="W59" s="7">
        <f>(Tabla10[[#This Row],[Tiempo Simétrico]]+Tabla11[[#This Row],[Tiempo Simétrico]]+Tabla12[[#This Row],[Tiempo Simétrico]]+Tabla14[[#This Row],[Tiempo Simétrico]]+Tabla15[[#This Row],[Tiempo Simétrico]])/5</f>
        <v>7987117</v>
      </c>
      <c r="X59" s="4"/>
      <c r="Y59" s="4"/>
    </row>
    <row r="60" spans="1:25" x14ac:dyDescent="0.2">
      <c r="A60" s="17">
        <v>11</v>
      </c>
      <c r="B60" s="7">
        <v>90825084</v>
      </c>
      <c r="C60" s="18">
        <v>2275250</v>
      </c>
      <c r="D60" s="4"/>
      <c r="E60" s="6">
        <v>11</v>
      </c>
      <c r="F60" s="7">
        <v>80567375</v>
      </c>
      <c r="G60" s="7">
        <v>7931708</v>
      </c>
      <c r="H60" s="4"/>
      <c r="I60" s="17">
        <v>11</v>
      </c>
      <c r="J60" s="7">
        <v>93828666</v>
      </c>
      <c r="K60" s="18">
        <v>6857250</v>
      </c>
      <c r="L60" s="4"/>
      <c r="M60" s="17">
        <v>11</v>
      </c>
      <c r="N60" s="7">
        <v>94112667</v>
      </c>
      <c r="O60" s="18">
        <v>5408500</v>
      </c>
      <c r="P60" s="4"/>
      <c r="Q60" s="17">
        <v>11</v>
      </c>
      <c r="R60" s="7">
        <v>67246641.764705881</v>
      </c>
      <c r="S60" s="18">
        <v>10498458</v>
      </c>
      <c r="T60" s="4"/>
      <c r="U60" s="17">
        <v>11</v>
      </c>
      <c r="V60" s="7">
        <f>(Tabla10[[#This Row],[Tiempo Asimétrico]]+Tabla11[[#This Row],[Tiempo Asimétrico]]+Tabla12[[#This Row],[Tiempo Asimétrico]]+Tabla14[[#This Row],[Tiempo Asimétrico]]+Tabla15[[#This Row],[Tiempo Asimétrico]])/5</f>
        <v>85316086.752941176</v>
      </c>
      <c r="W60" s="7">
        <f>(Tabla10[[#This Row],[Tiempo Simétrico]]+Tabla11[[#This Row],[Tiempo Simétrico]]+Tabla12[[#This Row],[Tiempo Simétrico]]+Tabla14[[#This Row],[Tiempo Simétrico]]+Tabla15[[#This Row],[Tiempo Simétrico]])/5</f>
        <v>6594233.2000000002</v>
      </c>
      <c r="X60" s="4"/>
      <c r="Y60" s="4"/>
    </row>
    <row r="61" spans="1:25" x14ac:dyDescent="0.2">
      <c r="A61" s="17">
        <v>12</v>
      </c>
      <c r="B61" s="7">
        <v>89612167</v>
      </c>
      <c r="C61" s="18">
        <v>9107125</v>
      </c>
      <c r="D61" s="4"/>
      <c r="E61" s="6">
        <v>12</v>
      </c>
      <c r="F61" s="7">
        <v>81741250</v>
      </c>
      <c r="G61" s="7">
        <v>9741416</v>
      </c>
      <c r="H61" s="4"/>
      <c r="I61" s="17">
        <v>12</v>
      </c>
      <c r="J61" s="7">
        <v>96643625</v>
      </c>
      <c r="K61" s="18">
        <v>6654167</v>
      </c>
      <c r="L61" s="4"/>
      <c r="M61" s="17">
        <v>12</v>
      </c>
      <c r="N61" s="7">
        <v>98375792</v>
      </c>
      <c r="O61" s="18">
        <v>4869500</v>
      </c>
      <c r="P61" s="4"/>
      <c r="Q61" s="17">
        <v>12</v>
      </c>
      <c r="R61" s="7">
        <v>68137352.941176474</v>
      </c>
      <c r="S61" s="18">
        <v>7447750</v>
      </c>
      <c r="T61" s="4"/>
      <c r="U61" s="17">
        <v>12</v>
      </c>
      <c r="V61" s="7">
        <f>(Tabla10[[#This Row],[Tiempo Asimétrico]]+Tabla11[[#This Row],[Tiempo Asimétrico]]+Tabla12[[#This Row],[Tiempo Asimétrico]]+Tabla14[[#This Row],[Tiempo Asimétrico]]+Tabla15[[#This Row],[Tiempo Asimétrico]])/5</f>
        <v>86902037.388235301</v>
      </c>
      <c r="W61" s="7">
        <f>(Tabla10[[#This Row],[Tiempo Simétrico]]+Tabla11[[#This Row],[Tiempo Simétrico]]+Tabla12[[#This Row],[Tiempo Simétrico]]+Tabla14[[#This Row],[Tiempo Simétrico]]+Tabla15[[#This Row],[Tiempo Simétrico]])/5</f>
        <v>7563991.5999999996</v>
      </c>
      <c r="X61" s="4"/>
      <c r="Y61" s="4"/>
    </row>
    <row r="62" spans="1:25" x14ac:dyDescent="0.2">
      <c r="A62" s="17">
        <v>13</v>
      </c>
      <c r="B62" s="7">
        <v>84476542</v>
      </c>
      <c r="C62" s="18">
        <v>8050542</v>
      </c>
      <c r="D62" s="4"/>
      <c r="E62" s="6">
        <v>13</v>
      </c>
      <c r="F62" s="7">
        <v>87317708</v>
      </c>
      <c r="G62" s="7">
        <v>8929541</v>
      </c>
      <c r="H62" s="4"/>
      <c r="I62" s="17">
        <v>13</v>
      </c>
      <c r="J62" s="7">
        <v>93323333</v>
      </c>
      <c r="K62" s="18">
        <v>229583</v>
      </c>
      <c r="L62" s="4"/>
      <c r="M62" s="17">
        <v>13</v>
      </c>
      <c r="N62" s="7">
        <v>97960459</v>
      </c>
      <c r="O62" s="18">
        <v>8417708</v>
      </c>
      <c r="P62" s="4"/>
      <c r="Q62" s="17">
        <v>13</v>
      </c>
      <c r="R62" s="7">
        <v>67959485.294117644</v>
      </c>
      <c r="S62" s="18">
        <v>7092458</v>
      </c>
      <c r="T62" s="4"/>
      <c r="U62" s="17">
        <v>13</v>
      </c>
      <c r="V62" s="7">
        <f>(Tabla10[[#This Row],[Tiempo Asimétrico]]+Tabla11[[#This Row],[Tiempo Asimétrico]]+Tabla12[[#This Row],[Tiempo Asimétrico]]+Tabla14[[#This Row],[Tiempo Asimétrico]]+Tabla15[[#This Row],[Tiempo Asimétrico]])/5</f>
        <v>86207505.458823532</v>
      </c>
      <c r="W62" s="7">
        <f>(Tabla10[[#This Row],[Tiempo Simétrico]]+Tabla11[[#This Row],[Tiempo Simétrico]]+Tabla12[[#This Row],[Tiempo Simétrico]]+Tabla14[[#This Row],[Tiempo Simétrico]]+Tabla15[[#This Row],[Tiempo Simétrico]])/5</f>
        <v>6543966.4000000004</v>
      </c>
      <c r="X62" s="4"/>
      <c r="Y62" s="4"/>
    </row>
    <row r="63" spans="1:25" x14ac:dyDescent="0.2">
      <c r="A63" s="17">
        <v>14</v>
      </c>
      <c r="B63" s="7">
        <v>89896041</v>
      </c>
      <c r="C63" s="18">
        <v>259125</v>
      </c>
      <c r="D63" s="4"/>
      <c r="E63" s="6">
        <v>14</v>
      </c>
      <c r="F63" s="7">
        <v>78696125</v>
      </c>
      <c r="G63" s="7">
        <v>6736208</v>
      </c>
      <c r="H63" s="4"/>
      <c r="I63" s="17">
        <v>14</v>
      </c>
      <c r="J63" s="7">
        <v>96364916</v>
      </c>
      <c r="K63" s="18">
        <v>10044042</v>
      </c>
      <c r="L63" s="4"/>
      <c r="M63" s="17">
        <v>14</v>
      </c>
      <c r="N63" s="7">
        <v>94789750</v>
      </c>
      <c r="O63" s="18">
        <v>7581875</v>
      </c>
      <c r="P63" s="4"/>
      <c r="Q63" s="17">
        <v>14</v>
      </c>
      <c r="R63" s="7">
        <v>64712181.176470593</v>
      </c>
      <c r="S63" s="18">
        <v>8715250</v>
      </c>
      <c r="T63" s="4"/>
      <c r="U63" s="17">
        <v>14</v>
      </c>
      <c r="V63" s="7">
        <f>(Tabla10[[#This Row],[Tiempo Asimétrico]]+Tabla11[[#This Row],[Tiempo Asimétrico]]+Tabla12[[#This Row],[Tiempo Asimétrico]]+Tabla14[[#This Row],[Tiempo Asimétrico]]+Tabla15[[#This Row],[Tiempo Asimétrico]])/5</f>
        <v>84891802.63529411</v>
      </c>
      <c r="W63" s="7">
        <f>(Tabla10[[#This Row],[Tiempo Simétrico]]+Tabla11[[#This Row],[Tiempo Simétrico]]+Tabla12[[#This Row],[Tiempo Simétrico]]+Tabla14[[#This Row],[Tiempo Simétrico]]+Tabla15[[#This Row],[Tiempo Simétrico]])/5</f>
        <v>6667300</v>
      </c>
      <c r="X63" s="4"/>
      <c r="Y63" s="4"/>
    </row>
    <row r="64" spans="1:25" x14ac:dyDescent="0.2">
      <c r="A64" s="17">
        <v>15</v>
      </c>
      <c r="B64" s="7">
        <v>81958042</v>
      </c>
      <c r="C64" s="18">
        <v>9497708</v>
      </c>
      <c r="D64" s="4"/>
      <c r="E64" s="6">
        <v>15</v>
      </c>
      <c r="F64" s="7">
        <v>87647459</v>
      </c>
      <c r="G64" s="7">
        <v>9698500</v>
      </c>
      <c r="H64" s="4"/>
      <c r="I64" s="17">
        <v>15</v>
      </c>
      <c r="J64" s="7">
        <v>90464750</v>
      </c>
      <c r="K64" s="18">
        <v>11623917</v>
      </c>
      <c r="L64" s="4"/>
      <c r="M64" s="17">
        <v>15</v>
      </c>
      <c r="N64" s="7">
        <v>97247333</v>
      </c>
      <c r="O64" s="18">
        <v>6879584</v>
      </c>
      <c r="P64" s="4"/>
      <c r="Q64" s="17">
        <v>15</v>
      </c>
      <c r="R64" s="7">
        <v>70935711.176470593</v>
      </c>
      <c r="S64" s="18">
        <v>9918625</v>
      </c>
      <c r="T64" s="4"/>
      <c r="U64" s="17">
        <v>15</v>
      </c>
      <c r="V64" s="7">
        <f>(Tabla10[[#This Row],[Tiempo Asimétrico]]+Tabla11[[#This Row],[Tiempo Asimétrico]]+Tabla12[[#This Row],[Tiempo Asimétrico]]+Tabla14[[#This Row],[Tiempo Asimétrico]]+Tabla15[[#This Row],[Tiempo Asimétrico]])/5</f>
        <v>85650659.035294116</v>
      </c>
      <c r="W64" s="7">
        <f>(Tabla10[[#This Row],[Tiempo Simétrico]]+Tabla11[[#This Row],[Tiempo Simétrico]]+Tabla12[[#This Row],[Tiempo Simétrico]]+Tabla14[[#This Row],[Tiempo Simétrico]]+Tabla15[[#This Row],[Tiempo Simétrico]])/5</f>
        <v>9523666.8000000007</v>
      </c>
      <c r="X64" s="4"/>
      <c r="Y64" s="4"/>
    </row>
    <row r="65" spans="1:25" x14ac:dyDescent="0.2">
      <c r="A65" s="17">
        <v>16</v>
      </c>
      <c r="B65" s="7">
        <v>85112708</v>
      </c>
      <c r="C65" s="18">
        <v>86750</v>
      </c>
      <c r="D65" s="4"/>
      <c r="E65" s="6">
        <v>16</v>
      </c>
      <c r="F65" s="7">
        <v>60897208</v>
      </c>
      <c r="G65" s="7">
        <v>8988625</v>
      </c>
      <c r="H65" s="4"/>
      <c r="I65" s="19">
        <v>16</v>
      </c>
      <c r="J65" s="20">
        <v>80371375</v>
      </c>
      <c r="K65" s="21">
        <v>73667</v>
      </c>
      <c r="L65" s="4"/>
      <c r="M65" s="19">
        <v>16</v>
      </c>
      <c r="N65" s="20">
        <v>81958417</v>
      </c>
      <c r="O65" s="21">
        <v>5842000</v>
      </c>
      <c r="P65" s="4"/>
      <c r="Q65" s="19">
        <v>16</v>
      </c>
      <c r="R65" s="20">
        <v>92606955.384615377</v>
      </c>
      <c r="S65" s="21">
        <v>8830083</v>
      </c>
      <c r="T65" s="4"/>
      <c r="U65" s="19">
        <v>16</v>
      </c>
      <c r="V65" s="7">
        <f>(Tabla10[[#This Row],[Tiempo Asimétrico]]+Tabla11[[#This Row],[Tiempo Asimétrico]]+Tabla12[[#This Row],[Tiempo Asimétrico]]+Tabla14[[#This Row],[Tiempo Asimétrico]]+Tabla15[[#This Row],[Tiempo Asimétrico]])/5</f>
        <v>80189332.676923066</v>
      </c>
      <c r="W65" s="7">
        <f>(Tabla10[[#This Row],[Tiempo Simétrico]]+Tabla11[[#This Row],[Tiempo Simétrico]]+Tabla12[[#This Row],[Tiempo Simétrico]]+Tabla14[[#This Row],[Tiempo Simétrico]]+Tabla15[[#This Row],[Tiempo Simétrico]])/5</f>
        <v>4764225</v>
      </c>
      <c r="X65" s="4"/>
      <c r="Y65" s="4"/>
    </row>
    <row r="66" spans="1:25" x14ac:dyDescent="0.2">
      <c r="A66" s="22"/>
      <c r="B66" s="23">
        <f>SUBTOTAL(101,Tabla10[Tiempo Asimétrico])</f>
        <v>85729810</v>
      </c>
      <c r="C66" s="24">
        <f>SUBTOTAL(101,Tabla10[Tiempo Simétrico])</f>
        <v>5899992.3125</v>
      </c>
      <c r="D66" s="4"/>
      <c r="E66" s="22"/>
      <c r="F66" s="23">
        <f>SUBTOTAL(101,Tabla11[Tiempo Asimétrico])</f>
        <v>80235601.625</v>
      </c>
      <c r="G66" s="24">
        <f>SUBTOTAL(101,Tabla11[Tiempo Simétrico])</f>
        <v>8113257.625</v>
      </c>
      <c r="H66" s="4"/>
      <c r="I66" s="22"/>
      <c r="J66" s="23">
        <f>SUBTOTAL(101,Tabla12[Tiempo Asimétrico])</f>
        <v>89857335.875</v>
      </c>
      <c r="K66" s="24">
        <f>SUBTOTAL(101,Tabla12[Tiempo Simétrico])</f>
        <v>5370997.5625</v>
      </c>
      <c r="L66" s="4"/>
      <c r="M66" s="22"/>
      <c r="N66" s="23">
        <f>SUBTOTAL(101,Tabla14[Tiempo Asimétrico])</f>
        <v>94917458.4375</v>
      </c>
      <c r="O66" s="24">
        <f>SUBTOTAL(101,Tabla14[Tiempo Simétrico])</f>
        <v>7304833.4375</v>
      </c>
      <c r="P66" s="4"/>
      <c r="Q66" s="22"/>
      <c r="R66" s="25">
        <f>SUBTOTAL(101,Tabla15[Tiempo Asimétrico])</f>
        <v>69738784.932126716</v>
      </c>
      <c r="S66" s="25">
        <f>SUBTOTAL(101,Tabla15[Tiempo Simétrico])</f>
        <v>8705609.4375</v>
      </c>
      <c r="T66" s="4"/>
      <c r="U66" s="26"/>
      <c r="V66" s="27">
        <f>SUBTOTAL(101,Tabla16[Tiempo Asimétrico])</f>
        <v>84095798.17392534</v>
      </c>
      <c r="W66" s="28">
        <f>SUBTOTAL(101,Tabla16[Tiempo Simétrico])</f>
        <v>7078938.0750000002</v>
      </c>
      <c r="X66" s="4"/>
      <c r="Y66" s="4"/>
    </row>
    <row r="67" spans="1:25" x14ac:dyDescent="0.2">
      <c r="D67" s="4"/>
      <c r="H67" s="4"/>
      <c r="L67" s="4"/>
      <c r="P67" s="4"/>
      <c r="T67" s="4"/>
      <c r="X67" s="4"/>
      <c r="Y67" s="4"/>
    </row>
    <row r="68" spans="1:25" x14ac:dyDescent="0.2">
      <c r="D68" s="4"/>
      <c r="H68" s="4"/>
      <c r="L68" s="4"/>
      <c r="P68" s="4"/>
      <c r="T68" s="4"/>
      <c r="X68" s="4"/>
      <c r="Y68" s="4"/>
    </row>
    <row r="69" spans="1:25" x14ac:dyDescent="0.2">
      <c r="D69" s="4"/>
      <c r="H69" s="4"/>
      <c r="L69" s="4"/>
      <c r="P69" s="4"/>
      <c r="T69" s="4"/>
      <c r="X69" s="4"/>
      <c r="Y69" s="4"/>
    </row>
    <row r="70" spans="1:25" x14ac:dyDescent="0.2">
      <c r="D70" s="4"/>
      <c r="H70" s="4"/>
      <c r="L70" s="4"/>
      <c r="P70" s="4"/>
      <c r="T70" s="4"/>
      <c r="X70" s="4"/>
      <c r="Y70" s="4"/>
    </row>
    <row r="71" spans="1:25" x14ac:dyDescent="0.2">
      <c r="A71" s="12" t="s">
        <v>0</v>
      </c>
      <c r="B71" s="13" t="s">
        <v>1</v>
      </c>
      <c r="C71" s="14" t="s">
        <v>2</v>
      </c>
      <c r="D71" s="4"/>
      <c r="E71" s="12" t="s">
        <v>0</v>
      </c>
      <c r="F71" s="13" t="s">
        <v>1</v>
      </c>
      <c r="G71" s="14" t="s">
        <v>2</v>
      </c>
      <c r="H71" s="4"/>
      <c r="I71" s="12" t="s">
        <v>0</v>
      </c>
      <c r="J71" s="13" t="s">
        <v>1</v>
      </c>
      <c r="K71" s="14" t="s">
        <v>2</v>
      </c>
      <c r="L71" s="4"/>
      <c r="M71" s="12" t="s">
        <v>0</v>
      </c>
      <c r="N71" s="13" t="s">
        <v>1</v>
      </c>
      <c r="O71" s="14" t="s">
        <v>2</v>
      </c>
      <c r="P71" s="4"/>
      <c r="Q71" s="12" t="s">
        <v>0</v>
      </c>
      <c r="R71" s="13" t="s">
        <v>1</v>
      </c>
      <c r="S71" s="14" t="s">
        <v>2</v>
      </c>
      <c r="T71" s="4"/>
      <c r="U71" s="15" t="s">
        <v>0</v>
      </c>
      <c r="V71" s="16" t="s">
        <v>1</v>
      </c>
      <c r="W71" s="16" t="s">
        <v>2</v>
      </c>
      <c r="X71" s="4"/>
      <c r="Y71" s="4"/>
    </row>
    <row r="72" spans="1:25" x14ac:dyDescent="0.2">
      <c r="A72" s="17">
        <v>1</v>
      </c>
      <c r="B72" s="7">
        <v>115330750</v>
      </c>
      <c r="C72" s="18">
        <v>11142192.94117647</v>
      </c>
      <c r="D72" s="4"/>
      <c r="E72" s="17">
        <v>1</v>
      </c>
      <c r="F72" s="7">
        <v>121153541</v>
      </c>
      <c r="G72" s="18">
        <v>1785087.6470588236</v>
      </c>
      <c r="H72" s="4"/>
      <c r="I72" s="17">
        <v>1</v>
      </c>
      <c r="J72" s="7">
        <v>96007000</v>
      </c>
      <c r="K72" s="18">
        <v>1785087.6470588236</v>
      </c>
      <c r="L72" s="4"/>
      <c r="M72" s="17">
        <v>1</v>
      </c>
      <c r="N72" s="7">
        <v>76951417</v>
      </c>
      <c r="O72" s="18">
        <v>6206226.4705882352</v>
      </c>
      <c r="P72" s="4"/>
      <c r="Q72" s="17">
        <v>1</v>
      </c>
      <c r="R72" s="7">
        <v>76951417</v>
      </c>
      <c r="S72" s="18">
        <v>5071177.0588235296</v>
      </c>
      <c r="T72" s="4"/>
      <c r="U72" s="6">
        <v>1</v>
      </c>
      <c r="V72" s="7">
        <f>(Tabla5[[#This Row],[Tiempo Asimétrico]]+Tabla6[[#This Row],[Tiempo Asimétrico]]+Tabla7[[#This Row],[Tiempo Asimétrico]]+Tabla8[[#This Row],[Tiempo Asimétrico]]+Tabla9[[#This Row],[Tiempo Asimétrico]])/5</f>
        <v>97278825</v>
      </c>
      <c r="W72" s="7">
        <f>(Tabla5[[#This Row],[Tiempo Simétrico]]+Tabla6[[#This Row],[Tiempo Simétrico]]+Tabla7[[#This Row],[Tiempo Simétrico]]+Tabla8[[#This Row],[Tiempo Simétrico]]+Tabla9[[#This Row],[Tiempo Simétrico]])/5</f>
        <v>5197954.3529411769</v>
      </c>
      <c r="X72" s="4"/>
      <c r="Y72" s="4"/>
    </row>
    <row r="73" spans="1:25" x14ac:dyDescent="0.2">
      <c r="A73" s="17">
        <v>2</v>
      </c>
      <c r="B73" s="7">
        <v>77309375</v>
      </c>
      <c r="C73" s="18">
        <v>3080270.588235294</v>
      </c>
      <c r="D73" s="4"/>
      <c r="E73" s="17">
        <v>2</v>
      </c>
      <c r="F73" s="7">
        <v>128247667</v>
      </c>
      <c r="G73" s="18">
        <v>16920028.823529411</v>
      </c>
      <c r="H73" s="4"/>
      <c r="I73" s="17">
        <v>2</v>
      </c>
      <c r="J73" s="7">
        <v>96433500</v>
      </c>
      <c r="K73" s="18">
        <v>16920028.823529411</v>
      </c>
      <c r="L73" s="4"/>
      <c r="M73" s="17">
        <v>2</v>
      </c>
      <c r="N73" s="7">
        <v>102333709</v>
      </c>
      <c r="O73" s="18">
        <v>3299579.411764706</v>
      </c>
      <c r="P73" s="4"/>
      <c r="Q73" s="17">
        <v>2</v>
      </c>
      <c r="R73" s="7">
        <v>102333709</v>
      </c>
      <c r="S73" s="18">
        <v>1717353.5294117648</v>
      </c>
      <c r="T73" s="4"/>
      <c r="U73" s="6">
        <v>2</v>
      </c>
      <c r="V73" s="7">
        <f>(Tabla5[[#This Row],[Tiempo Asimétrico]]+Tabla6[[#This Row],[Tiempo Asimétrico]]+Tabla7[[#This Row],[Tiempo Asimétrico]]+Tabla8[[#This Row],[Tiempo Asimétrico]]+Tabla9[[#This Row],[Tiempo Asimétrico]])/5</f>
        <v>101331592</v>
      </c>
      <c r="W73" s="7">
        <f>(Tabla5[[#This Row],[Tiempo Simétrico]]+Tabla6[[#This Row],[Tiempo Simétrico]]+Tabla7[[#This Row],[Tiempo Simétrico]]+Tabla8[[#This Row],[Tiempo Simétrico]]+Tabla9[[#This Row],[Tiempo Simétrico]])/5</f>
        <v>8387452.2352941167</v>
      </c>
      <c r="X73" s="4"/>
      <c r="Y73" s="4"/>
    </row>
    <row r="74" spans="1:25" x14ac:dyDescent="0.2">
      <c r="A74" s="17">
        <v>3</v>
      </c>
      <c r="B74" s="7">
        <v>79313084</v>
      </c>
      <c r="C74" s="18">
        <v>3075407.6470588236</v>
      </c>
      <c r="D74" s="4"/>
      <c r="E74" s="17">
        <v>3</v>
      </c>
      <c r="F74" s="7">
        <v>111732875</v>
      </c>
      <c r="G74" s="18">
        <v>1781755.294117647</v>
      </c>
      <c r="H74" s="4"/>
      <c r="I74" s="17">
        <v>3</v>
      </c>
      <c r="J74" s="7">
        <v>96510000</v>
      </c>
      <c r="K74" s="18">
        <v>1781755.294117647</v>
      </c>
      <c r="L74" s="4"/>
      <c r="M74" s="17">
        <v>3</v>
      </c>
      <c r="N74" s="7">
        <v>99589459</v>
      </c>
      <c r="O74" s="18">
        <v>11141095.882352941</v>
      </c>
      <c r="P74" s="4"/>
      <c r="Q74" s="17">
        <v>3</v>
      </c>
      <c r="R74" s="7">
        <v>99589459</v>
      </c>
      <c r="S74" s="18">
        <v>10765257.05882353</v>
      </c>
      <c r="T74" s="4"/>
      <c r="U74" s="6">
        <v>3</v>
      </c>
      <c r="V74" s="7">
        <f>(Tabla5[[#This Row],[Tiempo Asimétrico]]+Tabla6[[#This Row],[Tiempo Asimétrico]]+Tabla7[[#This Row],[Tiempo Asimétrico]]+Tabla8[[#This Row],[Tiempo Asimétrico]]+Tabla9[[#This Row],[Tiempo Asimétrico]])/5</f>
        <v>97346975.400000006</v>
      </c>
      <c r="W74" s="7">
        <f>(Tabla5[[#This Row],[Tiempo Simétrico]]+Tabla6[[#This Row],[Tiempo Simétrico]]+Tabla7[[#This Row],[Tiempo Simétrico]]+Tabla8[[#This Row],[Tiempo Simétrico]]+Tabla9[[#This Row],[Tiempo Simétrico]])/5</f>
        <v>5709054.2352941176</v>
      </c>
      <c r="X74" s="4"/>
      <c r="Y74" s="4"/>
    </row>
    <row r="75" spans="1:25" x14ac:dyDescent="0.2">
      <c r="A75" s="17">
        <v>4</v>
      </c>
      <c r="B75" s="7">
        <v>86162292</v>
      </c>
      <c r="C75" s="18">
        <v>20577800</v>
      </c>
      <c r="D75" s="4"/>
      <c r="E75" s="17">
        <v>4</v>
      </c>
      <c r="F75" s="7">
        <v>82984292</v>
      </c>
      <c r="G75" s="18">
        <v>1794538.8235294118</v>
      </c>
      <c r="H75" s="4"/>
      <c r="I75" s="17">
        <v>4</v>
      </c>
      <c r="J75" s="7">
        <v>98344375</v>
      </c>
      <c r="K75" s="18">
        <v>1794538.8235294118</v>
      </c>
      <c r="L75" s="4"/>
      <c r="M75" s="17">
        <v>4</v>
      </c>
      <c r="N75" s="7">
        <v>99858125</v>
      </c>
      <c r="O75" s="18">
        <v>9341169.4117647056</v>
      </c>
      <c r="P75" s="4"/>
      <c r="Q75" s="17">
        <v>4</v>
      </c>
      <c r="R75" s="7">
        <v>99858125</v>
      </c>
      <c r="S75" s="18">
        <v>8688418.8235294111</v>
      </c>
      <c r="T75" s="4"/>
      <c r="U75" s="6">
        <v>4</v>
      </c>
      <c r="V75" s="7">
        <f>(Tabla5[[#This Row],[Tiempo Asimétrico]]+Tabla6[[#This Row],[Tiempo Asimétrico]]+Tabla7[[#This Row],[Tiempo Asimétrico]]+Tabla8[[#This Row],[Tiempo Asimétrico]]+Tabla9[[#This Row],[Tiempo Asimétrico]])/5</f>
        <v>93441441.799999997</v>
      </c>
      <c r="W75" s="7">
        <f>(Tabla5[[#This Row],[Tiempo Simétrico]]+Tabla6[[#This Row],[Tiempo Simétrico]]+Tabla7[[#This Row],[Tiempo Simétrico]]+Tabla8[[#This Row],[Tiempo Simétrico]]+Tabla9[[#This Row],[Tiempo Simétrico]])/5</f>
        <v>8439293.176470587</v>
      </c>
      <c r="X75" s="4"/>
      <c r="Y75" s="4"/>
    </row>
    <row r="76" spans="1:25" x14ac:dyDescent="0.2">
      <c r="A76" s="17">
        <v>5</v>
      </c>
      <c r="B76" s="7">
        <v>104891459</v>
      </c>
      <c r="C76" s="18">
        <v>17577212.94117647</v>
      </c>
      <c r="D76" s="4"/>
      <c r="E76" s="17">
        <v>5</v>
      </c>
      <c r="F76" s="7">
        <v>86773167</v>
      </c>
      <c r="G76" s="18">
        <v>1781518.8235294118</v>
      </c>
      <c r="H76" s="4"/>
      <c r="I76" s="17">
        <v>5</v>
      </c>
      <c r="J76" s="7">
        <v>99189875</v>
      </c>
      <c r="K76" s="18">
        <v>1781518.8235294118</v>
      </c>
      <c r="L76" s="4"/>
      <c r="M76" s="17">
        <v>5</v>
      </c>
      <c r="N76" s="7">
        <v>109127458</v>
      </c>
      <c r="O76" s="18">
        <v>1887390</v>
      </c>
      <c r="P76" s="4"/>
      <c r="Q76" s="17">
        <v>5</v>
      </c>
      <c r="R76" s="7">
        <v>109127458</v>
      </c>
      <c r="S76" s="18">
        <v>87904.117647058825</v>
      </c>
      <c r="T76" s="4"/>
      <c r="U76" s="6">
        <v>5</v>
      </c>
      <c r="V76" s="7">
        <f>(Tabla5[[#This Row],[Tiempo Asimétrico]]+Tabla6[[#This Row],[Tiempo Asimétrico]]+Tabla7[[#This Row],[Tiempo Asimétrico]]+Tabla8[[#This Row],[Tiempo Asimétrico]]+Tabla9[[#This Row],[Tiempo Asimétrico]])/5</f>
        <v>101821883.40000001</v>
      </c>
      <c r="W76" s="7">
        <f>(Tabla5[[#This Row],[Tiempo Simétrico]]+Tabla6[[#This Row],[Tiempo Simétrico]]+Tabla7[[#This Row],[Tiempo Simétrico]]+Tabla8[[#This Row],[Tiempo Simétrico]]+Tabla9[[#This Row],[Tiempo Simétrico]])/5</f>
        <v>4623108.9411764704</v>
      </c>
      <c r="X76" s="4"/>
      <c r="Y76" s="4"/>
    </row>
    <row r="77" spans="1:25" x14ac:dyDescent="0.2">
      <c r="A77" s="17">
        <v>6</v>
      </c>
      <c r="B77" s="7">
        <v>121325709</v>
      </c>
      <c r="C77" s="18">
        <v>3117172.3529411764</v>
      </c>
      <c r="D77" s="4"/>
      <c r="E77" s="17">
        <v>6</v>
      </c>
      <c r="F77" s="7">
        <v>78869084</v>
      </c>
      <c r="G77" s="18">
        <v>1790891.7647058824</v>
      </c>
      <c r="H77" s="4"/>
      <c r="I77" s="17">
        <v>6</v>
      </c>
      <c r="J77" s="7">
        <v>99782875</v>
      </c>
      <c r="K77" s="18">
        <v>1790891.7647058824</v>
      </c>
      <c r="L77" s="4"/>
      <c r="M77" s="17">
        <v>6</v>
      </c>
      <c r="N77" s="7">
        <v>83945125</v>
      </c>
      <c r="O77" s="18">
        <v>8661378.2352941185</v>
      </c>
      <c r="P77" s="4"/>
      <c r="Q77" s="17">
        <v>6</v>
      </c>
      <c r="R77" s="7">
        <v>83945125</v>
      </c>
      <c r="S77" s="18">
        <v>7904044.1176470593</v>
      </c>
      <c r="T77" s="4"/>
      <c r="U77" s="6">
        <v>6</v>
      </c>
      <c r="V77" s="7">
        <f>(Tabla5[[#This Row],[Tiempo Asimétrico]]+Tabla6[[#This Row],[Tiempo Asimétrico]]+Tabla7[[#This Row],[Tiempo Asimétrico]]+Tabla8[[#This Row],[Tiempo Asimétrico]]+Tabla9[[#This Row],[Tiempo Asimétrico]])/5</f>
        <v>93573583.599999994</v>
      </c>
      <c r="W77" s="7">
        <f>(Tabla5[[#This Row],[Tiempo Simétrico]]+Tabla6[[#This Row],[Tiempo Simétrico]]+Tabla7[[#This Row],[Tiempo Simétrico]]+Tabla8[[#This Row],[Tiempo Simétrico]]+Tabla9[[#This Row],[Tiempo Simétrico]])/5</f>
        <v>4652875.6470588241</v>
      </c>
      <c r="X77" s="4"/>
      <c r="Y77" s="4"/>
    </row>
    <row r="78" spans="1:25" x14ac:dyDescent="0.2">
      <c r="A78" s="17">
        <v>7</v>
      </c>
      <c r="B78" s="7">
        <v>80880167</v>
      </c>
      <c r="C78" s="18">
        <v>3078820.588235294</v>
      </c>
      <c r="D78" s="4"/>
      <c r="E78" s="17">
        <v>7</v>
      </c>
      <c r="F78" s="7">
        <v>66115750</v>
      </c>
      <c r="G78" s="18">
        <v>1791832.9411764706</v>
      </c>
      <c r="H78" s="4"/>
      <c r="I78" s="17">
        <v>7</v>
      </c>
      <c r="J78" s="7">
        <v>102006666</v>
      </c>
      <c r="K78" s="18">
        <v>1791832.9411764706</v>
      </c>
      <c r="L78" s="4"/>
      <c r="M78" s="17">
        <v>7</v>
      </c>
      <c r="N78" s="7">
        <v>79304292</v>
      </c>
      <c r="O78" s="18">
        <v>6635480.5882352944</v>
      </c>
      <c r="P78" s="4"/>
      <c r="Q78" s="17">
        <v>7</v>
      </c>
      <c r="R78" s="7">
        <v>79304292</v>
      </c>
      <c r="S78" s="18">
        <v>5566470</v>
      </c>
      <c r="T78" s="4"/>
      <c r="U78" s="6">
        <v>7</v>
      </c>
      <c r="V78" s="7">
        <f>(Tabla5[[#This Row],[Tiempo Asimétrico]]+Tabla6[[#This Row],[Tiempo Asimétrico]]+Tabla7[[#This Row],[Tiempo Asimétrico]]+Tabla8[[#This Row],[Tiempo Asimétrico]]+Tabla9[[#This Row],[Tiempo Asimétrico]])/5</f>
        <v>81522233.400000006</v>
      </c>
      <c r="W78" s="7">
        <f>(Tabla5[[#This Row],[Tiempo Simétrico]]+Tabla6[[#This Row],[Tiempo Simétrico]]+Tabla7[[#This Row],[Tiempo Simétrico]]+Tabla8[[#This Row],[Tiempo Simétrico]]+Tabla9[[#This Row],[Tiempo Simétrico]])/5</f>
        <v>3772887.411764706</v>
      </c>
      <c r="X78" s="4"/>
      <c r="Y78" s="4"/>
    </row>
    <row r="79" spans="1:25" x14ac:dyDescent="0.2">
      <c r="A79" s="17">
        <v>8</v>
      </c>
      <c r="B79" s="7">
        <v>72428000</v>
      </c>
      <c r="C79" s="18">
        <v>7284702.9411764704</v>
      </c>
      <c r="D79" s="4"/>
      <c r="E79" s="17">
        <v>8</v>
      </c>
      <c r="F79" s="7">
        <v>82303334</v>
      </c>
      <c r="G79" s="18">
        <v>1786538.8235294118</v>
      </c>
      <c r="H79" s="4"/>
      <c r="I79" s="17">
        <v>8</v>
      </c>
      <c r="J79" s="7">
        <v>90804667</v>
      </c>
      <c r="K79" s="18">
        <v>1786538.8235294118</v>
      </c>
      <c r="L79" s="4"/>
      <c r="M79" s="17">
        <v>8</v>
      </c>
      <c r="N79" s="7">
        <v>108556792</v>
      </c>
      <c r="O79" s="18">
        <v>1875027.0588235294</v>
      </c>
      <c r="P79" s="4"/>
      <c r="Q79" s="17">
        <v>8</v>
      </c>
      <c r="R79" s="7">
        <v>108556792</v>
      </c>
      <c r="S79" s="18">
        <v>73639.411764705888</v>
      </c>
      <c r="T79" s="4"/>
      <c r="U79" s="6">
        <v>8</v>
      </c>
      <c r="V79" s="7">
        <f>(Tabla5[[#This Row],[Tiempo Asimétrico]]+Tabla6[[#This Row],[Tiempo Asimétrico]]+Tabla7[[#This Row],[Tiempo Asimétrico]]+Tabla8[[#This Row],[Tiempo Asimétrico]]+Tabla9[[#This Row],[Tiempo Asimétrico]])/5</f>
        <v>92529917</v>
      </c>
      <c r="W79" s="7">
        <f>(Tabla5[[#This Row],[Tiempo Simétrico]]+Tabla6[[#This Row],[Tiempo Simétrico]]+Tabla7[[#This Row],[Tiempo Simétrico]]+Tabla8[[#This Row],[Tiempo Simétrico]]+Tabla9[[#This Row],[Tiempo Simétrico]])/5</f>
        <v>2561289.4117647056</v>
      </c>
      <c r="X79" s="4"/>
      <c r="Y79" s="4"/>
    </row>
    <row r="80" spans="1:25" x14ac:dyDescent="0.2">
      <c r="A80" s="17">
        <v>9</v>
      </c>
      <c r="B80" s="7">
        <v>77035000</v>
      </c>
      <c r="C80" s="18">
        <v>4640741.176470588</v>
      </c>
      <c r="D80" s="4"/>
      <c r="E80" s="17">
        <v>9</v>
      </c>
      <c r="F80" s="7">
        <v>68456709</v>
      </c>
      <c r="G80" s="18">
        <v>1797715.294117647</v>
      </c>
      <c r="H80" s="4"/>
      <c r="I80" s="17">
        <v>9</v>
      </c>
      <c r="J80" s="7">
        <v>92821667</v>
      </c>
      <c r="K80" s="18">
        <v>1797715.294117647</v>
      </c>
      <c r="L80" s="4"/>
      <c r="M80" s="17">
        <v>9</v>
      </c>
      <c r="N80" s="7">
        <v>74862666</v>
      </c>
      <c r="O80" s="18">
        <v>4110135.2941176472</v>
      </c>
      <c r="P80" s="4"/>
      <c r="Q80" s="17">
        <v>9</v>
      </c>
      <c r="R80" s="7">
        <v>74862666</v>
      </c>
      <c r="S80" s="18">
        <v>2652610.588235294</v>
      </c>
      <c r="T80" s="4"/>
      <c r="U80" s="6">
        <v>9</v>
      </c>
      <c r="V80" s="7">
        <f>(Tabla5[[#This Row],[Tiempo Asimétrico]]+Tabla6[[#This Row],[Tiempo Asimétrico]]+Tabla7[[#This Row],[Tiempo Asimétrico]]+Tabla8[[#This Row],[Tiempo Asimétrico]]+Tabla9[[#This Row],[Tiempo Asimétrico]])/5</f>
        <v>77607741.599999994</v>
      </c>
      <c r="W80" s="7">
        <f>(Tabla5[[#This Row],[Tiempo Simétrico]]+Tabla6[[#This Row],[Tiempo Simétrico]]+Tabla7[[#This Row],[Tiempo Simétrico]]+Tabla8[[#This Row],[Tiempo Simétrico]]+Tabla9[[#This Row],[Tiempo Simétrico]])/5</f>
        <v>2999783.5294117648</v>
      </c>
      <c r="X80" s="4"/>
      <c r="Y80" s="4"/>
    </row>
    <row r="81" spans="1:25" x14ac:dyDescent="0.2">
      <c r="A81" s="17">
        <v>10</v>
      </c>
      <c r="B81" s="7">
        <v>92564791</v>
      </c>
      <c r="C81" s="18">
        <v>3079329.411764706</v>
      </c>
      <c r="D81" s="4"/>
      <c r="E81" s="17">
        <v>10</v>
      </c>
      <c r="F81" s="7">
        <v>83861208</v>
      </c>
      <c r="G81" s="18">
        <v>7158225.8823529417</v>
      </c>
      <c r="H81" s="4"/>
      <c r="I81" s="17">
        <v>10</v>
      </c>
      <c r="J81" s="7">
        <v>93516292</v>
      </c>
      <c r="K81" s="18">
        <v>7158225.8823529417</v>
      </c>
      <c r="L81" s="4"/>
      <c r="M81" s="17">
        <v>10</v>
      </c>
      <c r="N81" s="7">
        <v>73820625</v>
      </c>
      <c r="O81" s="18">
        <v>1893188.8235294118</v>
      </c>
      <c r="P81" s="4"/>
      <c r="Q81" s="17">
        <v>10</v>
      </c>
      <c r="R81" s="7">
        <v>73820625</v>
      </c>
      <c r="S81" s="18">
        <v>94595.294117647063</v>
      </c>
      <c r="T81" s="4"/>
      <c r="U81" s="6">
        <v>10</v>
      </c>
      <c r="V81" s="7">
        <f>(Tabla5[[#This Row],[Tiempo Asimétrico]]+Tabla6[[#This Row],[Tiempo Asimétrico]]+Tabla7[[#This Row],[Tiempo Asimétrico]]+Tabla8[[#This Row],[Tiempo Asimétrico]]+Tabla9[[#This Row],[Tiempo Asimétrico]])/5</f>
        <v>83516708.200000003</v>
      </c>
      <c r="W81" s="7">
        <f>(Tabla5[[#This Row],[Tiempo Simétrico]]+Tabla6[[#This Row],[Tiempo Simétrico]]+Tabla7[[#This Row],[Tiempo Simétrico]]+Tabla8[[#This Row],[Tiempo Simétrico]]+Tabla9[[#This Row],[Tiempo Simétrico]])/5</f>
        <v>3876713.0588235296</v>
      </c>
      <c r="X81" s="4"/>
      <c r="Y81" s="4"/>
    </row>
    <row r="82" spans="1:25" x14ac:dyDescent="0.2">
      <c r="A82" s="17">
        <v>11</v>
      </c>
      <c r="B82" s="7">
        <v>64448667</v>
      </c>
      <c r="C82" s="18">
        <v>3085525.2941176472</v>
      </c>
      <c r="D82" s="4"/>
      <c r="E82" s="17">
        <v>11</v>
      </c>
      <c r="F82" s="7">
        <v>84557292</v>
      </c>
      <c r="G82" s="18">
        <v>1792303.5294117648</v>
      </c>
      <c r="H82" s="4"/>
      <c r="I82" s="17">
        <v>11</v>
      </c>
      <c r="J82" s="7">
        <v>93686792</v>
      </c>
      <c r="K82" s="18">
        <v>1792303.5294117648</v>
      </c>
      <c r="L82" s="4"/>
      <c r="M82" s="17">
        <v>11</v>
      </c>
      <c r="N82" s="7">
        <v>94267584</v>
      </c>
      <c r="O82" s="18">
        <v>5606027.0588235296</v>
      </c>
      <c r="P82" s="4"/>
      <c r="Q82" s="17">
        <v>11</v>
      </c>
      <c r="R82" s="7">
        <v>94267584</v>
      </c>
      <c r="S82" s="18">
        <v>4378639.4117647056</v>
      </c>
      <c r="T82" s="4"/>
      <c r="U82" s="6">
        <v>11</v>
      </c>
      <c r="V82" s="7">
        <f>(Tabla5[[#This Row],[Tiempo Asimétrico]]+Tabla6[[#This Row],[Tiempo Asimétrico]]+Tabla7[[#This Row],[Tiempo Asimétrico]]+Tabla8[[#This Row],[Tiempo Asimétrico]]+Tabla9[[#This Row],[Tiempo Asimétrico]])/5</f>
        <v>86245583.799999997</v>
      </c>
      <c r="W82" s="7">
        <f>(Tabla5[[#This Row],[Tiempo Simétrico]]+Tabla6[[#This Row],[Tiempo Simétrico]]+Tabla7[[#This Row],[Tiempo Simétrico]]+Tabla8[[#This Row],[Tiempo Simétrico]]+Tabla9[[#This Row],[Tiempo Simétrico]])/5</f>
        <v>3330959.7647058824</v>
      </c>
      <c r="X82" s="4"/>
      <c r="Y82" s="4"/>
    </row>
    <row r="83" spans="1:25" x14ac:dyDescent="0.2">
      <c r="A83" s="17">
        <v>12</v>
      </c>
      <c r="B83" s="7">
        <v>74998333</v>
      </c>
      <c r="C83" s="18">
        <v>3081878.2352941176</v>
      </c>
      <c r="D83" s="4"/>
      <c r="E83" s="17">
        <v>12</v>
      </c>
      <c r="F83" s="7">
        <v>124947584</v>
      </c>
      <c r="G83" s="18">
        <v>1796028.8235294118</v>
      </c>
      <c r="H83" s="4"/>
      <c r="I83" s="17">
        <v>12</v>
      </c>
      <c r="J83" s="7">
        <v>94673667</v>
      </c>
      <c r="K83" s="18">
        <v>1796028.8235294118</v>
      </c>
      <c r="L83" s="4"/>
      <c r="M83" s="17">
        <v>12</v>
      </c>
      <c r="N83" s="7">
        <v>78444750</v>
      </c>
      <c r="O83" s="18">
        <v>7710688.823529412</v>
      </c>
      <c r="P83" s="4"/>
      <c r="Q83" s="17">
        <v>12</v>
      </c>
      <c r="R83" s="7">
        <v>78444750</v>
      </c>
      <c r="S83" s="18">
        <v>6807095.2941176472</v>
      </c>
      <c r="T83" s="4"/>
      <c r="U83" s="6">
        <v>12</v>
      </c>
      <c r="V83" s="7">
        <f>(Tabla5[[#This Row],[Tiempo Asimétrico]]+Tabla6[[#This Row],[Tiempo Asimétrico]]+Tabla7[[#This Row],[Tiempo Asimétrico]]+Tabla8[[#This Row],[Tiempo Asimétrico]]+Tabla9[[#This Row],[Tiempo Asimétrico]])/5</f>
        <v>90301816.799999997</v>
      </c>
      <c r="W83" s="7">
        <f>(Tabla5[[#This Row],[Tiempo Simétrico]]+Tabla6[[#This Row],[Tiempo Simétrico]]+Tabla7[[#This Row],[Tiempo Simétrico]]+Tabla8[[#This Row],[Tiempo Simétrico]]+Tabla9[[#This Row],[Tiempo Simétrico]])/5</f>
        <v>4238344</v>
      </c>
      <c r="X83" s="4"/>
      <c r="Y83" s="4"/>
    </row>
    <row r="84" spans="1:25" x14ac:dyDescent="0.2">
      <c r="A84" s="17">
        <v>13</v>
      </c>
      <c r="B84" s="7">
        <v>79544459</v>
      </c>
      <c r="C84" s="18">
        <v>14774428.235294119</v>
      </c>
      <c r="D84" s="4"/>
      <c r="E84" s="17">
        <v>13</v>
      </c>
      <c r="F84" s="7">
        <v>127866000</v>
      </c>
      <c r="G84" s="18">
        <v>10229558.235294119</v>
      </c>
      <c r="H84" s="4"/>
      <c r="I84" s="17">
        <v>13</v>
      </c>
      <c r="J84" s="7">
        <v>79415292</v>
      </c>
      <c r="K84" s="18">
        <v>10229558.235294119</v>
      </c>
      <c r="L84" s="4"/>
      <c r="M84" s="17">
        <v>13</v>
      </c>
      <c r="N84" s="7">
        <v>83120708</v>
      </c>
      <c r="O84" s="18">
        <v>9992794.7058823537</v>
      </c>
      <c r="P84" s="4"/>
      <c r="Q84" s="17">
        <v>13</v>
      </c>
      <c r="R84" s="7">
        <v>83120708</v>
      </c>
      <c r="S84" s="18">
        <v>9440294.1176470593</v>
      </c>
      <c r="T84" s="4"/>
      <c r="U84" s="6">
        <v>13</v>
      </c>
      <c r="V84" s="7">
        <f>(Tabla5[[#This Row],[Tiempo Asimétrico]]+Tabla6[[#This Row],[Tiempo Asimétrico]]+Tabla7[[#This Row],[Tiempo Asimétrico]]+Tabla8[[#This Row],[Tiempo Asimétrico]]+Tabla9[[#This Row],[Tiempo Asimétrico]])/5</f>
        <v>90613433.400000006</v>
      </c>
      <c r="W84" s="7">
        <f>(Tabla5[[#This Row],[Tiempo Simétrico]]+Tabla6[[#This Row],[Tiempo Simétrico]]+Tabla7[[#This Row],[Tiempo Simétrico]]+Tabla8[[#This Row],[Tiempo Simétrico]]+Tabla9[[#This Row],[Tiempo Simétrico]])/5</f>
        <v>10933326.705882354</v>
      </c>
      <c r="X84" s="4"/>
      <c r="Y84" s="4"/>
    </row>
    <row r="85" spans="1:25" x14ac:dyDescent="0.2">
      <c r="A85" s="17">
        <v>14</v>
      </c>
      <c r="B85" s="7">
        <v>117811416</v>
      </c>
      <c r="C85" s="18">
        <v>3074231.1764705884</v>
      </c>
      <c r="D85" s="4"/>
      <c r="E85" s="17">
        <v>14</v>
      </c>
      <c r="F85" s="7">
        <v>125853208</v>
      </c>
      <c r="G85" s="18">
        <v>11319127.05882353</v>
      </c>
      <c r="H85" s="4"/>
      <c r="I85" s="17">
        <v>14</v>
      </c>
      <c r="J85" s="7">
        <v>80151292</v>
      </c>
      <c r="K85" s="18">
        <v>11319127.05882353</v>
      </c>
      <c r="L85" s="4"/>
      <c r="M85" s="17">
        <v>14</v>
      </c>
      <c r="N85" s="7">
        <v>102099000</v>
      </c>
      <c r="O85" s="18">
        <v>1894272.3529411766</v>
      </c>
      <c r="P85" s="4"/>
      <c r="Q85" s="17">
        <v>14</v>
      </c>
      <c r="R85" s="7">
        <v>102099000</v>
      </c>
      <c r="S85" s="18">
        <v>95845.294117647063</v>
      </c>
      <c r="T85" s="4"/>
      <c r="U85" s="6">
        <v>14</v>
      </c>
      <c r="V85" s="7">
        <f>(Tabla5[[#This Row],[Tiempo Asimétrico]]+Tabla6[[#This Row],[Tiempo Asimétrico]]+Tabla7[[#This Row],[Tiempo Asimétrico]]+Tabla8[[#This Row],[Tiempo Asimétrico]]+Tabla9[[#This Row],[Tiempo Asimétrico]])/5</f>
        <v>105602783.2</v>
      </c>
      <c r="W85" s="7">
        <f>(Tabla5[[#This Row],[Tiempo Simétrico]]+Tabla6[[#This Row],[Tiempo Simétrico]]+Tabla7[[#This Row],[Tiempo Simétrico]]+Tabla8[[#This Row],[Tiempo Simétrico]]+Tabla9[[#This Row],[Tiempo Simétrico]])/5</f>
        <v>5540520.5882352944</v>
      </c>
      <c r="X85" s="4"/>
      <c r="Y85" s="4"/>
    </row>
    <row r="86" spans="1:25" x14ac:dyDescent="0.2">
      <c r="A86" s="17">
        <v>15</v>
      </c>
      <c r="B86" s="7">
        <v>71494417</v>
      </c>
      <c r="C86" s="18">
        <v>3073840</v>
      </c>
      <c r="D86" s="4"/>
      <c r="E86" s="17">
        <v>15</v>
      </c>
      <c r="F86" s="7">
        <v>112003375</v>
      </c>
      <c r="G86" s="18">
        <v>1788734.705882353</v>
      </c>
      <c r="H86" s="4"/>
      <c r="I86" s="17">
        <v>15</v>
      </c>
      <c r="J86" s="7">
        <v>81230250</v>
      </c>
      <c r="K86" s="18">
        <v>1788734.705882353</v>
      </c>
      <c r="L86" s="4"/>
      <c r="M86" s="17">
        <v>15</v>
      </c>
      <c r="N86" s="7">
        <v>106872250</v>
      </c>
      <c r="O86" s="18">
        <v>2381708.823529412</v>
      </c>
      <c r="P86" s="4"/>
      <c r="Q86" s="17">
        <v>15</v>
      </c>
      <c r="R86" s="7">
        <v>106872250</v>
      </c>
      <c r="S86" s="18">
        <v>658272.3529411765</v>
      </c>
      <c r="T86" s="4"/>
      <c r="U86" s="6">
        <v>15</v>
      </c>
      <c r="V86" s="7">
        <f>(Tabla5[[#This Row],[Tiempo Asimétrico]]+Tabla6[[#This Row],[Tiempo Asimétrico]]+Tabla7[[#This Row],[Tiempo Asimétrico]]+Tabla8[[#This Row],[Tiempo Asimétrico]]+Tabla9[[#This Row],[Tiempo Asimétrico]])/5</f>
        <v>95694508.400000006</v>
      </c>
      <c r="W86" s="7">
        <f>(Tabla5[[#This Row],[Tiempo Simétrico]]+Tabla6[[#This Row],[Tiempo Simétrico]]+Tabla7[[#This Row],[Tiempo Simétrico]]+Tabla8[[#This Row],[Tiempo Simétrico]]+Tabla9[[#This Row],[Tiempo Simétrico]])/5</f>
        <v>1938258.1176470588</v>
      </c>
      <c r="X86" s="4"/>
      <c r="Y86" s="4"/>
    </row>
    <row r="87" spans="1:25" x14ac:dyDescent="0.2">
      <c r="A87" s="17">
        <v>16</v>
      </c>
      <c r="B87" s="7">
        <v>119040959</v>
      </c>
      <c r="C87" s="18">
        <v>3078348.823529412</v>
      </c>
      <c r="D87" s="4"/>
      <c r="E87" s="17">
        <v>16</v>
      </c>
      <c r="F87" s="7">
        <v>83836334</v>
      </c>
      <c r="G87" s="18">
        <v>1783048.2352941176</v>
      </c>
      <c r="H87" s="4"/>
      <c r="I87" s="17">
        <v>16</v>
      </c>
      <c r="J87" s="7">
        <v>81742083</v>
      </c>
      <c r="K87" s="18">
        <v>1783048.2352941176</v>
      </c>
      <c r="L87" s="4"/>
      <c r="M87" s="17">
        <v>16</v>
      </c>
      <c r="N87" s="7">
        <v>107817667</v>
      </c>
      <c r="O87" s="18">
        <v>5060441.7647058824</v>
      </c>
      <c r="P87" s="4"/>
      <c r="Q87" s="17">
        <v>16</v>
      </c>
      <c r="R87" s="7">
        <v>107817667</v>
      </c>
      <c r="S87" s="18">
        <v>3749117.6470588236</v>
      </c>
      <c r="T87" s="4"/>
      <c r="U87" s="6">
        <v>16</v>
      </c>
      <c r="V87" s="7">
        <f>(Tabla5[[#This Row],[Tiempo Asimétrico]]+Tabla6[[#This Row],[Tiempo Asimétrico]]+Tabla7[[#This Row],[Tiempo Asimétrico]]+Tabla8[[#This Row],[Tiempo Asimétrico]]+Tabla9[[#This Row],[Tiempo Asimétrico]])/5</f>
        <v>100050942</v>
      </c>
      <c r="W87" s="7">
        <f>(Tabla5[[#This Row],[Tiempo Simétrico]]+Tabla6[[#This Row],[Tiempo Simétrico]]+Tabla7[[#This Row],[Tiempo Simétrico]]+Tabla8[[#This Row],[Tiempo Simétrico]]+Tabla9[[#This Row],[Tiempo Simétrico]])/5</f>
        <v>3090800.9411764708</v>
      </c>
      <c r="X87" s="4"/>
      <c r="Y87" s="4"/>
    </row>
    <row r="88" spans="1:25" x14ac:dyDescent="0.2">
      <c r="A88" s="17">
        <v>17</v>
      </c>
      <c r="B88" s="7">
        <v>86597250</v>
      </c>
      <c r="C88" s="18">
        <v>3079604.7058823532</v>
      </c>
      <c r="D88" s="4"/>
      <c r="E88" s="17">
        <v>17</v>
      </c>
      <c r="F88" s="7">
        <v>126014791</v>
      </c>
      <c r="G88" s="18">
        <v>1792656.4705882354</v>
      </c>
      <c r="H88" s="4"/>
      <c r="I88" s="17">
        <v>17</v>
      </c>
      <c r="J88" s="7">
        <v>82329125</v>
      </c>
      <c r="K88" s="18">
        <v>1792656.4705882354</v>
      </c>
      <c r="L88" s="4"/>
      <c r="M88" s="17">
        <v>17</v>
      </c>
      <c r="N88" s="7">
        <v>102319875</v>
      </c>
      <c r="O88" s="18">
        <v>3035595.8823529412</v>
      </c>
      <c r="P88" s="4"/>
      <c r="Q88" s="17">
        <v>17</v>
      </c>
      <c r="R88" s="7">
        <v>102319875</v>
      </c>
      <c r="S88" s="18">
        <v>1412757.0588235294</v>
      </c>
      <c r="T88" s="4"/>
      <c r="U88" s="6">
        <v>17</v>
      </c>
      <c r="V88" s="7">
        <f>(Tabla5[[#This Row],[Tiempo Asimétrico]]+Tabla6[[#This Row],[Tiempo Asimétrico]]+Tabla7[[#This Row],[Tiempo Asimétrico]]+Tabla8[[#This Row],[Tiempo Asimétrico]]+Tabla9[[#This Row],[Tiempo Asimétrico]])/5</f>
        <v>99916183.200000003</v>
      </c>
      <c r="W88" s="7">
        <f>(Tabla5[[#This Row],[Tiempo Simétrico]]+Tabla6[[#This Row],[Tiempo Simétrico]]+Tabla7[[#This Row],[Tiempo Simétrico]]+Tabla8[[#This Row],[Tiempo Simétrico]]+Tabla9[[#This Row],[Tiempo Simétrico]])/5</f>
        <v>2222654.1176470588</v>
      </c>
      <c r="X88" s="4"/>
      <c r="Y88" s="4"/>
    </row>
    <row r="89" spans="1:25" x14ac:dyDescent="0.2">
      <c r="A89" s="17">
        <v>18</v>
      </c>
      <c r="B89" s="7">
        <v>117397375</v>
      </c>
      <c r="C89" s="18">
        <v>3096154.1176470588</v>
      </c>
      <c r="D89" s="4"/>
      <c r="E89" s="17">
        <v>18</v>
      </c>
      <c r="F89" s="7">
        <v>82562625</v>
      </c>
      <c r="G89" s="18">
        <v>1785009.411764706</v>
      </c>
      <c r="H89" s="4"/>
      <c r="I89" s="17">
        <v>18</v>
      </c>
      <c r="J89" s="7">
        <v>82548750</v>
      </c>
      <c r="K89" s="18">
        <v>1785009.411764706</v>
      </c>
      <c r="L89" s="4"/>
      <c r="M89" s="17">
        <v>18</v>
      </c>
      <c r="N89" s="7">
        <v>108581208</v>
      </c>
      <c r="O89" s="18">
        <v>5460669.4117647065</v>
      </c>
      <c r="P89" s="4"/>
      <c r="Q89" s="17">
        <v>18</v>
      </c>
      <c r="R89" s="7">
        <v>108581208</v>
      </c>
      <c r="S89" s="18">
        <v>4210918.823529412</v>
      </c>
      <c r="T89" s="4"/>
      <c r="U89" s="6">
        <v>18</v>
      </c>
      <c r="V89" s="7">
        <f>(Tabla5[[#This Row],[Tiempo Asimétrico]]+Tabla6[[#This Row],[Tiempo Asimétrico]]+Tabla7[[#This Row],[Tiempo Asimétrico]]+Tabla8[[#This Row],[Tiempo Asimétrico]]+Tabla9[[#This Row],[Tiempo Asimétrico]])/5</f>
        <v>99934233.200000003</v>
      </c>
      <c r="W89" s="7">
        <f>(Tabla5[[#This Row],[Tiempo Simétrico]]+Tabla6[[#This Row],[Tiempo Simétrico]]+Tabla7[[#This Row],[Tiempo Simétrico]]+Tabla8[[#This Row],[Tiempo Simétrico]]+Tabla9[[#This Row],[Tiempo Simétrico]])/5</f>
        <v>3267552.2352941176</v>
      </c>
      <c r="X89" s="4"/>
      <c r="Y89" s="4"/>
    </row>
    <row r="90" spans="1:25" x14ac:dyDescent="0.2">
      <c r="A90" s="17">
        <v>19</v>
      </c>
      <c r="B90" s="7">
        <v>108546833</v>
      </c>
      <c r="C90" s="18">
        <v>3083917.6470588236</v>
      </c>
      <c r="D90" s="4"/>
      <c r="E90" s="17">
        <v>19</v>
      </c>
      <c r="F90" s="7">
        <v>81814541</v>
      </c>
      <c r="G90" s="18">
        <v>9135911.1764705889</v>
      </c>
      <c r="H90" s="4"/>
      <c r="I90" s="17">
        <v>19</v>
      </c>
      <c r="J90" s="7">
        <v>84161041</v>
      </c>
      <c r="K90" s="18">
        <v>9135911.1764705889</v>
      </c>
      <c r="L90" s="4"/>
      <c r="M90" s="17">
        <v>19</v>
      </c>
      <c r="N90" s="7">
        <v>95156833</v>
      </c>
      <c r="O90" s="18">
        <v>3885821.1764705884</v>
      </c>
      <c r="P90" s="4"/>
      <c r="Q90" s="17">
        <v>19</v>
      </c>
      <c r="R90" s="7">
        <v>95156833</v>
      </c>
      <c r="S90" s="18">
        <v>2393786.4705882352</v>
      </c>
      <c r="T90" s="4"/>
      <c r="U90" s="6">
        <v>19</v>
      </c>
      <c r="V90" s="7">
        <f>(Tabla5[[#This Row],[Tiempo Asimétrico]]+Tabla6[[#This Row],[Tiempo Asimétrico]]+Tabla7[[#This Row],[Tiempo Asimétrico]]+Tabla8[[#This Row],[Tiempo Asimétrico]]+Tabla9[[#This Row],[Tiempo Asimétrico]])/5</f>
        <v>92967216.200000003</v>
      </c>
      <c r="W90" s="7">
        <f>(Tabla5[[#This Row],[Tiempo Simétrico]]+Tabla6[[#This Row],[Tiempo Simétrico]]+Tabla7[[#This Row],[Tiempo Simétrico]]+Tabla8[[#This Row],[Tiempo Simétrico]]+Tabla9[[#This Row],[Tiempo Simétrico]])/5</f>
        <v>5527069.5294117648</v>
      </c>
      <c r="X90" s="4"/>
      <c r="Y90" s="4"/>
    </row>
    <row r="91" spans="1:25" x14ac:dyDescent="0.2">
      <c r="A91" s="17">
        <v>20</v>
      </c>
      <c r="B91" s="7">
        <v>79119500</v>
      </c>
      <c r="C91" s="18">
        <v>3076310.588235294</v>
      </c>
      <c r="D91" s="4"/>
      <c r="E91" s="17">
        <v>20</v>
      </c>
      <c r="F91" s="7">
        <v>128174958</v>
      </c>
      <c r="G91" s="18">
        <v>1783636.4705882354</v>
      </c>
      <c r="H91" s="4"/>
      <c r="I91" s="17">
        <v>20</v>
      </c>
      <c r="J91" s="7">
        <v>73631000</v>
      </c>
      <c r="K91" s="18">
        <v>1783636.4705882354</v>
      </c>
      <c r="L91" s="4"/>
      <c r="M91" s="17">
        <v>20</v>
      </c>
      <c r="N91" s="7">
        <v>76588708</v>
      </c>
      <c r="O91" s="18">
        <v>8574775.2941176482</v>
      </c>
      <c r="P91" s="4"/>
      <c r="Q91" s="17">
        <v>20</v>
      </c>
      <c r="R91" s="7">
        <v>76588708</v>
      </c>
      <c r="S91" s="18">
        <v>7804117.6470588241</v>
      </c>
      <c r="T91" s="4"/>
      <c r="U91" s="6">
        <v>20</v>
      </c>
      <c r="V91" s="7">
        <f>(Tabla5[[#This Row],[Tiempo Asimétrico]]+Tabla6[[#This Row],[Tiempo Asimétrico]]+Tabla7[[#This Row],[Tiempo Asimétrico]]+Tabla8[[#This Row],[Tiempo Asimétrico]]+Tabla9[[#This Row],[Tiempo Asimétrico]])/5</f>
        <v>86820574.799999997</v>
      </c>
      <c r="W91" s="7">
        <f>(Tabla5[[#This Row],[Tiempo Simétrico]]+Tabla6[[#This Row],[Tiempo Simétrico]]+Tabla7[[#This Row],[Tiempo Simétrico]]+Tabla8[[#This Row],[Tiempo Simétrico]]+Tabla9[[#This Row],[Tiempo Simétrico]])/5</f>
        <v>4604495.2941176472</v>
      </c>
      <c r="X91" s="4"/>
      <c r="Y91" s="4"/>
    </row>
    <row r="92" spans="1:25" x14ac:dyDescent="0.2">
      <c r="A92" s="17">
        <v>21</v>
      </c>
      <c r="B92" s="7">
        <v>121974875</v>
      </c>
      <c r="C92" s="18">
        <v>3081800</v>
      </c>
      <c r="D92" s="4"/>
      <c r="E92" s="17">
        <v>21</v>
      </c>
      <c r="F92" s="7">
        <v>128126042</v>
      </c>
      <c r="G92" s="18">
        <v>17596577.647058822</v>
      </c>
      <c r="H92" s="4"/>
      <c r="I92" s="17">
        <v>21</v>
      </c>
      <c r="J92" s="7">
        <v>76977917</v>
      </c>
      <c r="K92" s="18">
        <v>17596577.647058822</v>
      </c>
      <c r="L92" s="4"/>
      <c r="M92" s="17">
        <v>21</v>
      </c>
      <c r="N92" s="7">
        <v>103360500</v>
      </c>
      <c r="O92" s="18">
        <v>5278191.7647058824</v>
      </c>
      <c r="P92" s="4"/>
      <c r="Q92" s="17">
        <v>21</v>
      </c>
      <c r="R92" s="7">
        <v>103360500</v>
      </c>
      <c r="S92" s="18">
        <v>4000367.6470588236</v>
      </c>
      <c r="T92" s="4"/>
      <c r="U92" s="6">
        <v>21</v>
      </c>
      <c r="V92" s="7">
        <f>(Tabla5[[#This Row],[Tiempo Asimétrico]]+Tabla6[[#This Row],[Tiempo Asimétrico]]+Tabla7[[#This Row],[Tiempo Asimétrico]]+Tabla8[[#This Row],[Tiempo Asimétrico]]+Tabla9[[#This Row],[Tiempo Asimétrico]])/5</f>
        <v>106759966.8</v>
      </c>
      <c r="W92" s="7">
        <f>(Tabla5[[#This Row],[Tiempo Simétrico]]+Tabla6[[#This Row],[Tiempo Simétrico]]+Tabla7[[#This Row],[Tiempo Simétrico]]+Tabla8[[#This Row],[Tiempo Simétrico]]+Tabla9[[#This Row],[Tiempo Simétrico]])/5</f>
        <v>9510702.9411764704</v>
      </c>
      <c r="X92" s="4"/>
      <c r="Y92" s="4"/>
    </row>
    <row r="93" spans="1:25" x14ac:dyDescent="0.2">
      <c r="A93" s="17">
        <v>22</v>
      </c>
      <c r="B93" s="7">
        <v>113425834</v>
      </c>
      <c r="C93" s="18">
        <v>3080898.823529412</v>
      </c>
      <c r="D93" s="4"/>
      <c r="E93" s="17">
        <v>22</v>
      </c>
      <c r="F93" s="7">
        <v>122339833</v>
      </c>
      <c r="G93" s="18">
        <v>20315009.411764707</v>
      </c>
      <c r="H93" s="4"/>
      <c r="I93" s="17">
        <v>22</v>
      </c>
      <c r="J93" s="7">
        <v>77629959</v>
      </c>
      <c r="K93" s="18">
        <v>20315009.411764707</v>
      </c>
      <c r="L93" s="4"/>
      <c r="M93" s="17">
        <v>22</v>
      </c>
      <c r="N93" s="7">
        <v>109189792</v>
      </c>
      <c r="O93" s="18">
        <v>2574382.9411764708</v>
      </c>
      <c r="P93" s="4"/>
      <c r="Q93" s="17">
        <v>22</v>
      </c>
      <c r="R93" s="7">
        <v>109189792</v>
      </c>
      <c r="S93" s="18">
        <v>880588.23529411771</v>
      </c>
      <c r="T93" s="4"/>
      <c r="U93" s="6">
        <v>22</v>
      </c>
      <c r="V93" s="7">
        <f>(Tabla5[[#This Row],[Tiempo Asimétrico]]+Tabla6[[#This Row],[Tiempo Asimétrico]]+Tabla7[[#This Row],[Tiempo Asimétrico]]+Tabla8[[#This Row],[Tiempo Asimétrico]]+Tabla9[[#This Row],[Tiempo Asimétrico]])/5</f>
        <v>106355042</v>
      </c>
      <c r="W93" s="7">
        <f>(Tabla5[[#This Row],[Tiempo Simétrico]]+Tabla6[[#This Row],[Tiempo Simétrico]]+Tabla7[[#This Row],[Tiempo Simétrico]]+Tabla8[[#This Row],[Tiempo Simétrico]]+Tabla9[[#This Row],[Tiempo Simétrico]])/5</f>
        <v>9433177.7647058852</v>
      </c>
      <c r="X93" s="4"/>
      <c r="Y93" s="4"/>
    </row>
    <row r="94" spans="1:25" x14ac:dyDescent="0.2">
      <c r="A94" s="17">
        <v>23</v>
      </c>
      <c r="B94" s="7">
        <v>71975458</v>
      </c>
      <c r="C94" s="18">
        <v>3085918.823529412</v>
      </c>
      <c r="D94" s="4"/>
      <c r="E94" s="17">
        <v>23</v>
      </c>
      <c r="F94" s="7">
        <v>67731416</v>
      </c>
      <c r="G94" s="18">
        <v>5149989.4117647056</v>
      </c>
      <c r="H94" s="4"/>
      <c r="I94" s="17">
        <v>23</v>
      </c>
      <c r="J94" s="7">
        <v>79077250</v>
      </c>
      <c r="K94" s="18">
        <v>5149989.4117647056</v>
      </c>
      <c r="L94" s="4"/>
      <c r="M94" s="17">
        <v>23</v>
      </c>
      <c r="N94" s="7">
        <v>101810625</v>
      </c>
      <c r="O94" s="18">
        <v>9211010.5882352944</v>
      </c>
      <c r="P94" s="4"/>
      <c r="Q94" s="17">
        <v>23</v>
      </c>
      <c r="R94" s="7">
        <v>101810625</v>
      </c>
      <c r="S94" s="18">
        <v>8538235.2941176482</v>
      </c>
      <c r="T94" s="4"/>
      <c r="U94" s="6">
        <v>23</v>
      </c>
      <c r="V94" s="7">
        <f>(Tabla5[[#This Row],[Tiempo Asimétrico]]+Tabla6[[#This Row],[Tiempo Asimétrico]]+Tabla7[[#This Row],[Tiempo Asimétrico]]+Tabla8[[#This Row],[Tiempo Asimétrico]]+Tabla9[[#This Row],[Tiempo Asimétrico]])/5</f>
        <v>84481074.799999997</v>
      </c>
      <c r="W94" s="7">
        <f>(Tabla5[[#This Row],[Tiempo Simétrico]]+Tabla6[[#This Row],[Tiempo Simétrico]]+Tabla7[[#This Row],[Tiempo Simétrico]]+Tabla8[[#This Row],[Tiempo Simétrico]]+Tabla9[[#This Row],[Tiempo Simétrico]])/5</f>
        <v>6227028.7058823537</v>
      </c>
      <c r="X94" s="4"/>
      <c r="Y94" s="4"/>
    </row>
    <row r="95" spans="1:25" x14ac:dyDescent="0.2">
      <c r="A95" s="17">
        <v>24</v>
      </c>
      <c r="B95" s="7">
        <v>64554875</v>
      </c>
      <c r="C95" s="18">
        <v>3204348.823529412</v>
      </c>
      <c r="D95" s="4"/>
      <c r="E95" s="17">
        <v>24</v>
      </c>
      <c r="F95" s="7">
        <v>81630542</v>
      </c>
      <c r="G95" s="18">
        <v>14855402.352941178</v>
      </c>
      <c r="H95" s="4"/>
      <c r="I95" s="17">
        <v>24</v>
      </c>
      <c r="J95" s="7">
        <v>113425834</v>
      </c>
      <c r="K95" s="18">
        <v>14855402.352941178</v>
      </c>
      <c r="L95" s="4"/>
      <c r="M95" s="17">
        <v>24</v>
      </c>
      <c r="N95" s="7">
        <v>105432792</v>
      </c>
      <c r="O95" s="18">
        <v>5220041.7647058824</v>
      </c>
      <c r="P95" s="4"/>
      <c r="Q95" s="17">
        <v>24</v>
      </c>
      <c r="R95" s="7">
        <v>105432792</v>
      </c>
      <c r="S95" s="18">
        <v>3933271.7647058824</v>
      </c>
      <c r="T95" s="4"/>
      <c r="U95" s="6">
        <v>24</v>
      </c>
      <c r="V95" s="7">
        <f>(Tabla5[[#This Row],[Tiempo Asimétrico]]+Tabla6[[#This Row],[Tiempo Asimétrico]]+Tabla7[[#This Row],[Tiempo Asimétrico]]+Tabla8[[#This Row],[Tiempo Asimétrico]]+Tabla9[[#This Row],[Tiempo Asimétrico]])/5</f>
        <v>94095367</v>
      </c>
      <c r="W95" s="7">
        <f>(Tabla5[[#This Row],[Tiempo Simétrico]]+Tabla6[[#This Row],[Tiempo Simétrico]]+Tabla7[[#This Row],[Tiempo Simétrico]]+Tabla8[[#This Row],[Tiempo Simétrico]]+Tabla9[[#This Row],[Tiempo Simétrico]])/5</f>
        <v>8413693.4117647074</v>
      </c>
      <c r="X95" s="4"/>
      <c r="Y95" s="4"/>
    </row>
    <row r="96" spans="1:25" x14ac:dyDescent="0.2">
      <c r="A96" s="17">
        <v>25</v>
      </c>
      <c r="B96" s="7">
        <v>92976917</v>
      </c>
      <c r="C96" s="18">
        <v>3082858.823529412</v>
      </c>
      <c r="D96" s="4"/>
      <c r="E96" s="17">
        <v>25</v>
      </c>
      <c r="F96" s="7">
        <v>81180416</v>
      </c>
      <c r="G96" s="18">
        <v>1786499.411764706</v>
      </c>
      <c r="H96" s="4"/>
      <c r="I96" s="17">
        <v>25</v>
      </c>
      <c r="J96" s="7">
        <v>121153541</v>
      </c>
      <c r="K96" s="18">
        <v>1786499.411764706</v>
      </c>
      <c r="L96" s="4"/>
      <c r="M96" s="17">
        <v>25</v>
      </c>
      <c r="N96" s="7">
        <v>82870375</v>
      </c>
      <c r="O96" s="18">
        <v>9594829.4117647056</v>
      </c>
      <c r="P96" s="4"/>
      <c r="Q96" s="17">
        <v>25</v>
      </c>
      <c r="R96" s="7">
        <v>82870375</v>
      </c>
      <c r="S96" s="18">
        <v>8981103.5294117648</v>
      </c>
      <c r="T96" s="4"/>
      <c r="U96" s="6">
        <v>25</v>
      </c>
      <c r="V96" s="7">
        <f>(Tabla5[[#This Row],[Tiempo Asimétrico]]+Tabla6[[#This Row],[Tiempo Asimétrico]]+Tabla7[[#This Row],[Tiempo Asimétrico]]+Tabla8[[#This Row],[Tiempo Asimétrico]]+Tabla9[[#This Row],[Tiempo Asimétrico]])/5</f>
        <v>92210324.799999997</v>
      </c>
      <c r="W96" s="7">
        <f>(Tabla5[[#This Row],[Tiempo Simétrico]]+Tabla6[[#This Row],[Tiempo Simétrico]]+Tabla7[[#This Row],[Tiempo Simétrico]]+Tabla8[[#This Row],[Tiempo Simétrico]]+Tabla9[[#This Row],[Tiempo Simétrico]])/5</f>
        <v>5046358.1176470593</v>
      </c>
      <c r="X96" s="4"/>
      <c r="Y96" s="4"/>
    </row>
    <row r="97" spans="1:25" x14ac:dyDescent="0.2">
      <c r="A97" s="17">
        <v>26</v>
      </c>
      <c r="B97" s="7">
        <v>115961500</v>
      </c>
      <c r="C97" s="18">
        <v>3095722.3529411764</v>
      </c>
      <c r="D97" s="4"/>
      <c r="E97" s="17">
        <v>26</v>
      </c>
      <c r="F97" s="7">
        <v>127092875</v>
      </c>
      <c r="G97" s="18">
        <v>18493127.05882353</v>
      </c>
      <c r="H97" s="4"/>
      <c r="I97" s="17">
        <v>26</v>
      </c>
      <c r="J97" s="7">
        <v>125223208</v>
      </c>
      <c r="K97" s="18">
        <v>18493127.05882353</v>
      </c>
      <c r="L97" s="4"/>
      <c r="M97" s="17">
        <v>26</v>
      </c>
      <c r="N97" s="7">
        <v>82484125</v>
      </c>
      <c r="O97" s="18">
        <v>8880530</v>
      </c>
      <c r="P97" s="4"/>
      <c r="Q97" s="17">
        <v>26</v>
      </c>
      <c r="R97" s="7">
        <v>82484125</v>
      </c>
      <c r="S97" s="18">
        <v>8156911.7647058824</v>
      </c>
      <c r="T97" s="4"/>
      <c r="U97" s="6">
        <v>26</v>
      </c>
      <c r="V97" s="7">
        <f>(Tabla5[[#This Row],[Tiempo Asimétrico]]+Tabla6[[#This Row],[Tiempo Asimétrico]]+Tabla7[[#This Row],[Tiempo Asimétrico]]+Tabla8[[#This Row],[Tiempo Asimétrico]]+Tabla9[[#This Row],[Tiempo Asimétrico]])/5</f>
        <v>106649166.59999999</v>
      </c>
      <c r="W97" s="7">
        <f>(Tabla5[[#This Row],[Tiempo Simétrico]]+Tabla6[[#This Row],[Tiempo Simétrico]]+Tabla7[[#This Row],[Tiempo Simétrico]]+Tabla8[[#This Row],[Tiempo Simétrico]]+Tabla9[[#This Row],[Tiempo Simétrico]])/5</f>
        <v>11423883.647058824</v>
      </c>
      <c r="X97" s="4"/>
      <c r="Y97" s="4"/>
    </row>
    <row r="98" spans="1:25" x14ac:dyDescent="0.2">
      <c r="A98" s="17">
        <v>27</v>
      </c>
      <c r="B98" s="7">
        <v>82782250</v>
      </c>
      <c r="C98" s="18">
        <v>3079408.823529412</v>
      </c>
      <c r="D98" s="4"/>
      <c r="E98" s="17">
        <v>27</v>
      </c>
      <c r="F98" s="7">
        <v>125223208</v>
      </c>
      <c r="G98" s="18">
        <v>1789480</v>
      </c>
      <c r="H98" s="4"/>
      <c r="I98" s="17">
        <v>27</v>
      </c>
      <c r="J98" s="7">
        <v>127092875</v>
      </c>
      <c r="K98" s="18">
        <v>1789480</v>
      </c>
      <c r="L98" s="4"/>
      <c r="M98" s="17">
        <v>27</v>
      </c>
      <c r="N98" s="7">
        <v>97946000</v>
      </c>
      <c r="O98" s="18">
        <v>3642231.1764705884</v>
      </c>
      <c r="P98" s="4"/>
      <c r="Q98" s="17">
        <v>27</v>
      </c>
      <c r="R98" s="7">
        <v>97946000</v>
      </c>
      <c r="S98" s="18">
        <v>2112720.588235294</v>
      </c>
      <c r="T98" s="4"/>
      <c r="U98" s="6">
        <v>27</v>
      </c>
      <c r="V98" s="7">
        <f>(Tabla5[[#This Row],[Tiempo Asimétrico]]+Tabla6[[#This Row],[Tiempo Asimétrico]]+Tabla7[[#This Row],[Tiempo Asimétrico]]+Tabla8[[#This Row],[Tiempo Asimétrico]]+Tabla9[[#This Row],[Tiempo Asimétrico]])/5</f>
        <v>106198066.59999999</v>
      </c>
      <c r="W98" s="7">
        <f>(Tabla5[[#This Row],[Tiempo Simétrico]]+Tabla6[[#This Row],[Tiempo Simétrico]]+Tabla7[[#This Row],[Tiempo Simétrico]]+Tabla8[[#This Row],[Tiempo Simétrico]]+Tabla9[[#This Row],[Tiempo Simétrico]])/5</f>
        <v>2482664.1176470588</v>
      </c>
      <c r="X98" s="4"/>
      <c r="Y98" s="4"/>
    </row>
    <row r="99" spans="1:25" x14ac:dyDescent="0.2">
      <c r="A99" s="17">
        <v>28</v>
      </c>
      <c r="B99" s="7">
        <v>121597459</v>
      </c>
      <c r="C99" s="18">
        <v>15532428.235294119</v>
      </c>
      <c r="D99" s="4"/>
      <c r="E99" s="17">
        <v>28</v>
      </c>
      <c r="F99" s="7">
        <v>84219625</v>
      </c>
      <c r="G99" s="18">
        <v>14961715.294117648</v>
      </c>
      <c r="H99" s="4"/>
      <c r="I99" s="17">
        <v>28</v>
      </c>
      <c r="J99" s="7">
        <v>102006666</v>
      </c>
      <c r="K99" s="18">
        <v>14961715.294117648</v>
      </c>
      <c r="L99" s="4"/>
      <c r="M99" s="17">
        <v>28</v>
      </c>
      <c r="N99" s="7">
        <v>85571750</v>
      </c>
      <c r="O99" s="18">
        <v>1873242.9411764706</v>
      </c>
      <c r="P99" s="4"/>
      <c r="Q99" s="17">
        <v>28</v>
      </c>
      <c r="R99" s="7">
        <v>85571750</v>
      </c>
      <c r="S99" s="18">
        <v>71580.588235294126</v>
      </c>
      <c r="T99" s="4"/>
      <c r="U99" s="6">
        <v>28</v>
      </c>
      <c r="V99" s="7">
        <f>(Tabla5[[#This Row],[Tiempo Asimétrico]]+Tabla6[[#This Row],[Tiempo Asimétrico]]+Tabla7[[#This Row],[Tiempo Asimétrico]]+Tabla8[[#This Row],[Tiempo Asimétrico]]+Tabla9[[#This Row],[Tiempo Asimétrico]])/5</f>
        <v>95793450</v>
      </c>
      <c r="W99" s="7">
        <f>(Tabla5[[#This Row],[Tiempo Simétrico]]+Tabla6[[#This Row],[Tiempo Simétrico]]+Tabla7[[#This Row],[Tiempo Simétrico]]+Tabla8[[#This Row],[Tiempo Simétrico]]+Tabla9[[#This Row],[Tiempo Simétrico]])/5</f>
        <v>9480136.470588237</v>
      </c>
      <c r="X99" s="4"/>
      <c r="Y99" s="4"/>
    </row>
    <row r="100" spans="1:25" x14ac:dyDescent="0.2">
      <c r="A100" s="17">
        <v>29</v>
      </c>
      <c r="B100" s="7">
        <v>109292333</v>
      </c>
      <c r="C100" s="18">
        <v>15288702.94117647</v>
      </c>
      <c r="D100" s="4"/>
      <c r="E100" s="17">
        <v>29</v>
      </c>
      <c r="F100" s="7">
        <v>73495750</v>
      </c>
      <c r="G100" s="18">
        <v>1776264.1176470588</v>
      </c>
      <c r="H100" s="4"/>
      <c r="I100" s="17">
        <v>29</v>
      </c>
      <c r="J100" s="7">
        <v>102526917</v>
      </c>
      <c r="K100" s="18">
        <v>1776264.1176470588</v>
      </c>
      <c r="L100" s="4"/>
      <c r="M100" s="17">
        <v>29</v>
      </c>
      <c r="N100" s="7">
        <v>103947709</v>
      </c>
      <c r="O100" s="18">
        <v>10100363.529411765</v>
      </c>
      <c r="P100" s="4"/>
      <c r="Q100" s="17">
        <v>29</v>
      </c>
      <c r="R100" s="7">
        <v>103947709</v>
      </c>
      <c r="S100" s="18">
        <v>9564411.7647058833</v>
      </c>
      <c r="T100" s="4"/>
      <c r="U100" s="6">
        <v>29</v>
      </c>
      <c r="V100" s="7">
        <f>(Tabla5[[#This Row],[Tiempo Asimétrico]]+Tabla6[[#This Row],[Tiempo Asimétrico]]+Tabla7[[#This Row],[Tiempo Asimétrico]]+Tabla8[[#This Row],[Tiempo Asimétrico]]+Tabla9[[#This Row],[Tiempo Asimétrico]])/5</f>
        <v>98642083.599999994</v>
      </c>
      <c r="W100" s="7">
        <f>(Tabla5[[#This Row],[Tiempo Simétrico]]+Tabla6[[#This Row],[Tiempo Simétrico]]+Tabla7[[#This Row],[Tiempo Simétrico]]+Tabla8[[#This Row],[Tiempo Simétrico]]+Tabla9[[#This Row],[Tiempo Simétrico]])/5</f>
        <v>7701201.2941176472</v>
      </c>
      <c r="X100" s="4"/>
      <c r="Y100" s="4"/>
    </row>
    <row r="101" spans="1:25" x14ac:dyDescent="0.2">
      <c r="A101" s="17">
        <v>30</v>
      </c>
      <c r="B101" s="7">
        <v>70520750</v>
      </c>
      <c r="C101" s="18">
        <v>3092310.588235294</v>
      </c>
      <c r="D101" s="4"/>
      <c r="E101" s="17">
        <v>30</v>
      </c>
      <c r="F101" s="7">
        <v>74256166</v>
      </c>
      <c r="G101" s="18">
        <v>1779441.7647058824</v>
      </c>
      <c r="H101" s="4"/>
      <c r="I101" s="17">
        <v>30</v>
      </c>
      <c r="J101" s="7">
        <v>102599625</v>
      </c>
      <c r="K101" s="18">
        <v>1779441.7647058824</v>
      </c>
      <c r="L101" s="4"/>
      <c r="M101" s="17">
        <v>30</v>
      </c>
      <c r="N101" s="7">
        <v>102883167</v>
      </c>
      <c r="O101" s="18">
        <v>1877194.1176470588</v>
      </c>
      <c r="P101" s="4"/>
      <c r="Q101" s="17">
        <v>30</v>
      </c>
      <c r="R101" s="7">
        <v>102883167</v>
      </c>
      <c r="S101" s="18">
        <v>76140</v>
      </c>
      <c r="T101" s="4"/>
      <c r="U101" s="6">
        <v>30</v>
      </c>
      <c r="V101" s="7">
        <f>(Tabla5[[#This Row],[Tiempo Asimétrico]]+Tabla6[[#This Row],[Tiempo Asimétrico]]+Tabla7[[#This Row],[Tiempo Asimétrico]]+Tabla8[[#This Row],[Tiempo Asimétrico]]+Tabla9[[#This Row],[Tiempo Asimétrico]])/5</f>
        <v>90628575</v>
      </c>
      <c r="W101" s="7">
        <f>(Tabla5[[#This Row],[Tiempo Simétrico]]+Tabla6[[#This Row],[Tiempo Simétrico]]+Tabla7[[#This Row],[Tiempo Simétrico]]+Tabla8[[#This Row],[Tiempo Simétrico]]+Tabla9[[#This Row],[Tiempo Simétrico]])/5</f>
        <v>1720905.6470588234</v>
      </c>
      <c r="X101" s="4"/>
      <c r="Y101" s="4"/>
    </row>
    <row r="102" spans="1:25" x14ac:dyDescent="0.2">
      <c r="A102" s="17">
        <v>31</v>
      </c>
      <c r="B102" s="7">
        <v>121899542</v>
      </c>
      <c r="C102" s="18">
        <v>3072505.8823529412</v>
      </c>
      <c r="D102" s="4"/>
      <c r="E102" s="17">
        <v>31</v>
      </c>
      <c r="F102" s="7">
        <v>111977417</v>
      </c>
      <c r="G102" s="18">
        <v>1789049.411764706</v>
      </c>
      <c r="H102" s="4"/>
      <c r="I102" s="17">
        <v>31</v>
      </c>
      <c r="J102" s="7">
        <v>102943291</v>
      </c>
      <c r="K102" s="18">
        <v>1789049.411764706</v>
      </c>
      <c r="L102" s="4"/>
      <c r="M102" s="17">
        <v>31</v>
      </c>
      <c r="N102" s="7">
        <v>83828000</v>
      </c>
      <c r="O102" s="18">
        <v>11512424.117647059</v>
      </c>
      <c r="P102" s="4"/>
      <c r="Q102" s="17">
        <v>31</v>
      </c>
      <c r="R102" s="7">
        <v>83828000</v>
      </c>
      <c r="S102" s="18">
        <v>11193712.94117647</v>
      </c>
      <c r="T102" s="4"/>
      <c r="U102" s="6">
        <v>31</v>
      </c>
      <c r="V102" s="7">
        <f>(Tabla5[[#This Row],[Tiempo Asimétrico]]+Tabla6[[#This Row],[Tiempo Asimétrico]]+Tabla7[[#This Row],[Tiempo Asimétrico]]+Tabla8[[#This Row],[Tiempo Asimétrico]]+Tabla9[[#This Row],[Tiempo Asimétrico]])/5</f>
        <v>100895250</v>
      </c>
      <c r="W102" s="7">
        <f>(Tabla5[[#This Row],[Tiempo Simétrico]]+Tabla6[[#This Row],[Tiempo Simétrico]]+Tabla7[[#This Row],[Tiempo Simétrico]]+Tabla8[[#This Row],[Tiempo Simétrico]]+Tabla9[[#This Row],[Tiempo Simétrico]])/5</f>
        <v>5871348.3529411769</v>
      </c>
      <c r="X102" s="4"/>
      <c r="Y102" s="4"/>
    </row>
    <row r="103" spans="1:25" x14ac:dyDescent="0.2">
      <c r="A103" s="17">
        <v>32</v>
      </c>
      <c r="B103" s="7">
        <v>113794458</v>
      </c>
      <c r="C103" s="18">
        <v>3076348.823529412</v>
      </c>
      <c r="D103" s="4"/>
      <c r="E103" s="17">
        <v>32</v>
      </c>
      <c r="F103" s="7">
        <v>67210750</v>
      </c>
      <c r="G103" s="18">
        <v>5187715.2941176472</v>
      </c>
      <c r="H103" s="4"/>
      <c r="I103" s="17">
        <v>32</v>
      </c>
      <c r="J103" s="7">
        <v>111977417</v>
      </c>
      <c r="K103" s="18">
        <v>5187715.2941176472</v>
      </c>
      <c r="L103" s="4"/>
      <c r="M103" s="19">
        <v>32</v>
      </c>
      <c r="N103" s="20">
        <v>77137291</v>
      </c>
      <c r="O103" s="21">
        <v>10815522.352941176</v>
      </c>
      <c r="P103" s="4"/>
      <c r="Q103" s="19">
        <v>32</v>
      </c>
      <c r="R103" s="20">
        <v>77137291</v>
      </c>
      <c r="S103" s="21">
        <v>10389595.294117648</v>
      </c>
      <c r="T103" s="4"/>
      <c r="U103" s="6">
        <v>32</v>
      </c>
      <c r="V103" s="7">
        <f>(Tabla5[[#This Row],[Tiempo Asimétrico]]+Tabla6[[#This Row],[Tiempo Asimétrico]]+Tabla7[[#This Row],[Tiempo Asimétrico]]+Tabla8[[#This Row],[Tiempo Asimétrico]]+Tabla9[[#This Row],[Tiempo Asimétrico]])/5</f>
        <v>89451441.400000006</v>
      </c>
      <c r="W103" s="7">
        <f>(Tabla5[[#This Row],[Tiempo Simétrico]]+Tabla6[[#This Row],[Tiempo Simétrico]]+Tabla7[[#This Row],[Tiempo Simétrico]]+Tabla8[[#This Row],[Tiempo Simétrico]]+Tabla9[[#This Row],[Tiempo Simétrico]])/5</f>
        <v>6931379.4117647056</v>
      </c>
      <c r="X103" s="4"/>
      <c r="Y103" s="4"/>
    </row>
    <row r="104" spans="1:25" x14ac:dyDescent="0.2">
      <c r="A104" s="22"/>
      <c r="B104" s="23">
        <f>SUBTOTAL(101,Tabla5[Tiempo Asimétrico])</f>
        <v>94593627.71875</v>
      </c>
      <c r="C104" s="24">
        <f>SUBTOTAL(101,Tabla5[Tiempo Simétrico])</f>
        <v>5654098.1985294139</v>
      </c>
      <c r="D104" s="4"/>
      <c r="E104" s="22"/>
      <c r="F104" s="23">
        <f>SUBTOTAL(101,Tabla6[Tiempo Asimétrico])</f>
        <v>97894136.71875</v>
      </c>
      <c r="G104" s="24">
        <f>SUBTOTAL(101,Tabla6[Tiempo Simétrico])</f>
        <v>5846075.6066176491</v>
      </c>
      <c r="H104" s="4"/>
      <c r="I104" s="22"/>
      <c r="J104" s="23">
        <f>SUBTOTAL(101,Tabla7[Tiempo Asimétrico])</f>
        <v>95050647.15625</v>
      </c>
      <c r="K104" s="24">
        <f>SUBTOTAL(101,Tabla7[Tiempo Simétrico])</f>
        <v>5846075.6066176491</v>
      </c>
      <c r="L104" s="4"/>
      <c r="M104" s="29"/>
      <c r="N104" s="30">
        <f>SUBTOTAL(101,Tabla8[Tiempo Asimétrico])</f>
        <v>93752511.78125</v>
      </c>
      <c r="O104" s="30">
        <f>SUBTOTAL(101,Tabla8[Tiempo Simétrico])</f>
        <v>5913544.7242647056</v>
      </c>
      <c r="P104" s="4"/>
      <c r="Q104" s="29"/>
      <c r="R104" s="30">
        <f>SUBTOTAL(101,Tabla9[Tiempo Asimétrico])</f>
        <v>93752511.78125</v>
      </c>
      <c r="S104" s="30">
        <f>SUBTOTAL(101,Tabla9[Tiempo Simétrico])</f>
        <v>4733467.2977941176</v>
      </c>
      <c r="T104" s="4"/>
      <c r="U104" s="31"/>
      <c r="V104" s="43">
        <f>SUBTOTAL(101,Tabla4[Tiempo Asimétrico])</f>
        <v>95008687.031250015</v>
      </c>
      <c r="W104" s="43">
        <f>SUBTOTAL(101,Tabla4[Tiempo Simétrico])</f>
        <v>5598652.2867647056</v>
      </c>
      <c r="X104" s="4"/>
      <c r="Y104" s="4"/>
    </row>
    <row r="105" spans="1:25" x14ac:dyDescent="0.2">
      <c r="D105" s="4"/>
      <c r="H105" s="4"/>
      <c r="I105" s="4"/>
      <c r="L105" s="4"/>
      <c r="M105" s="4"/>
      <c r="P105" s="4"/>
      <c r="T105" s="4"/>
      <c r="X105" s="4"/>
      <c r="Y105" s="4"/>
    </row>
    <row r="106" spans="1:25" x14ac:dyDescent="0.2">
      <c r="D106" s="4"/>
      <c r="H106" s="4"/>
      <c r="L106" s="4"/>
      <c r="P106" s="4"/>
      <c r="T106" s="4"/>
      <c r="X106" s="4"/>
      <c r="Y106" s="4"/>
    </row>
    <row r="107" spans="1:25" x14ac:dyDescent="0.2">
      <c r="D107" s="4"/>
      <c r="H107" s="4"/>
      <c r="L107" s="4"/>
      <c r="P107" s="4"/>
      <c r="T107" s="4"/>
      <c r="X107" s="4"/>
      <c r="Y107" s="4"/>
    </row>
    <row r="108" spans="1:25" x14ac:dyDescent="0.2">
      <c r="A108" s="32"/>
      <c r="B108" s="33"/>
      <c r="C108" s="33"/>
      <c r="D108" s="4"/>
      <c r="E108" s="32"/>
      <c r="F108" s="33"/>
      <c r="G108" s="33"/>
      <c r="H108" s="4"/>
      <c r="I108" s="32"/>
      <c r="J108" s="33"/>
      <c r="K108" s="33"/>
      <c r="L108" s="4"/>
      <c r="M108" s="32"/>
      <c r="N108" s="33"/>
      <c r="O108" s="33"/>
      <c r="P108" s="4"/>
      <c r="Q108" s="32"/>
      <c r="R108" s="33"/>
      <c r="S108" s="33"/>
      <c r="T108" s="4"/>
      <c r="X108" s="4"/>
      <c r="Y108" s="4"/>
    </row>
    <row r="109" spans="1:25" x14ac:dyDescent="0.2">
      <c r="A109" s="11"/>
      <c r="B109" s="10"/>
      <c r="C109" s="10"/>
      <c r="D109" s="4"/>
      <c r="E109" s="11"/>
      <c r="F109" s="10"/>
      <c r="G109" s="10"/>
      <c r="H109" s="4"/>
      <c r="I109" s="11"/>
      <c r="J109" s="10"/>
      <c r="K109" s="10"/>
      <c r="L109" s="4"/>
      <c r="M109" s="11"/>
      <c r="N109" s="10"/>
      <c r="O109" s="10"/>
      <c r="P109" s="4"/>
      <c r="Q109" s="11"/>
      <c r="R109" s="10"/>
      <c r="S109" s="10"/>
      <c r="T109" s="4"/>
      <c r="X109" s="4"/>
      <c r="Y109" s="4"/>
    </row>
    <row r="110" spans="1:25" x14ac:dyDescent="0.2">
      <c r="A110" s="11"/>
      <c r="B110" s="10"/>
      <c r="C110" s="10"/>
      <c r="D110" s="4"/>
      <c r="E110" s="11"/>
      <c r="F110" s="10"/>
      <c r="G110" s="10"/>
      <c r="H110" s="4"/>
      <c r="I110" s="11"/>
      <c r="J110" s="10"/>
      <c r="K110" s="10"/>
      <c r="L110" s="4"/>
      <c r="M110" s="11"/>
      <c r="N110" s="10"/>
      <c r="O110" s="10"/>
      <c r="P110" s="4"/>
      <c r="Q110" s="11"/>
      <c r="R110" s="10"/>
      <c r="S110" s="10"/>
      <c r="T110" s="4"/>
      <c r="X110" s="4"/>
      <c r="Y110" s="4"/>
    </row>
    <row r="111" spans="1:25" x14ac:dyDescent="0.2">
      <c r="A111" s="11"/>
      <c r="B111" s="10"/>
      <c r="C111" s="10"/>
      <c r="D111" s="4"/>
      <c r="E111" s="11"/>
      <c r="F111" s="10"/>
      <c r="G111" s="10"/>
      <c r="H111" s="4"/>
      <c r="I111" s="11"/>
      <c r="J111" s="10"/>
      <c r="K111" s="10"/>
      <c r="L111" s="4"/>
      <c r="M111" s="11"/>
      <c r="N111" s="10"/>
      <c r="O111" s="10"/>
      <c r="P111" s="4"/>
      <c r="Q111" s="11"/>
      <c r="R111" s="10"/>
      <c r="S111" s="10"/>
      <c r="T111" s="4"/>
      <c r="U111" s="32"/>
      <c r="V111" s="33"/>
      <c r="W111" s="33"/>
      <c r="X111" s="4"/>
      <c r="Y111" s="4"/>
    </row>
    <row r="112" spans="1:25" x14ac:dyDescent="0.2">
      <c r="A112" s="11"/>
      <c r="B112" s="10"/>
      <c r="C112" s="10"/>
      <c r="D112" s="4"/>
      <c r="E112" s="11"/>
      <c r="F112" s="10"/>
      <c r="G112" s="10"/>
      <c r="H112" s="4"/>
      <c r="I112" s="11"/>
      <c r="J112" s="10"/>
      <c r="K112" s="10"/>
      <c r="L112" s="4"/>
      <c r="M112" s="11"/>
      <c r="N112" s="10"/>
      <c r="O112" s="10"/>
      <c r="P112" s="4"/>
      <c r="Q112" s="11"/>
      <c r="R112" s="10"/>
      <c r="S112" s="10"/>
      <c r="T112" s="4"/>
      <c r="U112" s="11"/>
      <c r="X112" s="4"/>
      <c r="Y112" s="4"/>
    </row>
    <row r="113" spans="1:21" x14ac:dyDescent="0.2">
      <c r="A113" s="11"/>
      <c r="B113" s="10"/>
      <c r="C113" s="10"/>
      <c r="D113" s="4"/>
      <c r="E113" s="11"/>
      <c r="F113" s="10"/>
      <c r="G113" s="10"/>
      <c r="H113" s="4"/>
      <c r="I113" s="11"/>
      <c r="J113" s="10"/>
      <c r="K113" s="10"/>
      <c r="L113" s="4"/>
      <c r="M113" s="11"/>
      <c r="N113" s="10"/>
      <c r="O113" s="10"/>
      <c r="P113" s="4"/>
      <c r="Q113" s="11"/>
      <c r="R113" s="10"/>
      <c r="S113" s="10"/>
      <c r="T113" s="4"/>
      <c r="U113" s="11"/>
    </row>
    <row r="114" spans="1:21" x14ac:dyDescent="0.2">
      <c r="A114" s="11"/>
      <c r="B114" s="10"/>
      <c r="C114" s="10"/>
      <c r="D114" s="4"/>
      <c r="E114" s="11"/>
      <c r="F114" s="10"/>
      <c r="G114" s="10"/>
      <c r="H114" s="4"/>
      <c r="I114" s="11"/>
      <c r="J114" s="10"/>
      <c r="K114" s="10"/>
      <c r="L114" s="4"/>
      <c r="M114" s="11"/>
      <c r="N114" s="10"/>
      <c r="O114" s="10"/>
      <c r="P114" s="4"/>
      <c r="Q114" s="11"/>
      <c r="R114" s="10"/>
      <c r="S114" s="10"/>
      <c r="T114" s="4"/>
      <c r="U114" s="11"/>
    </row>
    <row r="115" spans="1:21" x14ac:dyDescent="0.2">
      <c r="A115" s="11"/>
      <c r="B115" s="10"/>
      <c r="C115" s="10"/>
      <c r="D115" s="4"/>
      <c r="E115" s="11"/>
      <c r="F115" s="10"/>
      <c r="G115" s="10"/>
      <c r="H115" s="4"/>
      <c r="I115" s="11"/>
      <c r="J115" s="10"/>
      <c r="K115" s="10"/>
      <c r="L115" s="4"/>
      <c r="M115" s="11"/>
      <c r="N115" s="10"/>
      <c r="O115" s="10"/>
      <c r="P115" s="4"/>
      <c r="Q115" s="11"/>
      <c r="R115" s="10"/>
      <c r="S115" s="10"/>
      <c r="T115" s="4"/>
      <c r="U115" s="11"/>
    </row>
    <row r="116" spans="1:21" x14ac:dyDescent="0.2">
      <c r="A116" s="11"/>
      <c r="B116" s="10"/>
      <c r="C116" s="10"/>
      <c r="D116" s="4"/>
      <c r="E116" s="11"/>
      <c r="F116" s="10"/>
      <c r="G116" s="10"/>
      <c r="H116" s="4"/>
      <c r="I116" s="11"/>
      <c r="J116" s="10"/>
      <c r="K116" s="10"/>
      <c r="L116" s="4"/>
      <c r="M116" s="11"/>
      <c r="N116" s="10"/>
      <c r="O116" s="10"/>
      <c r="P116" s="4"/>
      <c r="Q116" s="11"/>
      <c r="R116" s="10"/>
      <c r="S116" s="10"/>
      <c r="T116" s="4"/>
    </row>
    <row r="117" spans="1:21" x14ac:dyDescent="0.2">
      <c r="A117" s="11"/>
      <c r="B117" s="10"/>
      <c r="C117" s="10"/>
      <c r="D117" s="4"/>
      <c r="E117" s="11"/>
      <c r="F117" s="10"/>
      <c r="G117" s="10"/>
      <c r="H117" s="4"/>
      <c r="I117" s="11"/>
      <c r="J117" s="10"/>
      <c r="K117" s="10"/>
      <c r="L117" s="4"/>
      <c r="M117" s="11"/>
      <c r="N117" s="10"/>
      <c r="O117" s="10"/>
      <c r="P117" s="4"/>
      <c r="Q117" s="11"/>
      <c r="R117" s="10"/>
      <c r="S117" s="10"/>
    </row>
    <row r="118" spans="1:21" x14ac:dyDescent="0.2">
      <c r="A118" s="11"/>
      <c r="B118" s="10"/>
      <c r="C118" s="10"/>
      <c r="D118" s="4"/>
      <c r="E118" s="11"/>
      <c r="F118" s="10"/>
      <c r="G118" s="10"/>
      <c r="H118" s="4"/>
      <c r="I118" s="11"/>
      <c r="J118" s="10"/>
      <c r="K118" s="10"/>
      <c r="L118" s="4"/>
      <c r="M118" s="11"/>
      <c r="N118" s="10"/>
      <c r="O118" s="10"/>
      <c r="P118" s="4"/>
      <c r="Q118" s="11"/>
      <c r="R118" s="10"/>
      <c r="S118" s="10"/>
    </row>
    <row r="119" spans="1:21" x14ac:dyDescent="0.2">
      <c r="A119" s="11"/>
      <c r="B119" s="10"/>
      <c r="C119" s="10"/>
      <c r="D119" s="4"/>
      <c r="E119" s="11"/>
      <c r="F119" s="10"/>
      <c r="G119" s="10"/>
      <c r="H119" s="4"/>
      <c r="I119" s="11"/>
      <c r="J119" s="10"/>
      <c r="K119" s="10"/>
      <c r="L119" s="4"/>
      <c r="M119" s="11"/>
      <c r="N119" s="10"/>
      <c r="O119" s="10"/>
      <c r="P119" s="4"/>
      <c r="Q119" s="11"/>
      <c r="R119" s="10"/>
      <c r="S119" s="10"/>
    </row>
    <row r="120" spans="1:21" x14ac:dyDescent="0.2">
      <c r="A120" s="11"/>
      <c r="B120" s="10"/>
      <c r="C120" s="10"/>
      <c r="D120" s="4"/>
      <c r="E120" s="11"/>
      <c r="F120" s="10"/>
      <c r="G120" s="10"/>
      <c r="H120" s="4"/>
      <c r="I120" s="11"/>
      <c r="J120" s="10"/>
      <c r="K120" s="10"/>
      <c r="L120" s="4"/>
      <c r="M120" s="11"/>
      <c r="N120" s="10"/>
      <c r="O120" s="10"/>
      <c r="P120" s="4"/>
      <c r="Q120" s="11"/>
      <c r="R120" s="10"/>
      <c r="S120" s="10"/>
    </row>
    <row r="121" spans="1:21" x14ac:dyDescent="0.2">
      <c r="A121" s="11"/>
      <c r="B121" s="10"/>
      <c r="C121" s="10"/>
      <c r="D121" s="4"/>
      <c r="E121" s="11"/>
      <c r="F121" s="10"/>
      <c r="G121" s="10"/>
      <c r="H121" s="4"/>
      <c r="I121" s="11"/>
      <c r="J121" s="10"/>
      <c r="K121" s="10"/>
      <c r="L121" s="4"/>
      <c r="M121" s="11"/>
      <c r="N121" s="10"/>
      <c r="O121" s="10"/>
      <c r="P121" s="4"/>
      <c r="Q121" s="11"/>
      <c r="R121" s="10"/>
      <c r="S121" s="10"/>
    </row>
    <row r="122" spans="1:21" x14ac:dyDescent="0.2">
      <c r="A122" s="11"/>
      <c r="B122" s="10"/>
      <c r="C122" s="10"/>
      <c r="D122" s="4"/>
      <c r="E122" s="11"/>
      <c r="F122" s="10"/>
      <c r="G122" s="10"/>
      <c r="H122" s="4"/>
      <c r="I122" s="11"/>
      <c r="J122" s="10"/>
      <c r="K122" s="10"/>
      <c r="L122" s="4"/>
      <c r="M122" s="11"/>
      <c r="N122" s="10"/>
      <c r="O122" s="10"/>
      <c r="P122" s="4"/>
      <c r="Q122" s="11"/>
      <c r="R122" s="10"/>
      <c r="S122" s="10"/>
    </row>
    <row r="123" spans="1:21" x14ac:dyDescent="0.2">
      <c r="A123" s="11"/>
      <c r="B123" s="10"/>
      <c r="C123" s="10"/>
      <c r="D123" s="4"/>
      <c r="E123" s="11"/>
      <c r="F123" s="10"/>
      <c r="G123" s="10"/>
      <c r="H123" s="4"/>
      <c r="I123" s="11"/>
      <c r="J123" s="10"/>
      <c r="K123" s="10"/>
      <c r="L123" s="4"/>
      <c r="M123" s="11"/>
      <c r="N123" s="10"/>
      <c r="O123" s="10"/>
      <c r="P123" s="4"/>
      <c r="Q123" s="11"/>
      <c r="R123" s="10"/>
      <c r="S123" s="10"/>
    </row>
    <row r="124" spans="1:21" x14ac:dyDescent="0.2">
      <c r="A124" s="11"/>
      <c r="B124" s="10"/>
      <c r="C124" s="10"/>
      <c r="D124" s="4"/>
      <c r="E124" s="11"/>
      <c r="F124" s="10"/>
      <c r="G124" s="10"/>
      <c r="H124" s="4"/>
      <c r="I124" s="11"/>
      <c r="J124" s="10"/>
      <c r="K124" s="10"/>
      <c r="L124" s="4"/>
      <c r="M124" s="11"/>
      <c r="N124" s="10"/>
      <c r="O124" s="10"/>
      <c r="P124" s="4"/>
      <c r="Q124" s="11"/>
      <c r="R124" s="10"/>
      <c r="S124" s="10"/>
    </row>
    <row r="125" spans="1:21" x14ac:dyDescent="0.2">
      <c r="A125" s="11"/>
      <c r="B125" s="10"/>
      <c r="C125" s="10"/>
      <c r="D125" s="4"/>
      <c r="E125" s="11"/>
      <c r="F125" s="10"/>
      <c r="G125" s="10"/>
      <c r="H125" s="4"/>
      <c r="I125" s="11"/>
      <c r="J125" s="10"/>
      <c r="K125" s="10"/>
      <c r="L125" s="4"/>
      <c r="M125" s="11"/>
      <c r="N125" s="10"/>
      <c r="O125" s="10"/>
      <c r="P125" s="4"/>
      <c r="Q125" s="11"/>
      <c r="R125" s="10"/>
      <c r="S125" s="10"/>
    </row>
    <row r="126" spans="1:21" x14ac:dyDescent="0.2">
      <c r="A126" s="11"/>
      <c r="B126" s="10"/>
      <c r="C126" s="10"/>
      <c r="D126" s="4"/>
      <c r="E126" s="11"/>
      <c r="F126" s="10"/>
      <c r="G126" s="10"/>
      <c r="H126" s="4"/>
      <c r="I126" s="11"/>
      <c r="J126" s="10"/>
      <c r="K126" s="10"/>
      <c r="L126" s="4"/>
      <c r="M126" s="11"/>
      <c r="N126" s="10"/>
      <c r="O126" s="10"/>
      <c r="P126" s="4"/>
      <c r="Q126" s="11"/>
      <c r="R126" s="10"/>
      <c r="S126" s="10"/>
    </row>
    <row r="127" spans="1:21" x14ac:dyDescent="0.2">
      <c r="A127" s="11"/>
      <c r="B127" s="10"/>
      <c r="C127" s="10"/>
      <c r="D127" s="4"/>
      <c r="E127" s="11"/>
      <c r="F127" s="10"/>
      <c r="G127" s="10"/>
      <c r="H127" s="4"/>
      <c r="I127" s="11"/>
      <c r="J127" s="10"/>
      <c r="K127" s="10"/>
      <c r="L127" s="4"/>
      <c r="M127" s="11"/>
      <c r="N127" s="10"/>
      <c r="O127" s="10"/>
      <c r="P127" s="4"/>
      <c r="Q127" s="11"/>
      <c r="R127" s="10"/>
      <c r="S127" s="10"/>
    </row>
    <row r="128" spans="1:21" x14ac:dyDescent="0.2">
      <c r="A128" s="11"/>
      <c r="B128" s="10"/>
      <c r="C128" s="10"/>
      <c r="D128" s="4"/>
      <c r="E128" s="11"/>
      <c r="F128" s="10"/>
      <c r="G128" s="10"/>
      <c r="H128" s="4"/>
      <c r="I128" s="11"/>
      <c r="J128" s="10"/>
      <c r="K128" s="10"/>
      <c r="L128" s="4"/>
      <c r="M128" s="11"/>
      <c r="N128" s="10"/>
      <c r="O128" s="10"/>
      <c r="P128" s="4"/>
      <c r="Q128" s="11"/>
      <c r="R128" s="10"/>
      <c r="S128" s="10"/>
    </row>
    <row r="129" spans="1:19" x14ac:dyDescent="0.2">
      <c r="A129" s="11"/>
      <c r="B129" s="10"/>
      <c r="C129" s="10"/>
      <c r="D129" s="4"/>
      <c r="E129" s="11"/>
      <c r="F129" s="10"/>
      <c r="G129" s="10"/>
      <c r="H129" s="4"/>
      <c r="I129" s="11"/>
      <c r="J129" s="10"/>
      <c r="K129" s="10"/>
      <c r="L129" s="4"/>
      <c r="M129" s="11"/>
      <c r="N129" s="10"/>
      <c r="O129" s="10"/>
      <c r="P129" s="4"/>
      <c r="Q129" s="11"/>
      <c r="R129" s="10"/>
      <c r="S129" s="10"/>
    </row>
    <row r="130" spans="1:19" x14ac:dyDescent="0.2">
      <c r="A130" s="11"/>
      <c r="B130" s="10"/>
      <c r="C130" s="10"/>
      <c r="D130" s="4"/>
      <c r="E130" s="11"/>
      <c r="F130" s="10"/>
      <c r="G130" s="10"/>
      <c r="H130" s="4"/>
      <c r="I130" s="11"/>
      <c r="J130" s="10"/>
      <c r="K130" s="10"/>
      <c r="L130" s="4"/>
      <c r="M130" s="11"/>
      <c r="N130" s="10"/>
      <c r="O130" s="10"/>
      <c r="P130" s="4"/>
      <c r="Q130" s="11"/>
      <c r="R130" s="10"/>
      <c r="S130" s="10"/>
    </row>
    <row r="131" spans="1:19" x14ac:dyDescent="0.2">
      <c r="A131" s="11"/>
      <c r="B131" s="10"/>
      <c r="C131" s="10"/>
      <c r="D131" s="4"/>
      <c r="E131" s="11"/>
      <c r="F131" s="10"/>
      <c r="G131" s="10"/>
      <c r="H131" s="4"/>
      <c r="I131" s="11"/>
      <c r="J131" s="10"/>
      <c r="K131" s="10"/>
      <c r="L131" s="4"/>
      <c r="M131" s="11"/>
      <c r="N131" s="10"/>
      <c r="O131" s="10"/>
      <c r="P131" s="4"/>
      <c r="Q131" s="11"/>
      <c r="R131" s="10"/>
      <c r="S131" s="10"/>
    </row>
    <row r="132" spans="1:19" x14ac:dyDescent="0.2">
      <c r="A132" s="11"/>
      <c r="B132" s="10"/>
      <c r="C132" s="10"/>
      <c r="D132" s="4"/>
      <c r="E132" s="11"/>
      <c r="F132" s="10"/>
      <c r="G132" s="10"/>
      <c r="H132" s="4"/>
      <c r="I132" s="11"/>
      <c r="J132" s="10"/>
      <c r="K132" s="10"/>
      <c r="L132" s="4"/>
      <c r="M132" s="11"/>
      <c r="N132" s="10"/>
      <c r="O132" s="10"/>
      <c r="P132" s="4"/>
      <c r="Q132" s="11"/>
      <c r="R132" s="10"/>
      <c r="S132" s="10"/>
    </row>
    <row r="133" spans="1:19" x14ac:dyDescent="0.2">
      <c r="A133" s="11"/>
      <c r="B133" s="10"/>
      <c r="C133" s="10"/>
      <c r="D133" s="4"/>
      <c r="E133" s="11"/>
      <c r="F133" s="10"/>
      <c r="G133" s="10"/>
      <c r="H133" s="4"/>
      <c r="I133" s="11"/>
      <c r="J133" s="10"/>
      <c r="K133" s="10"/>
      <c r="L133" s="4"/>
      <c r="M133" s="11"/>
      <c r="N133" s="10"/>
      <c r="O133" s="10"/>
      <c r="P133" s="4"/>
      <c r="Q133" s="11"/>
      <c r="R133" s="10"/>
      <c r="S133" s="10"/>
    </row>
    <row r="134" spans="1:19" x14ac:dyDescent="0.2">
      <c r="A134" s="11"/>
      <c r="B134" s="10"/>
      <c r="C134" s="10"/>
      <c r="D134" s="4"/>
      <c r="E134" s="11"/>
      <c r="F134" s="10"/>
      <c r="G134" s="10"/>
      <c r="H134" s="4"/>
      <c r="I134" s="11"/>
      <c r="J134" s="10"/>
      <c r="K134" s="10"/>
      <c r="L134" s="4"/>
      <c r="M134" s="11"/>
      <c r="N134" s="10"/>
      <c r="O134" s="10"/>
      <c r="P134" s="4"/>
      <c r="Q134" s="11"/>
      <c r="R134" s="10"/>
      <c r="S134" s="10"/>
    </row>
    <row r="135" spans="1:19" x14ac:dyDescent="0.2">
      <c r="A135" s="11"/>
      <c r="B135" s="10"/>
      <c r="C135" s="10"/>
      <c r="D135" s="4"/>
      <c r="E135" s="11"/>
      <c r="F135" s="10"/>
      <c r="G135" s="10"/>
      <c r="H135" s="4"/>
      <c r="I135" s="11"/>
      <c r="J135" s="10"/>
      <c r="K135" s="10"/>
      <c r="L135" s="4"/>
      <c r="M135" s="11"/>
      <c r="N135" s="10"/>
      <c r="O135" s="10"/>
      <c r="P135" s="4"/>
      <c r="Q135" s="11"/>
      <c r="R135" s="10"/>
      <c r="S135" s="10"/>
    </row>
    <row r="136" spans="1:19" x14ac:dyDescent="0.2">
      <c r="A136" s="11"/>
      <c r="B136" s="10"/>
      <c r="C136" s="10"/>
      <c r="D136" s="4"/>
      <c r="E136" s="11"/>
      <c r="F136" s="10"/>
      <c r="G136" s="10"/>
      <c r="H136" s="4"/>
      <c r="I136" s="11"/>
      <c r="J136" s="10"/>
      <c r="K136" s="10"/>
      <c r="L136" s="4"/>
      <c r="M136" s="11"/>
      <c r="N136" s="10"/>
      <c r="O136" s="10"/>
      <c r="P136" s="4"/>
      <c r="Q136" s="11"/>
      <c r="R136" s="10"/>
      <c r="S136" s="10"/>
    </row>
    <row r="137" spans="1:19" x14ac:dyDescent="0.2">
      <c r="A137" s="11"/>
      <c r="B137" s="10"/>
      <c r="C137" s="10"/>
      <c r="D137" s="4"/>
      <c r="E137" s="11"/>
      <c r="F137" s="10"/>
      <c r="G137" s="10"/>
      <c r="H137" s="4"/>
      <c r="I137" s="11"/>
      <c r="J137" s="10"/>
      <c r="K137" s="10"/>
      <c r="L137" s="4"/>
      <c r="M137" s="11"/>
      <c r="N137" s="10"/>
      <c r="O137" s="10"/>
      <c r="P137" s="4"/>
      <c r="Q137" s="11"/>
      <c r="R137" s="10"/>
      <c r="S137" s="10"/>
    </row>
    <row r="138" spans="1:19" x14ac:dyDescent="0.2">
      <c r="A138" s="11"/>
      <c r="B138" s="10"/>
      <c r="C138" s="10"/>
      <c r="D138" s="4"/>
      <c r="E138" s="11"/>
      <c r="F138" s="10"/>
      <c r="G138" s="10"/>
      <c r="H138" s="4"/>
      <c r="I138" s="11"/>
      <c r="J138" s="10"/>
      <c r="K138" s="10"/>
      <c r="L138" s="4"/>
      <c r="M138" s="11"/>
      <c r="N138" s="10"/>
      <c r="O138" s="10"/>
      <c r="P138" s="4"/>
      <c r="Q138" s="11"/>
      <c r="R138" s="10"/>
      <c r="S138" s="10"/>
    </row>
    <row r="139" spans="1:19" x14ac:dyDescent="0.2">
      <c r="A139" s="11"/>
      <c r="B139" s="10"/>
      <c r="C139" s="10"/>
      <c r="D139" s="4"/>
      <c r="E139" s="11"/>
      <c r="F139" s="10"/>
      <c r="G139" s="10"/>
      <c r="H139" s="4"/>
      <c r="I139" s="11"/>
      <c r="J139" s="10"/>
      <c r="K139" s="10"/>
      <c r="L139" s="4"/>
      <c r="M139" s="11"/>
      <c r="N139" s="10"/>
      <c r="O139" s="10"/>
      <c r="P139" s="4"/>
      <c r="Q139" s="11"/>
      <c r="R139" s="10"/>
      <c r="S139" s="10"/>
    </row>
    <row r="140" spans="1:19" x14ac:dyDescent="0.2">
      <c r="A140" s="11"/>
      <c r="B140" s="10"/>
      <c r="C140" s="10"/>
      <c r="D140" s="4"/>
      <c r="E140" s="11"/>
      <c r="F140" s="10"/>
      <c r="G140" s="10"/>
      <c r="H140" s="4"/>
      <c r="I140" s="11"/>
      <c r="J140" s="10"/>
      <c r="K140" s="10"/>
      <c r="L140" s="4"/>
      <c r="M140" s="11"/>
      <c r="N140" s="10"/>
      <c r="O140" s="10"/>
      <c r="P140" s="4"/>
      <c r="Q140" s="11"/>
      <c r="R140" s="10"/>
      <c r="S140" s="10"/>
    </row>
    <row r="141" spans="1:19" x14ac:dyDescent="0.2">
      <c r="B141" s="10"/>
      <c r="C141" s="10"/>
      <c r="D141" s="10"/>
      <c r="E141" s="11"/>
      <c r="F141" s="10"/>
      <c r="G141" s="10"/>
      <c r="I141" s="11"/>
      <c r="J141" s="10"/>
      <c r="K141" s="10"/>
      <c r="L141" s="10"/>
      <c r="M141" s="11"/>
    </row>
    <row r="142" spans="1:19" x14ac:dyDescent="0.2">
      <c r="B142" s="10"/>
      <c r="C142" s="10"/>
      <c r="D142" s="10"/>
      <c r="E142" s="11"/>
      <c r="F142" s="10"/>
      <c r="G142" s="10"/>
      <c r="I142" s="11"/>
      <c r="J142" s="10"/>
      <c r="K142" s="10"/>
      <c r="L142" s="10"/>
      <c r="M142" s="11"/>
    </row>
    <row r="143" spans="1:19" x14ac:dyDescent="0.2">
      <c r="B143" s="10"/>
      <c r="C143" s="10"/>
      <c r="D143" s="10"/>
      <c r="E143" s="11"/>
      <c r="F143" s="10"/>
      <c r="G143" s="10"/>
      <c r="H143" s="4"/>
      <c r="I143" s="11"/>
      <c r="J143" s="10"/>
      <c r="K143" s="10"/>
      <c r="L143" s="10"/>
      <c r="M143" s="11"/>
    </row>
    <row r="144" spans="1:19" x14ac:dyDescent="0.2">
      <c r="B144" s="10"/>
      <c r="C144" s="10"/>
      <c r="D144" s="10"/>
      <c r="E144" s="11"/>
      <c r="F144" s="10"/>
      <c r="G144" s="10"/>
      <c r="H144" s="4"/>
      <c r="I144" s="11"/>
      <c r="J144" s="10"/>
      <c r="K144" s="10"/>
      <c r="L144" s="10"/>
      <c r="M144" s="11"/>
    </row>
    <row r="145" spans="2:8" x14ac:dyDescent="0.2">
      <c r="B145" s="10"/>
      <c r="C145" s="10"/>
      <c r="D145" s="10"/>
      <c r="E145" s="11"/>
      <c r="F145" s="10"/>
      <c r="G145" s="10"/>
      <c r="H145" s="4"/>
    </row>
    <row r="146" spans="2:8" x14ac:dyDescent="0.2">
      <c r="B146" s="10"/>
      <c r="C146" s="10"/>
      <c r="D146" s="10"/>
      <c r="E146" s="11"/>
      <c r="F146" s="10"/>
      <c r="G146" s="10"/>
      <c r="H146" s="4"/>
    </row>
    <row r="147" spans="2:8" x14ac:dyDescent="0.2">
      <c r="B147" s="10"/>
      <c r="C147" s="10"/>
      <c r="D147" s="10"/>
      <c r="E147" s="11"/>
      <c r="F147" s="10"/>
      <c r="G147" s="10"/>
      <c r="H147" s="4"/>
    </row>
    <row r="148" spans="2:8" x14ac:dyDescent="0.2">
      <c r="B148" s="10"/>
      <c r="C148" s="10"/>
      <c r="D148" s="10"/>
      <c r="E148" s="11"/>
      <c r="F148" s="10"/>
      <c r="G148" s="10"/>
      <c r="H148" s="4"/>
    </row>
    <row r="149" spans="2:8" x14ac:dyDescent="0.2">
      <c r="B149" s="10"/>
      <c r="C149" s="10"/>
      <c r="D149" s="10"/>
      <c r="E149" s="11"/>
      <c r="F149" s="10"/>
      <c r="G149" s="10"/>
      <c r="H149" s="4"/>
    </row>
    <row r="150" spans="2:8" x14ac:dyDescent="0.2">
      <c r="B150" s="10"/>
      <c r="C150" s="10"/>
      <c r="D150" s="10"/>
      <c r="E150" s="11"/>
      <c r="F150" s="10"/>
      <c r="G150" s="10"/>
      <c r="H150" s="4"/>
    </row>
    <row r="151" spans="2:8" x14ac:dyDescent="0.2">
      <c r="B151" s="10"/>
      <c r="C151" s="10"/>
      <c r="D151" s="10"/>
      <c r="E151" s="11"/>
      <c r="F151" s="10"/>
      <c r="G151" s="10"/>
      <c r="H151" s="4"/>
    </row>
    <row r="152" spans="2:8" x14ac:dyDescent="0.2">
      <c r="B152" s="10"/>
      <c r="C152" s="10"/>
      <c r="D152" s="10"/>
      <c r="E152" s="11"/>
      <c r="F152" s="10"/>
      <c r="G152" s="10"/>
      <c r="H152" s="4"/>
    </row>
    <row r="153" spans="2:8" x14ac:dyDescent="0.2">
      <c r="B153" s="10"/>
      <c r="C153" s="10"/>
      <c r="D153" s="10"/>
      <c r="E153" s="11"/>
      <c r="F153" s="10"/>
      <c r="G153" s="10"/>
      <c r="H153" s="4"/>
    </row>
    <row r="154" spans="2:8" x14ac:dyDescent="0.2">
      <c r="B154" s="10"/>
      <c r="C154" s="10"/>
      <c r="D154" s="10"/>
      <c r="E154" s="11"/>
      <c r="F154" s="10"/>
      <c r="G154" s="10"/>
      <c r="H154" s="4"/>
    </row>
    <row r="155" spans="2:8" x14ac:dyDescent="0.2">
      <c r="B155" s="10"/>
      <c r="C155" s="10"/>
      <c r="D155" s="10"/>
      <c r="E155" s="11"/>
      <c r="F155" s="10"/>
      <c r="G155" s="10"/>
      <c r="H155" s="4"/>
    </row>
    <row r="156" spans="2:8" x14ac:dyDescent="0.2">
      <c r="B156" s="10"/>
      <c r="C156" s="10"/>
      <c r="D156" s="10"/>
      <c r="E156" s="11"/>
      <c r="F156" s="10"/>
      <c r="G156" s="10"/>
      <c r="H156" s="4"/>
    </row>
    <row r="157" spans="2:8" x14ac:dyDescent="0.2">
      <c r="B157" s="10"/>
      <c r="C157" s="10"/>
      <c r="D157" s="10"/>
      <c r="E157" s="11"/>
      <c r="F157" s="10"/>
      <c r="G157" s="10"/>
      <c r="H157" s="4"/>
    </row>
    <row r="158" spans="2:8" x14ac:dyDescent="0.2">
      <c r="B158" s="10"/>
      <c r="C158" s="10"/>
      <c r="D158" s="10"/>
      <c r="E158" s="11"/>
      <c r="F158" s="10"/>
      <c r="G158" s="10"/>
      <c r="H158" s="4"/>
    </row>
    <row r="159" spans="2:8" x14ac:dyDescent="0.2">
      <c r="B159" s="10"/>
      <c r="C159" s="10"/>
      <c r="D159" s="10"/>
      <c r="E159" s="11"/>
      <c r="F159" s="10"/>
      <c r="G159" s="10"/>
      <c r="H159" s="4"/>
    </row>
    <row r="160" spans="2:8" x14ac:dyDescent="0.2">
      <c r="B160" s="10"/>
      <c r="C160" s="10"/>
      <c r="D160" s="10"/>
      <c r="E160" s="11"/>
      <c r="F160" s="10"/>
      <c r="G160" s="10"/>
      <c r="H160" s="4"/>
    </row>
    <row r="161" spans="2:8" x14ac:dyDescent="0.2">
      <c r="B161" s="10"/>
      <c r="C161" s="10"/>
      <c r="D161" s="10"/>
      <c r="E161" s="11"/>
      <c r="F161" s="10"/>
      <c r="G161" s="10"/>
      <c r="H161" s="4"/>
    </row>
    <row r="162" spans="2:8" x14ac:dyDescent="0.2">
      <c r="B162" s="10"/>
      <c r="C162" s="10"/>
      <c r="D162" s="10"/>
      <c r="E162" s="11"/>
      <c r="F162" s="10"/>
      <c r="G162" s="10"/>
      <c r="H162" s="4"/>
    </row>
    <row r="163" spans="2:8" x14ac:dyDescent="0.2">
      <c r="B163" s="10"/>
      <c r="C163" s="10"/>
      <c r="D163" s="10"/>
      <c r="E163" s="11"/>
      <c r="F163" s="10"/>
      <c r="G163" s="10"/>
      <c r="H163" s="4"/>
    </row>
    <row r="164" spans="2:8" x14ac:dyDescent="0.2">
      <c r="B164" s="10"/>
      <c r="C164" s="10"/>
      <c r="D164" s="10"/>
      <c r="E164" s="11"/>
      <c r="F164" s="10"/>
      <c r="G164" s="10"/>
      <c r="H164" s="4"/>
    </row>
    <row r="165" spans="2:8" x14ac:dyDescent="0.2">
      <c r="B165" s="10"/>
      <c r="C165" s="10"/>
      <c r="D165" s="10"/>
      <c r="E165" s="11"/>
      <c r="F165" s="10"/>
      <c r="G165" s="10"/>
      <c r="H165" s="4"/>
    </row>
    <row r="166" spans="2:8" x14ac:dyDescent="0.2">
      <c r="B166" s="10"/>
      <c r="C166" s="10"/>
      <c r="D166" s="10"/>
      <c r="E166" s="11"/>
      <c r="F166" s="10"/>
      <c r="G166" s="10"/>
      <c r="H166" s="4"/>
    </row>
    <row r="167" spans="2:8" x14ac:dyDescent="0.2">
      <c r="B167" s="10"/>
      <c r="C167" s="10"/>
      <c r="D167" s="10"/>
      <c r="E167" s="11"/>
      <c r="F167" s="10"/>
      <c r="G167" s="10"/>
      <c r="H167" s="4"/>
    </row>
    <row r="168" spans="2:8" x14ac:dyDescent="0.2">
      <c r="B168" s="10"/>
      <c r="C168" s="10"/>
      <c r="D168" s="10"/>
      <c r="E168" s="11"/>
      <c r="F168" s="10"/>
      <c r="G168" s="10"/>
      <c r="H168" s="4"/>
    </row>
    <row r="169" spans="2:8" x14ac:dyDescent="0.2">
      <c r="B169" s="10"/>
      <c r="C169" s="10"/>
      <c r="D169" s="10"/>
      <c r="E169" s="11"/>
      <c r="F169" s="10"/>
      <c r="G169" s="10"/>
      <c r="H169" s="4"/>
    </row>
    <row r="170" spans="2:8" x14ac:dyDescent="0.2">
      <c r="B170" s="10"/>
      <c r="C170" s="10"/>
      <c r="D170" s="10"/>
      <c r="E170" s="11"/>
      <c r="F170" s="10"/>
      <c r="G170" s="10"/>
      <c r="H170" s="4"/>
    </row>
    <row r="171" spans="2:8" x14ac:dyDescent="0.2">
      <c r="B171" s="10"/>
      <c r="C171" s="10"/>
      <c r="D171" s="10"/>
      <c r="E171" s="11"/>
      <c r="F171" s="10"/>
      <c r="G171" s="10"/>
      <c r="H171" s="4"/>
    </row>
    <row r="172" spans="2:8" x14ac:dyDescent="0.2">
      <c r="B172" s="10"/>
      <c r="C172" s="10"/>
      <c r="D172" s="10"/>
      <c r="E172" s="11"/>
      <c r="F172" s="10"/>
      <c r="G172" s="10"/>
      <c r="H172" s="4"/>
    </row>
    <row r="173" spans="2:8" x14ac:dyDescent="0.2">
      <c r="B173" s="10"/>
      <c r="C173" s="10"/>
      <c r="D173" s="10"/>
      <c r="E173" s="11"/>
      <c r="F173" s="10"/>
      <c r="G173" s="10"/>
      <c r="H173" s="4"/>
    </row>
    <row r="174" spans="2:8" x14ac:dyDescent="0.2">
      <c r="B174" s="10"/>
      <c r="C174" s="10"/>
      <c r="D174" s="10"/>
      <c r="E174" s="11"/>
      <c r="F174" s="10"/>
      <c r="G174" s="10"/>
      <c r="H174" s="4"/>
    </row>
    <row r="175" spans="2:8" x14ac:dyDescent="0.2">
      <c r="B175" s="10"/>
      <c r="C175" s="10"/>
      <c r="D175" s="10"/>
      <c r="E175" s="11"/>
      <c r="F175" s="10"/>
      <c r="G175" s="10"/>
    </row>
    <row r="176" spans="2:8" x14ac:dyDescent="0.2">
      <c r="B176" s="10"/>
      <c r="C176" s="10"/>
      <c r="D176" s="34"/>
      <c r="E176" s="11"/>
      <c r="F176" s="10"/>
      <c r="G176" s="10"/>
    </row>
    <row r="177" spans="2:7" x14ac:dyDescent="0.2">
      <c r="B177" s="10"/>
      <c r="C177" s="10"/>
      <c r="D177" s="34"/>
      <c r="E177" s="11"/>
      <c r="F177" s="10"/>
      <c r="G177" s="10"/>
    </row>
  </sheetData>
  <mergeCells count="1">
    <mergeCell ref="AK13:AN13"/>
  </mergeCells>
  <phoneticPr fontId="4" type="noConversion"/>
  <pageMargins left="0.7" right="0.7" top="0.75" bottom="0.75" header="0.3" footer="0.3"/>
  <drawing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Pereira Avila</dc:creator>
  <cp:lastModifiedBy>Andres Felipe Pereira Avila</cp:lastModifiedBy>
  <dcterms:created xsi:type="dcterms:W3CDTF">2024-07-20T23:15:35Z</dcterms:created>
  <dcterms:modified xsi:type="dcterms:W3CDTF">2024-07-21T04:12:58Z</dcterms:modified>
</cp:coreProperties>
</file>