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12"/>
  <workbookPr filterPrivacy="1"/>
  <xr:revisionPtr revIDLastSave="0" documentId="8_{CFA979A2-22FA-4DE0-878F-7F9C3C140C01}" xr6:coauthVersionLast="47" xr6:coauthVersionMax="47" xr10:uidLastSave="{00000000-0000-0000-0000-000000000000}"/>
  <bookViews>
    <workbookView xWindow="-108" yWindow="-108" windowWidth="23256" windowHeight="12576" tabRatio="518" xr2:uid="{00000000-000D-0000-FFFF-FFFF00000000}"/>
  </bookViews>
  <sheets>
    <sheet name="Questionnaire" sheetId="1" r:id="rId1"/>
    <sheet name="Calculations" sheetId="3" r:id="rId2"/>
    <sheet name="Values only" sheetId="2" r:id="rId3"/>
  </sheets>
  <definedNames>
    <definedName name="_xlnm._FilterDatabase" localSheetId="0" hidden="1">Questionnaire!$B$32:$B$32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2" l="1"/>
  <c r="B30" i="2"/>
  <c r="B31" i="2"/>
  <c r="B32" i="2"/>
  <c r="B9" i="2"/>
  <c r="B8" i="2"/>
  <c r="B7" i="2"/>
  <c r="B6" i="2"/>
  <c r="B5" i="2"/>
  <c r="B4" i="2"/>
  <c r="B3" i="2"/>
  <c r="B2" i="2"/>
  <c r="B1" i="2"/>
  <c r="A2" i="3"/>
  <c r="A11" i="3"/>
  <c r="A10" i="3"/>
  <c r="A9" i="3"/>
  <c r="A8" i="3"/>
  <c r="A7" i="3"/>
  <c r="A6" i="3"/>
  <c r="A12" i="3"/>
  <c r="A21" i="3"/>
  <c r="A20" i="3"/>
  <c r="A19" i="3"/>
  <c r="A18" i="3"/>
  <c r="A17" i="3"/>
  <c r="A16" i="3"/>
  <c r="A15" i="3"/>
  <c r="A14" i="3"/>
  <c r="A22" i="3"/>
  <c r="A24" i="3"/>
  <c r="A25" i="3"/>
  <c r="A31" i="3"/>
  <c r="A34" i="3"/>
  <c r="A33" i="3"/>
  <c r="A35" i="3"/>
  <c r="C19" i="3"/>
  <c r="B16" i="3"/>
  <c r="B17" i="3"/>
  <c r="B15" i="3"/>
  <c r="E17" i="3" l="1"/>
  <c r="C34" i="3"/>
  <c r="D34" i="3"/>
  <c r="F25" i="3"/>
  <c r="E25" i="3"/>
  <c r="F24" i="3"/>
  <c r="E24" i="3"/>
  <c r="D24" i="3"/>
  <c r="F35" i="3" l="1"/>
  <c r="E35" i="3"/>
  <c r="D35" i="3"/>
  <c r="F34" i="3"/>
  <c r="G34" i="3" s="1"/>
  <c r="F33" i="3"/>
  <c r="E33" i="3"/>
  <c r="F31" i="3"/>
  <c r="E31" i="3"/>
  <c r="D31" i="3"/>
  <c r="B31" i="3"/>
  <c r="D30" i="3"/>
  <c r="B22" i="3"/>
  <c r="B25" i="3"/>
  <c r="D25" i="3"/>
  <c r="G31" i="3" l="1"/>
  <c r="F18" i="3"/>
  <c r="E18" i="3"/>
  <c r="D17" i="3"/>
  <c r="F14" i="3"/>
  <c r="E14" i="3"/>
  <c r="C6" i="3"/>
  <c r="A28" i="3" l="1"/>
  <c r="A27" i="3"/>
  <c r="F10" i="3" l="1"/>
  <c r="E10" i="3"/>
  <c r="B10" i="3"/>
  <c r="B12" i="3"/>
  <c r="B11" i="3"/>
  <c r="E11" i="3"/>
  <c r="F11" i="3"/>
  <c r="B6" i="3"/>
  <c r="G6" i="3" s="1"/>
  <c r="B7" i="3"/>
  <c r="B8" i="3"/>
  <c r="B9" i="3"/>
  <c r="E9" i="3"/>
  <c r="C8" i="3"/>
  <c r="B35" i="3"/>
  <c r="G35" i="3" s="1"/>
  <c r="D33" i="3"/>
  <c r="B33" i="3"/>
  <c r="F30" i="3"/>
  <c r="E30" i="3"/>
  <c r="B30" i="3"/>
  <c r="F28" i="3"/>
  <c r="E28" i="3"/>
  <c r="D28" i="3"/>
  <c r="B28" i="3"/>
  <c r="F27" i="3"/>
  <c r="E27" i="3"/>
  <c r="D27" i="3"/>
  <c r="B27" i="3"/>
  <c r="B24" i="3"/>
  <c r="F22" i="3"/>
  <c r="E22" i="3"/>
  <c r="D22" i="3"/>
  <c r="F21" i="3"/>
  <c r="E21" i="3"/>
  <c r="D21" i="3"/>
  <c r="B21" i="3"/>
  <c r="F20" i="3"/>
  <c r="E20" i="3"/>
  <c r="D20" i="3"/>
  <c r="B20" i="3"/>
  <c r="F19" i="3"/>
  <c r="G19" i="3" s="1"/>
  <c r="H19" i="3" s="1"/>
  <c r="E19" i="3"/>
  <c r="D19" i="3"/>
  <c r="D18" i="3"/>
  <c r="B18" i="3"/>
  <c r="F17" i="3"/>
  <c r="F16" i="3"/>
  <c r="E16" i="3"/>
  <c r="D16" i="3"/>
  <c r="F15" i="3"/>
  <c r="E15" i="3"/>
  <c r="D15" i="3"/>
  <c r="D14" i="3"/>
  <c r="B14" i="3"/>
  <c r="F12" i="3"/>
  <c r="E12" i="3"/>
  <c r="D12" i="3"/>
  <c r="C12" i="3"/>
  <c r="D9" i="3"/>
  <c r="C9" i="3"/>
  <c r="F8" i="3"/>
  <c r="E8" i="3"/>
  <c r="D8" i="3"/>
  <c r="F2" i="3"/>
  <c r="D2" i="3"/>
  <c r="G33" i="3" l="1"/>
  <c r="G11" i="3"/>
  <c r="G8" i="3"/>
  <c r="G10" i="3"/>
  <c r="G7" i="3"/>
  <c r="G24" i="3" l="1"/>
  <c r="G25" i="3"/>
  <c r="G14" i="3"/>
  <c r="G22" i="3"/>
  <c r="G21" i="3"/>
  <c r="G20" i="3"/>
  <c r="G18" i="3"/>
  <c r="G17" i="3"/>
  <c r="G16" i="3"/>
  <c r="G15" i="3"/>
  <c r="G12" i="3"/>
  <c r="G9" i="3"/>
  <c r="G28" i="3"/>
  <c r="G27" i="3"/>
  <c r="G30" i="3"/>
  <c r="I29" i="3" s="1"/>
  <c r="I32" i="3"/>
  <c r="G2" i="3"/>
  <c r="I26" i="3" l="1"/>
  <c r="I23" i="3"/>
  <c r="I13" i="3"/>
  <c r="G38" i="3"/>
  <c r="E20" i="1"/>
  <c r="B22" i="1"/>
  <c r="E14" i="1"/>
  <c r="E15" i="1"/>
  <c r="E17" i="1"/>
  <c r="E19" i="1"/>
  <c r="H38" i="3" l="1"/>
  <c r="B52" i="1" s="1"/>
  <c r="C103" i="1"/>
  <c r="A103" i="1"/>
  <c r="B11" i="2"/>
  <c r="A30" i="3" l="1"/>
</calcChain>
</file>

<file path=xl/sharedStrings.xml><?xml version="1.0" encoding="utf-8"?>
<sst xmlns="http://schemas.openxmlformats.org/spreadsheetml/2006/main" count="296" uniqueCount="217">
  <si>
    <t>Security and privacy self-assessment
For solutions using KONE APIs</t>
  </si>
  <si>
    <t>Ensuring security and privacy is every solution developer's responsibility. This document goes through the basic security controls that help evaluating a solution's security level.</t>
  </si>
  <si>
    <t>Person who completed:</t>
  </si>
  <si>
    <t>Afifah Alia Binti Ahmad Daud</t>
  </si>
  <si>
    <t>Date:</t>
  </si>
  <si>
    <t>Date format: 2020-12-31</t>
  </si>
  <si>
    <t>Background information</t>
  </si>
  <si>
    <t>Control question</t>
  </si>
  <si>
    <t>Fill in your answers</t>
  </si>
  <si>
    <t>Additional information</t>
  </si>
  <si>
    <t xml:space="preserve">Name of the application or service being provided </t>
  </si>
  <si>
    <t>Robot - lift</t>
  </si>
  <si>
    <t>What is your solution called?</t>
  </si>
  <si>
    <t>Description of application or service</t>
  </si>
  <si>
    <t>Integration Robot with lift</t>
  </si>
  <si>
    <t>Integration between robot and lift which ease robot movement by allowing robot to travel from one floor to another floor which is useful for many sectors such as healthcare and tourism</t>
  </si>
  <si>
    <t>Is your service covered by security certifications (e.g. ISO27001, IEC62443, SOC 2 Type 2 etc.)?</t>
  </si>
  <si>
    <t>Formally certified for security (e.g. ISO27001, IEC 62443, PCI etc.)</t>
  </si>
  <si>
    <t>ISO, SOC, IEC, PCI and other formal security certifications indicate certain level of commitment to security and risk management</t>
  </si>
  <si>
    <t>Data privacy</t>
  </si>
  <si>
    <t>Select your answers from the drop-down menu</t>
  </si>
  <si>
    <t>Security risk factor</t>
  </si>
  <si>
    <t>Security risk points</t>
  </si>
  <si>
    <t>Is the solution planned to be used in EU countries?</t>
  </si>
  <si>
    <t>No</t>
  </si>
  <si>
    <t>Are European Union countries in scope?</t>
  </si>
  <si>
    <t>Is the solution planned to be used in or accessible from any of the following countries: USA, China or Russia?</t>
  </si>
  <si>
    <t>Certain juristictions may have speficic requirements that must be understood by KONE.</t>
  </si>
  <si>
    <t>How and where is the solution hosted?</t>
  </si>
  <si>
    <t>Client-only (e.g. device)</t>
  </si>
  <si>
    <t>Specify the main hosting option used for this service.</t>
  </si>
  <si>
    <t xml:space="preserve">Who are the users of the solution? </t>
  </si>
  <si>
    <t>Almost anyone can use (public)</t>
  </si>
  <si>
    <t>E.g. a company's employees, sub-contractors, customers, consumers.</t>
  </si>
  <si>
    <t>How many users there are for the solution at the moment or esimated to be?</t>
  </si>
  <si>
    <t>Less than 100</t>
  </si>
  <si>
    <t>How many users there are? For a new solution, you can estimate user base e.g. in a year.</t>
  </si>
  <si>
    <t>From where the solution is reachable? E.g. Internet, your internal network?</t>
  </si>
  <si>
    <t>From the internet</t>
  </si>
  <si>
    <t>Please select the access to the system through network. If using e.g. mTLS / mutual certificates, you can select "restricted network" option.</t>
  </si>
  <si>
    <t>Does the solution collect new personal data?</t>
  </si>
  <si>
    <t>E.g. name, email, individual phone number, IP address or other data from which an individual can be reasonably identified.</t>
  </si>
  <si>
    <t>How confidential is the data stored or processed in the solution?</t>
  </si>
  <si>
    <t>Secret (most sensitive)</t>
  </si>
  <si>
    <t>Please select the best fit classification for the types of data being processed.</t>
  </si>
  <si>
    <t>How business critical the solution is for your company?</t>
  </si>
  <si>
    <t>Most critical</t>
  </si>
  <si>
    <t>Please evaluate the business criticality.</t>
  </si>
  <si>
    <t>Secure SDLC</t>
  </si>
  <si>
    <t>All questions answered:</t>
  </si>
  <si>
    <t>How do you identify key threats and controls for your solution?</t>
  </si>
  <si>
    <t>We analyze, document and mitigate threats systematically</t>
  </si>
  <si>
    <t>What methodologies do you use to identify relevant threats and select the controls to mitigate them?</t>
  </si>
  <si>
    <t>How do you ensure code quality to avoid security vulnerabilities?</t>
  </si>
  <si>
    <t>Manual security code reviews complemented with commercial security static analysis tools</t>
  </si>
  <si>
    <t>What approaches do you use to avoid code-level security issues?</t>
  </si>
  <si>
    <t>How do you test for security issues?</t>
  </si>
  <si>
    <t>Regular automated security testing using specialized tools</t>
  </si>
  <si>
    <t>How do you test the solution to ensure security issues have been mitigated?</t>
  </si>
  <si>
    <t>Do you perform solution hardening?</t>
  </si>
  <si>
    <t>Hardened based on well-known standard with automated verification and alerting for non-compliance</t>
  </si>
  <si>
    <t>Have you hardened the solution (i.e. checked that configuration is secure and all unnecessary software and features are disabled to reduce attack surface)?</t>
  </si>
  <si>
    <t>Do you perform Vulnerability Assessment and Penetration Testing (VAPT)?</t>
  </si>
  <si>
    <t>Regular external or internal dedicated team VAPT</t>
  </si>
  <si>
    <t>Vulnerability assessments and/or penetration testing are no silver bullets, but can often bring a fresh look into the security status of the solution. Also specialized skills may not be available inside the product team or company.</t>
  </si>
  <si>
    <t>How do you monitor and maintain the solution when it is operational?</t>
  </si>
  <si>
    <t>Dedicated team monitoring and supporting system at all times</t>
  </si>
  <si>
    <t>How do you monitor the solution?</t>
  </si>
  <si>
    <t>Are you able to reconstruct the events that lead to an incident?</t>
  </si>
  <si>
    <t>Relevant logs are collected centrally with some automation to react to events</t>
  </si>
  <si>
    <t>What pieces of information do you have available if you need to investigate for instance a security violation?</t>
  </si>
  <si>
    <t>What mechanisms do you employ to protect data (user information, system credentials, access tokens, etc.)</t>
  </si>
  <si>
    <t>Multi-layered implementation of best-practise security controls</t>
  </si>
  <si>
    <t>Describe mechanisms implemented to e.g. prevent unauthorized access to important data stored or handled by the system.</t>
  </si>
  <si>
    <t>Do you publish a method for responsible disclosure of security vulnerabilities (e.g. security@yourdomain.com or yourdomain.com/security)?</t>
  </si>
  <si>
    <t>None published</t>
  </si>
  <si>
    <t>For instance, does your website provide a way to contact you in order to report a vulnerability that will be followed-up, or perhaps you are utilizing one of the popular bug bounty services?</t>
  </si>
  <si>
    <t>Data protection</t>
  </si>
  <si>
    <t>Do you use standard cryptographic frameworks to secure data in transit over public networks?</t>
  </si>
  <si>
    <t>Systematic TLS/encryption usage also in the backend (verified modern settings, e.g. TLS v1.2+ and strong cipher suites only)</t>
  </si>
  <si>
    <t>How do you protect data transmissions?</t>
  </si>
  <si>
    <t>Do you use standard cryptographic frameworks to secure data at rest?</t>
  </si>
  <si>
    <t>Sensitive data at rest encrypted with key management procedures complying with industry standards</t>
  </si>
  <si>
    <t>How do you protect data at rest (data on databases, file systems, cloud services etc. including personal data, system credentials and customer data)</t>
  </si>
  <si>
    <t>Security training &amp; awareness</t>
  </si>
  <si>
    <t>How do you ensure your developers and contractors are knowledgeable about security issues?</t>
  </si>
  <si>
    <t>Compulsory secure developer training in relevant technologies</t>
  </si>
  <si>
    <t>Do you provide training for developers to design and develop application and services securely?</t>
  </si>
  <si>
    <t>What kind of controls do you have in your HR processes that help prevent security issues or leaks?</t>
  </si>
  <si>
    <t>Comprehensive set of policies &amp; practices for InfoSec and HR (incl. screening, NDAs, disciplinary and termination processes)</t>
  </si>
  <si>
    <t>Does your company have policies for common HR topics that may reduce your risk?</t>
  </si>
  <si>
    <t>Security incident management</t>
  </si>
  <si>
    <t>Do you have a security intrusion detection/prevention system?</t>
  </si>
  <si>
    <t>Yes, both intrusion detection and prevention system in place</t>
  </si>
  <si>
    <t>E.g. are you running your own Security Operations Center or other intrusion detection capabilities?</t>
  </si>
  <si>
    <t>Please describe how you manage security incidents.</t>
  </si>
  <si>
    <t>Dedicated 24/7 security incident mgmt team, or Security Operations Center</t>
  </si>
  <si>
    <t>How are security incidents handled: do you have an established process and named individuals on duty etc.?</t>
  </si>
  <si>
    <t>Identity and access management &amp; API management</t>
  </si>
  <si>
    <t>How do you authenticate system or human users to access the service?</t>
  </si>
  <si>
    <t>Central system with strong authentication (certificates, 2FA/MFA)</t>
  </si>
  <si>
    <t>Does your solution support passwords, digital certificates, API keys, multi-factor authentication or other means?</t>
  </si>
  <si>
    <t>What level of authorization exists?</t>
  </si>
  <si>
    <t>Fine-grained access control (all access is authorized per user, per object)</t>
  </si>
  <si>
    <t>How user can be sure that they are seeing data that is accurate and actual from KONE API.</t>
  </si>
  <si>
    <t>How do you prevent denial of service attacks?</t>
  </si>
  <si>
    <t>Rate limiting on endpoints (network or application)</t>
  </si>
  <si>
    <t>Are you taking measures to prevent denial of service attacks, on application and/or network level?</t>
  </si>
  <si>
    <t>Target security maturity level</t>
  </si>
  <si>
    <t>Security maturity score (on a scale from 0 to 4 highest)</t>
  </si>
  <si>
    <t xml:space="preserve">Evaluation </t>
  </si>
  <si>
    <t>Legal:</t>
  </si>
  <si>
    <t>Security:</t>
  </si>
  <si>
    <t>K0 Gate Criteria: In order to be granted K0 Gate, the completed Initial Questionnaire shall be presented to the project steeting. If moderate or major impact is indicated in the Questionnaire, the PM should also present an e-mail from Legal &amp; Security with the evaluation if the project is considered to have moderate or major impact.</t>
  </si>
  <si>
    <t>General background</t>
  </si>
  <si>
    <t>result</t>
  </si>
  <si>
    <t>count into avg</t>
  </si>
  <si>
    <t>avg</t>
  </si>
  <si>
    <t/>
  </si>
  <si>
    <t>x</t>
  </si>
  <si>
    <t>Data Privacy</t>
  </si>
  <si>
    <t>Guide for this Excel</t>
  </si>
  <si>
    <t>Would the solution be used in EU countries?</t>
  </si>
  <si>
    <t>1. 'Values only' sheet contains the values for each drop-down menu in 'Pre-engagement Questionnaire' sheet. In case the number of values is changed, the change should be made in the corresponding dropdown cell in 'Pre-engagement Questionnaire' sheet. In general the C-column should be empty to make sure, that there is option to leave a field blank. Blank cells are colored red in 'Pre-engagement Questionnaire'.</t>
  </si>
  <si>
    <t>Would the solution be used in or accessible from any of the following countries:
- USA
- China
- Russia</t>
  </si>
  <si>
    <t>multiplier</t>
  </si>
  <si>
    <t xml:space="preserve">2. 'Calculations' sheet contains the calculations for score. Basically in column A there is the question (copied from 'Pre-engagement Questionnaire' sheet), and in columns B-F there are functions that check which dropdown option was selected, and by numbers in the first row, a point value is assigned each option. </t>
  </si>
  <si>
    <t>3. G-column checks which cell on the line (B-F) contains a value, and then shows corresponding value. For most options this result is used directly, but there are some that are used as multiplier together with other values. NOTE: If there's nothing in B-column, the value in G will be 0. To avoid this make sure that the B-cell has always a formula in it - if nothing else, reference it to the empty option (C-cell in 'Values only')</t>
  </si>
  <si>
    <t>Data Security</t>
  </si>
  <si>
    <t>4. In H-column there should be 'x' for each row that is calculated straightly to the average. In the end there are some indirect cells that reduce score if specifed confitions are met, so in perfect solution each of these is green with value 0</t>
  </si>
  <si>
    <t>Security Training &amp; Awareness</t>
  </si>
  <si>
    <t>Security Incident Management</t>
  </si>
  <si>
    <t>5. In the Sum-cell (currently G43) contains sum of values in G column where in the same line column H there is 'x'. Next to it is its averaged value scaled to 0-4 (i.e. sum divided by amount of 'x'-cells in column H and multiplied by 4</t>
  </si>
  <si>
    <t>Identity and Access Management &amp; API Management</t>
  </si>
  <si>
    <t>Sum</t>
  </si>
  <si>
    <t>Avg</t>
  </si>
  <si>
    <t>6. The score is shown on 'Pre-engagement Questionnaire' sheet, so usually that is only sheet that should be used - these other two are there for only the times when it is necessary to make alternations into functionality or options of the Excel.</t>
  </si>
  <si>
    <t>Yes</t>
  </si>
  <si>
    <t>Own datacenter/co-lo</t>
  </si>
  <si>
    <t>SaaS/PaaS/Public cloud</t>
  </si>
  <si>
    <t>Private cloud</t>
  </si>
  <si>
    <t>Other</t>
  </si>
  <si>
    <t>Limited group, e.g. internal employees/contractors</t>
  </si>
  <si>
    <t>Wider access, e.g. external customers</t>
  </si>
  <si>
    <t>1000 or more</t>
  </si>
  <si>
    <t>100 - 999</t>
  </si>
  <si>
    <t>Only from restricted network</t>
  </si>
  <si>
    <t>Yes, Read-only</t>
  </si>
  <si>
    <t>Yes, Read and Write</t>
  </si>
  <si>
    <t>Public</t>
  </si>
  <si>
    <t>Company internal only</t>
  </si>
  <si>
    <t>Company / client confidential</t>
  </si>
  <si>
    <t>Low criticality</t>
  </si>
  <si>
    <t>Medium criticality</t>
  </si>
  <si>
    <t>High criticality</t>
  </si>
  <si>
    <t>No certifications</t>
  </si>
  <si>
    <t>Planning certification in next two years</t>
  </si>
  <si>
    <t>Committed to certify in next 12 months</t>
  </si>
  <si>
    <t>How do you identify key threats and controls for your service?</t>
  </si>
  <si>
    <t>We do not practise threat analysis</t>
  </si>
  <si>
    <t>We discuss threats sometimes</t>
  </si>
  <si>
    <t>We analyze threats e.g. each release</t>
  </si>
  <si>
    <t>How do you ensure code quality and avoid security vulnerabilities?</t>
  </si>
  <si>
    <t>No source code analysis/reviews are done</t>
  </si>
  <si>
    <t>Perform ad-hoc manual code reviews and/or use generic linters</t>
  </si>
  <si>
    <t>Manual code reviews with free static security analysis tools</t>
  </si>
  <si>
    <t>No security-specific testing is done</t>
  </si>
  <si>
    <t>Main features tested (e.g. login &amp; logout, access control)</t>
  </si>
  <si>
    <t>We also utilize free or commercial dynamic security analysis tools (e.g. OWASP Zap, OpenVAS)</t>
  </si>
  <si>
    <t>Hardening</t>
  </si>
  <si>
    <t>No hardening</t>
  </si>
  <si>
    <t>Reset hardcoded passwords, few settings changed</t>
  </si>
  <si>
    <t>Configuration hardened based on well-known standard e.g. cisecurity.org or vendor guidelines</t>
  </si>
  <si>
    <t>VAPT</t>
  </si>
  <si>
    <t>No VAPT run</t>
  </si>
  <si>
    <t>Occasional manual internal VAPT</t>
  </si>
  <si>
    <t>Occasional manual external VAPT</t>
  </si>
  <si>
    <t>Monitor system irregularly</t>
  </si>
  <si>
    <t>Continuously monitor system for SLA target compliance - no 24/7 support</t>
  </si>
  <si>
    <t>Continuously monitor system for SLA target compliance with 24/7 support</t>
  </si>
  <si>
    <t>Do you collect logs?</t>
  </si>
  <si>
    <t>Some logs are collected</t>
  </si>
  <si>
    <t>Logs are collected systematically with some automation</t>
  </si>
  <si>
    <t>Central log management with systematic reaction capability to investigate issues</t>
  </si>
  <si>
    <t>What approaches do you employ to protect the system and/or data?</t>
  </si>
  <si>
    <t>Best effort to identify controls, e.g. user authentication</t>
  </si>
  <si>
    <t>Utilize common security guidance e.g. OWASP Top 10</t>
  </si>
  <si>
    <t>Comprehensive and systematic identification of relevant security controls, documented, implemented and tested.</t>
  </si>
  <si>
    <t>Do you publish a method for responsible disclosure of security vulnerabilities (i.e. security@domain.com or domain.com/security)?</t>
  </si>
  <si>
    <t>We'll catch issues through regular support channel</t>
  </si>
  <si>
    <t>Dedicated method to report potential security issues (e.g. vulnerability management program)</t>
  </si>
  <si>
    <t>We run a bug bounty program (e.g. internal, HackerOne, Bugcrowd, etc.)</t>
  </si>
  <si>
    <t>Not systematic (plain-text protocols may be enabled)</t>
  </si>
  <si>
    <t>TLS/encryption used in all public-facing endpoints</t>
  </si>
  <si>
    <t>Systematic TLS/encryption usage also in the backend</t>
  </si>
  <si>
    <t>Not systematic, or keys in repos or config files</t>
  </si>
  <si>
    <t>Sensitive data encrypted at rest (no keys in repos or config files)</t>
  </si>
  <si>
    <t>Sensitive data at rest encrypted with key management procedures</t>
  </si>
  <si>
    <t>No developer training or awareness provided</t>
  </si>
  <si>
    <t>Written guidance available (e.g. secure coding guidelines)</t>
  </si>
  <si>
    <t>Secure developer training available but not enforced</t>
  </si>
  <si>
    <t>No or some specific controls</t>
  </si>
  <si>
    <t>Formal security and HR policies</t>
  </si>
  <si>
    <t>Policies with HR process integration to e.g. revoke access of leaving employees</t>
  </si>
  <si>
    <t>Log security events</t>
  </si>
  <si>
    <t>Yes, intrusion detection</t>
  </si>
  <si>
    <t>Best effort as part of overall support</t>
  </si>
  <si>
    <t>Named person responsible for security incidents</t>
  </si>
  <si>
    <t>24/7 support with named person or role for security</t>
  </si>
  <si>
    <t>No authentication</t>
  </si>
  <si>
    <t>Local credentials (e.g. embedded into the client for accessing your backend)</t>
  </si>
  <si>
    <t>Corporate AD/LDAP</t>
  </si>
  <si>
    <t>No separate authorization - services consumed only by other systems such as client-device (not users)</t>
  </si>
  <si>
    <t>Coarse-grained access control (e.g. building tenant-level access for a user)</t>
  </si>
  <si>
    <t>We don't or not sure</t>
  </si>
  <si>
    <t>DDoS prevention solution in place</t>
  </si>
  <si>
    <t>Comprehensive DDoS prevention solution in place both at network and application-level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</si>
</sst>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u/>
      <sz val="11"/>
      <color theme="10"/>
      <name val="Calibri"/>
      <family val="2"/>
      <scheme val="minor"/>
    </font>
    <font>
      <b/>
      <sz val="10"/>
      <name val="Arial"/>
      <family val="2"/>
    </font>
    <font>
      <b/>
      <sz val="10"/>
      <color theme="1"/>
      <name val="Arial"/>
      <family val="2"/>
    </font>
    <font>
      <sz val="10"/>
      <color theme="1"/>
      <name val="Calibri"/>
      <family val="2"/>
      <scheme val="minor"/>
    </font>
    <font>
      <sz val="8"/>
      <name val="Calibri"/>
      <family val="2"/>
      <scheme val="minor"/>
    </font>
    <font>
      <sz val="8"/>
      <color theme="1"/>
      <name val="Calibri"/>
      <family val="2"/>
      <scheme val="minor"/>
    </font>
    <font>
      <sz val="10"/>
      <name val="Calibri"/>
      <family val="2"/>
      <scheme val="minor"/>
    </font>
    <font>
      <sz val="10"/>
      <color theme="1"/>
      <name val="Arial"/>
      <family val="2"/>
    </font>
    <font>
      <sz val="10"/>
      <name val="Arial"/>
      <family val="2"/>
    </font>
    <font>
      <sz val="11"/>
      <color theme="1"/>
      <name val="Arial"/>
      <family val="2"/>
    </font>
    <font>
      <sz val="20"/>
      <color theme="1"/>
      <name val="Arial"/>
      <family val="2"/>
    </font>
    <font>
      <b/>
      <sz val="11"/>
      <color theme="1"/>
      <name val="Arial"/>
      <family val="2"/>
    </font>
    <font>
      <sz val="12"/>
      <name val="Arial"/>
      <family val="2"/>
    </font>
    <font>
      <b/>
      <sz val="18"/>
      <color theme="1"/>
      <name val="Arial"/>
      <family val="2"/>
    </font>
    <font>
      <b/>
      <sz val="12"/>
      <color theme="0"/>
      <name val="Arial"/>
      <family val="2"/>
    </font>
    <font>
      <i/>
      <sz val="11"/>
      <color theme="1"/>
      <name val="Arial"/>
      <family val="2"/>
    </font>
    <font>
      <sz val="12"/>
      <color theme="1"/>
      <name val="Arial"/>
      <family val="2"/>
    </font>
    <font>
      <b/>
      <sz val="12"/>
      <color theme="1"/>
      <name val="Arial"/>
      <family val="2"/>
    </font>
    <font>
      <u/>
      <sz val="11"/>
      <color theme="10"/>
      <name val="Arial"/>
      <family val="2"/>
    </font>
    <font>
      <i/>
      <sz val="10"/>
      <color theme="1"/>
      <name val="Arial"/>
      <family val="2"/>
    </font>
  </fonts>
  <fills count="13">
    <fill>
      <patternFill patternType="none"/>
    </fill>
    <fill>
      <patternFill patternType="gray125"/>
    </fill>
    <fill>
      <patternFill patternType="solid">
        <fgColor rgb="FF004987"/>
        <bgColor indexed="64"/>
      </patternFill>
    </fill>
    <fill>
      <patternFill patternType="solid">
        <fgColor theme="4" tint="0.79998168889431442"/>
        <bgColor theme="4" tint="0.79998168889431442"/>
      </patternFill>
    </fill>
    <fill>
      <patternFill patternType="solid">
        <fgColor theme="6"/>
        <bgColor indexed="64"/>
      </patternFill>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7C8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2" fillId="0" borderId="0" applyNumberFormat="0" applyFill="0" applyBorder="0" applyAlignment="0" applyProtection="0"/>
  </cellStyleXfs>
  <cellXfs count="77">
    <xf numFmtId="0" fontId="0" fillId="0" borderId="0" xfId="0"/>
    <xf numFmtId="0" fontId="3" fillId="0" borderId="1" xfId="0" applyFont="1" applyBorder="1" applyAlignment="1">
      <alignment wrapText="1"/>
    </xf>
    <xf numFmtId="0" fontId="3" fillId="5" borderId="1" xfId="0" applyFont="1" applyFill="1" applyBorder="1" applyAlignment="1">
      <alignment wrapText="1"/>
    </xf>
    <xf numFmtId="0" fontId="4" fillId="0" borderId="1" xfId="0" applyFont="1" applyBorder="1" applyAlignment="1">
      <alignment horizontal="left" vertical="top" wrapText="1"/>
    </xf>
    <xf numFmtId="0" fontId="3" fillId="0" borderId="1" xfId="0" applyFont="1" applyBorder="1" applyAlignment="1">
      <alignment vertical="top" wrapText="1"/>
    </xf>
    <xf numFmtId="0" fontId="4" fillId="5" borderId="1" xfId="0" applyFont="1" applyFill="1" applyBorder="1" applyAlignment="1">
      <alignment vertical="top" wrapText="1"/>
    </xf>
    <xf numFmtId="0" fontId="3" fillId="5" borderId="1" xfId="0" applyFont="1" applyFill="1" applyBorder="1" applyAlignment="1">
      <alignment vertical="top" wrapText="1"/>
    </xf>
    <xf numFmtId="0" fontId="4" fillId="0" borderId="1" xfId="0" applyFont="1" applyBorder="1" applyAlignment="1">
      <alignment vertical="top" wrapText="1"/>
    </xf>
    <xf numFmtId="0" fontId="6" fillId="0" borderId="0" xfId="0" quotePrefix="1" applyFont="1"/>
    <xf numFmtId="0" fontId="7" fillId="0" borderId="0" xfId="0" applyFont="1"/>
    <xf numFmtId="0" fontId="8" fillId="0" borderId="0" xfId="0" applyFont="1"/>
    <xf numFmtId="0" fontId="5" fillId="0" borderId="0" xfId="0" applyFont="1"/>
    <xf numFmtId="0" fontId="3" fillId="0" borderId="0" xfId="0" applyFont="1" applyAlignment="1">
      <alignment vertical="top" wrapText="1"/>
    </xf>
    <xf numFmtId="0" fontId="4" fillId="0" borderId="0" xfId="0" applyFont="1" applyAlignment="1">
      <alignment wrapText="1"/>
    </xf>
    <xf numFmtId="0" fontId="4" fillId="0" borderId="0" xfId="0" applyFont="1" applyAlignment="1">
      <alignment vertical="top" wrapText="1"/>
    </xf>
    <xf numFmtId="0" fontId="9" fillId="5" borderId="1" xfId="0" applyFont="1" applyFill="1" applyBorder="1" applyAlignment="1">
      <alignment vertical="top" wrapText="1"/>
    </xf>
    <xf numFmtId="0" fontId="10" fillId="5" borderId="1" xfId="0" applyFont="1" applyFill="1" applyBorder="1" applyAlignment="1">
      <alignment vertical="top" wrapText="1"/>
    </xf>
    <xf numFmtId="0" fontId="3" fillId="6" borderId="0" xfId="0" applyFont="1" applyFill="1" applyAlignment="1">
      <alignment vertical="top" wrapText="1"/>
    </xf>
    <xf numFmtId="0" fontId="4" fillId="6" borderId="3" xfId="0" applyFont="1" applyFill="1" applyBorder="1" applyAlignment="1">
      <alignment vertical="top" wrapText="1"/>
    </xf>
    <xf numFmtId="0" fontId="4" fillId="6" borderId="3" xfId="0" applyFont="1" applyFill="1" applyBorder="1" applyAlignment="1">
      <alignment horizontal="left" vertical="top" wrapText="1"/>
    </xf>
    <xf numFmtId="0" fontId="4" fillId="6" borderId="0" xfId="0" applyFont="1" applyFill="1" applyAlignment="1">
      <alignment horizontal="left" vertical="top" wrapText="1"/>
    </xf>
    <xf numFmtId="0" fontId="9" fillId="7" borderId="1" xfId="0" applyFont="1" applyFill="1" applyBorder="1" applyAlignment="1">
      <alignment horizontal="left" vertical="top" wrapText="1"/>
    </xf>
    <xf numFmtId="0" fontId="3" fillId="5" borderId="0" xfId="0" applyFont="1" applyFill="1" applyAlignment="1">
      <alignment vertical="top" wrapText="1"/>
    </xf>
    <xf numFmtId="0" fontId="8" fillId="5" borderId="0" xfId="0" applyFont="1" applyFill="1"/>
    <xf numFmtId="0" fontId="5" fillId="5" borderId="0" xfId="0" applyFont="1" applyFill="1"/>
    <xf numFmtId="0" fontId="11" fillId="0" borderId="0" xfId="0" applyFont="1" applyAlignment="1">
      <alignment wrapText="1"/>
    </xf>
    <xf numFmtId="0" fontId="11" fillId="0" borderId="0" xfId="0" applyFont="1"/>
    <xf numFmtId="0" fontId="13" fillId="3" borderId="1" xfId="1" applyFont="1" applyFill="1" applyBorder="1" applyAlignment="1">
      <alignment vertical="center" wrapText="1"/>
    </xf>
    <xf numFmtId="0" fontId="14" fillId="8" borderId="1" xfId="1" applyFont="1" applyFill="1" applyBorder="1"/>
    <xf numFmtId="0" fontId="11" fillId="0" borderId="1" xfId="0" applyFont="1" applyBorder="1"/>
    <xf numFmtId="164" fontId="14" fillId="8" borderId="1" xfId="1" applyNumberFormat="1" applyFont="1" applyFill="1" applyBorder="1"/>
    <xf numFmtId="0" fontId="16" fillId="2" borderId="1" xfId="0" applyFont="1" applyFill="1" applyBorder="1" applyAlignment="1">
      <alignment horizontal="left" vertical="top" wrapText="1"/>
    </xf>
    <xf numFmtId="0" fontId="9" fillId="0" borderId="1" xfId="1" applyFont="1" applyBorder="1"/>
    <xf numFmtId="0" fontId="18" fillId="0" borderId="0" xfId="0" applyFont="1" applyAlignment="1">
      <alignment vertical="top" wrapText="1"/>
    </xf>
    <xf numFmtId="0" fontId="18" fillId="0" borderId="0" xfId="0" applyFont="1"/>
    <xf numFmtId="0" fontId="17" fillId="0" borderId="0" xfId="0" applyFont="1"/>
    <xf numFmtId="2" fontId="11" fillId="10" borderId="0" xfId="0" applyNumberFormat="1" applyFont="1" applyFill="1" applyAlignment="1">
      <alignment horizontal="left"/>
    </xf>
    <xf numFmtId="2" fontId="13" fillId="0" borderId="0" xfId="0" applyNumberFormat="1" applyFont="1" applyAlignment="1">
      <alignment wrapText="1"/>
    </xf>
    <xf numFmtId="0" fontId="13" fillId="0" borderId="0" xfId="0" applyFont="1" applyAlignment="1">
      <alignment wrapText="1"/>
    </xf>
    <xf numFmtId="0" fontId="16" fillId="2" borderId="0" xfId="0" applyFont="1" applyFill="1" applyAlignment="1">
      <alignment horizontal="left" vertical="top" wrapText="1"/>
    </xf>
    <xf numFmtId="0" fontId="13" fillId="0" borderId="0" xfId="0" applyFont="1" applyAlignment="1">
      <alignment horizontal="left" vertical="top" wrapText="1"/>
    </xf>
    <xf numFmtId="0" fontId="19" fillId="0" borderId="0" xfId="0" applyFont="1" applyAlignment="1">
      <alignment vertical="top" wrapText="1"/>
    </xf>
    <xf numFmtId="0" fontId="11" fillId="0" borderId="0" xfId="0" applyFont="1" applyAlignment="1">
      <alignment horizontal="left" vertical="top"/>
    </xf>
    <xf numFmtId="0" fontId="17" fillId="0" borderId="0" xfId="0" applyFont="1" applyAlignment="1">
      <alignment horizontal="left" vertical="top" wrapText="1"/>
    </xf>
    <xf numFmtId="0" fontId="4" fillId="0" borderId="1" xfId="0" applyFont="1" applyBorder="1"/>
    <xf numFmtId="0" fontId="10" fillId="8" borderId="1" xfId="1" applyFont="1" applyFill="1" applyBorder="1"/>
    <xf numFmtId="0" fontId="21" fillId="0" borderId="1" xfId="0" applyFont="1" applyBorder="1" applyAlignment="1">
      <alignment vertical="top" wrapText="1"/>
    </xf>
    <xf numFmtId="0" fontId="9" fillId="0" borderId="1" xfId="0" applyFont="1" applyBorder="1" applyAlignment="1">
      <alignment horizontal="left" vertical="top"/>
    </xf>
    <xf numFmtId="0" fontId="21" fillId="0" borderId="1" xfId="0" applyFont="1" applyBorder="1" applyAlignment="1">
      <alignment horizontal="left" vertical="top" wrapText="1"/>
    </xf>
    <xf numFmtId="2" fontId="13" fillId="12" borderId="0" xfId="0" applyNumberFormat="1" applyFont="1" applyFill="1" applyAlignment="1">
      <alignment horizontal="left" vertical="center"/>
    </xf>
    <xf numFmtId="0" fontId="9" fillId="5" borderId="1" xfId="0" applyFont="1" applyFill="1" applyBorder="1" applyAlignment="1">
      <alignment horizontal="left" vertical="top"/>
    </xf>
    <xf numFmtId="0" fontId="9" fillId="0" borderId="1" xfId="0" applyFont="1" applyBorder="1" applyAlignment="1">
      <alignment vertical="top"/>
    </xf>
    <xf numFmtId="0" fontId="9" fillId="5" borderId="1" xfId="0" applyFont="1" applyFill="1" applyBorder="1" applyAlignment="1">
      <alignment vertical="top"/>
    </xf>
    <xf numFmtId="0" fontId="9" fillId="0" borderId="1" xfId="0" applyFont="1" applyBorder="1"/>
    <xf numFmtId="0" fontId="9" fillId="5" borderId="1" xfId="0" applyFont="1" applyFill="1" applyBorder="1"/>
    <xf numFmtId="0" fontId="4" fillId="6" borderId="0" xfId="0" applyFont="1" applyFill="1"/>
    <xf numFmtId="0" fontId="9" fillId="6" borderId="0" xfId="0" applyFont="1" applyFill="1" applyAlignment="1">
      <alignment horizontal="center"/>
    </xf>
    <xf numFmtId="0" fontId="9" fillId="0" borderId="0" xfId="0" applyFont="1"/>
    <xf numFmtId="0" fontId="9" fillId="0" borderId="0" xfId="0" applyFont="1" applyAlignment="1">
      <alignment horizontal="center"/>
    </xf>
    <xf numFmtId="0" fontId="9" fillId="11" borderId="0" xfId="0" applyFont="1" applyFill="1" applyAlignment="1">
      <alignment horizontal="center"/>
    </xf>
    <xf numFmtId="49" fontId="9" fillId="0" borderId="0" xfId="0" applyNumberFormat="1" applyFont="1" applyAlignment="1">
      <alignment horizontal="center"/>
    </xf>
    <xf numFmtId="49" fontId="9" fillId="6" borderId="0" xfId="0" applyNumberFormat="1" applyFont="1" applyFill="1" applyAlignment="1">
      <alignment horizontal="center"/>
    </xf>
    <xf numFmtId="0" fontId="9" fillId="7" borderId="0" xfId="0" applyFont="1" applyFill="1" applyAlignment="1">
      <alignment horizontal="center"/>
    </xf>
    <xf numFmtId="49" fontId="9" fillId="7" borderId="0" xfId="0" applyNumberFormat="1" applyFont="1" applyFill="1" applyAlignment="1">
      <alignment horizontal="center"/>
    </xf>
    <xf numFmtId="2" fontId="9" fillId="6" borderId="0" xfId="0" applyNumberFormat="1" applyFont="1" applyFill="1" applyAlignment="1">
      <alignment horizontal="center"/>
    </xf>
    <xf numFmtId="0" fontId="9" fillId="9" borderId="0" xfId="0" applyFont="1" applyFill="1" applyAlignment="1">
      <alignment horizontal="center"/>
    </xf>
    <xf numFmtId="0" fontId="9" fillId="6" borderId="2" xfId="0" applyFont="1" applyFill="1" applyBorder="1" applyAlignment="1">
      <alignment horizontal="center"/>
    </xf>
    <xf numFmtId="49" fontId="9" fillId="6" borderId="2" xfId="0" applyNumberFormat="1" applyFont="1" applyFill="1" applyBorder="1" applyAlignment="1">
      <alignment horizontal="center"/>
    </xf>
    <xf numFmtId="0" fontId="9" fillId="0" borderId="0" xfId="0" applyFont="1" applyAlignment="1">
      <alignment horizontal="center" vertical="center"/>
    </xf>
    <xf numFmtId="2" fontId="9" fillId="0" borderId="0" xfId="0" applyNumberFormat="1" applyFont="1" applyAlignment="1">
      <alignment horizontal="center" vertical="center"/>
    </xf>
    <xf numFmtId="0" fontId="12" fillId="0" borderId="2" xfId="0" applyFont="1" applyBorder="1" applyAlignment="1">
      <alignment horizontal="left" vertical="top" wrapText="1"/>
    </xf>
    <xf numFmtId="0" fontId="16" fillId="2" borderId="0" xfId="0" applyFont="1" applyFill="1" applyAlignment="1">
      <alignment horizontal="left" vertical="top" wrapText="1"/>
    </xf>
    <xf numFmtId="0" fontId="19" fillId="0" borderId="0" xfId="0" applyFont="1" applyAlignment="1">
      <alignment horizontal="left" vertical="top" wrapText="1"/>
    </xf>
    <xf numFmtId="0" fontId="20" fillId="0" borderId="0" xfId="2" applyFont="1" applyAlignment="1">
      <alignment horizontal="center" vertical="top" wrapText="1"/>
    </xf>
    <xf numFmtId="0" fontId="13" fillId="0" borderId="0" xfId="0" applyFont="1" applyAlignment="1">
      <alignment horizontal="left" vertical="top" wrapText="1"/>
    </xf>
    <xf numFmtId="0" fontId="15" fillId="4" borderId="0" xfId="0" applyFont="1" applyFill="1" applyAlignment="1">
      <alignment horizontal="left" wrapText="1"/>
    </xf>
    <xf numFmtId="49" fontId="9" fillId="0" borderId="0" xfId="0" applyNumberFormat="1" applyFont="1" applyAlignment="1">
      <alignment horizontal="left" vertical="top" wrapText="1" readingOrder="1"/>
    </xf>
  </cellXfs>
  <cellStyles count="3">
    <cellStyle name="Hyperlink" xfId="2" builtinId="8"/>
    <cellStyle name="Normal" xfId="0" builtinId="0"/>
    <cellStyle name="Normal 2" xfId="1" xr:uid="{00000000-0005-0000-0000-000001000000}"/>
  </cellStyles>
  <dxfs count="15">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1454150</xdr:colOff>
      <xdr:row>0</xdr:row>
      <xdr:rowOff>750341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54150" cy="7503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06"/>
  <sheetViews>
    <sheetView tabSelected="1" zoomScaleNormal="100" workbookViewId="0">
      <selection activeCell="C15" sqref="C15"/>
    </sheetView>
  </sheetViews>
  <sheetFormatPr defaultColWidth="8.85546875" defaultRowHeight="13.9"/>
  <cols>
    <col min="1" max="1" width="63" style="25" customWidth="1"/>
    <col min="2" max="2" width="61" style="26" customWidth="1"/>
    <col min="3" max="3" width="109.42578125" style="25" customWidth="1"/>
    <col min="4" max="4" width="12" style="25" hidden="1" customWidth="1"/>
    <col min="5" max="5" width="7.42578125" style="25" hidden="1" customWidth="1"/>
    <col min="6" max="6" width="13.28515625" style="26" customWidth="1"/>
    <col min="7" max="16384" width="8.85546875" style="26"/>
  </cols>
  <sheetData>
    <row r="1" spans="1:6" ht="80.25" customHeight="1">
      <c r="B1" s="70" t="s">
        <v>0</v>
      </c>
      <c r="C1" s="70"/>
    </row>
    <row r="2" spans="1:6" ht="41.45">
      <c r="B2" s="25" t="s">
        <v>1</v>
      </c>
    </row>
    <row r="3" spans="1:6" ht="19.5" customHeight="1">
      <c r="A3" s="27" t="s">
        <v>2</v>
      </c>
      <c r="B3" s="28" t="s">
        <v>3</v>
      </c>
      <c r="C3" s="29"/>
    </row>
    <row r="4" spans="1:6" ht="17.25" customHeight="1">
      <c r="A4" s="27" t="s">
        <v>4</v>
      </c>
      <c r="B4" s="30">
        <v>44939</v>
      </c>
      <c r="C4" s="29" t="s">
        <v>5</v>
      </c>
    </row>
    <row r="5" spans="1:6" ht="21.95" customHeight="1">
      <c r="A5" s="75" t="s">
        <v>6</v>
      </c>
      <c r="B5" s="75"/>
      <c r="C5" s="75"/>
    </row>
    <row r="6" spans="1:6" ht="21.95" customHeight="1">
      <c r="A6" s="31" t="s">
        <v>7</v>
      </c>
      <c r="B6" s="31" t="s">
        <v>8</v>
      </c>
      <c r="C6" s="31" t="s">
        <v>9</v>
      </c>
    </row>
    <row r="7" spans="1:6" ht="17.25" customHeight="1">
      <c r="A7" s="1" t="s">
        <v>10</v>
      </c>
      <c r="B7" s="45" t="s">
        <v>11</v>
      </c>
      <c r="C7" s="46" t="s">
        <v>12</v>
      </c>
    </row>
    <row r="8" spans="1:6" ht="21.95" customHeight="1">
      <c r="A8" s="1" t="s">
        <v>13</v>
      </c>
      <c r="B8" s="45" t="s">
        <v>14</v>
      </c>
      <c r="C8" s="46" t="s">
        <v>15</v>
      </c>
    </row>
    <row r="9" spans="1:6" ht="17.25" customHeight="1">
      <c r="A9" s="44" t="s">
        <v>16</v>
      </c>
      <c r="B9" s="32" t="s">
        <v>17</v>
      </c>
      <c r="C9" s="46" t="s">
        <v>18</v>
      </c>
    </row>
    <row r="10" spans="1:6" ht="27" customHeight="1">
      <c r="A10" s="75" t="s">
        <v>19</v>
      </c>
      <c r="B10" s="75"/>
      <c r="C10" s="75"/>
    </row>
    <row r="11" spans="1:6" s="34" customFormat="1" ht="18.600000000000001" customHeight="1">
      <c r="A11" s="39" t="s">
        <v>7</v>
      </c>
      <c r="B11" s="39" t="s">
        <v>20</v>
      </c>
      <c r="C11" s="39" t="s">
        <v>9</v>
      </c>
      <c r="D11" s="33" t="s">
        <v>21</v>
      </c>
      <c r="E11" s="33" t="s">
        <v>22</v>
      </c>
      <c r="F11" s="26"/>
    </row>
    <row r="12" spans="1:6">
      <c r="A12" s="3" t="s">
        <v>23</v>
      </c>
      <c r="B12" s="47" t="s">
        <v>24</v>
      </c>
      <c r="C12" s="48" t="s">
        <v>25</v>
      </c>
    </row>
    <row r="13" spans="1:6" ht="26.45">
      <c r="A13" s="3" t="s">
        <v>26</v>
      </c>
      <c r="B13" s="47" t="s">
        <v>24</v>
      </c>
      <c r="C13" s="48" t="s">
        <v>27</v>
      </c>
    </row>
    <row r="14" spans="1:6" ht="32.25" customHeight="1">
      <c r="A14" s="3" t="s">
        <v>28</v>
      </c>
      <c r="B14" s="47" t="s">
        <v>29</v>
      </c>
      <c r="C14" s="48" t="s">
        <v>30</v>
      </c>
      <c r="D14" s="25">
        <v>25</v>
      </c>
      <c r="E14" s="25">
        <f>IF(NOT(OR(B14="KONE Datacenter",B14="SaaS service")),D14,0)</f>
        <v>25</v>
      </c>
    </row>
    <row r="15" spans="1:6">
      <c r="A15" s="3" t="s">
        <v>31</v>
      </c>
      <c r="B15" s="47" t="s">
        <v>32</v>
      </c>
      <c r="C15" s="48" t="s">
        <v>33</v>
      </c>
      <c r="D15" s="25">
        <v>100</v>
      </c>
      <c r="E15" s="25">
        <f>IF(NOT(B15="Only KONE employees and/or contractors"),D15,0)</f>
        <v>100</v>
      </c>
    </row>
    <row r="16" spans="1:6" ht="26.45">
      <c r="A16" s="3" t="s">
        <v>34</v>
      </c>
      <c r="B16" s="47" t="s">
        <v>35</v>
      </c>
      <c r="C16" s="48" t="s">
        <v>36</v>
      </c>
    </row>
    <row r="17" spans="1:5" ht="26.45">
      <c r="A17" s="3" t="s">
        <v>37</v>
      </c>
      <c r="B17" s="47" t="s">
        <v>38</v>
      </c>
      <c r="C17" s="48" t="s">
        <v>39</v>
      </c>
      <c r="D17" s="25">
        <v>50</v>
      </c>
      <c r="E17" s="25">
        <f>IF(NOT(B17="Only from KONE network"),D17,0)</f>
        <v>50</v>
      </c>
    </row>
    <row r="18" spans="1:5">
      <c r="A18" s="3" t="s">
        <v>40</v>
      </c>
      <c r="B18" s="47" t="s">
        <v>24</v>
      </c>
      <c r="C18" s="48" t="s">
        <v>41</v>
      </c>
    </row>
    <row r="19" spans="1:5" ht="39.75" customHeight="1">
      <c r="A19" s="3" t="s">
        <v>42</v>
      </c>
      <c r="B19" s="47" t="s">
        <v>43</v>
      </c>
      <c r="C19" s="48" t="s">
        <v>44</v>
      </c>
      <c r="D19" s="25">
        <v>100</v>
      </c>
      <c r="E19" s="25">
        <f>IF(NOT(OR(B19="Public",B19="KONE Internal")),D19,0)</f>
        <v>100</v>
      </c>
    </row>
    <row r="20" spans="1:5" ht="39.75" customHeight="1">
      <c r="A20" s="3" t="s">
        <v>45</v>
      </c>
      <c r="B20" s="47" t="s">
        <v>46</v>
      </c>
      <c r="C20" s="48" t="s">
        <v>47</v>
      </c>
      <c r="D20" s="25">
        <v>100</v>
      </c>
      <c r="E20" s="25">
        <f>IF(B20="Mission critical",D20,IF(B20="Business critical",D20/2,IF(B20="Task critical",D20/4,0)))</f>
        <v>0</v>
      </c>
    </row>
    <row r="21" spans="1:5" ht="20.45" customHeight="1">
      <c r="A21" s="75" t="s">
        <v>48</v>
      </c>
      <c r="B21" s="75"/>
      <c r="C21" s="75"/>
    </row>
    <row r="22" spans="1:5" ht="14.45" hidden="1">
      <c r="A22" s="25" t="s">
        <v>49</v>
      </c>
      <c r="B22" s="35" t="b">
        <f>NOT(OR(ISBLANK(B12),ISBLANK(B13),ISBLANK(B14),ISBLANK(B15),ISBLANK(B17),ISBLANK(#REF!),ISBLANK(B18),ISBLANK(B19),ISBLANK(B20),ISBLANK(#REF!),ISBLANK(#REF!),ISBLANK(#REF!)))</f>
        <v>1</v>
      </c>
      <c r="C22" s="26"/>
    </row>
    <row r="23" spans="1:5" ht="15.6">
      <c r="A23" s="39" t="s">
        <v>7</v>
      </c>
      <c r="B23" s="39" t="s">
        <v>20</v>
      </c>
      <c r="C23" s="39" t="s">
        <v>9</v>
      </c>
    </row>
    <row r="24" spans="1:5">
      <c r="A24" s="5" t="s">
        <v>50</v>
      </c>
      <c r="B24" s="50" t="s">
        <v>51</v>
      </c>
      <c r="C24" s="48" t="s">
        <v>52</v>
      </c>
    </row>
    <row r="25" spans="1:5">
      <c r="A25" s="5" t="s">
        <v>53</v>
      </c>
      <c r="B25" s="50" t="s">
        <v>54</v>
      </c>
      <c r="C25" s="48" t="s">
        <v>55</v>
      </c>
    </row>
    <row r="26" spans="1:5">
      <c r="A26" s="5" t="s">
        <v>56</v>
      </c>
      <c r="B26" s="50" t="s">
        <v>57</v>
      </c>
      <c r="C26" s="48" t="s">
        <v>58</v>
      </c>
    </row>
    <row r="27" spans="1:5" ht="26.45">
      <c r="A27" s="5" t="s">
        <v>59</v>
      </c>
      <c r="B27" s="50" t="s">
        <v>60</v>
      </c>
      <c r="C27" s="48" t="s">
        <v>61</v>
      </c>
    </row>
    <row r="28" spans="1:5" ht="26.45">
      <c r="A28" s="5" t="s">
        <v>62</v>
      </c>
      <c r="B28" s="50" t="s">
        <v>63</v>
      </c>
      <c r="C28" s="48" t="s">
        <v>64</v>
      </c>
    </row>
    <row r="29" spans="1:5" ht="26.45">
      <c r="A29" s="5" t="s">
        <v>65</v>
      </c>
      <c r="B29" s="50" t="s">
        <v>66</v>
      </c>
      <c r="C29" s="48" t="s">
        <v>67</v>
      </c>
    </row>
    <row r="30" spans="1:5">
      <c r="A30" s="5" t="s">
        <v>68</v>
      </c>
      <c r="B30" s="50" t="s">
        <v>69</v>
      </c>
      <c r="C30" s="48" t="s">
        <v>70</v>
      </c>
    </row>
    <row r="31" spans="1:5" ht="26.45">
      <c r="A31" s="5" t="s">
        <v>71</v>
      </c>
      <c r="B31" s="50" t="s">
        <v>72</v>
      </c>
      <c r="C31" s="48" t="s">
        <v>73</v>
      </c>
    </row>
    <row r="32" spans="1:5" ht="39.6">
      <c r="A32" s="2" t="s">
        <v>74</v>
      </c>
      <c r="B32" s="50" t="s">
        <v>75</v>
      </c>
      <c r="C32" s="46" t="s">
        <v>76</v>
      </c>
    </row>
    <row r="33" spans="1:3" ht="22.9">
      <c r="A33" s="75" t="s">
        <v>77</v>
      </c>
      <c r="B33" s="75"/>
      <c r="C33" s="75"/>
    </row>
    <row r="34" spans="1:3" ht="15.6">
      <c r="A34" s="39" t="s">
        <v>7</v>
      </c>
      <c r="B34" s="39" t="s">
        <v>20</v>
      </c>
      <c r="C34" s="39" t="s">
        <v>9</v>
      </c>
    </row>
    <row r="35" spans="1:3" ht="26.45">
      <c r="A35" s="4" t="s">
        <v>78</v>
      </c>
      <c r="B35" s="51" t="s">
        <v>79</v>
      </c>
      <c r="C35" s="46" t="s">
        <v>80</v>
      </c>
    </row>
    <row r="36" spans="1:3" ht="26.45">
      <c r="A36" s="4" t="s">
        <v>81</v>
      </c>
      <c r="B36" s="51" t="s">
        <v>82</v>
      </c>
      <c r="C36" s="46" t="s">
        <v>83</v>
      </c>
    </row>
    <row r="37" spans="1:3" ht="22.9">
      <c r="A37" s="75" t="s">
        <v>84</v>
      </c>
      <c r="B37" s="75"/>
      <c r="C37" s="75"/>
    </row>
    <row r="38" spans="1:3" ht="15.6">
      <c r="A38" s="39" t="s">
        <v>7</v>
      </c>
      <c r="B38" s="39" t="s">
        <v>20</v>
      </c>
      <c r="C38" s="39" t="s">
        <v>9</v>
      </c>
    </row>
    <row r="39" spans="1:3" ht="26.45">
      <c r="A39" s="6" t="s">
        <v>85</v>
      </c>
      <c r="B39" s="52" t="s">
        <v>86</v>
      </c>
      <c r="C39" s="46" t="s">
        <v>87</v>
      </c>
    </row>
    <row r="40" spans="1:3" ht="26.45">
      <c r="A40" s="6" t="s">
        <v>88</v>
      </c>
      <c r="B40" s="52" t="s">
        <v>89</v>
      </c>
      <c r="C40" s="46" t="s">
        <v>90</v>
      </c>
    </row>
    <row r="41" spans="1:3" ht="22.9">
      <c r="A41" s="75" t="s">
        <v>91</v>
      </c>
      <c r="B41" s="75"/>
      <c r="C41" s="75"/>
    </row>
    <row r="42" spans="1:3" ht="15.6">
      <c r="A42" s="39" t="s">
        <v>7</v>
      </c>
      <c r="B42" s="39" t="s">
        <v>20</v>
      </c>
      <c r="C42" s="39" t="s">
        <v>9</v>
      </c>
    </row>
    <row r="43" spans="1:3">
      <c r="A43" s="4" t="s">
        <v>92</v>
      </c>
      <c r="B43" s="53" t="s">
        <v>93</v>
      </c>
      <c r="C43" s="46" t="s">
        <v>94</v>
      </c>
    </row>
    <row r="44" spans="1:3">
      <c r="A44" s="6" t="s">
        <v>95</v>
      </c>
      <c r="B44" s="54" t="s">
        <v>96</v>
      </c>
      <c r="C44" s="46" t="s">
        <v>97</v>
      </c>
    </row>
    <row r="45" spans="1:3" ht="22.9">
      <c r="A45" s="75" t="s">
        <v>98</v>
      </c>
      <c r="B45" s="75"/>
      <c r="C45" s="75"/>
    </row>
    <row r="46" spans="1:3" ht="15.6">
      <c r="A46" s="39" t="s">
        <v>7</v>
      </c>
      <c r="B46" s="39" t="s">
        <v>20</v>
      </c>
      <c r="C46" s="39" t="s">
        <v>9</v>
      </c>
    </row>
    <row r="47" spans="1:3" ht="14.45" customHeight="1">
      <c r="A47" s="7" t="s">
        <v>99</v>
      </c>
      <c r="B47" s="51" t="s">
        <v>100</v>
      </c>
      <c r="C47" s="46" t="s">
        <v>101</v>
      </c>
    </row>
    <row r="48" spans="1:3">
      <c r="A48" s="7" t="s">
        <v>102</v>
      </c>
      <c r="B48" s="53" t="s">
        <v>103</v>
      </c>
      <c r="C48" s="46" t="s">
        <v>104</v>
      </c>
    </row>
    <row r="49" spans="1:3">
      <c r="A49" s="7" t="s">
        <v>105</v>
      </c>
      <c r="B49" s="53" t="s">
        <v>106</v>
      </c>
      <c r="C49" s="46" t="s">
        <v>107</v>
      </c>
    </row>
    <row r="51" spans="1:3">
      <c r="A51" s="25" t="s">
        <v>108</v>
      </c>
      <c r="B51" s="36">
        <v>3</v>
      </c>
    </row>
    <row r="52" spans="1:3">
      <c r="A52" s="37" t="s">
        <v>109</v>
      </c>
      <c r="B52" s="49">
        <f>Calculations!H38</f>
        <v>3.5555555555555554</v>
      </c>
    </row>
    <row r="53" spans="1:3">
      <c r="A53" s="38"/>
    </row>
    <row r="101" spans="1:3" ht="15.6">
      <c r="A101" s="71" t="s">
        <v>110</v>
      </c>
      <c r="B101" s="71"/>
      <c r="C101" s="71"/>
    </row>
    <row r="102" spans="1:3">
      <c r="A102" s="74" t="s">
        <v>111</v>
      </c>
      <c r="B102" s="74"/>
      <c r="C102" s="40" t="s">
        <v>112</v>
      </c>
    </row>
    <row r="103" spans="1:3" ht="15.6">
      <c r="A103" s="72" t="e">
        <f>IF(B22,IF(OR(AND(B12="Yes",B18="Yes"), AND(B12="Yes",OR(#REF!="Yes, Read and Write",#REF!= "Yes, Read-only")), OR(B19="Secret", B19="Confidential"), B13="Yes"),"Moderate or major impact. Please answer all questions and provide all the Additional Information requested in column C.", "Minor impact, no further actions needed."),"Please select answers in column B")</f>
        <v>#REF!</v>
      </c>
      <c r="B103" s="72"/>
      <c r="C103" s="41" t="str">
        <f>IF(B22,IF(SUM(E12:E20)&gt;100,"Major impact. Please answer all questions and provide all the Additional Information requested in column C.",IF(SUM(E12:E20)&gt;50,"Moderate impact. Please answer all questions and provide all the Additional Information requested in column C.","Minor impact, no further actionsn needed.")),"Please select answers in column B")</f>
        <v>Major impact. Please answer all questions and provide all the Additional Information requested in column C.</v>
      </c>
    </row>
    <row r="104" spans="1:3">
      <c r="A104" s="73"/>
      <c r="B104" s="73"/>
      <c r="C104" s="73"/>
    </row>
    <row r="105" spans="1:3" ht="14.45">
      <c r="A105" s="40"/>
      <c r="B105" s="42"/>
      <c r="C105" s="43"/>
    </row>
    <row r="106" spans="1:3" ht="15.6">
      <c r="A106" s="72" t="s">
        <v>113</v>
      </c>
      <c r="B106" s="72"/>
      <c r="C106" s="72"/>
    </row>
  </sheetData>
  <mergeCells count="13">
    <mergeCell ref="B1:C1"/>
    <mergeCell ref="A101:C101"/>
    <mergeCell ref="A106:C106"/>
    <mergeCell ref="A104:C104"/>
    <mergeCell ref="A102:B102"/>
    <mergeCell ref="A103:B103"/>
    <mergeCell ref="A10:C10"/>
    <mergeCell ref="A21:C21"/>
    <mergeCell ref="A45:C45"/>
    <mergeCell ref="A37:C37"/>
    <mergeCell ref="A33:C33"/>
    <mergeCell ref="A5:C5"/>
    <mergeCell ref="A41:C41"/>
  </mergeCells>
  <conditionalFormatting sqref="A103:A104 C103">
    <cfRule type="containsText" dxfId="14" priority="42" operator="containsText" text="major">
      <formula>NOT(ISERROR(SEARCH("major",A103)))</formula>
    </cfRule>
    <cfRule type="cellIs" dxfId="13" priority="43" operator="equal">
      <formula>"major"</formula>
    </cfRule>
    <cfRule type="containsText" dxfId="12" priority="44" operator="containsText" text="&quot;Moderate&quot;">
      <formula>NOT(ISERROR(SEARCH("""Moderate""",A103)))</formula>
    </cfRule>
    <cfRule type="containsText" dxfId="11" priority="45" operator="containsText" text="Minor">
      <formula>NOT(ISERROR(SEARCH("Minor",A103)))</formula>
    </cfRule>
  </conditionalFormatting>
  <conditionalFormatting sqref="B43:B44">
    <cfRule type="cellIs" dxfId="3" priority="11" operator="equal">
      <formula>$A$53</formula>
    </cfRule>
  </conditionalFormatting>
  <conditionalFormatting sqref="B47:B49">
    <cfRule type="cellIs" dxfId="1" priority="12" operator="equal">
      <formula>$A$53</formula>
    </cfRule>
    <cfRule type="containsBlanks" priority="14">
      <formula>LEN(TRIM(B47))=0</formula>
    </cfRule>
  </conditionalFormatting>
  <conditionalFormatting sqref="B52">
    <cfRule type="colorScale" priority="2">
      <colorScale>
        <cfvo type="num" val="2"/>
        <cfvo type="num" val="3"/>
        <cfvo type="num" val="4"/>
        <color rgb="FFF8696B"/>
        <color rgb="FFFFEB84"/>
        <color rgb="FF63BE7B"/>
      </colorScale>
    </cfRule>
  </conditionalFormatting>
  <conditionalFormatting sqref="D19 D18:E18 D20:E20">
    <cfRule type="containsText" dxfId="0" priority="48" operator="containsText" text="moderate">
      <formula>NOT(ISERROR(SEARCH("moderate",D18)))</formula>
    </cfRule>
  </conditionalFormatting>
  <pageMargins left="0.25" right="0.25" top="0.75" bottom="0.75" header="0.3" footer="0.3"/>
  <pageSetup scale="77"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1" operator="equal" id="{DC554169-BF0D-424C-9EA5-467FAEF0C667}">
            <xm:f>'Values only'!$B$122</xm:f>
            <x14:dxf>
              <font>
                <color rgb="FF9C0006"/>
              </font>
              <fill>
                <patternFill>
                  <bgColor rgb="FFFFC7CE"/>
                </patternFill>
              </fill>
            </x14:dxf>
          </x14:cfRule>
          <xm:sqref>B3:B4</xm:sqref>
        </x14:conditionalFormatting>
        <x14:conditionalFormatting xmlns:xm="http://schemas.microsoft.com/office/excel/2006/main">
          <x14:cfRule type="cellIs" priority="3" operator="equal" id="{BA04C32B-A164-4606-8F09-34FA105363C1}">
            <xm:f>'Values only'!$B$122</xm:f>
            <x14:dxf>
              <font>
                <color rgb="FF9C0006"/>
              </font>
              <fill>
                <patternFill>
                  <bgColor rgb="FFFFC7CE"/>
                </patternFill>
              </fill>
            </x14:dxf>
          </x14:cfRule>
          <xm:sqref>B7:B9</xm:sqref>
        </x14:conditionalFormatting>
        <x14:conditionalFormatting xmlns:xm="http://schemas.microsoft.com/office/excel/2006/main">
          <x14:cfRule type="cellIs" priority="4" operator="equal" id="{FF979367-D353-438F-9B8B-81C318641F6B}">
            <xm:f>'Values only'!$B$122</xm:f>
            <x14:dxf>
              <font>
                <color rgb="FF9C0006"/>
              </font>
              <fill>
                <patternFill>
                  <bgColor rgb="FFFFC7CE"/>
                </patternFill>
              </fill>
            </x14:dxf>
          </x14:cfRule>
          <xm:sqref>B12:B20</xm:sqref>
        </x14:conditionalFormatting>
        <x14:conditionalFormatting xmlns:xm="http://schemas.microsoft.com/office/excel/2006/main">
          <x14:cfRule type="cellIs" priority="5" operator="equal" id="{21B6956C-69E8-4E58-A933-EFC451D1981C}">
            <xm:f>'Values only'!$B$122</xm:f>
            <x14:dxf>
              <font>
                <color rgb="FF9C0006"/>
              </font>
              <fill>
                <patternFill>
                  <bgColor rgb="FFFFC7CE"/>
                </patternFill>
              </fill>
            </x14:dxf>
          </x14:cfRule>
          <xm:sqref>B24:B32</xm:sqref>
        </x14:conditionalFormatting>
        <x14:conditionalFormatting xmlns:xm="http://schemas.microsoft.com/office/excel/2006/main">
          <x14:cfRule type="cellIs" priority="6" operator="equal" id="{1270C669-07D1-4D28-A877-C98041379D37}">
            <xm:f>'Values only'!$B$122</xm:f>
            <x14:dxf>
              <font>
                <color rgb="FF9C0006"/>
              </font>
              <fill>
                <patternFill>
                  <bgColor rgb="FFFFC7CE"/>
                </patternFill>
              </fill>
            </x14:dxf>
          </x14:cfRule>
          <xm:sqref>B35:B36</xm:sqref>
        </x14:conditionalFormatting>
        <x14:conditionalFormatting xmlns:xm="http://schemas.microsoft.com/office/excel/2006/main">
          <x14:cfRule type="cellIs" priority="7" operator="equal" id="{7665ED37-AA97-4CCB-A73F-F396AD8D9980}">
            <xm:f>'Values only'!$B$122</xm:f>
            <x14:dxf>
              <font>
                <color rgb="FF9C0006"/>
              </font>
              <fill>
                <patternFill>
                  <bgColor rgb="FFFFC7CE"/>
                </patternFill>
              </fill>
            </x14:dxf>
          </x14:cfRule>
          <xm:sqref>B39:B40</xm:sqref>
        </x14:conditionalFormatting>
        <x14:conditionalFormatting xmlns:xm="http://schemas.microsoft.com/office/excel/2006/main">
          <x14:cfRule type="cellIs" priority="8" operator="equal" id="{ADE08867-2798-4C30-9ADE-4E86DA4A1F59}">
            <xm:f>'Values only'!$B$122</xm:f>
            <x14:dxf>
              <font>
                <color rgb="FF9C0006"/>
              </font>
              <fill>
                <patternFill>
                  <bgColor rgb="FFFFC7CE"/>
                </patternFill>
              </fill>
            </x14:dxf>
          </x14:cfRule>
          <xm:sqref>B43:B44</xm:sqref>
        </x14:conditionalFormatting>
        <x14:conditionalFormatting xmlns:xm="http://schemas.microsoft.com/office/excel/2006/main">
          <x14:cfRule type="cellIs" priority="9" operator="equal" id="{5C122CB2-8EFC-442E-97BF-5297569628AB}">
            <xm:f>'Values only'!$B$122</xm:f>
            <x14:dxf>
              <font>
                <color rgb="FF9C0006"/>
              </font>
              <fill>
                <patternFill>
                  <bgColor rgb="FFFFC7CE"/>
                </patternFill>
              </fill>
            </x14:dxf>
          </x14:cfRule>
          <xm:sqref>B47:B49</xm:sqref>
        </x14:conditionalFormatting>
        <x14:conditionalFormatting xmlns:xm="http://schemas.microsoft.com/office/excel/2006/main">
          <x14:cfRule type="containsText" priority="50" operator="containsText" id="{3CB89AB2-8B59-43BE-9C9E-299E27CC950C}">
            <xm:f>NOT(ISERROR(SEARCH('Values only'!$C$1,B49)))</xm:f>
            <xm:f>'Values only'!$C$1</xm:f>
            <x14:dxf/>
          </x14:cfRule>
          <xm:sqref>B49</xm:sqref>
        </x14:conditionalFormatting>
      </x14:conditionalFormattings>
    </ext>
    <ext xmlns:x14="http://schemas.microsoft.com/office/spreadsheetml/2009/9/main" uri="{CCE6A557-97BC-4b89-ADB6-D9C93CAAB3DF}">
      <x14:dataValidations xmlns:xm="http://schemas.microsoft.com/office/excel/2006/main" count="30">
        <x14:dataValidation type="list" allowBlank="1" showInputMessage="1" showErrorMessage="1" xr:uid="{00000000-0002-0000-0000-000001000000}">
          <x14:formula1>
            <xm:f>'Values only'!$C$2:$E$2</xm:f>
          </x14:formula1>
          <xm:sqref>B13</xm:sqref>
        </x14:dataValidation>
        <x14:dataValidation type="list" allowBlank="1" showInputMessage="1" showErrorMessage="1" xr:uid="{00000000-0002-0000-0000-000002000000}">
          <x14:formula1>
            <xm:f>'Values only'!#REF!</xm:f>
          </x14:formula1>
          <xm:sqref>B106</xm:sqref>
        </x14:dataValidation>
        <x14:dataValidation type="list" allowBlank="1" showInputMessage="1" showErrorMessage="1" xr:uid="{FD24E7E8-3A78-4DC4-9A89-0226F920A309}">
          <x14:formula1>
            <xm:f>'Values only'!$C$12:$G$12</xm:f>
          </x14:formula1>
          <xm:sqref>B24</xm:sqref>
        </x14:dataValidation>
        <x14:dataValidation type="list" allowBlank="1" showInputMessage="1" showErrorMessage="1" xr:uid="{AA1C3F27-62A9-4983-8BE2-411BE3B4FE83}">
          <x14:formula1>
            <xm:f>'Values only'!$C$13:$G$13</xm:f>
          </x14:formula1>
          <xm:sqref>B25</xm:sqref>
        </x14:dataValidation>
        <x14:dataValidation type="list" allowBlank="1" showInputMessage="1" showErrorMessage="1" xr:uid="{F242A8A4-3B34-43DD-96A5-5ACC77F0129E}">
          <x14:formula1>
            <xm:f>'Values only'!$C$14:$G$14</xm:f>
          </x14:formula1>
          <xm:sqref>B26</xm:sqref>
        </x14:dataValidation>
        <x14:dataValidation type="list" allowBlank="1" showInputMessage="1" showErrorMessage="1" xr:uid="{95A6BF17-CFCF-49F4-B2F5-9595410EBBCF}">
          <x14:formula1>
            <xm:f>'Values only'!$C$18:$G$18</xm:f>
          </x14:formula1>
          <xm:sqref>B30</xm:sqref>
        </x14:dataValidation>
        <x14:dataValidation type="list" allowBlank="1" showInputMessage="1" showErrorMessage="1" xr:uid="{F4DCA11D-0034-495F-8365-A081BB10130F}">
          <x14:formula1>
            <xm:f>'Values only'!$C$20:$G$20</xm:f>
          </x14:formula1>
          <xm:sqref>B32</xm:sqref>
        </x14:dataValidation>
        <x14:dataValidation type="list" allowBlank="1" showInputMessage="1" showErrorMessage="1" xr:uid="{FE950739-7C8B-4E63-A7E1-3D22DBE9351E}">
          <x14:formula1>
            <xm:f>'Values only'!$C$22:$G$22</xm:f>
          </x14:formula1>
          <xm:sqref>B35</xm:sqref>
        </x14:dataValidation>
        <x14:dataValidation type="list" allowBlank="1" showInputMessage="1" showErrorMessage="1" xr:uid="{92CFB3BD-607A-4471-99DF-12D530F98301}">
          <x14:formula1>
            <xm:f>'Values only'!$C$23:$G$23</xm:f>
          </x14:formula1>
          <xm:sqref>B36</xm:sqref>
        </x14:dataValidation>
        <x14:dataValidation type="list" allowBlank="1" showInputMessage="1" showErrorMessage="1" xr:uid="{99A1E1A1-9CFE-49DF-B55A-AFE3DAED5189}">
          <x14:formula1>
            <xm:f>'Values only'!$C$17:$G$17</xm:f>
          </x14:formula1>
          <xm:sqref>B29</xm:sqref>
        </x14:dataValidation>
        <x14:dataValidation type="list" allowBlank="1" showInputMessage="1" showErrorMessage="1" xr:uid="{FD4E53CD-7574-4476-825C-3102E432A472}">
          <x14:formula1>
            <xm:f>'Values only'!$C$19:$G$19</xm:f>
          </x14:formula1>
          <xm:sqref>B31</xm:sqref>
        </x14:dataValidation>
        <x14:dataValidation type="list" allowBlank="1" showInputMessage="1" showErrorMessage="1" xr:uid="{5DDFDF12-BC03-4797-A6F0-3F04B54F0022}">
          <x14:formula1>
            <xm:f>'Values only'!$C$7:$F$7</xm:f>
          </x14:formula1>
          <xm:sqref>B18</xm:sqref>
        </x14:dataValidation>
        <x14:dataValidation type="list" allowBlank="1" showInputMessage="1" showErrorMessage="1" xr:uid="{00000000-0002-0000-0000-000006000000}">
          <x14:formula1>
            <xm:f>'Values only'!$C$4:$F$4</xm:f>
          </x14:formula1>
          <xm:sqref>B15</xm:sqref>
        </x14:dataValidation>
        <x14:dataValidation type="list" allowBlank="1" showInputMessage="1" showErrorMessage="1" xr:uid="{123BBFF8-B429-4AF1-9406-B5E4F020FD33}">
          <x14:formula1>
            <xm:f>'Values only'!$C$32:$G$32</xm:f>
          </x14:formula1>
          <xm:sqref>B49</xm:sqref>
        </x14:dataValidation>
        <x14:dataValidation type="list" allowBlank="1" showInputMessage="1" showErrorMessage="1" xr:uid="{25347104-A3FB-449E-A157-1614484BDC9E}">
          <x14:formula1>
            <xm:f>'Values only'!$C$31:$F$31</xm:f>
          </x14:formula1>
          <xm:sqref>B48</xm:sqref>
        </x14:dataValidation>
        <x14:dataValidation type="list" allowBlank="1" showInputMessage="1" showErrorMessage="1" xr:uid="{02ED0879-25D5-42FB-B0B3-C9D30C760177}">
          <x14:formula1>
            <xm:f>'Values only'!$C$30:$G$30</xm:f>
          </x14:formula1>
          <xm:sqref>B47</xm:sqref>
        </x14:dataValidation>
        <x14:dataValidation type="list" allowBlank="1" showInputMessage="1" showErrorMessage="1" xr:uid="{80107F30-D632-4A58-BF26-EC39DBD82448}">
          <x14:formula1>
            <xm:f>'Values only'!$C$28:$G$28</xm:f>
          </x14:formula1>
          <xm:sqref>B43</xm:sqref>
        </x14:dataValidation>
        <x14:dataValidation type="list" allowBlank="1" showInputMessage="1" showErrorMessage="1" xr:uid="{077E3D31-1025-4A00-9A49-94F2CA9DF391}">
          <x14:formula1>
            <xm:f>'Values only'!$C$29:$G$29</xm:f>
          </x14:formula1>
          <xm:sqref>B44</xm:sqref>
        </x14:dataValidation>
        <x14:dataValidation type="list" allowBlank="1" showInputMessage="1" showErrorMessage="1" xr:uid="{A3BBCC28-C583-4E3D-9635-1CAC2DCF2688}">
          <x14:formula1>
            <xm:f>'Values only'!$C$26:$G$26</xm:f>
          </x14:formula1>
          <xm:sqref>B39</xm:sqref>
        </x14:dataValidation>
        <x14:dataValidation type="list" allowBlank="1" showInputMessage="1" showErrorMessage="1" xr:uid="{A43C9180-0C63-4338-BCCE-C4E57D002683}">
          <x14:formula1>
            <xm:f>'Values only'!$C$27:$G$27</xm:f>
          </x14:formula1>
          <xm:sqref>B40</xm:sqref>
        </x14:dataValidation>
        <x14:dataValidation type="list" allowBlank="1" showInputMessage="1" showErrorMessage="1" xr:uid="{99514B29-3614-4E8E-B667-6259FC6C7E92}">
          <x14:formula1>
            <xm:f>'Values only'!$C$15:$G$15</xm:f>
          </x14:formula1>
          <xm:sqref>B27</xm:sqref>
        </x14:dataValidation>
        <x14:dataValidation type="list" allowBlank="1" showInputMessage="1" showErrorMessage="1" xr:uid="{D2CC5F1F-41C1-415F-B12D-0B040F7DD6A3}">
          <x14:formula1>
            <xm:f>'Values only'!$C$1:$E$1</xm:f>
          </x14:formula1>
          <xm:sqref>B12</xm:sqref>
        </x14:dataValidation>
        <x14:dataValidation type="list" allowBlank="1" showInputMessage="1" showErrorMessage="1" xr:uid="{00000000-0002-0000-0000-000008000000}">
          <x14:formula1>
            <xm:f>'Values only'!$C$8:$G$8</xm:f>
          </x14:formula1>
          <xm:sqref>B19</xm:sqref>
        </x14:dataValidation>
        <x14:dataValidation type="list" allowBlank="1" showInputMessage="1" showErrorMessage="1" xr:uid="{00000000-0002-0000-0000-000009000000}">
          <x14:formula1>
            <xm:f>'Values only'!$C$9:$G$9</xm:f>
          </x14:formula1>
          <xm:sqref>B20</xm:sqref>
        </x14:dataValidation>
        <x14:dataValidation type="list" allowBlank="1" showInputMessage="1" showErrorMessage="1" xr:uid="{AF55262D-D627-4A94-AF8A-9A11C5A250E8}">
          <x14:formula1>
            <xm:f>'Values only'!$C$11:$G$11</xm:f>
          </x14:formula1>
          <xm:sqref>B9</xm:sqref>
        </x14:dataValidation>
        <x14:dataValidation type="list" allowBlank="1" showInputMessage="1" showErrorMessage="1" xr:uid="{37058846-5E10-42AB-A048-B23F69CE7639}">
          <x14:formula1>
            <xm:f>'Values only'!$C$16:$G$16</xm:f>
          </x14:formula1>
          <xm:sqref>B28</xm:sqref>
        </x14:dataValidation>
        <x14:dataValidation type="list" allowBlank="1" showInputMessage="1" showErrorMessage="1" xr:uid="{64F03E57-D622-1E4E-A8FC-AA0E4E27CB63}">
          <x14:formula1>
            <xm:f>'Values only'!$C$5:$F$5</xm:f>
          </x14:formula1>
          <xm:sqref>B16</xm:sqref>
        </x14:dataValidation>
        <x14:dataValidation type="list" allowBlank="1" showInputMessage="1" showErrorMessage="1" xr:uid="{00000000-0002-0000-0000-000007000000}">
          <x14:formula1>
            <xm:f>'Values only'!$C$6:$F$6</xm:f>
          </x14:formula1>
          <xm:sqref>B17</xm:sqref>
        </x14:dataValidation>
        <x14:dataValidation type="list" allowBlank="1" showInputMessage="1" showErrorMessage="1" xr:uid="{00000000-0002-0000-0000-000004000000}">
          <x14:formula1>
            <xm:f>'Values only'!$C$3:$H$3</xm:f>
          </x14:formula1>
          <xm:sqref>B14</xm:sqref>
        </x14:dataValidation>
        <x14:dataValidation type="list" allowBlank="1" showInputMessage="1" showErrorMessage="1" xr:uid="{00000000-0002-0000-0000-000005000000}">
          <x14:formula1>
            <xm:f>'Values only'!$E$3:$F$3</xm:f>
          </x14:formula1>
          <xm:sqref>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341E1-6952-44AA-9769-1D6DFF2406F8}">
  <dimension ref="A1:Q41"/>
  <sheetViews>
    <sheetView zoomScale="111" workbookViewId="0">
      <pane ySplit="1" topLeftCell="A26" activePane="bottomLeft" state="frozen"/>
      <selection pane="bottomLeft" activeCell="A43" sqref="A43"/>
    </sheetView>
  </sheetViews>
  <sheetFormatPr defaultColWidth="8.7109375" defaultRowHeight="13.15"/>
  <cols>
    <col min="1" max="1" width="77.42578125" style="57" customWidth="1"/>
    <col min="2" max="6" width="4.140625" style="57" customWidth="1"/>
    <col min="7" max="7" width="4.5703125" style="58" bestFit="1" customWidth="1"/>
    <col min="8" max="8" width="8.7109375" style="58"/>
    <col min="9" max="9" width="4.28515625" style="58" bestFit="1" customWidth="1"/>
    <col min="10" max="17" width="8.7109375" style="57"/>
    <col min="18" max="18" width="49.85546875" style="57" customWidth="1"/>
    <col min="19" max="16384" width="8.7109375" style="57"/>
  </cols>
  <sheetData>
    <row r="1" spans="1:17">
      <c r="A1" s="55" t="s">
        <v>114</v>
      </c>
      <c r="B1" s="56">
        <v>0</v>
      </c>
      <c r="C1" s="56">
        <v>1</v>
      </c>
      <c r="D1" s="56">
        <v>2</v>
      </c>
      <c r="E1" s="56">
        <v>3</v>
      </c>
      <c r="F1" s="56">
        <v>4</v>
      </c>
      <c r="G1" s="56" t="s">
        <v>115</v>
      </c>
      <c r="H1" s="56" t="s">
        <v>116</v>
      </c>
      <c r="I1" s="56" t="s">
        <v>117</v>
      </c>
    </row>
    <row r="2" spans="1:17">
      <c r="A2" s="53" t="str">
        <f>Questionnaire!A9</f>
        <v>Is your service covered by security certifications (e.g. ISO27001, IEC62443, SOC 2 Type 2 etc.)?</v>
      </c>
      <c r="B2" s="58" t="s">
        <v>118</v>
      </c>
      <c r="C2" s="58"/>
      <c r="D2" s="58" t="str">
        <f>_xlfn.IFNA(MATCH('Values only'!$E11,Questionnaire!$B9,0)*D1,"")</f>
        <v/>
      </c>
      <c r="E2" s="58"/>
      <c r="F2" s="58">
        <f>_xlfn.IFNA(MATCH('Values only'!$G11,Questionnaire!$B9,0)*F1,"")</f>
        <v>4</v>
      </c>
      <c r="G2" s="59">
        <f>IF(B2=0,0,IF(C2=1,1,IF(D2=2,2,IF(E2=3,3,IF(F2=4,4,-1)))))</f>
        <v>4</v>
      </c>
      <c r="H2" s="60" t="s">
        <v>119</v>
      </c>
    </row>
    <row r="3" spans="1:17">
      <c r="A3" s="20" t="s">
        <v>120</v>
      </c>
      <c r="B3" s="56"/>
      <c r="C3" s="56"/>
      <c r="D3" s="56"/>
      <c r="E3" s="56"/>
      <c r="F3" s="56"/>
      <c r="G3" s="56"/>
      <c r="H3" s="61"/>
      <c r="I3" s="56"/>
      <c r="J3" s="57" t="s">
        <v>121</v>
      </c>
    </row>
    <row r="4" spans="1:17">
      <c r="A4" s="21" t="s">
        <v>122</v>
      </c>
      <c r="B4" s="62"/>
      <c r="C4" s="62"/>
      <c r="D4" s="62"/>
      <c r="E4" s="62"/>
      <c r="F4" s="62"/>
      <c r="G4" s="62"/>
      <c r="H4" s="63"/>
      <c r="I4" s="62"/>
      <c r="J4" s="76" t="s">
        <v>123</v>
      </c>
      <c r="K4" s="76"/>
      <c r="L4" s="76"/>
      <c r="M4" s="76"/>
      <c r="N4" s="76"/>
      <c r="O4" s="76"/>
      <c r="P4" s="76"/>
      <c r="Q4" s="76"/>
    </row>
    <row r="5" spans="1:17" ht="52.9">
      <c r="A5" s="21" t="s">
        <v>124</v>
      </c>
      <c r="B5" s="62"/>
      <c r="C5" s="62"/>
      <c r="D5" s="62"/>
      <c r="E5" s="62"/>
      <c r="F5" s="62"/>
      <c r="G5" s="62"/>
      <c r="H5" s="63"/>
      <c r="I5" s="62"/>
      <c r="J5" s="76"/>
      <c r="K5" s="76"/>
      <c r="L5" s="76"/>
      <c r="M5" s="76"/>
      <c r="N5" s="76"/>
      <c r="O5" s="76"/>
      <c r="P5" s="76"/>
      <c r="Q5" s="76"/>
    </row>
    <row r="6" spans="1:17">
      <c r="A6" s="16" t="str">
        <f>Questionnaire!A14</f>
        <v>How and where is the solution hosted?</v>
      </c>
      <c r="B6" s="58" t="str">
        <f>_xlfn.IFNA(MATCH('Values only'!$C3,Questionnaire!$B14,0)*#REF!,"")</f>
        <v/>
      </c>
      <c r="C6" s="58" t="str">
        <f>_xlfn.IFNA(MATCH('Values only'!$C3,Questionnaire!$B14,0)*#REF!,"")</f>
        <v/>
      </c>
      <c r="D6" s="58"/>
      <c r="E6" s="58"/>
      <c r="F6" s="58"/>
      <c r="G6" s="58">
        <f t="shared" ref="G6:G12" si="0">IF(B6=0,0,IF(C6=1,1,IF(D6=2,2,IF(E6=3,3,IF(F6=4,4,)))))</f>
        <v>0</v>
      </c>
      <c r="H6" s="60"/>
      <c r="J6" s="76"/>
      <c r="K6" s="76"/>
      <c r="L6" s="76"/>
      <c r="M6" s="76"/>
      <c r="N6" s="76"/>
      <c r="O6" s="76"/>
      <c r="P6" s="76"/>
      <c r="Q6" s="76"/>
    </row>
    <row r="7" spans="1:17">
      <c r="A7" s="16" t="str">
        <f>Questionnaire!A15</f>
        <v xml:space="preserve">Who are the users of the solution? </v>
      </c>
      <c r="B7" s="58" t="str">
        <f>_xlfn.IFNA(MATCH('Values only'!$C4,Questionnaire!$B15,0)*#REF!,"")</f>
        <v/>
      </c>
      <c r="C7" s="58"/>
      <c r="D7" s="58"/>
      <c r="E7" s="58"/>
      <c r="F7" s="58"/>
      <c r="G7" s="58">
        <f t="shared" si="0"/>
        <v>0</v>
      </c>
      <c r="H7" s="60"/>
      <c r="J7" s="76"/>
      <c r="K7" s="76"/>
      <c r="L7" s="76"/>
      <c r="M7" s="76"/>
      <c r="N7" s="76"/>
      <c r="O7" s="76"/>
      <c r="P7" s="76"/>
      <c r="Q7" s="76"/>
    </row>
    <row r="8" spans="1:17">
      <c r="A8" s="16" t="str">
        <f>Questionnaire!A16</f>
        <v>How many users there are for the solution at the moment or esimated to be?</v>
      </c>
      <c r="B8" s="58" t="str">
        <f>_xlfn.IFNA(MATCH('Values only'!$C5,Questionnaire!$B16,0)*#REF!,"")</f>
        <v/>
      </c>
      <c r="C8" s="58" t="str">
        <f>_xlfn.IFNA(MATCH('Values only'!$E5,Questionnaire!$B16,0)*C1,"")</f>
        <v/>
      </c>
      <c r="D8" s="58" t="str">
        <f>_xlfn.IFNA(MATCH('Values only'!$D5,Questionnaire!$B16,0)*D1,"")</f>
        <v/>
      </c>
      <c r="E8" s="58" t="str">
        <f>_xlfn.IFNA(MATCH('Values only'!$H5,Questionnaire!$B16,0)*E1,"")</f>
        <v/>
      </c>
      <c r="F8" s="58" t="str">
        <f>_xlfn.IFNA(MATCH('Values only'!$G5,Questionnaire!$B16,0)*F1,"")</f>
        <v/>
      </c>
      <c r="G8" s="58">
        <f t="shared" si="0"/>
        <v>0</v>
      </c>
      <c r="H8" s="60" t="s">
        <v>125</v>
      </c>
      <c r="J8" s="76"/>
      <c r="K8" s="76"/>
      <c r="L8" s="76"/>
      <c r="M8" s="76"/>
      <c r="N8" s="76"/>
      <c r="O8" s="76"/>
      <c r="P8" s="76"/>
      <c r="Q8" s="76"/>
    </row>
    <row r="9" spans="1:17">
      <c r="A9" s="16" t="str">
        <f>Questionnaire!A17</f>
        <v>From where the solution is reachable? E.g. Internet, your internal network?</v>
      </c>
      <c r="B9" s="58" t="str">
        <f>_xlfn.IFNA(MATCH('Values only'!$C6,Questionnaire!$B17,0)*#REF!,"")</f>
        <v/>
      </c>
      <c r="C9" s="58" t="str">
        <f>_xlfn.IFNA(MATCH('Values only'!$F6,Questionnaire!$B17,0)*C1,"")</f>
        <v/>
      </c>
      <c r="D9" s="58">
        <f>_xlfn.IFNA(MATCH('Values only'!$E6,Questionnaire!$B17,0)*D1,"")</f>
        <v>2</v>
      </c>
      <c r="E9" s="58" t="str">
        <f>_xlfn.IFNA(MATCH('Values only'!$D6,Questionnaire!$B17,0)*E1,"")</f>
        <v/>
      </c>
      <c r="F9" s="58"/>
      <c r="G9" s="58">
        <f t="shared" si="0"/>
        <v>2</v>
      </c>
      <c r="H9" s="60" t="s">
        <v>125</v>
      </c>
      <c r="J9" s="76" t="s">
        <v>126</v>
      </c>
      <c r="K9" s="76"/>
      <c r="L9" s="76"/>
      <c r="M9" s="76"/>
      <c r="N9" s="76"/>
      <c r="O9" s="76"/>
      <c r="P9" s="76"/>
      <c r="Q9" s="76"/>
    </row>
    <row r="10" spans="1:17">
      <c r="A10" s="16" t="str">
        <f>Questionnaire!A18</f>
        <v>Does the solution collect new personal data?</v>
      </c>
      <c r="B10" s="58">
        <f>_xlfn.IFNA(MATCH('Values only'!$D7,Questionnaire!$B18,0)*B$1,"")</f>
        <v>0</v>
      </c>
      <c r="C10" s="58"/>
      <c r="D10" s="58"/>
      <c r="E10" s="58" t="str">
        <f>_xlfn.IFNA(MATCH('Values only'!$E7,Questionnaire!$B18,0)*E$1,"")</f>
        <v/>
      </c>
      <c r="F10" s="58" t="str">
        <f>_xlfn.IFNA(MATCH('Values only'!$F7,Questionnaire!$B18,0)*F$1,"")</f>
        <v/>
      </c>
      <c r="G10" s="58">
        <f t="shared" si="0"/>
        <v>0</v>
      </c>
      <c r="H10" s="60" t="s">
        <v>125</v>
      </c>
      <c r="J10" s="76"/>
      <c r="K10" s="76"/>
      <c r="L10" s="76"/>
      <c r="M10" s="76"/>
      <c r="N10" s="76"/>
      <c r="O10" s="76"/>
      <c r="P10" s="76"/>
      <c r="Q10" s="76"/>
    </row>
    <row r="11" spans="1:17">
      <c r="A11" s="16" t="str">
        <f>Questionnaire!A19</f>
        <v>How confidential is the data stored or processed in the solution?</v>
      </c>
      <c r="B11" s="58" t="str">
        <f>_xlfn.IFNA(MATCH('Values only'!$C8,Questionnaire!$B19,0)*B$1,"")</f>
        <v/>
      </c>
      <c r="C11" s="58"/>
      <c r="D11" s="58"/>
      <c r="E11" s="58" t="str">
        <f>_xlfn.IFNA(MATCH('Values only'!$F8,Questionnaire!$B19,0)*E1,"")</f>
        <v/>
      </c>
      <c r="F11" s="58">
        <f>_xlfn.IFNA(MATCH('Values only'!$G8,Questionnaire!$B19,0)*F1,"")</f>
        <v>4</v>
      </c>
      <c r="G11" s="58">
        <f t="shared" si="0"/>
        <v>4</v>
      </c>
      <c r="H11" s="60" t="s">
        <v>125</v>
      </c>
      <c r="J11" s="76"/>
      <c r="K11" s="76"/>
      <c r="L11" s="76"/>
      <c r="M11" s="76"/>
      <c r="N11" s="76"/>
      <c r="O11" s="76"/>
      <c r="P11" s="76"/>
      <c r="Q11" s="76"/>
    </row>
    <row r="12" spans="1:17">
      <c r="A12" s="16" t="str">
        <f>Questionnaire!A20</f>
        <v>How business critical the solution is for your company?</v>
      </c>
      <c r="B12" s="58" t="str">
        <f>_xlfn.IFNA(MATCH('Values only'!$H9,Questionnaire!$B20,0)*B1,"")</f>
        <v/>
      </c>
      <c r="C12" s="58" t="str">
        <f>_xlfn.IFNA(MATCH('Values only'!$D9,Questionnaire!$B20,0)*C1,"")</f>
        <v/>
      </c>
      <c r="D12" s="58" t="str">
        <f>_xlfn.IFNA(MATCH('Values only'!$F9,Questionnaire!$B20,0)*D1,"")</f>
        <v/>
      </c>
      <c r="E12" s="58" t="str">
        <f>_xlfn.IFNA(MATCH('Values only'!$E9,Questionnaire!$B20,0)*E1,"")</f>
        <v/>
      </c>
      <c r="F12" s="58" t="str">
        <f>_xlfn.IFNA(MATCH('Values only'!$H9,Questionnaire!$B20,0)*F1,"")</f>
        <v/>
      </c>
      <c r="G12" s="58">
        <f t="shared" si="0"/>
        <v>0</v>
      </c>
      <c r="H12" s="60" t="s">
        <v>125</v>
      </c>
      <c r="J12" s="76"/>
      <c r="K12" s="76"/>
      <c r="L12" s="76"/>
      <c r="M12" s="76"/>
      <c r="N12" s="76"/>
      <c r="O12" s="76"/>
      <c r="P12" s="76"/>
      <c r="Q12" s="76"/>
    </row>
    <row r="13" spans="1:17">
      <c r="A13" s="19" t="s">
        <v>48</v>
      </c>
      <c r="B13" s="56"/>
      <c r="C13" s="56"/>
      <c r="D13" s="56"/>
      <c r="E13" s="56"/>
      <c r="F13" s="56"/>
      <c r="G13" s="56"/>
      <c r="H13" s="61"/>
      <c r="I13" s="64">
        <f>AVERAGE(G14:G22)</f>
        <v>3.3333333333333335</v>
      </c>
      <c r="J13" s="76"/>
      <c r="K13" s="76"/>
      <c r="L13" s="76"/>
      <c r="M13" s="76"/>
      <c r="N13" s="76"/>
      <c r="O13" s="76"/>
      <c r="P13" s="76"/>
      <c r="Q13" s="76"/>
    </row>
    <row r="14" spans="1:17">
      <c r="A14" s="16" t="str">
        <f>Questionnaire!A24</f>
        <v>How do you identify key threats and controls for your solution?</v>
      </c>
      <c r="B14" s="58" t="str">
        <f>_xlfn.IFNA(MATCH('Values only'!$D12,Questionnaire!$B24,0)*B1,"")</f>
        <v/>
      </c>
      <c r="C14" s="65"/>
      <c r="D14" s="58" t="str">
        <f>_xlfn.IFNA(MATCH('Values only'!$E12,Questionnaire!$B24,0)*D1,"")</f>
        <v/>
      </c>
      <c r="E14" s="58" t="str">
        <f>_xlfn.IFNA(MATCH('Values only'!$F12,Questionnaire!$B24,0)*E1,"")</f>
        <v/>
      </c>
      <c r="F14" s="58">
        <f>_xlfn.IFNA(MATCH('Values only'!$G12,Questionnaire!$B24,0)*F1,"")</f>
        <v>4</v>
      </c>
      <c r="G14" s="59">
        <f t="shared" ref="G14:G30" si="1">IF(B14=0,0,IF(C14=1,1,IF(D14=2,2,IF(E14=3,3,IF(F14=4,4,)))))</f>
        <v>4</v>
      </c>
      <c r="H14" s="60" t="s">
        <v>119</v>
      </c>
      <c r="J14" s="76"/>
      <c r="K14" s="76"/>
      <c r="L14" s="76"/>
      <c r="M14" s="76"/>
      <c r="N14" s="76"/>
      <c r="O14" s="76"/>
      <c r="P14" s="76"/>
      <c r="Q14" s="76"/>
    </row>
    <row r="15" spans="1:17">
      <c r="A15" s="16" t="str">
        <f>Questionnaire!A25</f>
        <v>How do you ensure code quality to avoid security vulnerabilities?</v>
      </c>
      <c r="B15" s="58" t="str">
        <f>_xlfn.IFNA(MATCH('Values only'!$D13,Questionnaire!$B25,0)*B$1,"")</f>
        <v/>
      </c>
      <c r="C15" s="65"/>
      <c r="D15" s="58" t="str">
        <f>_xlfn.IFNA(MATCH('Values only'!$E13,Questionnaire!$B25,0)*D1,"")</f>
        <v/>
      </c>
      <c r="E15" s="58" t="str">
        <f>_xlfn.IFNA(MATCH('Values only'!$F13,Questionnaire!$B25,0)*E1,"")</f>
        <v/>
      </c>
      <c r="F15" s="58">
        <f>_xlfn.IFNA(MATCH('Values only'!$G13,Questionnaire!$B25,0)*F1,"")</f>
        <v>4</v>
      </c>
      <c r="G15" s="59">
        <f t="shared" si="1"/>
        <v>4</v>
      </c>
      <c r="H15" s="60" t="s">
        <v>119</v>
      </c>
      <c r="J15" s="76"/>
      <c r="K15" s="76"/>
      <c r="L15" s="76"/>
      <c r="M15" s="76"/>
      <c r="N15" s="76"/>
      <c r="O15" s="76"/>
      <c r="P15" s="76"/>
      <c r="Q15" s="76"/>
    </row>
    <row r="16" spans="1:17" ht="15" customHeight="1">
      <c r="A16" s="16" t="str">
        <f>Questionnaire!A26</f>
        <v>How do you test for security issues?</v>
      </c>
      <c r="B16" s="58" t="str">
        <f>_xlfn.IFNA(MATCH('Values only'!$D14,Questionnaire!$B26,0)*B1,"")</f>
        <v/>
      </c>
      <c r="C16" s="65"/>
      <c r="D16" s="58" t="str">
        <f>_xlfn.IFNA(MATCH('Values only'!$E14,Questionnaire!$B26,0)*D1,"")</f>
        <v/>
      </c>
      <c r="E16" s="58" t="str">
        <f>_xlfn.IFNA(MATCH('Values only'!$F14,Questionnaire!$B26,0)*E1,"")</f>
        <v/>
      </c>
      <c r="F16" s="58">
        <f>_xlfn.IFNA(MATCH('Values only'!$G14,Questionnaire!$B26,0)*F1,"")</f>
        <v>4</v>
      </c>
      <c r="G16" s="59">
        <f t="shared" si="1"/>
        <v>4</v>
      </c>
      <c r="H16" s="60" t="s">
        <v>119</v>
      </c>
      <c r="J16" s="76" t="s">
        <v>127</v>
      </c>
      <c r="K16" s="76"/>
      <c r="L16" s="76"/>
      <c r="M16" s="76"/>
      <c r="N16" s="76"/>
      <c r="O16" s="76"/>
      <c r="P16" s="76"/>
      <c r="Q16" s="76"/>
    </row>
    <row r="17" spans="1:17">
      <c r="A17" s="16" t="str">
        <f>Questionnaire!A27</f>
        <v>Do you perform solution hardening?</v>
      </c>
      <c r="B17" s="58" t="str">
        <f>_xlfn.IFNA(MATCH('Values only'!$D15,Questionnaire!$B27,0)*B1,"")</f>
        <v/>
      </c>
      <c r="C17" s="65"/>
      <c r="D17" s="58" t="str">
        <f>_xlfn.IFNA(MATCH('Values only'!$E15,Questionnaire!$B27,0)*D$1,"")</f>
        <v/>
      </c>
      <c r="E17" s="58" t="str">
        <f>_xlfn.IFNA(MATCH('Values only'!$F15,Questionnaire!$B27,0)*E$1,"")</f>
        <v/>
      </c>
      <c r="F17" s="58">
        <f>_xlfn.IFNA(MATCH('Values only'!$G15,Questionnaire!$B27,0)*F1,"")</f>
        <v>4</v>
      </c>
      <c r="G17" s="59">
        <f t="shared" si="1"/>
        <v>4</v>
      </c>
      <c r="H17" s="60" t="s">
        <v>119</v>
      </c>
      <c r="J17" s="76"/>
      <c r="K17" s="76"/>
      <c r="L17" s="76"/>
      <c r="M17" s="76"/>
      <c r="N17" s="76"/>
      <c r="O17" s="76"/>
      <c r="P17" s="76"/>
      <c r="Q17" s="76"/>
    </row>
    <row r="18" spans="1:17">
      <c r="A18" s="16" t="str">
        <f>Questionnaire!A28</f>
        <v>Do you perform Vulnerability Assessment and Penetration Testing (VAPT)?</v>
      </c>
      <c r="B18" s="58" t="str">
        <f>_xlfn.IFNA(MATCH('Values only'!$D16,Questionnaire!$B28,0)*B1,"")</f>
        <v/>
      </c>
      <c r="C18" s="65"/>
      <c r="D18" s="58" t="str">
        <f>_xlfn.IFNA(MATCH('Values only'!$E16,Questionnaire!$B28,0)*D1,"")</f>
        <v/>
      </c>
      <c r="E18" s="58" t="str">
        <f>_xlfn.IFNA(MATCH('Values only'!$F16,Questionnaire!$B28,0)*E1,"")</f>
        <v/>
      </c>
      <c r="F18" s="58">
        <f>_xlfn.IFNA(MATCH('Values only'!$G16,Questionnaire!$B28,0)*F1,"")</f>
        <v>4</v>
      </c>
      <c r="G18" s="59">
        <f t="shared" si="1"/>
        <v>4</v>
      </c>
      <c r="H18" s="60" t="s">
        <v>119</v>
      </c>
      <c r="J18" s="76"/>
      <c r="K18" s="76"/>
      <c r="L18" s="76"/>
      <c r="M18" s="76"/>
      <c r="N18" s="76"/>
      <c r="O18" s="76"/>
      <c r="P18" s="76"/>
      <c r="Q18" s="76"/>
    </row>
    <row r="19" spans="1:17">
      <c r="A19" s="16" t="str">
        <f>Questionnaire!A29</f>
        <v>How do you monitor and maintain the solution when it is operational?</v>
      </c>
      <c r="B19" s="65"/>
      <c r="C19" s="58" t="str">
        <f>_xlfn.IFNA(MATCH('Values only'!$D17,Questionnaire!$B29,0)*C1,"")</f>
        <v/>
      </c>
      <c r="D19" s="58" t="str">
        <f>_xlfn.IFNA(MATCH('Values only'!$E17,Questionnaire!$B29,0)*D1,"")</f>
        <v/>
      </c>
      <c r="E19" s="58" t="str">
        <f>_xlfn.IFNA(MATCH('Values only'!$F17,Questionnaire!$B29,0)*E1,"")</f>
        <v/>
      </c>
      <c r="F19" s="58">
        <f>_xlfn.IFNA(MATCH('Values only'!$G17,Questionnaire!$B29,0)*F1,"")</f>
        <v>4</v>
      </c>
      <c r="G19" s="59">
        <f>IF(F19=4,4,IF(E19=3,3,IF(D19=2,2,IF(C19=1,1,IF(B19=0,0,)))))</f>
        <v>4</v>
      </c>
      <c r="H19" s="58" t="str">
        <f>IF(G19&gt;0,"x","")</f>
        <v>x</v>
      </c>
      <c r="J19" s="76"/>
      <c r="K19" s="76"/>
      <c r="L19" s="76"/>
      <c r="M19" s="76"/>
      <c r="N19" s="76"/>
      <c r="O19" s="76"/>
      <c r="P19" s="76"/>
      <c r="Q19" s="76"/>
    </row>
    <row r="20" spans="1:17">
      <c r="A20" s="16" t="str">
        <f>Questionnaire!A30</f>
        <v>Are you able to reconstruct the events that lead to an incident?</v>
      </c>
      <c r="B20" s="58" t="str">
        <f>_xlfn.IFNA(MATCH('Values only'!$D18,Questionnaire!$B30,0)*B1,"")</f>
        <v/>
      </c>
      <c r="C20" s="65"/>
      <c r="D20" s="58" t="str">
        <f>_xlfn.IFNA(MATCH('Values only'!$E18,Questionnaire!$B30,0)*D1,"")</f>
        <v/>
      </c>
      <c r="E20" s="58">
        <f>_xlfn.IFNA(MATCH('Values only'!$F18,Questionnaire!$B30,0)*E1,"")</f>
        <v>3</v>
      </c>
      <c r="F20" s="58" t="str">
        <f>_xlfn.IFNA(MATCH('Values only'!$G18,Questionnaire!$B30,0)*F1,"")</f>
        <v/>
      </c>
      <c r="G20" s="59">
        <f t="shared" si="1"/>
        <v>3</v>
      </c>
      <c r="H20" s="60" t="s">
        <v>119</v>
      </c>
      <c r="J20" s="76"/>
      <c r="K20" s="76"/>
      <c r="L20" s="76"/>
      <c r="M20" s="76"/>
      <c r="N20" s="76"/>
      <c r="O20" s="76"/>
      <c r="P20" s="76"/>
      <c r="Q20" s="76"/>
    </row>
    <row r="21" spans="1:17" ht="26.45">
      <c r="A21" s="16" t="str">
        <f>Questionnaire!A31</f>
        <v>What mechanisms do you employ to protect data (user information, system credentials, access tokens, etc.)</v>
      </c>
      <c r="B21" s="58" t="str">
        <f>_xlfn.IFNA(MATCH('Values only'!$D19,Questionnaire!$B31,0)*B1,"")</f>
        <v/>
      </c>
      <c r="C21" s="65"/>
      <c r="D21" s="58" t="str">
        <f>_xlfn.IFNA(MATCH('Values only'!$E19,Questionnaire!$B31,0)*D1,"")</f>
        <v/>
      </c>
      <c r="E21" s="58">
        <f>_xlfn.IFNA(MATCH('Values only'!$F19,Questionnaire!$B31,0)*E1,"")</f>
        <v>3</v>
      </c>
      <c r="F21" s="58" t="str">
        <f>_xlfn.IFNA(MATCH('Values only'!$G19,Questionnaire!$B31,0)*F1,"")</f>
        <v/>
      </c>
      <c r="G21" s="59">
        <f t="shared" si="1"/>
        <v>3</v>
      </c>
      <c r="H21" s="60" t="s">
        <v>119</v>
      </c>
      <c r="J21" s="76"/>
      <c r="K21" s="76"/>
      <c r="L21" s="76"/>
      <c r="M21" s="76"/>
      <c r="N21" s="76"/>
      <c r="O21" s="76"/>
      <c r="P21" s="76"/>
      <c r="Q21" s="76"/>
    </row>
    <row r="22" spans="1:17" ht="26.45">
      <c r="A22" s="16" t="str">
        <f>Questionnaire!A32</f>
        <v>Do you publish a method for responsible disclosure of security vulnerabilities (e.g. security@yourdomain.com or yourdomain.com/security)?</v>
      </c>
      <c r="B22" s="58">
        <f>_xlfn.IFNA(MATCH('Values only'!$D20,Questionnaire!$B32,0)*B1,"")</f>
        <v>0</v>
      </c>
      <c r="C22" s="65"/>
      <c r="D22" s="58" t="str">
        <f>_xlfn.IFNA(MATCH('Values only'!$E20,Questionnaire!$B32,0)*D1,"")</f>
        <v/>
      </c>
      <c r="E22" s="58" t="str">
        <f>_xlfn.IFNA(MATCH('Values only'!$F20,Questionnaire!$B32,0)*E1,"")</f>
        <v/>
      </c>
      <c r="F22" s="58" t="str">
        <f>_xlfn.IFNA(MATCH('Values only'!$G20,Questionnaire!$B32,0)*F1,"")</f>
        <v/>
      </c>
      <c r="G22" s="59">
        <f t="shared" si="1"/>
        <v>0</v>
      </c>
      <c r="H22" s="60" t="s">
        <v>119</v>
      </c>
    </row>
    <row r="23" spans="1:17">
      <c r="A23" s="18" t="s">
        <v>128</v>
      </c>
      <c r="B23" s="56"/>
      <c r="C23" s="56"/>
      <c r="D23" s="56"/>
      <c r="E23" s="56"/>
      <c r="F23" s="56"/>
      <c r="G23" s="56"/>
      <c r="H23" s="61"/>
      <c r="I23" s="64">
        <f>AVERAGE(G24:G25)</f>
        <v>4</v>
      </c>
      <c r="J23" s="76" t="s">
        <v>129</v>
      </c>
      <c r="K23" s="76"/>
      <c r="L23" s="76"/>
      <c r="M23" s="76"/>
      <c r="N23" s="76"/>
      <c r="O23" s="76"/>
      <c r="P23" s="76"/>
      <c r="Q23" s="76"/>
    </row>
    <row r="24" spans="1:17" ht="26.45">
      <c r="A24" s="16" t="str">
        <f>Questionnaire!A35</f>
        <v>Do you use standard cryptographic frameworks to secure data in transit over public networks?</v>
      </c>
      <c r="B24" s="58" t="str">
        <f>_xlfn.IFNA(MATCH('Values only'!$D22,Questionnaire!$B35,0)*B1,"")</f>
        <v/>
      </c>
      <c r="C24" s="65"/>
      <c r="D24" s="58" t="str">
        <f>_xlfn.IFNA(MATCH('Values only'!$E22,Questionnaire!$B35,0)*D1,"")</f>
        <v/>
      </c>
      <c r="E24" s="58" t="str">
        <f>_xlfn.IFNA(MATCH('Values only'!$F22,Questionnaire!$B35,0)*E1,"")</f>
        <v/>
      </c>
      <c r="F24" s="58">
        <f>_xlfn.IFNA(MATCH('Values only'!$G22,Questionnaire!$B35,0)*F1,"")</f>
        <v>4</v>
      </c>
      <c r="G24" s="59">
        <f t="shared" si="1"/>
        <v>4</v>
      </c>
      <c r="H24" s="60" t="s">
        <v>119</v>
      </c>
      <c r="J24" s="76"/>
      <c r="K24" s="76"/>
      <c r="L24" s="76"/>
      <c r="M24" s="76"/>
      <c r="N24" s="76"/>
      <c r="O24" s="76"/>
      <c r="P24" s="76"/>
      <c r="Q24" s="76"/>
    </row>
    <row r="25" spans="1:17">
      <c r="A25" s="16" t="str">
        <f>Questionnaire!A36</f>
        <v>Do you use standard cryptographic frameworks to secure data at rest?</v>
      </c>
      <c r="B25" s="58" t="str">
        <f>_xlfn.IFNA(MATCH('Values only'!$D23,Questionnaire!$B36,0)*B1,"")</f>
        <v/>
      </c>
      <c r="C25" s="65"/>
      <c r="D25" s="58" t="str">
        <f>_xlfn.IFNA(MATCH('Values only'!$E23,Questionnaire!$B36,0)*D1,"")</f>
        <v/>
      </c>
      <c r="E25" s="58" t="str">
        <f>_xlfn.IFNA(MATCH('Values only'!$F23,Questionnaire!$B36,0)*E1,"")</f>
        <v/>
      </c>
      <c r="F25" s="58">
        <f>_xlfn.IFNA(MATCH('Values only'!$G23,Questionnaire!$B36,0)*F1,"")</f>
        <v>4</v>
      </c>
      <c r="G25" s="59">
        <f t="shared" si="1"/>
        <v>4</v>
      </c>
      <c r="H25" s="60" t="s">
        <v>119</v>
      </c>
      <c r="J25" s="76"/>
      <c r="K25" s="76"/>
      <c r="L25" s="76"/>
      <c r="M25" s="76"/>
      <c r="N25" s="76"/>
      <c r="O25" s="76"/>
      <c r="P25" s="76"/>
      <c r="Q25" s="76"/>
    </row>
    <row r="26" spans="1:17">
      <c r="A26" s="55" t="s">
        <v>130</v>
      </c>
      <c r="B26" s="56"/>
      <c r="C26" s="56"/>
      <c r="D26" s="56"/>
      <c r="E26" s="56"/>
      <c r="F26" s="56"/>
      <c r="G26" s="56"/>
      <c r="H26" s="61"/>
      <c r="I26" s="64">
        <f>AVERAGE(G27:G28)</f>
        <v>4</v>
      </c>
      <c r="J26" s="76"/>
      <c r="K26" s="76"/>
      <c r="L26" s="76"/>
      <c r="M26" s="76"/>
      <c r="N26" s="76"/>
      <c r="O26" s="76"/>
      <c r="P26" s="76"/>
      <c r="Q26" s="76"/>
    </row>
    <row r="27" spans="1:17" ht="13.5" customHeight="1">
      <c r="A27" s="16" t="str">
        <f>Questionnaire!A39</f>
        <v>How do you ensure your developers and contractors are knowledgeable about security issues?</v>
      </c>
      <c r="B27" s="58" t="str">
        <f>_xlfn.IFNA(MATCH('Values only'!$D26,Questionnaire!$B39,0)*B1,"")</f>
        <v/>
      </c>
      <c r="C27" s="65"/>
      <c r="D27" s="58" t="str">
        <f>_xlfn.IFNA(MATCH('Values only'!$E26,Questionnaire!$B39,0)*D1,"")</f>
        <v/>
      </c>
      <c r="E27" s="58" t="str">
        <f>_xlfn.IFNA(MATCH('Values only'!$F26,Questionnaire!$B39,0)*E1,"")</f>
        <v/>
      </c>
      <c r="F27" s="58">
        <f>_xlfn.IFNA(MATCH('Values only'!$G26,Questionnaire!$B39,0)*F1,"")</f>
        <v>4</v>
      </c>
      <c r="G27" s="59">
        <f t="shared" si="1"/>
        <v>4</v>
      </c>
      <c r="H27" s="60" t="s">
        <v>119</v>
      </c>
      <c r="J27" s="76"/>
      <c r="K27" s="76"/>
      <c r="L27" s="76"/>
      <c r="M27" s="76"/>
      <c r="N27" s="76"/>
      <c r="O27" s="76"/>
      <c r="P27" s="76"/>
      <c r="Q27" s="76"/>
    </row>
    <row r="28" spans="1:17" ht="26.45">
      <c r="A28" s="16" t="str">
        <f>Questionnaire!A40</f>
        <v>What kind of controls do you have in your HR processes that help prevent security issues or leaks?</v>
      </c>
      <c r="B28" s="58" t="str">
        <f>_xlfn.IFNA(MATCH('Values only'!$D27,Questionnaire!$B40,0)*B1,"")</f>
        <v/>
      </c>
      <c r="C28" s="65"/>
      <c r="D28" s="58" t="str">
        <f>_xlfn.IFNA(MATCH('Values only'!$E27,Questionnaire!$B40,0)*D1,"")</f>
        <v/>
      </c>
      <c r="E28" s="58" t="str">
        <f>_xlfn.IFNA(MATCH('Values only'!$F27,Questionnaire!$B40,0)*E1,"")</f>
        <v/>
      </c>
      <c r="F28" s="58">
        <f>_xlfn.IFNA(MATCH('Values only'!$G27,Questionnaire!$B40,0)*F1,"")</f>
        <v>4</v>
      </c>
      <c r="G28" s="59">
        <f t="shared" si="1"/>
        <v>4</v>
      </c>
      <c r="H28" s="60" t="s">
        <v>119</v>
      </c>
      <c r="J28" s="76"/>
      <c r="K28" s="76"/>
      <c r="L28" s="76"/>
      <c r="M28" s="76"/>
      <c r="N28" s="76"/>
      <c r="O28" s="76"/>
      <c r="P28" s="76"/>
      <c r="Q28" s="76"/>
    </row>
    <row r="29" spans="1:17">
      <c r="A29" s="55" t="s">
        <v>131</v>
      </c>
      <c r="B29" s="56"/>
      <c r="C29" s="56"/>
      <c r="D29" s="56"/>
      <c r="E29" s="56"/>
      <c r="F29" s="56"/>
      <c r="G29" s="66"/>
      <c r="H29" s="67"/>
      <c r="I29" s="64">
        <f>AVERAGE(G30:G31)</f>
        <v>4</v>
      </c>
      <c r="J29" s="76"/>
      <c r="K29" s="76"/>
      <c r="L29" s="76"/>
      <c r="M29" s="76"/>
      <c r="N29" s="76"/>
      <c r="O29" s="76"/>
      <c r="P29" s="76"/>
      <c r="Q29" s="76"/>
    </row>
    <row r="30" spans="1:17">
      <c r="A30" s="16" t="str">
        <f>Questionnaire!A43</f>
        <v>Do you have a security intrusion detection/prevention system?</v>
      </c>
      <c r="B30" s="58" t="str">
        <f>_xlfn.IFNA(MATCH('Values only'!$D28,Questionnaire!$B43,0)*B1,"")</f>
        <v/>
      </c>
      <c r="C30" s="65"/>
      <c r="D30" s="58" t="str">
        <f>_xlfn.IFNA(MATCH('Values only'!$E28,Questionnaire!$B43,0)*D1,"")</f>
        <v/>
      </c>
      <c r="E30" s="58" t="str">
        <f>_xlfn.IFNA(MATCH('Values only'!$F28,Questionnaire!$B43,0)*E1,"")</f>
        <v/>
      </c>
      <c r="F30" s="58">
        <f>_xlfn.IFNA(MATCH('Values only'!$G28,Questionnaire!$B43,0)*F1,"")</f>
        <v>4</v>
      </c>
      <c r="G30" s="59">
        <f t="shared" si="1"/>
        <v>4</v>
      </c>
      <c r="H30" s="60" t="s">
        <v>119</v>
      </c>
    </row>
    <row r="31" spans="1:17">
      <c r="A31" s="16" t="str">
        <f>Questionnaire!A44</f>
        <v>Please describe how you manage security incidents.</v>
      </c>
      <c r="B31" s="58" t="str">
        <f>_xlfn.IFNA(MATCH('Values only'!$D29,Questionnaire!$B44,0)*B1,"")</f>
        <v/>
      </c>
      <c r="C31" s="65"/>
      <c r="D31" s="58" t="str">
        <f>_xlfn.IFNA(MATCH('Values only'!$E29,Questionnaire!$B44,0)*D1,"")</f>
        <v/>
      </c>
      <c r="E31" s="58" t="str">
        <f>_xlfn.IFNA(MATCH('Values only'!$F29,Questionnaire!$B44,0)*E1,"")</f>
        <v/>
      </c>
      <c r="F31" s="58">
        <f>_xlfn.IFNA(MATCH('Values only'!$G29,Questionnaire!$B44,0)*F1,"")</f>
        <v>4</v>
      </c>
      <c r="G31" s="59">
        <f t="shared" ref="G31" si="2">IF(B31=0,0,IF(C31=1,1,IF(D31=2,2,IF(E31=3,3,IF(F31=4,4,)))))</f>
        <v>4</v>
      </c>
      <c r="H31" s="60" t="s">
        <v>119</v>
      </c>
      <c r="J31" s="76" t="s">
        <v>132</v>
      </c>
      <c r="K31" s="76"/>
      <c r="L31" s="76"/>
      <c r="M31" s="76"/>
      <c r="N31" s="76"/>
      <c r="O31" s="76"/>
      <c r="P31" s="76"/>
      <c r="Q31" s="76"/>
    </row>
    <row r="32" spans="1:17">
      <c r="A32" s="17" t="s">
        <v>133</v>
      </c>
      <c r="B32" s="56"/>
      <c r="C32" s="56"/>
      <c r="D32" s="56"/>
      <c r="E32" s="56"/>
      <c r="F32" s="56"/>
      <c r="G32" s="56"/>
      <c r="H32" s="61"/>
      <c r="I32" s="64">
        <f>AVERAGE(G33:G35)</f>
        <v>3.3333333333333335</v>
      </c>
      <c r="J32" s="76"/>
      <c r="K32" s="76"/>
      <c r="L32" s="76"/>
      <c r="M32" s="76"/>
      <c r="N32" s="76"/>
      <c r="O32" s="76"/>
      <c r="P32" s="76"/>
      <c r="Q32" s="76"/>
    </row>
    <row r="33" spans="1:17">
      <c r="A33" s="15" t="str">
        <f>Questionnaire!A47</f>
        <v>How do you authenticate system or human users to access the service?</v>
      </c>
      <c r="B33" s="58" t="str">
        <f>_xlfn.IFNA(MATCH('Values only'!$D30,Questionnaire!$B47,0)*B1,"")</f>
        <v/>
      </c>
      <c r="C33" s="65"/>
      <c r="D33" s="58" t="str">
        <f>_xlfn.IFNA(MATCH('Values only'!$E30,Questionnaire!$B47,0)*D1,"")</f>
        <v/>
      </c>
      <c r="E33" s="58" t="str">
        <f>_xlfn.IFNA(MATCH('Values only'!$F30,Questionnaire!$B47,0)*E1,"")</f>
        <v/>
      </c>
      <c r="F33" s="58">
        <f>_xlfn.IFNA(MATCH('Values only'!$G30,Questionnaire!$B47,0)*F1,"")</f>
        <v>4</v>
      </c>
      <c r="G33" s="59">
        <f>IF(F33=4,4,IF(E33=3,3,IF(D33=2,2,IF(C33=1,1,IF(B33=0,0,)))))</f>
        <v>4</v>
      </c>
      <c r="H33" s="60" t="s">
        <v>119</v>
      </c>
      <c r="J33" s="76"/>
      <c r="K33" s="76"/>
      <c r="L33" s="76"/>
      <c r="M33" s="76"/>
      <c r="N33" s="76"/>
      <c r="O33" s="76"/>
      <c r="P33" s="76"/>
      <c r="Q33" s="76"/>
    </row>
    <row r="34" spans="1:17">
      <c r="A34" s="15" t="str">
        <f>Questionnaire!A48</f>
        <v>What level of authorization exists?</v>
      </c>
      <c r="B34" s="65"/>
      <c r="C34" s="58" t="str">
        <f>_xlfn.IFNA(MATCH('Values only'!$D31,Questionnaire!$B48,0)*C1,"")</f>
        <v/>
      </c>
      <c r="D34" s="58" t="str">
        <f>_xlfn.IFNA(MATCH('Values only'!$E31,Questionnaire!$B48,0)*D1,"")</f>
        <v/>
      </c>
      <c r="E34" s="65"/>
      <c r="F34" s="58">
        <f>_xlfn.IFNA(MATCH('Values only'!$F31,Questionnaire!$B48,0)*F1,"")</f>
        <v>4</v>
      </c>
      <c r="G34" s="59">
        <f>IF(F34=4,4,IF(E34=3,3,IF(D34=2,2,IF(C34=1,1,IF(B34=0,0,)))))</f>
        <v>4</v>
      </c>
      <c r="H34" s="60" t="s">
        <v>119</v>
      </c>
      <c r="J34" s="76"/>
      <c r="K34" s="76"/>
      <c r="L34" s="76"/>
      <c r="M34" s="76"/>
      <c r="N34" s="76"/>
      <c r="O34" s="76"/>
      <c r="P34" s="76"/>
      <c r="Q34" s="76"/>
    </row>
    <row r="35" spans="1:17">
      <c r="A35" s="15" t="str">
        <f>Questionnaire!A49</f>
        <v>How do you prevent denial of service attacks?</v>
      </c>
      <c r="B35" s="58" t="str">
        <f>_xlfn.IFNA(MATCH('Values only'!$D32,Questionnaire!$B49,0)*B1,"")</f>
        <v/>
      </c>
      <c r="C35" s="65"/>
      <c r="D35" s="58">
        <f>_xlfn.IFNA(MATCH('Values only'!$E32,Questionnaire!$B49,0)*D1,"")</f>
        <v>2</v>
      </c>
      <c r="E35" s="58" t="str">
        <f>_xlfn.IFNA(MATCH('Values only'!$F32,Questionnaire!$B49,0)*E1,"")</f>
        <v/>
      </c>
      <c r="F35" s="58" t="str">
        <f>_xlfn.IFNA(MATCH('Values only'!$G32,Questionnaire!$B49,0)*F1,"")</f>
        <v/>
      </c>
      <c r="G35" s="59">
        <f>IF(F35=4,4,IF(E35=3,3,IF(D35=2,2,IF(C35=1,1,IF(B35=0,0,)))))</f>
        <v>2</v>
      </c>
      <c r="H35" s="60" t="s">
        <v>119</v>
      </c>
      <c r="J35" s="76"/>
      <c r="K35" s="76"/>
      <c r="L35" s="76"/>
      <c r="M35" s="76"/>
      <c r="N35" s="76"/>
      <c r="O35" s="76"/>
      <c r="P35" s="76"/>
      <c r="Q35" s="76"/>
    </row>
    <row r="36" spans="1:17">
      <c r="H36" s="60"/>
      <c r="J36" s="76"/>
      <c r="K36" s="76"/>
      <c r="L36" s="76"/>
      <c r="M36" s="76"/>
      <c r="N36" s="76"/>
      <c r="O36" s="76"/>
      <c r="P36" s="76"/>
      <c r="Q36" s="76"/>
    </row>
    <row r="37" spans="1:17">
      <c r="G37" s="68" t="s">
        <v>134</v>
      </c>
      <c r="H37" s="68" t="s">
        <v>135</v>
      </c>
      <c r="J37" s="76" t="s">
        <v>136</v>
      </c>
      <c r="K37" s="76"/>
      <c r="L37" s="76"/>
      <c r="M37" s="76"/>
      <c r="N37" s="76"/>
      <c r="O37" s="76"/>
      <c r="P37" s="76"/>
      <c r="Q37" s="76"/>
    </row>
    <row r="38" spans="1:17">
      <c r="G38" s="68">
        <f>SUMIFS(G14:G35,H14:H35,"x")</f>
        <v>64</v>
      </c>
      <c r="H38" s="69">
        <f>$G$38/COUNTIF(H$14:H$35,"x")</f>
        <v>3.5555555555555554</v>
      </c>
      <c r="J38" s="76"/>
      <c r="K38" s="76"/>
      <c r="L38" s="76"/>
      <c r="M38" s="76"/>
      <c r="N38" s="76"/>
      <c r="O38" s="76"/>
      <c r="P38" s="76"/>
      <c r="Q38" s="76"/>
    </row>
    <row r="39" spans="1:17">
      <c r="H39" s="60"/>
      <c r="J39" s="76"/>
      <c r="K39" s="76"/>
      <c r="L39" s="76"/>
      <c r="M39" s="76"/>
      <c r="N39" s="76"/>
      <c r="O39" s="76"/>
      <c r="P39" s="76"/>
      <c r="Q39" s="76"/>
    </row>
    <row r="40" spans="1:17">
      <c r="H40" s="60"/>
      <c r="J40" s="76"/>
      <c r="K40" s="76"/>
      <c r="L40" s="76"/>
      <c r="M40" s="76"/>
      <c r="N40" s="76"/>
      <c r="O40" s="76"/>
      <c r="P40" s="76"/>
      <c r="Q40" s="76"/>
    </row>
    <row r="41" spans="1:17">
      <c r="H41" s="60"/>
    </row>
  </sheetData>
  <mergeCells count="6">
    <mergeCell ref="J31:Q36"/>
    <mergeCell ref="J37:Q40"/>
    <mergeCell ref="J4:Q8"/>
    <mergeCell ref="J9:Q15"/>
    <mergeCell ref="J16:Q21"/>
    <mergeCell ref="J23:Q2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2"/>
  <sheetViews>
    <sheetView topLeftCell="A33" zoomScaleNormal="100" workbookViewId="0">
      <selection activeCell="B9" sqref="B9"/>
    </sheetView>
  </sheetViews>
  <sheetFormatPr defaultColWidth="8.85546875" defaultRowHeight="14.45"/>
  <cols>
    <col min="1" max="1" width="4.42578125" customWidth="1"/>
    <col min="2" max="2" width="39.5703125" style="9" customWidth="1"/>
    <col min="3" max="3" width="22.5703125" style="9" customWidth="1"/>
    <col min="4" max="4" width="30.5703125" style="11" customWidth="1"/>
    <col min="5" max="5" width="35.140625" style="11" customWidth="1"/>
    <col min="6" max="6" width="32.7109375" style="11" customWidth="1"/>
    <col min="7" max="7" width="26.5703125" style="11" customWidth="1"/>
    <col min="8" max="8" width="22.85546875" style="11" customWidth="1"/>
    <col min="9" max="10" width="8.85546875" style="11"/>
  </cols>
  <sheetData>
    <row r="1" spans="2:8">
      <c r="B1" s="8" t="str">
        <f>Questionnaire!A12</f>
        <v>Is the solution planned to be used in EU countries?</v>
      </c>
      <c r="C1" s="8"/>
      <c r="D1" s="10" t="s">
        <v>137</v>
      </c>
      <c r="E1" s="10" t="s">
        <v>24</v>
      </c>
      <c r="F1" s="10"/>
      <c r="G1" s="10"/>
    </row>
    <row r="2" spans="2:8">
      <c r="B2" s="8" t="str">
        <f>Questionnaire!A13</f>
        <v>Is the solution planned to be used in or accessible from any of the following countries: USA, China or Russia?</v>
      </c>
      <c r="C2" s="8"/>
      <c r="D2" s="10" t="s">
        <v>137</v>
      </c>
      <c r="E2" s="10" t="s">
        <v>24</v>
      </c>
      <c r="F2" s="10"/>
      <c r="G2" s="10"/>
    </row>
    <row r="3" spans="2:8">
      <c r="B3" s="8" t="str">
        <f>Questionnaire!A14</f>
        <v>How and where is the solution hosted?</v>
      </c>
      <c r="C3" s="8"/>
      <c r="D3" s="11" t="s">
        <v>29</v>
      </c>
      <c r="E3" s="10" t="s">
        <v>138</v>
      </c>
      <c r="F3" s="10" t="s">
        <v>139</v>
      </c>
      <c r="G3" s="11" t="s">
        <v>140</v>
      </c>
      <c r="H3" s="10" t="s">
        <v>141</v>
      </c>
    </row>
    <row r="4" spans="2:8">
      <c r="B4" s="8" t="str">
        <f>Questionnaire!A15</f>
        <v xml:space="preserve">Who are the users of the solution? </v>
      </c>
      <c r="C4" s="8"/>
      <c r="D4" s="10" t="s">
        <v>142</v>
      </c>
      <c r="E4" s="10" t="s">
        <v>143</v>
      </c>
      <c r="F4" s="10" t="s">
        <v>32</v>
      </c>
      <c r="G4" s="10"/>
    </row>
    <row r="5" spans="2:8">
      <c r="B5" s="8" t="str">
        <f>Questionnaire!A16</f>
        <v>How many users there are for the solution at the moment or esimated to be?</v>
      </c>
      <c r="C5" s="8"/>
      <c r="D5" s="10" t="s">
        <v>144</v>
      </c>
      <c r="E5" s="10" t="s">
        <v>145</v>
      </c>
      <c r="F5" s="10" t="s">
        <v>35</v>
      </c>
      <c r="G5" s="10"/>
      <c r="H5" s="10"/>
    </row>
    <row r="6" spans="2:8">
      <c r="B6" s="8" t="str">
        <f>Questionnaire!A17</f>
        <v>From where the solution is reachable? E.g. Internet, your internal network?</v>
      </c>
      <c r="C6" s="8"/>
      <c r="D6" s="10" t="s">
        <v>146</v>
      </c>
      <c r="E6" s="10" t="s">
        <v>38</v>
      </c>
      <c r="F6" s="10" t="s">
        <v>141</v>
      </c>
    </row>
    <row r="7" spans="2:8">
      <c r="B7" s="8" t="str">
        <f>Questionnaire!A18</f>
        <v>Does the solution collect new personal data?</v>
      </c>
      <c r="C7" s="8"/>
      <c r="D7" s="10" t="s">
        <v>24</v>
      </c>
      <c r="E7" s="10" t="s">
        <v>147</v>
      </c>
      <c r="F7" s="10" t="s">
        <v>148</v>
      </c>
      <c r="G7" s="10"/>
    </row>
    <row r="8" spans="2:8">
      <c r="B8" s="8" t="str">
        <f>Questionnaire!A19</f>
        <v>How confidential is the data stored or processed in the solution?</v>
      </c>
      <c r="C8" s="8"/>
      <c r="D8" s="10" t="s">
        <v>149</v>
      </c>
      <c r="E8" s="10" t="s">
        <v>150</v>
      </c>
      <c r="F8" s="10" t="s">
        <v>151</v>
      </c>
      <c r="G8" s="10" t="s">
        <v>43</v>
      </c>
    </row>
    <row r="9" spans="2:8">
      <c r="B9" s="8" t="str">
        <f>Questionnaire!A20</f>
        <v>How business critical the solution is for your company?</v>
      </c>
      <c r="C9" s="8"/>
      <c r="D9" s="10" t="s">
        <v>152</v>
      </c>
      <c r="E9" s="10" t="s">
        <v>153</v>
      </c>
      <c r="F9" s="10" t="s">
        <v>154</v>
      </c>
      <c r="G9" s="11" t="s">
        <v>46</v>
      </c>
      <c r="H9" s="10"/>
    </row>
    <row r="10" spans="2:8">
      <c r="C10" s="8"/>
    </row>
    <row r="11" spans="2:8">
      <c r="B11" s="8" t="str">
        <f>Questionnaire!A9</f>
        <v>Is your service covered by security certifications (e.g. ISO27001, IEC62443, SOC 2 Type 2 etc.)?</v>
      </c>
      <c r="C11" s="8"/>
      <c r="D11" s="10" t="s">
        <v>155</v>
      </c>
      <c r="E11" s="10" t="s">
        <v>156</v>
      </c>
      <c r="F11" s="11" t="s">
        <v>157</v>
      </c>
      <c r="G11" s="10" t="s">
        <v>17</v>
      </c>
    </row>
    <row r="12" spans="2:8">
      <c r="B12" s="8" t="s">
        <v>158</v>
      </c>
      <c r="C12" s="8"/>
      <c r="D12" s="10" t="s">
        <v>159</v>
      </c>
      <c r="E12" s="10" t="s">
        <v>160</v>
      </c>
      <c r="F12" s="10" t="s">
        <v>161</v>
      </c>
      <c r="G12" s="10" t="s">
        <v>51</v>
      </c>
    </row>
    <row r="13" spans="2:8">
      <c r="B13" s="8" t="s">
        <v>162</v>
      </c>
      <c r="C13" s="8"/>
      <c r="D13" s="10" t="s">
        <v>163</v>
      </c>
      <c r="E13" s="10" t="s">
        <v>164</v>
      </c>
      <c r="F13" s="10" t="s">
        <v>165</v>
      </c>
      <c r="G13" s="10" t="s">
        <v>54</v>
      </c>
    </row>
    <row r="14" spans="2:8">
      <c r="B14" s="8" t="s">
        <v>56</v>
      </c>
      <c r="C14" s="8"/>
      <c r="D14" s="10" t="s">
        <v>166</v>
      </c>
      <c r="E14" s="10" t="s">
        <v>167</v>
      </c>
      <c r="F14" s="10" t="s">
        <v>168</v>
      </c>
      <c r="G14" s="10" t="s">
        <v>57</v>
      </c>
    </row>
    <row r="15" spans="2:8">
      <c r="B15" s="8" t="s">
        <v>169</v>
      </c>
      <c r="C15" s="8"/>
      <c r="D15" s="10" t="s">
        <v>170</v>
      </c>
      <c r="E15" s="11" t="s">
        <v>171</v>
      </c>
      <c r="F15" s="10" t="s">
        <v>172</v>
      </c>
      <c r="G15" s="23" t="s">
        <v>60</v>
      </c>
    </row>
    <row r="16" spans="2:8">
      <c r="B16" s="8" t="s">
        <v>173</v>
      </c>
      <c r="C16" s="8"/>
      <c r="D16" s="10" t="s">
        <v>174</v>
      </c>
      <c r="E16" s="10" t="s">
        <v>175</v>
      </c>
      <c r="F16" s="10" t="s">
        <v>176</v>
      </c>
      <c r="G16" s="11" t="s">
        <v>63</v>
      </c>
    </row>
    <row r="17" spans="2:7">
      <c r="B17" s="8" t="s">
        <v>65</v>
      </c>
      <c r="C17" s="8"/>
      <c r="D17" s="10" t="s">
        <v>177</v>
      </c>
      <c r="E17" s="10" t="s">
        <v>178</v>
      </c>
      <c r="F17" s="10" t="s">
        <v>179</v>
      </c>
      <c r="G17" s="10" t="s">
        <v>66</v>
      </c>
    </row>
    <row r="18" spans="2:7">
      <c r="B18" s="8" t="s">
        <v>180</v>
      </c>
      <c r="C18" s="8"/>
      <c r="D18" s="10" t="s">
        <v>181</v>
      </c>
      <c r="E18" s="10" t="s">
        <v>182</v>
      </c>
      <c r="F18" s="10" t="s">
        <v>69</v>
      </c>
      <c r="G18" s="10" t="s">
        <v>183</v>
      </c>
    </row>
    <row r="19" spans="2:7">
      <c r="B19" s="8" t="s">
        <v>184</v>
      </c>
      <c r="C19" s="8"/>
      <c r="D19" s="10" t="s">
        <v>185</v>
      </c>
      <c r="E19" s="10" t="s">
        <v>186</v>
      </c>
      <c r="F19" s="10" t="s">
        <v>72</v>
      </c>
      <c r="G19" s="10" t="s">
        <v>187</v>
      </c>
    </row>
    <row r="20" spans="2:7">
      <c r="B20" s="8" t="s">
        <v>188</v>
      </c>
      <c r="C20" s="8"/>
      <c r="D20" s="10" t="s">
        <v>75</v>
      </c>
      <c r="E20" s="10" t="s">
        <v>189</v>
      </c>
      <c r="F20" s="10" t="s">
        <v>190</v>
      </c>
      <c r="G20" s="10" t="s">
        <v>191</v>
      </c>
    </row>
    <row r="21" spans="2:7">
      <c r="B21" s="8"/>
      <c r="C21" s="8"/>
    </row>
    <row r="22" spans="2:7">
      <c r="B22" s="8" t="s">
        <v>78</v>
      </c>
      <c r="C22" s="8"/>
      <c r="D22" s="10" t="s">
        <v>192</v>
      </c>
      <c r="E22" s="10" t="s">
        <v>193</v>
      </c>
      <c r="F22" s="10" t="s">
        <v>194</v>
      </c>
      <c r="G22" s="10" t="s">
        <v>79</v>
      </c>
    </row>
    <row r="23" spans="2:7">
      <c r="B23" s="8" t="s">
        <v>81</v>
      </c>
      <c r="C23" s="8"/>
      <c r="D23" s="10" t="s">
        <v>195</v>
      </c>
      <c r="E23" s="10" t="s">
        <v>196</v>
      </c>
      <c r="F23" s="10" t="s">
        <v>197</v>
      </c>
      <c r="G23" s="10" t="s">
        <v>82</v>
      </c>
    </row>
    <row r="24" spans="2:7">
      <c r="B24" s="8"/>
      <c r="C24" s="8"/>
      <c r="D24" s="10"/>
    </row>
    <row r="25" spans="2:7">
      <c r="D25" s="10"/>
      <c r="E25" s="10"/>
    </row>
    <row r="26" spans="2:7">
      <c r="B26" s="8" t="s">
        <v>85</v>
      </c>
      <c r="C26" s="12"/>
      <c r="D26" s="10" t="s">
        <v>198</v>
      </c>
      <c r="E26" s="10" t="s">
        <v>199</v>
      </c>
      <c r="F26" s="11" t="s">
        <v>200</v>
      </c>
      <c r="G26" s="11" t="s">
        <v>86</v>
      </c>
    </row>
    <row r="27" spans="2:7">
      <c r="B27" s="8" t="s">
        <v>88</v>
      </c>
      <c r="C27" s="12"/>
      <c r="D27" s="23" t="s">
        <v>201</v>
      </c>
      <c r="E27" s="23" t="s">
        <v>202</v>
      </c>
      <c r="F27" s="24" t="s">
        <v>203</v>
      </c>
      <c r="G27" s="24" t="s">
        <v>89</v>
      </c>
    </row>
    <row r="28" spans="2:7">
      <c r="B28" s="8" t="s">
        <v>92</v>
      </c>
      <c r="C28" s="12"/>
      <c r="D28" s="10" t="s">
        <v>24</v>
      </c>
      <c r="E28" s="10" t="s">
        <v>204</v>
      </c>
      <c r="F28" s="10" t="s">
        <v>205</v>
      </c>
      <c r="G28" s="11" t="s">
        <v>93</v>
      </c>
    </row>
    <row r="29" spans="2:7">
      <c r="B29" s="8" t="str">
        <f>Questionnaire!A44</f>
        <v>Please describe how you manage security incidents.</v>
      </c>
      <c r="C29" s="22"/>
      <c r="D29" s="11" t="s">
        <v>206</v>
      </c>
      <c r="E29" s="11" t="s">
        <v>207</v>
      </c>
      <c r="F29" s="11" t="s">
        <v>208</v>
      </c>
      <c r="G29" s="11" t="s">
        <v>96</v>
      </c>
    </row>
    <row r="30" spans="2:7">
      <c r="B30" s="8" t="str">
        <f>Questionnaire!A47</f>
        <v>How do you authenticate system or human users to access the service?</v>
      </c>
      <c r="C30" s="13"/>
      <c r="D30" s="11" t="s">
        <v>209</v>
      </c>
      <c r="E30" s="11" t="s">
        <v>210</v>
      </c>
      <c r="F30" s="11" t="s">
        <v>211</v>
      </c>
      <c r="G30" s="11" t="s">
        <v>100</v>
      </c>
    </row>
    <row r="31" spans="2:7">
      <c r="B31" s="8" t="str">
        <f>Questionnaire!A48</f>
        <v>What level of authorization exists?</v>
      </c>
      <c r="C31" s="14"/>
      <c r="D31" s="11" t="s">
        <v>212</v>
      </c>
      <c r="E31" s="11" t="s">
        <v>213</v>
      </c>
      <c r="F31" s="11" t="s">
        <v>103</v>
      </c>
    </row>
    <row r="32" spans="2:7">
      <c r="B32" s="8" t="str">
        <f>Questionnaire!A49</f>
        <v>How do you prevent denial of service attacks?</v>
      </c>
      <c r="C32" s="14"/>
      <c r="D32" s="11" t="s">
        <v>214</v>
      </c>
      <c r="E32" s="11" t="s">
        <v>106</v>
      </c>
      <c r="F32" s="11" t="s">
        <v>215</v>
      </c>
      <c r="G32" s="11" t="s">
        <v>216</v>
      </c>
    </row>
  </sheetData>
  <dataConsolidate/>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3141C9870BB114ABFF6234F2077D042" ma:contentTypeVersion="17" ma:contentTypeDescription="Create a new document." ma:contentTypeScope="" ma:versionID="91fb96bb634dd6999a97196456aafce8">
  <xsd:schema xmlns:xsd="http://www.w3.org/2001/XMLSchema" xmlns:xs="http://www.w3.org/2001/XMLSchema" xmlns:p="http://schemas.microsoft.com/office/2006/metadata/properties" xmlns:ns1="http://schemas.microsoft.com/sharepoint/v3" xmlns:ns3="65a67d58-18cf-4dd4-8968-b9ac02073874" xmlns:ns4="0a70346b-211c-4b0e-a3e4-fb943a32b216" targetNamespace="http://schemas.microsoft.com/office/2006/metadata/properties" ma:root="true" ma:fieldsID="80049dd0dc33b77ec6a0d54d3bdd2445" ns1:_="" ns3:_="" ns4:_="">
    <xsd:import namespace="http://schemas.microsoft.com/sharepoint/v3"/>
    <xsd:import namespace="65a67d58-18cf-4dd4-8968-b9ac02073874"/>
    <xsd:import namespace="0a70346b-211c-4b0e-a3e4-fb943a32b216"/>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1:_ip_UnifiedCompliancePolicyProperties" minOccurs="0"/>
                <xsd:element ref="ns1:_ip_UnifiedCompliancePolicyUIAc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a67d58-18cf-4dd4-8968-b9ac020738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a70346b-211c-4b0e-a3e4-fb943a32b216"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MediaServiceLocation" ma:internalName="MediaServiceLocatio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5D6B92-E2E4-4A72-98C4-F948B83864B9}"/>
</file>

<file path=customXml/itemProps2.xml><?xml version="1.0" encoding="utf-8"?>
<ds:datastoreItem xmlns:ds="http://schemas.openxmlformats.org/officeDocument/2006/customXml" ds:itemID="{91080FC2-F01D-41D7-95FC-87B011DC1E5E}"/>
</file>

<file path=customXml/itemProps3.xml><?xml version="1.0" encoding="utf-8"?>
<ds:datastoreItem xmlns:ds="http://schemas.openxmlformats.org/officeDocument/2006/customXml" ds:itemID="{738B445A-0587-48A7-8C89-0DCB0351957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2021-02-12T13:36:33Z</dcterms:created>
  <dcterms:modified xsi:type="dcterms:W3CDTF">2023-03-23T00:58:10Z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0x01010073141C9870BB114ABFF6234F2077D042</vt:lpwstr>
  </property>
</Properties>
</file>