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omments4.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hidePivotFieldList="1"/>
  <mc:AlternateContent xmlns:mc="http://schemas.openxmlformats.org/markup-compatibility/2006">
    <mc:Choice Requires="x15">
      <x15ac:absPath xmlns:x15ac="http://schemas.microsoft.com/office/spreadsheetml/2010/11/ac" url="C:\Users\andrewef\Documents\Andrew's Documents\2022\Projects\AWET\AWET Development\"/>
    </mc:Choice>
  </mc:AlternateContent>
  <xr:revisionPtr revIDLastSave="0" documentId="13_ncr:1_{F23270AD-47F5-4E9F-93DD-3E60F929C582}" xr6:coauthVersionLast="47" xr6:coauthVersionMax="47" xr10:uidLastSave="{00000000-0000-0000-0000-000000000000}"/>
  <bookViews>
    <workbookView xWindow="-120" yWindow="-120" windowWidth="29040" windowHeight="15720" xr2:uid="{00000000-000D-0000-FFFF-FFFF00000000}"/>
  </bookViews>
  <sheets>
    <sheet name="Introduction" sheetId="19" r:id="rId1"/>
    <sheet name="Research" sheetId="15" r:id="rId2"/>
    <sheet name="Teaching" sheetId="21" r:id="rId3"/>
    <sheet name="Adminstration and Service" sheetId="18" r:id="rId4"/>
    <sheet name="SUMMARY" sheetId="22" r:id="rId5"/>
    <sheet name="Data" sheetId="20" r:id="rId6"/>
  </sheets>
  <definedNames>
    <definedName name="ACADLEVEL">#REF!</definedName>
    <definedName name="DISCIPLINE">#REF!</definedName>
    <definedName name="LECTURE">#REF!</definedName>
    <definedName name="_xlnm.Print_Area" localSheetId="1">Research!$A$4:$G$18</definedName>
    <definedName name="SCHOOL">#REF!</definedName>
    <definedName name="SEMESTER">#REF!</definedName>
    <definedName name="Senior_Position">#REF!</definedName>
    <definedName name="STAFF">#REF!</definedName>
    <definedName name="STAFFALS">#REF!</definedName>
    <definedName name="STAFFART">#REF!</definedName>
    <definedName name="STAFFCON">#REF!</definedName>
    <definedName name="STAFFEJEL">#REF!</definedName>
    <definedName name="STAFFFAC">#REF!</definedName>
    <definedName name="STAFFGOV">#REF!</definedName>
    <definedName name="STAFFHAC">#REF!</definedName>
    <definedName name="STAFFPHIL">#REF!</definedName>
    <definedName name="STAFFRIAW">#REF!</definedName>
    <definedName name="STAFFSSW">#REF!</definedName>
    <definedName name="STAFFVPA">#REF!</definedName>
    <definedName name="TUTORIAL">#REF!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9" i="19" l="1"/>
  <c r="D30" i="15"/>
  <c r="C26" i="15"/>
  <c r="C25" i="15"/>
  <c r="C24" i="15"/>
  <c r="C23" i="15"/>
  <c r="E51" i="18"/>
  <c r="G10" i="15"/>
  <c r="G11" i="15"/>
  <c r="G12" i="15"/>
  <c r="G13" i="15"/>
  <c r="G14" i="15"/>
  <c r="G15" i="15"/>
  <c r="G16" i="15"/>
  <c r="G9" i="15"/>
  <c r="F8" i="15"/>
  <c r="D18" i="22"/>
  <c r="D17" i="22"/>
  <c r="D16" i="22"/>
  <c r="D9" i="22"/>
  <c r="A9" i="22"/>
  <c r="A10" i="22"/>
  <c r="E8" i="15"/>
  <c r="D8" i="15"/>
  <c r="C8" i="15"/>
  <c r="E54" i="18"/>
  <c r="E53" i="18"/>
  <c r="E44" i="18"/>
  <c r="A52" i="18"/>
  <c r="B8" i="15"/>
  <c r="A42" i="21"/>
  <c r="B79" i="20" l="1"/>
  <c r="B77" i="20"/>
  <c r="B78" i="20" s="1"/>
  <c r="C77" i="20"/>
  <c r="C78" i="20" s="1"/>
  <c r="C79" i="20" s="1"/>
  <c r="C76" i="20"/>
  <c r="B76" i="20"/>
  <c r="C75" i="20"/>
  <c r="B75" i="20"/>
  <c r="D10" i="22"/>
  <c r="B14" i="21"/>
  <c r="E38" i="18"/>
  <c r="D15" i="21"/>
  <c r="E15" i="21"/>
  <c r="F15" i="21"/>
  <c r="G15" i="21"/>
  <c r="H15" i="21"/>
  <c r="I15" i="21"/>
  <c r="J15" i="21"/>
  <c r="K15" i="21"/>
  <c r="C15" i="21"/>
  <c r="L66" i="21"/>
  <c r="A66" i="21"/>
  <c r="L51" i="21"/>
  <c r="D64" i="21"/>
  <c r="E64" i="21"/>
  <c r="F64" i="21"/>
  <c r="G64" i="21"/>
  <c r="H64" i="21"/>
  <c r="I64" i="21"/>
  <c r="J64" i="21"/>
  <c r="K64" i="21"/>
  <c r="C64" i="21"/>
  <c r="D58" i="21"/>
  <c r="E58" i="21"/>
  <c r="F58" i="21"/>
  <c r="G58" i="21"/>
  <c r="H58" i="21"/>
  <c r="I58" i="21"/>
  <c r="J58" i="21"/>
  <c r="K58" i="21"/>
  <c r="C58" i="21"/>
  <c r="D10" i="21"/>
  <c r="E10" i="21"/>
  <c r="F10" i="21"/>
  <c r="G10" i="21"/>
  <c r="H10" i="21"/>
  <c r="I10" i="21"/>
  <c r="J10" i="21"/>
  <c r="K10" i="21"/>
  <c r="C10" i="21"/>
  <c r="D13" i="22" l="1"/>
  <c r="D19" i="22" l="1"/>
  <c r="D32" i="19"/>
  <c r="C32" i="19"/>
  <c r="E50" i="18" l="1"/>
  <c r="E52" i="18" l="1"/>
  <c r="E56" i="18"/>
  <c r="E14" i="18"/>
  <c r="E13" i="18"/>
  <c r="E12" i="18"/>
  <c r="E11" i="18"/>
  <c r="E10" i="18"/>
  <c r="E9" i="18"/>
  <c r="E8" i="18"/>
  <c r="E7" i="18"/>
  <c r="E28" i="18"/>
  <c r="E19" i="18"/>
  <c r="E20" i="18"/>
  <c r="E21" i="18"/>
  <c r="E22" i="18"/>
  <c r="E23" i="18"/>
  <c r="E24" i="18"/>
  <c r="E25" i="18"/>
  <c r="E26" i="18"/>
  <c r="E27" i="18"/>
  <c r="E48" i="18" l="1"/>
  <c r="E49" i="18"/>
  <c r="E45" i="18"/>
  <c r="A44" i="18"/>
  <c r="A45" i="18"/>
  <c r="A43" i="18"/>
  <c r="A38" i="18"/>
  <c r="E37" i="18"/>
  <c r="A37" i="18"/>
  <c r="E36" i="18"/>
  <c r="E35" i="18"/>
  <c r="A31" i="18"/>
  <c r="A34" i="18"/>
  <c r="E33" i="18"/>
  <c r="E32" i="18"/>
  <c r="E32" i="19"/>
  <c r="E18" i="22" s="1"/>
  <c r="E17" i="22"/>
  <c r="E16" i="22"/>
  <c r="E19" i="22" l="1"/>
  <c r="G18" i="22"/>
  <c r="E33" i="19"/>
  <c r="H18" i="22" l="1"/>
  <c r="L18" i="22"/>
  <c r="N18" i="22" s="1"/>
  <c r="A13" i="18"/>
  <c r="D3" i="22"/>
  <c r="D4" i="22"/>
  <c r="D5" i="22"/>
  <c r="D6" i="22"/>
  <c r="D7" i="22"/>
  <c r="D8" i="22"/>
  <c r="M18" i="22" l="1"/>
  <c r="L10" i="21"/>
  <c r="B14" i="20"/>
  <c r="A27" i="18" l="1"/>
  <c r="A36" i="21" l="1"/>
  <c r="A30" i="21"/>
  <c r="A24" i="21"/>
  <c r="A18" i="21"/>
  <c r="A58" i="21"/>
  <c r="A54" i="21"/>
  <c r="A56" i="21"/>
  <c r="L60" i="21"/>
  <c r="B18" i="22" l="1"/>
  <c r="B17" i="22"/>
  <c r="B16" i="22"/>
  <c r="A8" i="22"/>
  <c r="N95" i="20"/>
  <c r="N96" i="20" s="1"/>
  <c r="N97" i="20" s="1"/>
  <c r="N98" i="20" s="1"/>
  <c r="N99" i="20" s="1"/>
  <c r="N100" i="20" s="1"/>
  <c r="N101" i="20" s="1"/>
  <c r="N102" i="20" s="1"/>
  <c r="N103" i="20" s="1"/>
  <c r="N104" i="20" s="1"/>
  <c r="N105" i="20" s="1"/>
  <c r="N106" i="20" s="1"/>
  <c r="N107" i="20" s="1"/>
  <c r="A6" i="22"/>
  <c r="A7" i="22"/>
  <c r="A5" i="22"/>
  <c r="A4" i="22"/>
  <c r="G46" i="20" l="1"/>
  <c r="G45" i="20"/>
  <c r="G44" i="20"/>
  <c r="G43" i="20"/>
  <c r="G42" i="20"/>
  <c r="G41" i="20"/>
  <c r="L48" i="21"/>
  <c r="D46" i="21"/>
  <c r="E46" i="21"/>
  <c r="F46" i="21"/>
  <c r="G46" i="21"/>
  <c r="H46" i="21"/>
  <c r="I46" i="21"/>
  <c r="J46" i="21"/>
  <c r="K46" i="21"/>
  <c r="C46" i="21"/>
  <c r="D40" i="21"/>
  <c r="E40" i="21"/>
  <c r="F40" i="21"/>
  <c r="G40" i="21"/>
  <c r="H40" i="21"/>
  <c r="I40" i="21"/>
  <c r="J40" i="21"/>
  <c r="K40" i="21"/>
  <c r="C40" i="21"/>
  <c r="A48" i="21"/>
  <c r="D34" i="21"/>
  <c r="E34" i="21"/>
  <c r="F34" i="21"/>
  <c r="G34" i="21"/>
  <c r="H34" i="21"/>
  <c r="I34" i="21"/>
  <c r="J34" i="21"/>
  <c r="K34" i="21"/>
  <c r="C34" i="21"/>
  <c r="D28" i="21"/>
  <c r="E28" i="21"/>
  <c r="F28" i="21"/>
  <c r="G28" i="21"/>
  <c r="H28" i="21"/>
  <c r="I28" i="21"/>
  <c r="J28" i="21"/>
  <c r="K28" i="21"/>
  <c r="C28" i="21"/>
  <c r="D22" i="21"/>
  <c r="E22" i="21"/>
  <c r="F22" i="21"/>
  <c r="G22" i="21"/>
  <c r="H22" i="21"/>
  <c r="I22" i="21"/>
  <c r="J22" i="21"/>
  <c r="K22" i="21"/>
  <c r="C22" i="21"/>
  <c r="C54" i="21" l="1"/>
  <c r="G54" i="21"/>
  <c r="I54" i="21"/>
  <c r="K54" i="21"/>
  <c r="E54" i="21"/>
  <c r="H54" i="21"/>
  <c r="J54" i="21"/>
  <c r="F54" i="21"/>
  <c r="D54" i="21"/>
  <c r="I56" i="21"/>
  <c r="E56" i="21"/>
  <c r="J56" i="21"/>
  <c r="F56" i="21"/>
  <c r="G56" i="21"/>
  <c r="K56" i="21"/>
  <c r="C56" i="21"/>
  <c r="H56" i="21"/>
  <c r="D56" i="21"/>
  <c r="L46" i="21"/>
  <c r="L64" i="21"/>
  <c r="L40" i="21"/>
  <c r="L34" i="21"/>
  <c r="L28" i="21"/>
  <c r="L22" i="21"/>
  <c r="L58" i="21" l="1"/>
  <c r="L56" i="21"/>
  <c r="L54" i="21"/>
  <c r="O41" i="20" l="1"/>
  <c r="O40" i="20"/>
  <c r="O39" i="20"/>
  <c r="O38" i="20"/>
  <c r="O37" i="20"/>
  <c r="O36" i="20"/>
  <c r="L15" i="21" l="1"/>
  <c r="L70" i="21" s="1"/>
  <c r="G17" i="22" s="1"/>
  <c r="O34" i="20"/>
  <c r="O33" i="20"/>
  <c r="O31" i="20"/>
  <c r="B21" i="21" s="1"/>
  <c r="O30" i="20"/>
  <c r="B20" i="21" s="1"/>
  <c r="O29" i="20"/>
  <c r="B19" i="21" s="1"/>
  <c r="O28" i="20"/>
  <c r="B18" i="21" s="1"/>
  <c r="L17" i="22" l="1"/>
  <c r="H17" i="22"/>
  <c r="B43" i="21"/>
  <c r="B37" i="21"/>
  <c r="B31" i="21"/>
  <c r="B25" i="21"/>
  <c r="B36" i="21"/>
  <c r="B42" i="21"/>
  <c r="B30" i="21"/>
  <c r="B24" i="21"/>
  <c r="B38" i="21"/>
  <c r="B44" i="21"/>
  <c r="B32" i="21"/>
  <c r="B26" i="21"/>
  <c r="B45" i="21"/>
  <c r="B39" i="21"/>
  <c r="B33" i="21"/>
  <c r="B27" i="21"/>
  <c r="A10" i="15"/>
  <c r="A11" i="15"/>
  <c r="A12" i="15"/>
  <c r="A13" i="15"/>
  <c r="A14" i="15"/>
  <c r="A15" i="15"/>
  <c r="A16" i="15"/>
  <c r="A9" i="15"/>
  <c r="G16" i="22" l="1"/>
  <c r="M17" i="22"/>
  <c r="N17" i="22"/>
  <c r="A8" i="18"/>
  <c r="A9" i="18"/>
  <c r="A10" i="18"/>
  <c r="A11" i="18"/>
  <c r="A12" i="18"/>
  <c r="A48" i="18"/>
  <c r="A49" i="18"/>
  <c r="A50" i="18"/>
  <c r="A51" i="18"/>
  <c r="H16" i="22" l="1"/>
  <c r="H19" i="22" s="1"/>
  <c r="L16" i="22"/>
  <c r="G19" i="22"/>
  <c r="A20" i="18"/>
  <c r="A21" i="18"/>
  <c r="A22" i="18"/>
  <c r="A23" i="18"/>
  <c r="A24" i="18"/>
  <c r="A25" i="18"/>
  <c r="A26" i="18"/>
  <c r="A19" i="18"/>
  <c r="N16" i="22" l="1"/>
  <c r="M16" i="22"/>
  <c r="L19" i="22"/>
  <c r="E57" i="18"/>
  <c r="D31" i="15"/>
  <c r="L71" i="21"/>
  <c r="N19" i="22" l="1"/>
  <c r="M19"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andrewef</author>
  </authors>
  <commentList>
    <comment ref="F18" authorId="0" shapeId="0" xr:uid="{33774029-70D9-4B9C-AA35-E285192AC926}">
      <text>
        <r>
          <rPr>
            <sz val="9"/>
            <color indexed="81"/>
            <rFont val="Tahoma"/>
            <family val="2"/>
          </rPr>
          <t xml:space="preserve">For instance, move your mouse over Teaching:B6 to read about unit codes.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andrewef</author>
  </authors>
  <commentList>
    <comment ref="A25" authorId="0" shapeId="0" xr:uid="{772ADE0B-1D41-4C47-BDBE-B2C1BECE3E9D}">
      <text>
        <r>
          <rPr>
            <sz val="7"/>
            <color indexed="81"/>
            <rFont val="Tahoma"/>
            <family val="2"/>
          </rPr>
          <t>Scholarly activity could include running/attending a symposium, submitting an article to a professional journal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Andrew Fluck</author>
    <author>andrewef</author>
  </authors>
  <commentList>
    <comment ref="B6" authorId="0" shapeId="0" xr:uid="{EB163EDB-8048-4C66-AE12-A311DDA7B015}">
      <text>
        <r>
          <rPr>
            <sz val="9"/>
            <color rgb="FF000000"/>
            <rFont val="Tahoma"/>
            <family val="2"/>
          </rPr>
          <t xml:space="preserve">The unit code will identify this teaching module uniquely within your institution.
</t>
        </r>
      </text>
    </comment>
    <comment ref="A7" authorId="1" shapeId="0" xr:uid="{368F4DA6-3259-4701-90E8-5AE1E6BD9745}">
      <text>
        <r>
          <rPr>
            <sz val="9"/>
            <color indexed="81"/>
            <rFont val="Tahoma"/>
            <family val="2"/>
          </rPr>
          <t xml:space="preserve">The weight is the unit's proportion of a full-time student's annual study load. If a full study load is 36 points, then you can use a formula like '=4.5/36' for the system to automatically convert points into the weight.
</t>
        </r>
      </text>
    </comment>
    <comment ref="B12" authorId="1" shapeId="0" xr:uid="{FA90191E-C2ED-4783-905E-961BA969C0F1}">
      <text>
        <r>
          <rPr>
            <sz val="7"/>
            <color indexed="81"/>
            <rFont val="Tahoma"/>
            <family val="2"/>
          </rPr>
          <t>The actual conduct of teaching sessions, including timetabled lectures, tutorials, workshops, demonstrations, practical classes, and fieldwork and online activities.</t>
        </r>
      </text>
    </comment>
    <comment ref="A18" authorId="1" shapeId="0" xr:uid="{8C6DAD9B-E065-48FE-A83E-6A00FA66D7FA}">
      <text>
        <r>
          <rPr>
            <sz val="7"/>
            <color indexed="81"/>
            <rFont val="Tahoma"/>
            <family val="2"/>
          </rPr>
          <t>An activity whose primary purpose is the presentation and structuring of information, ideas, skills (or body of knowledge and/or skills) to a class (face-to-face to a class or mediated by technology) to facilitate student learning.</t>
        </r>
      </text>
    </comment>
    <comment ref="B18" authorId="1" shapeId="0" xr:uid="{09D15081-D34D-46A5-ADCC-4CB6611817CA}">
      <text>
        <r>
          <rPr>
            <sz val="6"/>
            <color indexed="81"/>
            <rFont val="Tahoma"/>
            <family val="2"/>
          </rPr>
          <t>The time allocated to new development should acknowledge that extra time is required to research, plan and develop new units and/or specific new materials within an existing unit.</t>
        </r>
        <r>
          <rPr>
            <sz val="9"/>
            <color indexed="81"/>
            <rFont val="Tahoma"/>
            <family val="2"/>
          </rPr>
          <t xml:space="preserve">
</t>
        </r>
      </text>
    </comment>
    <comment ref="B19" authorId="1" shapeId="0" xr:uid="{8DD3C57C-809E-4361-835E-8403CDD0B81D}">
      <text>
        <r>
          <rPr>
            <sz val="7"/>
            <color indexed="81"/>
            <rFont val="Tahoma"/>
            <family val="2"/>
          </rPr>
          <t xml:space="preserve">The time allocation  to substantially review and adapt an existing unit or specific teaching materials within a unit: research the literature, adapt resources, and undertake the subsequent educational redesign, preparation and evaluation. </t>
        </r>
      </text>
    </comment>
    <comment ref="B20" authorId="1" shapeId="0" xr:uid="{FEA28428-DAA7-4784-9172-154A05C53793}">
      <text>
        <r>
          <rPr>
            <sz val="7"/>
            <color indexed="81"/>
            <rFont val="Tahoma"/>
            <family val="2"/>
          </rPr>
          <t>The “default” allocation for mature units where the staff member has taught the unit before and the materials are within his/her area of expertise: update materials and references, implement student feedback, improve assessment tasks.</t>
        </r>
        <r>
          <rPr>
            <sz val="9"/>
            <color indexed="81"/>
            <rFont val="Tahoma"/>
            <family val="2"/>
          </rPr>
          <t xml:space="preserve">
</t>
        </r>
      </text>
    </comment>
    <comment ref="B21" authorId="1" shapeId="0" xr:uid="{12D7CFDD-E820-4932-A432-BB83F7F064B7}">
      <text>
        <r>
          <rPr>
            <sz val="7"/>
            <color indexed="81"/>
            <rFont val="Tahoma"/>
            <family val="2"/>
          </rPr>
          <t>The repeat delivery or facilitation of a lecture, tutorial, workshop or other teaching activity within a week of the original, by the same person and in the same offering and mode of delivery as the original.</t>
        </r>
      </text>
    </comment>
    <comment ref="A24" authorId="1" shapeId="0" xr:uid="{609E05EE-B4AF-4B21-BAA7-6350335E9E1A}">
      <text>
        <r>
          <rPr>
            <sz val="7"/>
            <color indexed="81"/>
            <rFont val="Tahoma"/>
            <family val="2"/>
          </rPr>
          <t>A structured activity (synchronous or asynchronous) whose primary purpose is the clarification, exploration, reinforcement of subject content presented or accessed at another time or place (e.g. lecture, set reading).</t>
        </r>
      </text>
    </comment>
    <comment ref="A30" authorId="1" shapeId="0" xr:uid="{3ECE0B0E-9D8B-4270-A34F-2FCA70AE2A67}">
      <text>
        <r>
          <rPr>
            <sz val="7"/>
            <color indexed="81"/>
            <rFont val="Tahoma"/>
            <family val="2"/>
          </rPr>
          <t>A structured activity (synchronous or asynchronous) that involves a mix of presentation of new information/ideas/skills by the facilitator and teacher guided activities related to that information/ideas/skills.</t>
        </r>
      </text>
    </comment>
    <comment ref="A36" authorId="1" shapeId="0" xr:uid="{50B0F31F-2FE2-47D0-97DD-E14038DB805A}">
      <text>
        <r>
          <rPr>
            <sz val="7"/>
            <color indexed="81"/>
            <rFont val="Tahoma"/>
            <family val="2"/>
          </rPr>
          <t>A session with the primary purpose of demonstrating skills and supervising a group of students in practising those skills.  Specific WH&amp;S constraints may apply.</t>
        </r>
      </text>
    </comment>
    <comment ref="A42" authorId="1" shapeId="0" xr:uid="{190B5498-0448-4087-AF8A-6A68EF2DCE09}">
      <text>
        <r>
          <rPr>
            <sz val="9"/>
            <color indexed="81"/>
            <rFont val="Tahoma"/>
            <family val="2"/>
          </rPr>
          <t>A class in which students undertake self-directed learning under supervision.</t>
        </r>
      </text>
    </comment>
    <comment ref="A50" authorId="1" shapeId="0" xr:uid="{02F21102-576E-4FEF-8101-EE65CC29BD85}">
      <text>
        <r>
          <rPr>
            <sz val="9"/>
            <color indexed="81"/>
            <rFont val="Tahoma"/>
            <family val="2"/>
          </rPr>
          <t>Allowance for clinical, musical or other very small group practical skills development and/or assessment (hrs)</t>
        </r>
      </text>
    </comment>
    <comment ref="A54" authorId="1" shapeId="0" xr:uid="{5824EEFD-3B9D-4496-B1A8-805758ED558F}">
      <text>
        <r>
          <rPr>
            <sz val="7"/>
            <color indexed="81"/>
            <rFont val="Tahoma"/>
            <family val="2"/>
          </rPr>
          <t>Support, discussion and general advice to students on an individual basis.</t>
        </r>
      </text>
    </comment>
    <comment ref="A56" authorId="1" shapeId="0" xr:uid="{459F7D04-8D45-41F8-B290-F71497C361FD}">
      <text>
        <r>
          <rPr>
            <sz val="7"/>
            <color indexed="81"/>
            <rFont val="Tahoma"/>
            <family val="2"/>
          </rPr>
          <t>The process of formally marking submitted student work, as described in the unit outline, in order to provide feedback and / or attribute a grade.</t>
        </r>
      </text>
    </comment>
    <comment ref="A58" authorId="1" shapeId="0" xr:uid="{67613417-02D9-4FFA-BFEF-A4002DD5EAAF}">
      <text>
        <r>
          <rPr>
            <sz val="7"/>
            <color indexed="81"/>
            <rFont val="Tahoma"/>
            <family val="2"/>
          </rPr>
          <t>The process by which student work is independently assessed and then compared to ensure consistency and fairness in the determination of grades.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andrewef</author>
  </authors>
  <commentList>
    <comment ref="A17" authorId="0" shapeId="0" xr:uid="{274EE523-47A6-4CDA-8C72-7131F454BF41}">
      <text>
        <r>
          <rPr>
            <sz val="7"/>
            <color indexed="81"/>
            <rFont val="Tahoma"/>
            <family val="2"/>
          </rPr>
          <t>Large faculty or cost centre=151 or more full-time equivalent staff;  Medium = 51-150 FTE staff; Small - less than 50 FTE staff.</t>
        </r>
      </text>
    </comment>
    <comment ref="A42" authorId="0" shapeId="0" xr:uid="{4B4E134B-56B6-4A94-8783-E0B935777FD8}">
      <text>
        <r>
          <rPr>
            <sz val="9"/>
            <color indexed="81"/>
            <rFont val="Tahoma"/>
            <family val="2"/>
          </rPr>
          <t>Service roles with a recognised title</t>
        </r>
      </text>
    </comment>
  </commentList>
</comments>
</file>

<file path=xl/sharedStrings.xml><?xml version="1.0" encoding="utf-8"?>
<sst xmlns="http://schemas.openxmlformats.org/spreadsheetml/2006/main" count="428" uniqueCount="371">
  <si>
    <t>Lecture</t>
  </si>
  <si>
    <t>Tutorial</t>
  </si>
  <si>
    <t>Discipline</t>
  </si>
  <si>
    <t>School</t>
  </si>
  <si>
    <t>Manual input</t>
  </si>
  <si>
    <t>Dropdown list</t>
  </si>
  <si>
    <t>Automatic calc.</t>
  </si>
  <si>
    <t>Workshop</t>
  </si>
  <si>
    <t>Teaching Intensive</t>
  </si>
  <si>
    <t>Research Intensive</t>
  </si>
  <si>
    <t>Medium</t>
  </si>
  <si>
    <t>Small</t>
  </si>
  <si>
    <t>Large</t>
  </si>
  <si>
    <t>Academic Workload Summary</t>
  </si>
  <si>
    <t>To use this tool, please provide details of your work using the three sheets following:</t>
  </si>
  <si>
    <t>As you enter data, you will use the white and lavender cells as follows:</t>
  </si>
  <si>
    <t>The tables are reproduced from the peer-reviewed articles upon which the tool is based.</t>
  </si>
  <si>
    <t xml:space="preserve">The number of work hours in the year will be determined by your institution's enterprise bargaining or </t>
  </si>
  <si>
    <t>staff agreement. It can sometimes vary from year to year, depending upon which public holidays</t>
  </si>
  <si>
    <t>Work hours per year</t>
  </si>
  <si>
    <t>* Teaching</t>
  </si>
  <si>
    <t>* Research</t>
  </si>
  <si>
    <t>* Administration and Service</t>
  </si>
  <si>
    <r>
      <t>As you work, definitions of the terms used are available by mousing over any cell containing</t>
    </r>
    <r>
      <rPr>
        <sz val="18"/>
        <color theme="1"/>
        <rFont val="Calibri"/>
        <family val="2"/>
        <scheme val="minor"/>
      </rPr>
      <t xml:space="preserve"> ℹ</t>
    </r>
  </si>
  <si>
    <t>Unit code  ℹ</t>
  </si>
  <si>
    <t xml:space="preserve"> Summary Workload Hours </t>
  </si>
  <si>
    <t>Discipline coordinator</t>
  </si>
  <si>
    <t>This is the driving data page. Altering the material here will change how the tool works.</t>
  </si>
  <si>
    <t>Teaching table</t>
  </si>
  <si>
    <t>Research Tables</t>
  </si>
  <si>
    <t>Administration and Service Tables</t>
  </si>
  <si>
    <t>On-campus teaching</t>
  </si>
  <si>
    <t>Totally new</t>
  </si>
  <si>
    <t>Substantial review</t>
  </si>
  <si>
    <t>Update</t>
  </si>
  <si>
    <t>Repeat</t>
  </si>
  <si>
    <t>Online teaching</t>
  </si>
  <si>
    <t>Notes</t>
  </si>
  <si>
    <t>hours per hour of delivery but not including the time for delivery</t>
  </si>
  <si>
    <t>Unit planning</t>
  </si>
  <si>
    <t>This refers to the total average time required per student for all assessment tasks in a unit, regardless of the form of the assessment.</t>
  </si>
  <si>
    <t>Research related activity</t>
  </si>
  <si>
    <t>hours for this research task</t>
  </si>
  <si>
    <t>Study for a higher degree</t>
  </si>
  <si>
    <t>Dean or director of a budget centre</t>
  </si>
  <si>
    <t>Centre size</t>
  </si>
  <si>
    <t>Formal responsibility</t>
  </si>
  <si>
    <t>Sub-dean or deputy director of a budget centre</t>
  </si>
  <si>
    <t>Associate dean of teaching and learning</t>
  </si>
  <si>
    <t>Associate dean of research</t>
  </si>
  <si>
    <t>Graduate research coordinator</t>
  </si>
  <si>
    <t>Course (program) coordinator</t>
  </si>
  <si>
    <t>Honours, year level or campus coordinator</t>
  </si>
  <si>
    <t>Internal operational service</t>
  </si>
  <si>
    <t>External operational service</t>
  </si>
  <si>
    <t>Internal strategic service</t>
  </si>
  <si>
    <t>External strategic service</t>
  </si>
  <si>
    <t>Elected staff representative on Academic Board (or Senate)</t>
  </si>
  <si>
    <t>Service &amp; training as OH&amp;S representative</t>
  </si>
  <si>
    <t>Member of disciplinary board</t>
  </si>
  <si>
    <t>Member of ethics committee</t>
  </si>
  <si>
    <t>Member of Faculty board</t>
  </si>
  <si>
    <t>Member of other committee</t>
  </si>
  <si>
    <t xml:space="preserve">Chair of other committee </t>
  </si>
  <si>
    <t>Member of Teaching and learning committee (curriculum)</t>
  </si>
  <si>
    <t>Chair of Teaching and learning committee (curriculum)</t>
  </si>
  <si>
    <t>Member of Research committee</t>
  </si>
  <si>
    <t>Chair of Research committee</t>
  </si>
  <si>
    <t>Member of a working party</t>
  </si>
  <si>
    <t>NTEU (union) elected representative</t>
  </si>
  <si>
    <t>Engaged in marketing outreach, professional experience organiser, industry liaison</t>
  </si>
  <si>
    <t>Leader of marketing outreach, professional experience organiser, industry liaison</t>
  </si>
  <si>
    <t>Deputy head of school</t>
  </si>
  <si>
    <t>Member of University human research ethics committee</t>
  </si>
  <si>
    <t>Office holder on professional body associated with your role</t>
  </si>
  <si>
    <t>University representative on a state or national board</t>
  </si>
  <si>
    <t>Chair  of other external committee</t>
  </si>
  <si>
    <t>Annual median hours</t>
  </si>
  <si>
    <t>Hours per year</t>
  </si>
  <si>
    <t>Your forecast workload for the year will appear on the Summary sheet at the end.</t>
  </si>
  <si>
    <t>Total Research workload for the year</t>
  </si>
  <si>
    <t>Level of Effort</t>
  </si>
  <si>
    <t>Dropdown lists</t>
  </si>
  <si>
    <t>Planning time</t>
  </si>
  <si>
    <t>Lab session</t>
  </si>
  <si>
    <t>Studio class</t>
  </si>
  <si>
    <t>Field trip</t>
  </si>
  <si>
    <t>Total administration &amp; service workload for the year</t>
  </si>
  <si>
    <t>Time (per student) to visit and supervise students in industry placement, teaching practicum, clinical placements or other work-integrated learning activities (hours).</t>
  </si>
  <si>
    <t>Time to assess and give feedback on student work (per student per unit)</t>
  </si>
  <si>
    <t>Hours in a working day</t>
  </si>
  <si>
    <t>hours</t>
  </si>
  <si>
    <t>Initial Information</t>
  </si>
  <si>
    <t>College</t>
  </si>
  <si>
    <t>Academic level</t>
  </si>
  <si>
    <t>Academic levels</t>
  </si>
  <si>
    <t>A</t>
  </si>
  <si>
    <t>B</t>
  </si>
  <si>
    <t>C</t>
  </si>
  <si>
    <t>D</t>
  </si>
  <si>
    <t>E</t>
  </si>
  <si>
    <t>Balanced Research/Teaching</t>
  </si>
  <si>
    <t>Teaching Focused</t>
  </si>
  <si>
    <t>Workload allocation categories</t>
  </si>
  <si>
    <t>Research &amp; Scholarship</t>
  </si>
  <si>
    <t>Teaching &amp; related activity</t>
  </si>
  <si>
    <t>Year for workload allocation</t>
  </si>
  <si>
    <t>Your name (optional)</t>
  </si>
  <si>
    <t>Workload allocation category</t>
  </si>
  <si>
    <t>Expected annual workload hours</t>
  </si>
  <si>
    <t>e.g. presenting at  conferences/seminars, examining theses, editorial board duties/peer reviewing, reading, stakeholder engagement and other miscellaneous tasks to be negotiated</t>
  </si>
  <si>
    <t>Term</t>
  </si>
  <si>
    <t>Definition</t>
  </si>
  <si>
    <t>Academic Unit</t>
  </si>
  <si>
    <t>A College, Faculty, School, Division or Discipline, or an equivalent appropriate grouping for the development of a coherent workload model.</t>
  </si>
  <si>
    <t>Assessment</t>
  </si>
  <si>
    <t>Consultation (students)</t>
  </si>
  <si>
    <t>Support, discussion and general advice to students on an individual basis.</t>
  </si>
  <si>
    <t>Delivery</t>
  </si>
  <si>
    <t>The actual conduct of teaching sessions, including timetabled lectures, tutorials, workshops, demonstrations, practical classes, and fieldwork and online activities.</t>
  </si>
  <si>
    <t>Demonstration / practical Class</t>
  </si>
  <si>
    <t>A session with the primary purpose of demonstrating skills and supervising a group of students in practising those skills and includes any educational delivery described as a demonstration/ practical class in a course or unit outline, or in an official timetable issued by the University (as may be amended from time to time). Specific WH&amp;S constraints may apply.</t>
  </si>
  <si>
    <t>Discipline / Subject / Theme</t>
  </si>
  <si>
    <t>A specific field of knowledge that forms the basis of a field of study or a significant component within a course or program.</t>
  </si>
  <si>
    <t>EFTSL (Effective Full-time Study Load)</t>
  </si>
  <si>
    <t>The effective number of full-time students enrolled. For example, in a 12.5% unit, every 8 students is equivalent to one EFTSL.</t>
  </si>
  <si>
    <t>Fieldwork</t>
  </si>
  <si>
    <t>Learning experiences outside the classroom, in the outdoors or in the workplace.</t>
  </si>
  <si>
    <t>Flexible delivery</t>
  </si>
  <si>
    <t>Typically involves a mix of delivery modes specifically designed to suit the needs of a particular cohort of students.</t>
  </si>
  <si>
    <t>Group size</t>
  </si>
  <si>
    <t>The number of students usually acceptable within a session that is consistent with its educational purposes and any WH&amp;S requirements. Tutorials, workshops, demonstrations, excursions and practical classes are essentially small group activities and should not normally exceed a student-staff ratio of 22:1 and operate within appropriate safety constraints.</t>
  </si>
  <si>
    <t>Moderation</t>
  </si>
  <si>
    <t>The process by which student work is independently assessed and then compared to ensure consistency and fairness in the determination of grades.</t>
  </si>
  <si>
    <t>Online delivery</t>
  </si>
  <si>
    <t>Activities whose primary purpose is the presentation and structuring of information, ideas, and skills to a remote student audience or activities designed to facilitate learning and interaction between remote students and/or their teachers.</t>
  </si>
  <si>
    <t>Planning</t>
  </si>
  <si>
    <t>Designing and organising a given unit of work.  At each of the levels of development (New Development, Review, Update), the act of planning a unit requires different degrees of effort, involving academic tasks such as: developing curriculum, addressing issues from student feedback, developing a unit outline, developing/modifying learning outcomes, checking key dates, establishing a unit schedule, designing assessment tasks and rubrics, sourcing/updating references and readings, sourcing/ checking currency of websites, etc.</t>
  </si>
  <si>
    <t>Preparation</t>
  </si>
  <si>
    <t>The preparation of learning materials and activities for use in specific teaching sessions such as lectures, tutorials, workshops, online, etc. The time required by an individual staff member to create, review and/or source the teaching materials will vary according to the degree of development of the material and the mode of delivery.</t>
  </si>
  <si>
    <t>Preparation: New Development</t>
  </si>
  <si>
    <t>The time allocated to new development should acknowledge that extra time is required to research, plan and develop new units and/or specific new materials within an existing unit. A new development allocation should apply when determining the workload of an academic who is required to plan a new unit and/or develop new teaching materials for use within an existing unit.</t>
  </si>
  <si>
    <t>Preparation: Review</t>
  </si>
  <si>
    <t>The time allocation for review acknowledges the time required to substantially review and adapt an existing unit or specific teaching materials within a unit.</t>
  </si>
  <si>
    <t>The review of a unit or individual lectures, tutorials or workshops within a unit, requires additional time to research the literature, adapt resources, and undertake the subsequent educational redesign, preparation and evaluation.</t>
  </si>
  <si>
    <t>The existence of unit materials developed for previous offerings of a unit may be relevant and useful reference resources when designing a unit, but the the value of such resources and the extent to which they are useful will be left to the professional judgement of the Unit Coordinator.</t>
  </si>
  <si>
    <t>A review allocation should apply when determining the workload of an academic who is required to:</t>
  </si>
  <si>
    <r>
      <t>·</t>
    </r>
    <r>
      <rPr>
        <sz val="7"/>
        <color theme="1"/>
        <rFont val="Times New Roman"/>
        <family val="1"/>
      </rPr>
      <t xml:space="preserve">         </t>
    </r>
    <r>
      <rPr>
        <sz val="11"/>
        <color theme="1"/>
        <rFont val="Calibri"/>
        <family val="2"/>
        <scheme val="minor"/>
      </rPr>
      <t>Continue to develop a new unit that has been through its first iteration and needs to be reviewed in preparation for the second iteration;</t>
    </r>
  </si>
  <si>
    <r>
      <t>·</t>
    </r>
    <r>
      <rPr>
        <sz val="7"/>
        <color theme="1"/>
        <rFont val="Times New Roman"/>
        <family val="1"/>
      </rPr>
      <t xml:space="preserve">         </t>
    </r>
    <r>
      <rPr>
        <sz val="11"/>
        <color theme="1"/>
        <rFont val="Calibri"/>
        <family val="2"/>
        <scheme val="minor"/>
      </rPr>
      <t>Teach an existing unit for the first time for which materials exist, but with which the academic needs to become familiar and/or modify; and/or</t>
    </r>
  </si>
  <si>
    <r>
      <t>·</t>
    </r>
    <r>
      <rPr>
        <sz val="7"/>
        <color theme="1"/>
        <rFont val="Times New Roman"/>
        <family val="1"/>
      </rPr>
      <t xml:space="preserve">         </t>
    </r>
    <r>
      <rPr>
        <sz val="11"/>
        <color theme="1"/>
        <rFont val="Calibri"/>
        <family val="2"/>
        <scheme val="minor"/>
      </rPr>
      <t>Adapt an existing face-to-face unit for online/flexible delivery or vice versa.</t>
    </r>
  </si>
  <si>
    <t>Preparation: Update</t>
  </si>
  <si>
    <r>
      <t>·</t>
    </r>
    <r>
      <rPr>
        <sz val="7"/>
        <color theme="1"/>
        <rFont val="Times New Roman"/>
        <family val="1"/>
      </rPr>
      <t xml:space="preserve">         </t>
    </r>
    <r>
      <rPr>
        <sz val="11"/>
        <color theme="1"/>
        <rFont val="Calibri"/>
        <family val="2"/>
        <scheme val="minor"/>
      </rPr>
      <t>Teach a unit s/he has developed to a ‘mature’ stage; and</t>
    </r>
  </si>
  <si>
    <r>
      <t>·</t>
    </r>
    <r>
      <rPr>
        <sz val="7"/>
        <color theme="1"/>
        <rFont val="Times New Roman"/>
        <family val="1"/>
      </rPr>
      <t xml:space="preserve">         </t>
    </r>
    <r>
      <rPr>
        <sz val="11"/>
        <color theme="1"/>
        <rFont val="Calibri"/>
        <family val="2"/>
        <scheme val="minor"/>
      </rPr>
      <t>Teach in a unit with materials created by others, but where s/he has taken the unit before and/or is very familiar with the material.</t>
    </r>
  </si>
  <si>
    <t>Professional/staff development</t>
  </si>
  <si>
    <t>Activities required to be completed by a staff member in order to meet their professional responsibilities. This includes activities such as: maintaining currency or certification in a discipline, trade, industry, or ensuring competency with university systems, software or procedures. For teaching focussed staff, it includes scholarship of teaching and study towards a teaching qualification.</t>
  </si>
  <si>
    <t>Repeat session</t>
  </si>
  <si>
    <t>The repeat delivery or facilitation of a lecture, tutorial, workshop or other teaching activity within a week of the original, by the same person and in the same offering and mode of delivery as the original. If no further preparation time is needed for a session, only the delivery time is allocated, otherwise the appropriate preparation allowance applies.</t>
  </si>
  <si>
    <t>Research activities</t>
  </si>
  <si>
    <t>All activities undertaken in order to meet research and scholarly obligations. This will include activities such as developing research proposals and grants, writing scholarly papers or books for submission, supervising RHD students, mentoring junior researchers, managing research projects and preparing conference presentations.</t>
  </si>
  <si>
    <t>Service roles</t>
  </si>
  <si>
    <t>Service activities include (but are not limited to):</t>
  </si>
  <si>
    <r>
      <t>·</t>
    </r>
    <r>
      <rPr>
        <sz val="7"/>
        <color theme="1"/>
        <rFont val="Times New Roman"/>
        <family val="1"/>
      </rPr>
      <t xml:space="preserve">         </t>
    </r>
    <r>
      <rPr>
        <sz val="11"/>
        <color theme="1"/>
        <rFont val="Calibri"/>
        <family val="2"/>
        <scheme val="minor"/>
      </rPr>
      <t>formal leadership roles</t>
    </r>
  </si>
  <si>
    <r>
      <t>·</t>
    </r>
    <r>
      <rPr>
        <sz val="7"/>
        <color theme="1"/>
        <rFont val="Times New Roman"/>
        <family val="1"/>
      </rPr>
      <t xml:space="preserve">         </t>
    </r>
    <r>
      <rPr>
        <sz val="11"/>
        <color theme="1"/>
        <rFont val="Calibri"/>
        <family val="2"/>
        <scheme val="minor"/>
      </rPr>
      <t>handling student appeals, disputes and grievances</t>
    </r>
  </si>
  <si>
    <r>
      <t>·</t>
    </r>
    <r>
      <rPr>
        <sz val="7"/>
        <color theme="1"/>
        <rFont val="Times New Roman"/>
        <family val="1"/>
      </rPr>
      <t xml:space="preserve">         </t>
    </r>
    <r>
      <rPr>
        <sz val="11"/>
        <color theme="1"/>
        <rFont val="Calibri"/>
        <family val="2"/>
        <scheme val="minor"/>
      </rPr>
      <t>staff development, performance and supervision matters</t>
    </r>
  </si>
  <si>
    <r>
      <t>·</t>
    </r>
    <r>
      <rPr>
        <sz val="7"/>
        <color theme="1"/>
        <rFont val="Times New Roman"/>
        <family val="1"/>
      </rPr>
      <t xml:space="preserve">         </t>
    </r>
    <r>
      <rPr>
        <sz val="11"/>
        <color theme="1"/>
        <rFont val="Calibri"/>
        <family val="2"/>
        <scheme val="minor"/>
      </rPr>
      <t>preparation and attendance at University meetings and committees</t>
    </r>
  </si>
  <si>
    <r>
      <t>·</t>
    </r>
    <r>
      <rPr>
        <sz val="7"/>
        <color theme="1"/>
        <rFont val="Times New Roman"/>
        <family val="1"/>
      </rPr>
      <t xml:space="preserve">         </t>
    </r>
    <r>
      <rPr>
        <sz val="11"/>
        <color theme="1"/>
        <rFont val="Calibri"/>
        <family val="2"/>
        <scheme val="minor"/>
      </rPr>
      <t>general timetabling, financial, travel and administrative responsibilities</t>
    </r>
  </si>
  <si>
    <r>
      <t>·</t>
    </r>
    <r>
      <rPr>
        <sz val="7"/>
        <color theme="1"/>
        <rFont val="Times New Roman"/>
        <family val="1"/>
      </rPr>
      <t xml:space="preserve">         </t>
    </r>
    <r>
      <rPr>
        <sz val="11"/>
        <color theme="1"/>
        <rFont val="Calibri"/>
        <family val="2"/>
        <scheme val="minor"/>
      </rPr>
      <t>organising and participation in community and industry seminars, workshops etc.</t>
    </r>
  </si>
  <si>
    <r>
      <t>·</t>
    </r>
    <r>
      <rPr>
        <sz val="7"/>
        <color theme="1"/>
        <rFont val="Times New Roman"/>
        <family val="1"/>
      </rPr>
      <t xml:space="preserve">         </t>
    </r>
    <r>
      <rPr>
        <sz val="11"/>
        <color theme="1"/>
        <rFont val="Calibri"/>
        <family val="2"/>
        <scheme val="minor"/>
      </rPr>
      <t>organising and contributing to professional associations, community , business and industry organisations on behalf of the University</t>
    </r>
  </si>
  <si>
    <r>
      <t>·</t>
    </r>
    <r>
      <rPr>
        <sz val="7"/>
        <color theme="1"/>
        <rFont val="Times New Roman"/>
        <family val="1"/>
      </rPr>
      <t xml:space="preserve">         </t>
    </r>
    <r>
      <rPr>
        <sz val="11"/>
        <color theme="1"/>
        <rFont val="Calibri"/>
        <family val="2"/>
        <scheme val="minor"/>
      </rPr>
      <t>work to obtain professional accreditation, and participation in such bodies</t>
    </r>
  </si>
  <si>
    <r>
      <t>·</t>
    </r>
    <r>
      <rPr>
        <sz val="7"/>
        <color theme="1"/>
        <rFont val="Times New Roman"/>
        <family val="1"/>
      </rPr>
      <t xml:space="preserve">         </t>
    </r>
    <r>
      <rPr>
        <sz val="11"/>
        <color theme="1"/>
        <rFont val="Calibri"/>
        <family val="2"/>
        <scheme val="minor"/>
      </rPr>
      <t>clinical placement activities</t>
    </r>
  </si>
  <si>
    <r>
      <t>·</t>
    </r>
    <r>
      <rPr>
        <sz val="7"/>
        <color theme="1"/>
        <rFont val="Times New Roman"/>
        <family val="1"/>
      </rPr>
      <t xml:space="preserve">         </t>
    </r>
    <r>
      <rPr>
        <sz val="11"/>
        <color theme="1"/>
        <rFont val="Calibri"/>
        <family val="2"/>
        <scheme val="minor"/>
      </rPr>
      <t>contribution to professional practice</t>
    </r>
  </si>
  <si>
    <r>
      <t>·</t>
    </r>
    <r>
      <rPr>
        <sz val="7"/>
        <color theme="1"/>
        <rFont val="Times New Roman"/>
        <family val="1"/>
      </rPr>
      <t xml:space="preserve">         </t>
    </r>
    <r>
      <rPr>
        <sz val="11"/>
        <color theme="1"/>
        <rFont val="Calibri"/>
        <family val="2"/>
        <scheme val="minor"/>
      </rPr>
      <t>indigenous community responsibilities</t>
    </r>
  </si>
  <si>
    <r>
      <t>·</t>
    </r>
    <r>
      <rPr>
        <sz val="7"/>
        <color theme="1"/>
        <rFont val="Times New Roman"/>
        <family val="1"/>
      </rPr>
      <t xml:space="preserve">         </t>
    </r>
    <r>
      <rPr>
        <sz val="11"/>
        <color theme="1"/>
        <rFont val="Calibri"/>
        <family val="2"/>
        <scheme val="minor"/>
      </rPr>
      <t>school and community outreach and promotion programs</t>
    </r>
  </si>
  <si>
    <r>
      <t>·</t>
    </r>
    <r>
      <rPr>
        <sz val="7"/>
        <color theme="1"/>
        <rFont val="Times New Roman"/>
        <family val="1"/>
      </rPr>
      <t xml:space="preserve">         </t>
    </r>
    <r>
      <rPr>
        <sz val="11"/>
        <color theme="1"/>
        <rFont val="Calibri"/>
        <family val="2"/>
        <scheme val="minor"/>
      </rPr>
      <t>union office bearers</t>
    </r>
  </si>
  <si>
    <r>
      <t>·</t>
    </r>
    <r>
      <rPr>
        <sz val="7"/>
        <color theme="1"/>
        <rFont val="Times New Roman"/>
        <family val="1"/>
      </rPr>
      <t xml:space="preserve">         </t>
    </r>
    <r>
      <rPr>
        <sz val="11"/>
        <color theme="1"/>
        <rFont val="Calibri"/>
        <family val="2"/>
        <scheme val="minor"/>
      </rPr>
      <t>Chairing and membership of University committees, Council, Senate working parties, AWCC etc.</t>
    </r>
  </si>
  <si>
    <r>
      <t>·</t>
    </r>
    <r>
      <rPr>
        <sz val="7"/>
        <color theme="1"/>
        <rFont val="Times New Roman"/>
        <family val="1"/>
      </rPr>
      <t xml:space="preserve">         </t>
    </r>
    <r>
      <rPr>
        <sz val="11"/>
        <color theme="1"/>
        <rFont val="Calibri"/>
        <family val="2"/>
        <scheme val="minor"/>
      </rPr>
      <t>Serving on Professional, Community, Industry and Stakeholder and similar bodies</t>
    </r>
  </si>
  <si>
    <r>
      <t>·</t>
    </r>
    <r>
      <rPr>
        <sz val="7"/>
        <color theme="1"/>
        <rFont val="Times New Roman"/>
        <family val="1"/>
      </rPr>
      <t xml:space="preserve">         </t>
    </r>
    <r>
      <rPr>
        <sz val="11"/>
        <color theme="1"/>
        <rFont val="Calibri"/>
        <family val="2"/>
        <scheme val="minor"/>
      </rPr>
      <t>Engagement in University compliance activities (meeting processes and reporting/reviewing requirements, training and preparation activities and providing written feedback).</t>
    </r>
  </si>
  <si>
    <t>Teaching and related activities</t>
  </si>
  <si>
    <t>Can include:</t>
  </si>
  <si>
    <r>
      <t>·</t>
    </r>
    <r>
      <rPr>
        <sz val="7"/>
        <color theme="1"/>
        <rFont val="Times New Roman"/>
        <family val="1"/>
      </rPr>
      <t xml:space="preserve">         </t>
    </r>
    <r>
      <rPr>
        <sz val="11"/>
        <color theme="1"/>
        <rFont val="Calibri"/>
        <family val="2"/>
        <scheme val="minor"/>
      </rPr>
      <t>unit coordination</t>
    </r>
  </si>
  <si>
    <r>
      <t>·</t>
    </r>
    <r>
      <rPr>
        <sz val="7"/>
        <color theme="1"/>
        <rFont val="Times New Roman"/>
        <family val="1"/>
      </rPr>
      <t xml:space="preserve">         </t>
    </r>
    <r>
      <rPr>
        <sz val="11"/>
        <color theme="1"/>
        <rFont val="Calibri"/>
        <family val="2"/>
        <scheme val="minor"/>
      </rPr>
      <t>development of teaching materials and learning resources</t>
    </r>
  </si>
  <si>
    <r>
      <t>·</t>
    </r>
    <r>
      <rPr>
        <sz val="7"/>
        <color theme="1"/>
        <rFont val="Times New Roman"/>
        <family val="1"/>
      </rPr>
      <t xml:space="preserve">         </t>
    </r>
    <r>
      <rPr>
        <sz val="11"/>
        <color theme="1"/>
        <rFont val="Calibri"/>
        <family val="2"/>
        <scheme val="minor"/>
      </rPr>
      <t>teaching delivery</t>
    </r>
  </si>
  <si>
    <r>
      <t>·</t>
    </r>
    <r>
      <rPr>
        <sz val="7"/>
        <color theme="1"/>
        <rFont val="Times New Roman"/>
        <family val="1"/>
      </rPr>
      <t xml:space="preserve">         </t>
    </r>
    <r>
      <rPr>
        <sz val="11"/>
        <color theme="1"/>
        <rFont val="Calibri"/>
        <family val="2"/>
        <scheme val="minor"/>
      </rPr>
      <t>curriculum design and renewal</t>
    </r>
  </si>
  <si>
    <r>
      <t>·</t>
    </r>
    <r>
      <rPr>
        <sz val="7"/>
        <color theme="1"/>
        <rFont val="Times New Roman"/>
        <family val="1"/>
      </rPr>
      <t xml:space="preserve">         </t>
    </r>
    <r>
      <rPr>
        <sz val="11"/>
        <color theme="1"/>
        <rFont val="Calibri"/>
        <family val="2"/>
        <scheme val="minor"/>
      </rPr>
      <t>assessment of student work</t>
    </r>
  </si>
  <si>
    <r>
      <t>·</t>
    </r>
    <r>
      <rPr>
        <sz val="7"/>
        <color theme="1"/>
        <rFont val="Times New Roman"/>
        <family val="1"/>
      </rPr>
      <t xml:space="preserve">         </t>
    </r>
    <r>
      <rPr>
        <sz val="11"/>
        <color theme="1"/>
        <rFont val="Calibri"/>
        <family val="2"/>
        <scheme val="minor"/>
      </rPr>
      <t>student consultation, including face-to-face and online</t>
    </r>
  </si>
  <si>
    <r>
      <t>·</t>
    </r>
    <r>
      <rPr>
        <sz val="7"/>
        <color theme="1"/>
        <rFont val="Times New Roman"/>
        <family val="1"/>
      </rPr>
      <t xml:space="preserve">         </t>
    </r>
    <r>
      <rPr>
        <sz val="11"/>
        <color theme="1"/>
        <rFont val="Calibri"/>
        <family val="2"/>
        <scheme val="minor"/>
      </rPr>
      <t>fieldwork supervision</t>
    </r>
  </si>
  <si>
    <r>
      <t>·</t>
    </r>
    <r>
      <rPr>
        <sz val="7"/>
        <color theme="1"/>
        <rFont val="Times New Roman"/>
        <family val="1"/>
      </rPr>
      <t xml:space="preserve">         </t>
    </r>
    <r>
      <rPr>
        <sz val="11"/>
        <color theme="1"/>
        <rFont val="Calibri"/>
        <family val="2"/>
        <scheme val="minor"/>
      </rPr>
      <t>supervision of honours students and postgraduate research projects</t>
    </r>
  </si>
  <si>
    <r>
      <t>·</t>
    </r>
    <r>
      <rPr>
        <sz val="7"/>
        <color theme="1"/>
        <rFont val="Times New Roman"/>
        <family val="1"/>
      </rPr>
      <t xml:space="preserve">         </t>
    </r>
    <r>
      <rPr>
        <sz val="11"/>
        <color theme="1"/>
        <rFont val="Calibri"/>
        <family val="2"/>
        <scheme val="minor"/>
      </rPr>
      <t>evaluation of teaching methods and teaching materials</t>
    </r>
  </si>
  <si>
    <r>
      <t>·</t>
    </r>
    <r>
      <rPr>
        <sz val="7"/>
        <color theme="1"/>
        <rFont val="Times New Roman"/>
        <family val="1"/>
      </rPr>
      <t xml:space="preserve">         </t>
    </r>
    <r>
      <rPr>
        <sz val="11"/>
        <color theme="1"/>
        <rFont val="Calibri"/>
        <family val="2"/>
        <scheme val="minor"/>
      </rPr>
      <t>teaching scholarship involving developing a critical understanding of literature and information on pedagogic processes</t>
    </r>
  </si>
  <si>
    <r>
      <t>·</t>
    </r>
    <r>
      <rPr>
        <sz val="7"/>
        <color theme="1"/>
        <rFont val="Times New Roman"/>
        <family val="1"/>
      </rPr>
      <t xml:space="preserve">         </t>
    </r>
    <r>
      <rPr>
        <sz val="11"/>
        <color theme="1"/>
        <rFont val="Calibri"/>
        <family val="2"/>
        <scheme val="minor"/>
      </rPr>
      <t>staff development associated with teaching-related duties</t>
    </r>
  </si>
  <si>
    <r>
      <t>·</t>
    </r>
    <r>
      <rPr>
        <sz val="7"/>
        <color theme="1"/>
        <rFont val="Times New Roman"/>
        <family val="1"/>
      </rPr>
      <t xml:space="preserve">         </t>
    </r>
    <r>
      <rPr>
        <sz val="11"/>
        <color theme="1"/>
        <rFont val="Calibri"/>
        <family val="2"/>
        <scheme val="minor"/>
      </rPr>
      <t>approved travel for teaching</t>
    </r>
  </si>
  <si>
    <t>For teaching-focused staff, teaching and related activities also include:</t>
  </si>
  <si>
    <r>
      <t>·</t>
    </r>
    <r>
      <rPr>
        <sz val="7"/>
        <color theme="1"/>
        <rFont val="Times New Roman"/>
        <family val="1"/>
      </rPr>
      <t xml:space="preserve">         </t>
    </r>
    <r>
      <rPr>
        <sz val="11"/>
        <color theme="1"/>
        <rFont val="Calibri"/>
        <family val="2"/>
        <scheme val="minor"/>
      </rPr>
      <t>Industry, clinical and creative practice as required to achieve high-quality teaching;</t>
    </r>
  </si>
  <si>
    <r>
      <t>·</t>
    </r>
    <r>
      <rPr>
        <sz val="7"/>
        <color theme="1"/>
        <rFont val="Times New Roman"/>
        <family val="1"/>
      </rPr>
      <t xml:space="preserve">         </t>
    </r>
    <r>
      <rPr>
        <sz val="11"/>
        <color theme="1"/>
        <rFont val="Calibri"/>
        <family val="2"/>
        <scheme val="minor"/>
      </rPr>
      <t>Participation in teaching-relevant industry, clinical or creative work and/or accreditation; and</t>
    </r>
  </si>
  <si>
    <r>
      <t>·</t>
    </r>
    <r>
      <rPr>
        <sz val="7"/>
        <color theme="1"/>
        <rFont val="Times New Roman"/>
        <family val="1"/>
      </rPr>
      <t xml:space="preserve">         </t>
    </r>
    <r>
      <rPr>
        <sz val="11"/>
        <color theme="1"/>
        <rFont val="Calibri"/>
        <family val="2"/>
        <scheme val="minor"/>
      </rPr>
      <t>Scholarship of teaching.</t>
    </r>
  </si>
  <si>
    <t>A structured activity (synchronous or asynchronous) whose primary purpose is the clarification, exploration, reinforcement of subject content presented or accessed at another time or place (e.g. lecture, set reading) and includes any educational delivery described as a tutorial in a course or unit outline, or in an official timetable issued by the University (as may be amended from time to time).</t>
  </si>
  <si>
    <t>Unit</t>
  </si>
  <si>
    <t>A planned teaching program that forms a part of a recognised course of study within the university. Students may enrol in one or more units from those offered in a teaching period. A unit usually has a recognised code and weighting. If the same unit is offered in different modes of delivery in the same offering (e.g. online, face to face, or mixed mode) for workload purposes they are considered as separate units.</t>
  </si>
  <si>
    <t>Unit coordinator</t>
  </si>
  <si>
    <t>The person (or persons) with the major academic responsibility for the educational design and development of teaching materials in a given unit.</t>
  </si>
  <si>
    <t>The role of the unit coordinator also involves a range of administrative tasks to facilitate student learning in the unit of work. The Unit Coordinator will typically be a continuing or contract staff member and have specific expertise and experience in the subject matter covered in the relevant unit.</t>
  </si>
  <si>
    <t>A structured activity (synchronous or asynchronous) that involves a mix of presentation of new information/ideas/skills by the facilitator and teacher guided activities related to that information/ideas/skills and includes any educational delivery described as a workshop in a course or unit outline, or in an official timetable issued by the University (as may be amended from time to time).</t>
  </si>
  <si>
    <t>Work-related travel time</t>
  </si>
  <si>
    <t>The amount of approved time taken to travel between two or more work locations.</t>
  </si>
  <si>
    <t>The process of formally marking submitted student work, as described in the unit outline, in order to provide feedback and / or attribute a grade. A wide range of formative and summative assessment tasks may be appropriate, with some more appropriate in certain discipline. Assessment tasks may include essays, assignments, examinations, portfolios, presentations, field supervision, practical examinations, and professional experience.</t>
  </si>
  <si>
    <t>An activity whose primary purpose is the presentation and structuring of information, ideas, skills (or body of knowledge and/or skills) to a class to facilitate student learning. The activity may be face-to-face to a class or mediated by technology, and includes any educational delivery described as a lecture in a course or unit outline, or in an official timetable issued by the University (as may be amended from time to time).</t>
  </si>
  <si>
    <t>The time allocation for an update is generally considered the “default” allocation for mature units where the staff member has taught the unit before and the materials are within his/her area of expertise. An update allocation acknowledges that quality teaching stems from continuous improvement and ensuring the currency and relevance of teaching materials and approaches. The allocation ensures sufficient time is provided to update the materials and references, make changes in response to student feedback, update specific lecture, tutorial and/or workshop materials; and improve assessment tasks. This allocation will apply when determining the workload of an academic who is required to:</t>
  </si>
  <si>
    <t>Unit Planning  ℹ</t>
  </si>
  <si>
    <t xml:space="preserve">Estimated number of students to be visited in workplace e.g. clincal placement, teaching practicum, industry or work integrated learning </t>
  </si>
  <si>
    <t>Teaching-related travel time per unit (hours)</t>
  </si>
  <si>
    <t>WORK INTEGRATED LEARNING ACTIVITIES</t>
  </si>
  <si>
    <t>Coordination/admin</t>
  </si>
  <si>
    <t>E.G. University council, academic senate, university level, teaching and learning committee, sub-committees, of senate, course review (quality assurance), course accreditation, new course development.</t>
  </si>
  <si>
    <t>Participating in a course review(s)</t>
  </si>
  <si>
    <t>Name the journal(s), committee(s), role(s) etc</t>
  </si>
  <si>
    <t>Therefore, working days in a year</t>
  </si>
  <si>
    <t>Name the committee(s), role(s) etc</t>
  </si>
  <si>
    <t>Estimated no. of students in unit</t>
  </si>
  <si>
    <t>Unit coordination (inferred)</t>
  </si>
  <si>
    <t>I am coordinating this unit</t>
  </si>
  <si>
    <t>Yes</t>
  </si>
  <si>
    <t>No</t>
  </si>
  <si>
    <t>Editor of a journal or conference proceedings</t>
  </si>
  <si>
    <t>For (individual)</t>
  </si>
  <si>
    <t xml:space="preserve">ASSESSMENT </t>
  </si>
  <si>
    <t>UNIT COORDINATION &amp; PLANNING</t>
  </si>
  <si>
    <t>Other internal service activity or working party at institutional level (enter hours per annum in B41 and a brief description in F41</t>
  </si>
  <si>
    <t>Give a brief descriotion of the role</t>
  </si>
  <si>
    <t>Participating in a formal school or cost centre review- estimate number of hours</t>
  </si>
  <si>
    <t>Member of confirmation, promotions, selection, or misconduct committee etc.</t>
  </si>
  <si>
    <t>Appointment fraction (%)</t>
  </si>
  <si>
    <t>Teaching</t>
  </si>
  <si>
    <t>Research</t>
  </si>
  <si>
    <t>Administration &amp; Service</t>
  </si>
  <si>
    <t>Total =</t>
  </si>
  <si>
    <t>[pre-sets]</t>
  </si>
  <si>
    <t>[or adjust manually]</t>
  </si>
  <si>
    <t>of your expected annual hours</t>
  </si>
  <si>
    <t>Percentage</t>
  </si>
  <si>
    <r>
      <t xml:space="preserve">Faculty/School/local level </t>
    </r>
    <r>
      <rPr>
        <i/>
        <sz val="12"/>
        <color theme="1"/>
        <rFont val="Calibri"/>
        <family val="2"/>
        <scheme val="minor"/>
      </rPr>
      <t xml:space="preserve">strategic </t>
    </r>
    <r>
      <rPr>
        <sz val="12"/>
        <color theme="1"/>
        <rFont val="Calibri"/>
        <family val="2"/>
        <scheme val="minor"/>
      </rPr>
      <t>committees or working parties, e.g. Faculty Board, accreditation, T&amp;L, research, liaise with stakeholders</t>
    </r>
  </si>
  <si>
    <t>As chair or convenor</t>
  </si>
  <si>
    <t>As a member</t>
  </si>
  <si>
    <t>As a member.</t>
  </si>
  <si>
    <r>
      <t xml:space="preserve">Faculty/workgroup level </t>
    </r>
    <r>
      <rPr>
        <i/>
        <sz val="12"/>
        <color theme="1"/>
        <rFont val="Calibri"/>
        <family val="2"/>
        <scheme val="minor"/>
      </rPr>
      <t>operational</t>
    </r>
    <r>
      <rPr>
        <sz val="12"/>
        <color theme="1"/>
        <rFont val="Calibri"/>
        <family val="2"/>
        <scheme val="minor"/>
      </rPr>
      <t xml:space="preserve"> committees , working parties e.g. promotions, selection, misconduct, integrity, ethics, ERA review, …</t>
    </r>
  </si>
  <si>
    <t>College/Faculty level: Formal appointed roles involving internal service/ administrative (Examples)</t>
  </si>
  <si>
    <t>per activity</t>
  </si>
  <si>
    <t>Standard administrative allowance for all staff to attend to emails etc.</t>
  </si>
  <si>
    <t xml:space="preserve">Nominated University representative on external body e.g. government committee or working party, professional accreditation body or association; task force, working party etc. </t>
  </si>
  <si>
    <t>Assoc editor of a journal (member of an editorial board)</t>
  </si>
  <si>
    <t>Total teaching workload for the year (hours)</t>
  </si>
  <si>
    <t>Percentage of your expected annual hours</t>
  </si>
  <si>
    <t>Online teaching/blended learning</t>
  </si>
  <si>
    <t>Time to set up for a class or tutorial (hours)</t>
  </si>
  <si>
    <t>Number of students whose work I assess in this unit.</t>
  </si>
  <si>
    <t>Delivery Type (f2f or online/blended)   ℹ</t>
  </si>
  <si>
    <t>Participation in ad hoc events  e.g. staff development/ meetings/ confirmation of candidature/ presentations by visiting scholars, etc. (Enter number of events per year)</t>
  </si>
  <si>
    <t>SERVICE ROLES AND ACTIVITIES INTERNAL TO THE UNIVERSITY</t>
  </si>
  <si>
    <t>Click to select role</t>
  </si>
  <si>
    <t>Click on information and select size of your organisational unit (i.e. Small, Medium or Large) ℹ</t>
  </si>
  <si>
    <t>PREPARATION &amp; DELIVERY OF TEACHING MATERIALS - provide delivery hours for each element: preparation and delivery time will be calculated</t>
  </si>
  <si>
    <t>Time to moderate student assessment items (per unit)</t>
  </si>
  <si>
    <t>Research Only</t>
  </si>
  <si>
    <t>Administration, Service &amp; Community engagement</t>
  </si>
  <si>
    <t>Number of activities</t>
  </si>
  <si>
    <t>Number of activities or check to select</t>
  </si>
  <si>
    <t>Study/Long Service/Extended leave period (enter no. of days)</t>
  </si>
  <si>
    <t>Maximum annual workload hours</t>
  </si>
  <si>
    <t>password</t>
  </si>
  <si>
    <t>awt1</t>
  </si>
  <si>
    <t xml:space="preserve">REFERENCE: Kenny, J and Fluck, AE, (2018) “Research workloads in Australian Universities”, Australian Universities' Review, 60 (2) pp. 25-37. </t>
  </si>
  <si>
    <t>REFERENCE: Kenny, J and Fluck, AE, (2017) “Towards a methodology to determine standard time allocations for academic work”, Journal of Higher Education Policy and Management, 39 (5) pp. 503-523. doi:10.1080/1360080X.2017.1354773</t>
  </si>
  <si>
    <r>
      <t xml:space="preserve">REFERENCE: Kenny, J and Fluck, A, (2019) “Academic administration and service workloads in Australian universities”, </t>
    </r>
    <r>
      <rPr>
        <i/>
        <sz val="11"/>
        <color theme="1"/>
        <rFont val="Calibri"/>
        <family val="2"/>
        <scheme val="minor"/>
      </rPr>
      <t>Australian Universities' Review</t>
    </r>
    <r>
      <rPr>
        <sz val="11"/>
        <color theme="1"/>
        <rFont val="Calibri"/>
        <family val="2"/>
        <scheme val="minor"/>
      </rPr>
      <t xml:space="preserve">, 61 (2) pp. 21-30. </t>
    </r>
  </si>
  <si>
    <t>Terminology</t>
  </si>
  <si>
    <t>Years</t>
  </si>
  <si>
    <t>Time for student consultation &amp; individual support</t>
  </si>
  <si>
    <t>Summary of median academic workload allocations for teaching-related activities per 12.5% unit(hrs)</t>
  </si>
  <si>
    <t>Rationale for amendment</t>
  </si>
  <si>
    <t>Supervise Honours or Masters by Research candidate</t>
  </si>
  <si>
    <t>Often cited in interviews</t>
  </si>
  <si>
    <t>hours/year</t>
  </si>
  <si>
    <t>Rationale</t>
  </si>
  <si>
    <t>Activity</t>
  </si>
  <si>
    <t>TEACHING EXTRAS</t>
  </si>
  <si>
    <t>Number (or fraction) of candidates supervised</t>
  </si>
  <si>
    <t>Supervision of sessional/casuals</t>
  </si>
  <si>
    <t>Often cited in interviews: each requires induction/consultation/support/scheduling)</t>
  </si>
  <si>
    <t>151 full-time equivalent staff or more</t>
  </si>
  <si>
    <t>51-150 full-time equivalent staff</t>
  </si>
  <si>
    <t>less than 50 full-time equivalent staff</t>
  </si>
  <si>
    <t>RESEARCH EXTRAS</t>
  </si>
  <si>
    <t>Project size</t>
  </si>
  <si>
    <t>Hours per year for each activity</t>
  </si>
  <si>
    <t>I will apply for a grant for this project</t>
  </si>
  <si>
    <t>I will be managing/ running this project</t>
  </si>
  <si>
    <t>Nationally competitive (category 1)</t>
  </si>
  <si>
    <t>Cooperative research with external partner</t>
  </si>
  <si>
    <t>Other funded project</t>
  </si>
  <si>
    <t>Unfunded project</t>
  </si>
  <si>
    <t>Title of research project</t>
  </si>
  <si>
    <t>Main project activity</t>
  </si>
  <si>
    <t>Workload hours</t>
  </si>
  <si>
    <t>Each column gives workload for a unit in which you teach, or other teaching activity in which you are involved</t>
  </si>
  <si>
    <t>Clinical etc. teaching</t>
  </si>
  <si>
    <t>Formal Institutional level activities: University working parties and committees (examples)</t>
  </si>
  <si>
    <r>
      <t xml:space="preserve">Formal Faculty/school/workgroup level activities: </t>
    </r>
    <r>
      <rPr>
        <u/>
        <sz val="14"/>
        <color theme="1"/>
        <rFont val="Calibri"/>
        <family val="2"/>
        <scheme val="minor"/>
      </rPr>
      <t>Appointed service and leadership roles.</t>
    </r>
  </si>
  <si>
    <t>Project 1</t>
  </si>
  <si>
    <t>Project 2</t>
  </si>
  <si>
    <t>Project 3</t>
  </si>
  <si>
    <t>Project 4</t>
  </si>
  <si>
    <t>Estimated hours</t>
  </si>
  <si>
    <t>Service is an integral part of academic work. It  involes the application of your expertise to the needs of society, the profession, your peers, or your disciplne.</t>
  </si>
  <si>
    <r>
      <rPr>
        <b/>
        <sz val="16"/>
        <color theme="1"/>
        <rFont val="Calibri"/>
        <family val="2"/>
        <scheme val="minor"/>
      </rPr>
      <t>Service EXTERNAL to university</t>
    </r>
    <r>
      <rPr>
        <sz val="16"/>
        <color theme="1"/>
        <rFont val="Calibri"/>
        <family val="2"/>
        <scheme val="minor"/>
      </rPr>
      <t xml:space="preserve"> </t>
    </r>
    <r>
      <rPr>
        <i/>
        <u/>
        <sz val="16"/>
        <rFont val="Calibri"/>
        <family val="2"/>
        <scheme val="minor"/>
      </rPr>
      <t>for the profession, discipline or community</t>
    </r>
  </si>
  <si>
    <t>Formal roles serving the institution ℹ</t>
  </si>
  <si>
    <t>Hours for other  formal role(s) not mentioned above</t>
  </si>
  <si>
    <t>Description of other formal role(s)</t>
  </si>
  <si>
    <r>
      <t>Informal School or workgroup level</t>
    </r>
    <r>
      <rPr>
        <sz val="12"/>
        <rFont val="Calibri"/>
        <family val="2"/>
        <scheme val="minor"/>
      </rPr>
      <t xml:space="preserve"> service activities if NOT included in your formal roles</t>
    </r>
  </si>
  <si>
    <t>Scholarly activities</t>
  </si>
  <si>
    <t>Maintaining accreditation requirements</t>
  </si>
  <si>
    <t>Maintaining currency in discipline</t>
  </si>
  <si>
    <t xml:space="preserve">Planning, conducting and/or attending CPD activities </t>
  </si>
  <si>
    <t>Publishing, presenting or communicating in professional journals or other media</t>
  </si>
  <si>
    <t xml:space="preserve">Member of other external committee </t>
  </si>
  <si>
    <t>Informal roles serving the profession, discipline or community</t>
  </si>
  <si>
    <t>Number of other external service activities (e.g. conference organisation) etc.</t>
  </si>
  <si>
    <t>Outputs or activities related to creation of new knowledge and/or the use of existing knowledge in a new and creative ways</t>
  </si>
  <si>
    <t>Outputs or activities related to maintenance or development of your expertise</t>
  </si>
  <si>
    <t>Research and Scholarship</t>
  </si>
  <si>
    <t>Adminstration and Service</t>
  </si>
  <si>
    <t>Internal collaborative project with peer(s)</t>
  </si>
  <si>
    <t xml:space="preserve">Maximum annual workload hours to be allocated </t>
  </si>
  <si>
    <t>%</t>
  </si>
  <si>
    <t>Net hours (at end of year)</t>
  </si>
  <si>
    <t>Initially assigned hours</t>
  </si>
  <si>
    <t>Annual total</t>
  </si>
  <si>
    <t>% of expected annual total workload</t>
  </si>
  <si>
    <t>Negotiated adjustments (hours to be subtracted)</t>
  </si>
  <si>
    <t>Number of ethics applications to be prepared</t>
  </si>
  <si>
    <t>Number of research books to be submitted</t>
  </si>
  <si>
    <t>Number of research book chapters to be submitted</t>
  </si>
  <si>
    <t>Number of peer reviewed conference papers to be submitted</t>
  </si>
  <si>
    <t>Number of Registered Designs to be submitted</t>
  </si>
  <si>
    <t>Number of art works/exhibitions to be created</t>
  </si>
  <si>
    <t>Number of patent applications to be submitted</t>
  </si>
  <si>
    <t>Number of full-time higher degree by research candidates to be supervised. Note: This calc. assumes 50% per FTE</t>
  </si>
  <si>
    <t>Other research tasks to be undertaken (hours per year)</t>
  </si>
  <si>
    <t>Number of scholarly journal or conference proceedings to be edited</t>
  </si>
  <si>
    <t>Number of collaborative research projects to be undertaken</t>
  </si>
  <si>
    <t>Number of research projects (category 1) to be managed</t>
  </si>
  <si>
    <t>Number of nationally competitive research grant applications to be prepared (category 1) or proportion of contribution thereto</t>
  </si>
  <si>
    <t>Number of cooperative research applications to be prepared with an external partner organisation, or proportion of contribution thereto</t>
  </si>
  <si>
    <t>Other scholarly activity not included above</t>
  </si>
  <si>
    <t>Number of refereed journal articles to be submitted</t>
  </si>
  <si>
    <t>Acceptable error margin in workload</t>
  </si>
  <si>
    <t>Number of formal peer reviews of articles or similar.</t>
  </si>
  <si>
    <t>Examine a doctoral thesis, OR formal review of a major grant application etc.</t>
  </si>
  <si>
    <t>Other unamed projects</t>
  </si>
  <si>
    <t>Other research tasks to be undertaken (hours per year)  ℹ</t>
  </si>
  <si>
    <t>Other Research Activities</t>
  </si>
  <si>
    <r>
      <t xml:space="preserve">Number of </t>
    </r>
    <r>
      <rPr>
        <b/>
        <sz val="12"/>
        <color theme="1"/>
        <rFont val="Calibri"/>
        <family val="2"/>
        <scheme val="minor"/>
      </rPr>
      <t>days</t>
    </r>
    <r>
      <rPr>
        <sz val="12"/>
        <color theme="1"/>
        <rFont val="Calibri"/>
        <family val="2"/>
        <scheme val="minor"/>
      </rPr>
      <t xml:space="preserve"> for other research activities not mentioned (e.g. travel to and attending conferences, collecting data etc.)</t>
    </r>
  </si>
  <si>
    <t>Brief explanation</t>
  </si>
  <si>
    <t>Hours over semester (inclluding preparation)</t>
  </si>
  <si>
    <r>
      <t>Unit weight (e.g. 6.25%, 12.5% etc)</t>
    </r>
    <r>
      <rPr>
        <sz val="22"/>
        <color theme="1"/>
        <rFont val="Calibri"/>
        <family val="2"/>
        <scheme val="minor"/>
      </rPr>
      <t>*</t>
    </r>
    <r>
      <rPr>
        <sz val="11"/>
        <color theme="1"/>
        <rFont val="Calibri"/>
        <family val="2"/>
        <scheme val="minor"/>
      </rPr>
      <t xml:space="preserve">  ℹ</t>
    </r>
  </si>
  <si>
    <t>Filename</t>
  </si>
  <si>
    <t>Academic Workload Estimation Tool</t>
  </si>
  <si>
    <t>Welcome to the Academic Estimation Workload Tool.</t>
  </si>
  <si>
    <t>This spreadsheet is based on workload data gathered from thousands of Australian academics.</t>
  </si>
  <si>
    <t>The publication references for this peer-reviewed research are highlighted in the Data tab.</t>
  </si>
  <si>
    <t>Academic Workload Estimation Tool - DATA PAGE</t>
  </si>
  <si>
    <t>To comment on this tool, please join the Discussions at https://bit.ly/3vkVkcR or email John.Kenny / Andrew.Fluck@utas.edu.au</t>
  </si>
  <si>
    <t>fall within a weekend. The default value used here is a general maximum but you can change it on the Introduction Tab.</t>
  </si>
  <si>
    <t>AWET_v6.2.xlsx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</si>
</sst>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0.0"/>
    <numFmt numFmtId="165" formatCode="&quot;$&quot;#,##0"/>
  </numFmts>
  <fonts count="75">
    <font>
      <sz val="11"/>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1"/>
      <color indexed="8"/>
      <name val="Calibri"/>
      <family val="2"/>
    </font>
    <font>
      <b/>
      <sz val="11"/>
      <color indexed="8"/>
      <name val="Calibri"/>
      <family val="2"/>
    </font>
    <font>
      <b/>
      <sz val="14"/>
      <color indexed="8"/>
      <name val="Calibri"/>
      <family val="2"/>
    </font>
    <font>
      <sz val="8"/>
      <name val="Calibri"/>
      <family val="2"/>
    </font>
    <font>
      <b/>
      <sz val="11"/>
      <color indexed="8"/>
      <name val="Calibri"/>
      <family val="2"/>
    </font>
    <font>
      <sz val="9"/>
      <color indexed="8"/>
      <name val="Calibri"/>
      <family val="2"/>
    </font>
    <font>
      <sz val="9"/>
      <color indexed="22"/>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0"/>
      <color indexed="8"/>
      <name val="Arial"/>
      <family val="2"/>
    </font>
    <font>
      <sz val="10"/>
      <color indexed="8"/>
      <name val="Arial"/>
      <family val="2"/>
    </font>
    <font>
      <u/>
      <sz val="11"/>
      <color theme="10"/>
      <name val="Calibri"/>
      <family val="2"/>
    </font>
    <font>
      <sz val="10"/>
      <color indexed="8"/>
      <name val="Arial"/>
      <family val="2"/>
    </font>
    <font>
      <b/>
      <sz val="18"/>
      <color rgb="FF3333FF"/>
      <name val="Calibri"/>
      <family val="2"/>
    </font>
    <font>
      <b/>
      <i/>
      <sz val="11"/>
      <color theme="1"/>
      <name val="Calibri"/>
      <family val="2"/>
      <scheme val="minor"/>
    </font>
    <font>
      <sz val="18"/>
      <color theme="1"/>
      <name val="Calibri"/>
      <family val="2"/>
      <scheme val="minor"/>
    </font>
    <font>
      <b/>
      <sz val="26"/>
      <color rgb="FF3333FF"/>
      <name val="Calibri"/>
      <family val="2"/>
    </font>
    <font>
      <b/>
      <sz val="20"/>
      <color theme="4" tint="-0.249977111117893"/>
      <name val="Calibri"/>
      <family val="2"/>
      <scheme val="minor"/>
    </font>
    <font>
      <b/>
      <sz val="20"/>
      <color rgb="FF0070C0"/>
      <name val="Calibri"/>
      <family val="2"/>
      <scheme val="minor"/>
    </font>
    <font>
      <b/>
      <sz val="14"/>
      <color theme="1"/>
      <name val="Calibri"/>
      <family val="2"/>
      <scheme val="minor"/>
    </font>
    <font>
      <b/>
      <sz val="14"/>
      <color rgb="FF0070C0"/>
      <name val="Calibri"/>
      <family val="2"/>
      <scheme val="minor"/>
    </font>
    <font>
      <u/>
      <sz val="11"/>
      <color theme="1"/>
      <name val="Calibri"/>
      <family val="2"/>
      <scheme val="minor"/>
    </font>
    <font>
      <i/>
      <sz val="11"/>
      <color theme="1"/>
      <name val="Calibri"/>
      <family val="2"/>
      <scheme val="minor"/>
    </font>
    <font>
      <i/>
      <u/>
      <sz val="11"/>
      <color theme="1"/>
      <name val="Calibri"/>
      <family val="2"/>
      <scheme val="minor"/>
    </font>
    <font>
      <b/>
      <i/>
      <sz val="12"/>
      <color indexed="8"/>
      <name val="Calibri"/>
      <family val="2"/>
    </font>
    <font>
      <sz val="14"/>
      <color theme="1"/>
      <name val="Calibri"/>
      <family val="2"/>
      <scheme val="minor"/>
    </font>
    <font>
      <u/>
      <sz val="14"/>
      <color theme="1"/>
      <name val="Calibri"/>
      <family val="2"/>
      <scheme val="minor"/>
    </font>
    <font>
      <b/>
      <sz val="11"/>
      <color rgb="FFFF0000"/>
      <name val="Calibri"/>
      <family val="2"/>
      <scheme val="minor"/>
    </font>
    <font>
      <b/>
      <sz val="12"/>
      <color theme="1"/>
      <name val="Calibri"/>
      <family val="2"/>
      <scheme val="minor"/>
    </font>
    <font>
      <b/>
      <u/>
      <sz val="11"/>
      <color theme="1"/>
      <name val="Calibri"/>
      <family val="2"/>
      <scheme val="minor"/>
    </font>
    <font>
      <sz val="10"/>
      <color theme="1"/>
      <name val="Symbol"/>
      <family val="1"/>
      <charset val="2"/>
    </font>
    <font>
      <sz val="7"/>
      <color theme="1"/>
      <name val="Times New Roman"/>
      <family val="1"/>
    </font>
    <font>
      <sz val="14"/>
      <color rgb="FFFF0000"/>
      <name val="Calibri"/>
      <family val="2"/>
      <scheme val="minor"/>
    </font>
    <font>
      <sz val="9"/>
      <color rgb="FF000000"/>
      <name val="Tahoma"/>
      <family val="2"/>
    </font>
    <font>
      <b/>
      <sz val="14"/>
      <color rgb="FFFF0000"/>
      <name val="Calibri"/>
      <family val="2"/>
      <scheme val="minor"/>
    </font>
    <font>
      <b/>
      <i/>
      <u/>
      <sz val="14"/>
      <name val="Calibri"/>
      <family val="2"/>
      <scheme val="minor"/>
    </font>
    <font>
      <sz val="12"/>
      <color theme="1"/>
      <name val="Calibri"/>
      <family val="2"/>
      <scheme val="minor"/>
    </font>
    <font>
      <b/>
      <sz val="12"/>
      <name val="Calibri"/>
      <family val="2"/>
      <scheme val="minor"/>
    </font>
    <font>
      <i/>
      <sz val="12"/>
      <color theme="1"/>
      <name val="Calibri"/>
      <family val="2"/>
      <scheme val="minor"/>
    </font>
    <font>
      <b/>
      <u/>
      <sz val="14"/>
      <name val="Calibri"/>
      <family val="2"/>
      <scheme val="minor"/>
    </font>
    <font>
      <sz val="11"/>
      <color rgb="FFFF0000"/>
      <name val="Calibri (Body)"/>
    </font>
    <font>
      <sz val="9"/>
      <color indexed="81"/>
      <name val="Tahoma"/>
      <family val="2"/>
    </font>
    <font>
      <sz val="6"/>
      <color indexed="81"/>
      <name val="Tahoma"/>
      <family val="2"/>
    </font>
    <font>
      <sz val="7"/>
      <color indexed="81"/>
      <name val="Tahoma"/>
      <family val="2"/>
    </font>
    <font>
      <i/>
      <sz val="11"/>
      <name val="Calibri"/>
      <family val="2"/>
      <scheme val="minor"/>
    </font>
    <font>
      <sz val="12"/>
      <name val="Calibri"/>
      <family val="2"/>
      <scheme val="minor"/>
    </font>
    <font>
      <b/>
      <sz val="12"/>
      <color rgb="FF0070C0"/>
      <name val="Calibri"/>
      <family val="2"/>
      <scheme val="minor"/>
    </font>
    <font>
      <b/>
      <i/>
      <u/>
      <sz val="16"/>
      <name val="Calibri"/>
      <family val="2"/>
      <scheme val="minor"/>
    </font>
    <font>
      <b/>
      <sz val="16"/>
      <color theme="1"/>
      <name val="Calibri"/>
      <family val="2"/>
      <scheme val="minor"/>
    </font>
    <font>
      <sz val="16"/>
      <color theme="1"/>
      <name val="Calibri"/>
      <family val="2"/>
      <scheme val="minor"/>
    </font>
    <font>
      <i/>
      <u/>
      <sz val="16"/>
      <name val="Calibri"/>
      <family val="2"/>
      <scheme val="minor"/>
    </font>
    <font>
      <sz val="12"/>
      <color indexed="8"/>
      <name val="Calibri"/>
      <family val="2"/>
    </font>
    <font>
      <sz val="10"/>
      <color indexed="8"/>
      <name val="Calibri"/>
      <family val="2"/>
    </font>
    <font>
      <sz val="22"/>
      <color theme="1"/>
      <name val="Calibri"/>
      <family val="2"/>
      <scheme val="minor"/>
    </font>
  </fonts>
  <fills count="4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3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CC"/>
        <bgColor indexed="64"/>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s>
  <borders count="46">
    <border>
      <left/>
      <right/>
      <top/>
      <bottom/>
      <diagonal/>
    </border>
    <border>
      <left/>
      <right/>
      <top/>
      <bottom style="thin">
        <color auto="1"/>
      </bottom>
      <diagonal/>
    </border>
    <border>
      <left style="medium">
        <color indexed="23"/>
      </left>
      <right style="medium">
        <color indexed="23"/>
      </right>
      <top/>
      <bottom/>
      <diagonal/>
    </border>
    <border>
      <left/>
      <right/>
      <top/>
      <bottom style="thin">
        <color indexed="26"/>
      </bottom>
      <diagonal/>
    </border>
    <border>
      <left/>
      <right/>
      <top style="thin">
        <color indexed="26"/>
      </top>
      <bottom style="thin">
        <color indexed="26"/>
      </bottom>
      <diagonal/>
    </border>
    <border>
      <left/>
      <right/>
      <top style="thin">
        <color indexed="26"/>
      </top>
      <bottom/>
      <diagonal/>
    </border>
    <border>
      <left style="medium">
        <color indexed="23"/>
      </left>
      <right/>
      <top style="medium">
        <color indexed="23"/>
      </top>
      <bottom style="medium">
        <color indexed="23"/>
      </bottom>
      <diagonal/>
    </border>
    <border>
      <left/>
      <right/>
      <top style="medium">
        <color indexed="23"/>
      </top>
      <bottom style="medium">
        <color indexed="2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23"/>
      </top>
      <bottom style="medium">
        <color indexed="23"/>
      </bottom>
      <diagonal/>
    </border>
    <border>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26"/>
      </left>
      <right/>
      <top style="thin">
        <color indexed="26"/>
      </top>
      <bottom style="thin">
        <color indexed="26"/>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s>
  <cellStyleXfs count="53">
    <xf numFmtId="0" fontId="0" fillId="0" borderId="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13" fillId="30" borderId="0" applyNumberFormat="0" applyBorder="0" applyAlignment="0" applyProtection="0"/>
    <xf numFmtId="0" fontId="14" fillId="31" borderId="8" applyNumberFormat="0" applyAlignment="0" applyProtection="0"/>
    <xf numFmtId="0" fontId="15" fillId="32" borderId="9" applyNumberFormat="0" applyAlignment="0" applyProtection="0"/>
    <xf numFmtId="0" fontId="16" fillId="0" borderId="0" applyNumberFormat="0" applyFill="0" applyBorder="0" applyAlignment="0" applyProtection="0"/>
    <xf numFmtId="0" fontId="17" fillId="33" borderId="0" applyNumberFormat="0" applyBorder="0" applyAlignment="0" applyProtection="0"/>
    <xf numFmtId="0" fontId="18" fillId="0" borderId="10" applyNumberFormat="0" applyFill="0" applyAlignment="0" applyProtection="0"/>
    <xf numFmtId="0" fontId="19" fillId="0" borderId="11" applyNumberFormat="0" applyFill="0" applyAlignment="0" applyProtection="0"/>
    <xf numFmtId="0" fontId="20" fillId="0" borderId="12" applyNumberFormat="0" applyFill="0" applyAlignment="0" applyProtection="0"/>
    <xf numFmtId="0" fontId="20" fillId="0" borderId="0" applyNumberFormat="0" applyFill="0" applyBorder="0" applyAlignment="0" applyProtection="0"/>
    <xf numFmtId="0" fontId="21" fillId="34" borderId="8" applyNumberFormat="0" applyAlignment="0" applyProtection="0"/>
    <xf numFmtId="0" fontId="22" fillId="0" borderId="13" applyNumberFormat="0" applyFill="0" applyAlignment="0" applyProtection="0"/>
    <xf numFmtId="0" fontId="23" fillId="35" borderId="0" applyNumberFormat="0" applyBorder="0" applyAlignment="0" applyProtection="0"/>
    <xf numFmtId="0" fontId="11" fillId="36" borderId="14" applyNumberFormat="0" applyFont="0" applyAlignment="0" applyProtection="0"/>
    <xf numFmtId="0" fontId="24" fillId="31" borderId="15" applyNumberFormat="0" applyAlignment="0" applyProtection="0"/>
    <xf numFmtId="9" fontId="4" fillId="0" borderId="0" applyFont="0" applyFill="0" applyBorder="0" applyAlignment="0" applyProtection="0"/>
    <xf numFmtId="9" fontId="3" fillId="0" borderId="0" applyFont="0" applyFill="0" applyBorder="0" applyAlignment="0" applyProtection="0"/>
    <xf numFmtId="0" fontId="25" fillId="0" borderId="0" applyNumberFormat="0" applyFill="0" applyBorder="0" applyAlignment="0" applyProtection="0"/>
    <xf numFmtId="0" fontId="26" fillId="0" borderId="16" applyNumberFormat="0" applyFill="0" applyAlignment="0" applyProtection="0"/>
    <xf numFmtId="0" fontId="27" fillId="0" borderId="0" applyNumberFormat="0" applyFill="0" applyBorder="0" applyAlignment="0" applyProtection="0"/>
    <xf numFmtId="0" fontId="30" fillId="0" borderId="0"/>
    <xf numFmtId="0" fontId="31" fillId="0" borderId="0"/>
    <xf numFmtId="0" fontId="30" fillId="0" borderId="0"/>
    <xf numFmtId="0" fontId="33" fillId="0" borderId="0"/>
    <xf numFmtId="0" fontId="11" fillId="0" borderId="0"/>
    <xf numFmtId="44" fontId="11" fillId="0" borderId="0" applyFont="0" applyFill="0" applyBorder="0" applyAlignment="0" applyProtection="0"/>
    <xf numFmtId="0" fontId="11" fillId="36" borderId="14" applyNumberFormat="0" applyFont="0" applyAlignment="0" applyProtection="0"/>
    <xf numFmtId="9" fontId="3" fillId="0" borderId="0" applyFont="0" applyFill="0" applyBorder="0" applyAlignment="0" applyProtection="0"/>
    <xf numFmtId="0" fontId="32" fillId="0" borderId="0" applyNumberFormat="0" applyFill="0" applyBorder="0" applyAlignment="0" applyProtection="0">
      <alignment vertical="top"/>
      <protection locked="0"/>
    </xf>
  </cellStyleXfs>
  <cellXfs count="282">
    <xf numFmtId="0" fontId="0" fillId="0" borderId="0" xfId="0"/>
    <xf numFmtId="0" fontId="0" fillId="0" borderId="0" xfId="0" applyProtection="1"/>
    <xf numFmtId="0" fontId="0" fillId="4" borderId="0" xfId="0" applyFill="1" applyProtection="1"/>
    <xf numFmtId="0" fontId="0" fillId="4" borderId="2" xfId="0" applyFill="1" applyBorder="1" applyAlignment="1" applyProtection="1">
      <alignment horizontal="center" vertical="center"/>
    </xf>
    <xf numFmtId="0" fontId="10" fillId="0" borderId="0" xfId="0" applyFont="1" applyFill="1" applyAlignment="1" applyProtection="1">
      <alignment horizontal="left"/>
    </xf>
    <xf numFmtId="0" fontId="9" fillId="2" borderId="0" xfId="0" applyFont="1" applyFill="1" applyAlignment="1" applyProtection="1">
      <alignment horizontal="center" vertical="center" wrapText="1"/>
    </xf>
    <xf numFmtId="0" fontId="10" fillId="4" borderId="0" xfId="0" applyFont="1" applyFill="1" applyAlignment="1" applyProtection="1">
      <alignment horizontal="left"/>
    </xf>
    <xf numFmtId="0" fontId="0" fillId="0" borderId="0" xfId="0" applyProtection="1"/>
    <xf numFmtId="0" fontId="0" fillId="0" borderId="0" xfId="0" applyBorder="1"/>
    <xf numFmtId="0" fontId="0" fillId="0" borderId="0" xfId="0"/>
    <xf numFmtId="0" fontId="0" fillId="0" borderId="0" xfId="0" applyFont="1"/>
    <xf numFmtId="0" fontId="0" fillId="0" borderId="0" xfId="0" applyFont="1" applyBorder="1"/>
    <xf numFmtId="0" fontId="26" fillId="0" borderId="0" xfId="0" applyFont="1"/>
    <xf numFmtId="0" fontId="38" fillId="4" borderId="0" xfId="0" applyFont="1" applyFill="1" applyProtection="1"/>
    <xf numFmtId="0" fontId="0" fillId="0" borderId="0" xfId="0" applyAlignment="1"/>
    <xf numFmtId="0" fontId="0" fillId="0" borderId="0" xfId="0" applyAlignment="1">
      <alignment horizontal="center"/>
    </xf>
    <xf numFmtId="0" fontId="0" fillId="0" borderId="0" xfId="0" applyAlignment="1">
      <alignment wrapText="1"/>
    </xf>
    <xf numFmtId="0" fontId="42" fillId="0" borderId="0" xfId="0" applyFont="1"/>
    <xf numFmtId="0" fontId="43" fillId="0" borderId="0" xfId="0" applyFont="1" applyAlignment="1">
      <alignment horizontal="center"/>
    </xf>
    <xf numFmtId="0" fontId="0" fillId="4" borderId="0" xfId="0" applyFill="1" applyProtection="1"/>
    <xf numFmtId="0" fontId="41" fillId="0" borderId="0" xfId="0" applyFont="1" applyBorder="1" applyAlignment="1">
      <alignment vertical="center"/>
    </xf>
    <xf numFmtId="0" fontId="0" fillId="0" borderId="0" xfId="0" applyBorder="1" applyAlignment="1"/>
    <xf numFmtId="0" fontId="0" fillId="36" borderId="0" xfId="50" applyFont="1" applyBorder="1"/>
    <xf numFmtId="0" fontId="41" fillId="36" borderId="0" xfId="50" applyFont="1" applyBorder="1" applyAlignment="1">
      <alignment vertical="center"/>
    </xf>
    <xf numFmtId="0" fontId="40" fillId="36" borderId="0" xfId="50" applyFont="1" applyBorder="1"/>
    <xf numFmtId="0" fontId="43" fillId="36" borderId="0" xfId="50" applyFont="1" applyBorder="1" applyAlignment="1">
      <alignment horizontal="center" wrapText="1"/>
    </xf>
    <xf numFmtId="0" fontId="0" fillId="36" borderId="0" xfId="50" applyFont="1" applyBorder="1" applyAlignment="1">
      <alignment vertical="top"/>
    </xf>
    <xf numFmtId="0" fontId="44" fillId="36" borderId="0" xfId="50" applyFont="1" applyBorder="1"/>
    <xf numFmtId="0" fontId="41" fillId="36" borderId="0" xfId="50" applyFont="1" applyBorder="1" applyAlignment="1">
      <alignment horizontal="center" vertical="center"/>
    </xf>
    <xf numFmtId="0" fontId="0" fillId="36" borderId="0" xfId="50" applyFont="1" applyBorder="1" applyAlignment="1">
      <alignment horizontal="center" wrapText="1"/>
    </xf>
    <xf numFmtId="0" fontId="39" fillId="36" borderId="1" xfId="50" applyFont="1" applyBorder="1"/>
    <xf numFmtId="0" fontId="0" fillId="36" borderId="1" xfId="50" applyFont="1" applyBorder="1"/>
    <xf numFmtId="0" fontId="0" fillId="38" borderId="0" xfId="0" applyFill="1"/>
    <xf numFmtId="0" fontId="45" fillId="5" borderId="0" xfId="0" applyFont="1" applyFill="1" applyAlignment="1" applyProtection="1">
      <alignment horizontal="center" vertical="center" wrapText="1"/>
    </xf>
    <xf numFmtId="0" fontId="47" fillId="37" borderId="0" xfId="0" applyFont="1" applyFill="1" applyAlignment="1" applyProtection="1">
      <alignment horizontal="center" wrapText="1"/>
    </xf>
    <xf numFmtId="164" fontId="46" fillId="4" borderId="4" xfId="0" applyNumberFormat="1" applyFont="1" applyFill="1" applyBorder="1" applyAlignment="1" applyProtection="1">
      <alignment horizontal="center"/>
    </xf>
    <xf numFmtId="0" fontId="46" fillId="4" borderId="0" xfId="0" applyFont="1" applyFill="1" applyAlignment="1" applyProtection="1">
      <alignment vertical="top" wrapText="1"/>
    </xf>
    <xf numFmtId="0" fontId="40" fillId="4" borderId="0" xfId="0" applyFont="1" applyFill="1" applyAlignment="1" applyProtection="1">
      <alignment horizontal="right" vertical="top"/>
    </xf>
    <xf numFmtId="0" fontId="0" fillId="37" borderId="0" xfId="0" applyFill="1"/>
    <xf numFmtId="0" fontId="0" fillId="37" borderId="0" xfId="0" applyFill="1" applyAlignment="1">
      <alignment horizontal="right"/>
    </xf>
    <xf numFmtId="0" fontId="26" fillId="4" borderId="0" xfId="0" applyFont="1" applyFill="1" applyAlignment="1" applyProtection="1">
      <alignment horizontal="left"/>
    </xf>
    <xf numFmtId="0" fontId="48" fillId="37" borderId="0" xfId="0" applyFont="1" applyFill="1"/>
    <xf numFmtId="0" fontId="49" fillId="37" borderId="0" xfId="0" applyFont="1" applyFill="1"/>
    <xf numFmtId="0" fontId="0" fillId="37" borderId="0" xfId="0" applyFill="1" applyAlignment="1">
      <alignment horizontal="right" wrapText="1"/>
    </xf>
    <xf numFmtId="0" fontId="0" fillId="39" borderId="17" xfId="0" applyFill="1" applyBorder="1" applyAlignment="1">
      <alignment horizontal="center"/>
    </xf>
    <xf numFmtId="0" fontId="26" fillId="39" borderId="17" xfId="0" applyFont="1" applyFill="1" applyBorder="1"/>
    <xf numFmtId="0" fontId="29" fillId="37" borderId="0" xfId="0" applyFont="1" applyFill="1"/>
    <xf numFmtId="0" fontId="29" fillId="39" borderId="17" xfId="0" applyFont="1" applyFill="1" applyBorder="1"/>
    <xf numFmtId="0" fontId="28" fillId="37" borderId="0" xfId="0" applyFont="1" applyFill="1" applyAlignment="1">
      <alignment horizontal="center"/>
    </xf>
    <xf numFmtId="0" fontId="28" fillId="39" borderId="17" xfId="0" applyFont="1" applyFill="1" applyBorder="1" applyAlignment="1">
      <alignment horizontal="center"/>
    </xf>
    <xf numFmtId="0" fontId="29" fillId="39" borderId="17" xfId="0" applyFont="1" applyFill="1" applyBorder="1" applyAlignment="1">
      <alignment horizontal="right"/>
    </xf>
    <xf numFmtId="0" fontId="26" fillId="37" borderId="0" xfId="0" applyFont="1" applyFill="1" applyAlignment="1">
      <alignment horizontal="left"/>
    </xf>
    <xf numFmtId="0" fontId="26" fillId="37" borderId="0" xfId="0" applyFont="1" applyFill="1"/>
    <xf numFmtId="0" fontId="0" fillId="39" borderId="17" xfId="0" applyFill="1" applyBorder="1"/>
    <xf numFmtId="164" fontId="0" fillId="39" borderId="17" xfId="0" applyNumberFormat="1" applyFill="1" applyBorder="1" applyAlignment="1">
      <alignment horizontal="center"/>
    </xf>
    <xf numFmtId="0" fontId="5" fillId="3" borderId="17" xfId="0" applyFont="1" applyFill="1" applyBorder="1" applyAlignment="1" applyProtection="1">
      <alignment horizontal="center" vertical="center"/>
      <protection locked="0"/>
    </xf>
    <xf numFmtId="0" fontId="38" fillId="37" borderId="0" xfId="0" applyFont="1" applyFill="1" applyProtection="1"/>
    <xf numFmtId="0" fontId="0" fillId="37" borderId="0" xfId="0" applyFont="1" applyFill="1"/>
    <xf numFmtId="0" fontId="9" fillId="3" borderId="17" xfId="0" applyFont="1" applyFill="1" applyBorder="1" applyAlignment="1" applyProtection="1">
      <alignment horizontal="center" vertical="center" wrapText="1"/>
    </xf>
    <xf numFmtId="0" fontId="9" fillId="5" borderId="17" xfId="0" applyFont="1" applyFill="1" applyBorder="1" applyAlignment="1" applyProtection="1">
      <alignment horizontal="center" vertical="center" wrapText="1"/>
    </xf>
    <xf numFmtId="0" fontId="10" fillId="37" borderId="0" xfId="0" applyFont="1" applyFill="1" applyAlignment="1">
      <alignment horizontal="left" wrapText="1"/>
    </xf>
    <xf numFmtId="0" fontId="9" fillId="39" borderId="17" xfId="0" applyFont="1" applyFill="1" applyBorder="1" applyAlignment="1" applyProtection="1">
      <alignment horizontal="center" vertical="center" wrapText="1"/>
    </xf>
    <xf numFmtId="0" fontId="0" fillId="37" borderId="0" xfId="0" applyFill="1" applyAlignment="1">
      <alignment horizontal="left" wrapText="1"/>
    </xf>
    <xf numFmtId="9" fontId="0" fillId="0" borderId="0" xfId="0" applyNumberFormat="1"/>
    <xf numFmtId="0" fontId="0" fillId="40" borderId="17" xfId="0" applyFill="1" applyBorder="1"/>
    <xf numFmtId="0" fontId="50" fillId="37" borderId="0" xfId="0" applyFont="1" applyFill="1" applyAlignment="1">
      <alignment horizontal="left"/>
    </xf>
    <xf numFmtId="0" fontId="0" fillId="37" borderId="0" xfId="0" applyFill="1" applyAlignment="1">
      <alignment horizontal="right" wrapText="1"/>
    </xf>
    <xf numFmtId="0" fontId="9" fillId="2" borderId="17" xfId="0" applyFont="1" applyFill="1" applyBorder="1" applyAlignment="1" applyProtection="1">
      <alignment horizontal="center" vertical="center" wrapText="1"/>
    </xf>
    <xf numFmtId="0" fontId="26" fillId="0" borderId="17" xfId="0" applyFont="1" applyBorder="1" applyAlignment="1">
      <alignment vertical="center"/>
    </xf>
    <xf numFmtId="0" fontId="0" fillId="0" borderId="17" xfId="0" applyBorder="1" applyAlignment="1">
      <alignment vertical="center"/>
    </xf>
    <xf numFmtId="0" fontId="51" fillId="0" borderId="17" xfId="0" applyFont="1" applyBorder="1" applyAlignment="1">
      <alignment horizontal="left" vertical="center"/>
    </xf>
    <xf numFmtId="0" fontId="50" fillId="0" borderId="0" xfId="0" applyFont="1"/>
    <xf numFmtId="1" fontId="0" fillId="40" borderId="17" xfId="0" applyNumberFormat="1" applyFill="1" applyBorder="1"/>
    <xf numFmtId="0" fontId="0" fillId="37" borderId="0" xfId="0" applyFill="1" applyAlignment="1">
      <alignment horizontal="center"/>
    </xf>
    <xf numFmtId="0" fontId="27" fillId="37" borderId="0" xfId="0" applyFont="1" applyFill="1"/>
    <xf numFmtId="165" fontId="53" fillId="4" borderId="0" xfId="0" applyNumberFormat="1" applyFont="1" applyFill="1" applyBorder="1" applyAlignment="1" applyProtection="1">
      <alignment horizontal="center" wrapText="1"/>
    </xf>
    <xf numFmtId="164" fontId="53" fillId="4" borderId="3" xfId="0" applyNumberFormat="1" applyFont="1" applyFill="1" applyBorder="1" applyAlignment="1" applyProtection="1">
      <alignment horizontal="center"/>
    </xf>
    <xf numFmtId="164" fontId="53" fillId="4" borderId="4" xfId="0" applyNumberFormat="1" applyFont="1" applyFill="1" applyBorder="1" applyAlignment="1" applyProtection="1">
      <alignment horizontal="center"/>
    </xf>
    <xf numFmtId="164" fontId="53" fillId="4" borderId="5" xfId="0" applyNumberFormat="1" applyFont="1" applyFill="1" applyBorder="1" applyAlignment="1" applyProtection="1">
      <alignment horizontal="center"/>
    </xf>
    <xf numFmtId="164" fontId="53" fillId="4" borderId="0" xfId="0" applyNumberFormat="1" applyFont="1" applyFill="1" applyAlignment="1" applyProtection="1">
      <alignment horizontal="center"/>
    </xf>
    <xf numFmtId="0" fontId="27" fillId="0" borderId="0" xfId="0" applyFont="1"/>
    <xf numFmtId="0" fontId="27" fillId="37" borderId="0" xfId="0" applyFont="1" applyFill="1" applyAlignment="1">
      <alignment horizontal="left" wrapText="1"/>
    </xf>
    <xf numFmtId="0" fontId="55" fillId="0" borderId="0" xfId="0" applyFont="1" applyBorder="1" applyAlignment="1">
      <alignment vertical="center"/>
    </xf>
    <xf numFmtId="0" fontId="27" fillId="0" borderId="0" xfId="0" applyFont="1" applyBorder="1"/>
    <xf numFmtId="0" fontId="27" fillId="0" borderId="0" xfId="0" applyFont="1" applyAlignment="1">
      <alignment vertical="center"/>
    </xf>
    <xf numFmtId="10" fontId="5" fillId="3" borderId="17" xfId="0" applyNumberFormat="1" applyFont="1" applyFill="1" applyBorder="1" applyAlignment="1" applyProtection="1">
      <alignment horizontal="center" vertical="center"/>
      <protection locked="0"/>
    </xf>
    <xf numFmtId="0" fontId="50" fillId="36" borderId="0" xfId="50" applyFont="1" applyBorder="1" applyAlignment="1">
      <alignment vertical="top"/>
    </xf>
    <xf numFmtId="0" fontId="44" fillId="36" borderId="0" xfId="50" applyFont="1" applyBorder="1" applyAlignment="1">
      <alignment horizontal="center" wrapText="1"/>
    </xf>
    <xf numFmtId="0" fontId="3" fillId="39" borderId="17" xfId="39" applyNumberFormat="1" applyFont="1" applyFill="1" applyBorder="1" applyAlignment="1" applyProtection="1">
      <alignment horizontal="center" vertical="center"/>
      <protection locked="0"/>
    </xf>
    <xf numFmtId="0" fontId="29" fillId="37" borderId="0" xfId="0" applyFont="1" applyFill="1" applyAlignment="1"/>
    <xf numFmtId="164" fontId="28" fillId="39" borderId="17" xfId="0" applyNumberFormat="1" applyFont="1" applyFill="1" applyBorder="1" applyAlignment="1">
      <alignment horizontal="center"/>
    </xf>
    <xf numFmtId="1" fontId="26" fillId="39" borderId="17" xfId="0" applyNumberFormat="1" applyFont="1" applyFill="1" applyBorder="1"/>
    <xf numFmtId="0" fontId="5" fillId="3" borderId="17" xfId="0" applyNumberFormat="1" applyFont="1" applyFill="1" applyBorder="1" applyAlignment="1" applyProtection="1">
      <alignment horizontal="center" vertical="center"/>
      <protection locked="0"/>
    </xf>
    <xf numFmtId="0" fontId="0" fillId="36" borderId="0" xfId="50" applyFont="1" applyBorder="1" applyAlignment="1">
      <alignment vertical="top" wrapText="1"/>
    </xf>
    <xf numFmtId="0" fontId="0" fillId="37" borderId="0" xfId="50" applyFont="1" applyFill="1" applyBorder="1"/>
    <xf numFmtId="0" fontId="0" fillId="37" borderId="0" xfId="51" applyNumberFormat="1" applyFont="1" applyFill="1" applyAlignment="1">
      <alignment horizontal="center"/>
    </xf>
    <xf numFmtId="0" fontId="0" fillId="37" borderId="0" xfId="0" applyFill="1" applyAlignment="1">
      <alignment vertical="center"/>
    </xf>
    <xf numFmtId="9" fontId="0" fillId="37" borderId="0" xfId="39" applyFont="1" applyFill="1" applyAlignment="1">
      <alignment horizontal="center"/>
    </xf>
    <xf numFmtId="0" fontId="28" fillId="37" borderId="0" xfId="0" applyFont="1" applyFill="1"/>
    <xf numFmtId="0" fontId="0" fillId="37" borderId="17" xfId="0" applyFill="1" applyBorder="1" applyAlignment="1">
      <alignment horizontal="center" vertical="center"/>
    </xf>
    <xf numFmtId="0" fontId="0" fillId="37" borderId="17" xfId="0" applyFill="1" applyBorder="1" applyAlignment="1">
      <alignment horizontal="center" vertical="center" wrapText="1"/>
    </xf>
    <xf numFmtId="9" fontId="0" fillId="39" borderId="17" xfId="39" applyFont="1" applyFill="1" applyBorder="1"/>
    <xf numFmtId="0" fontId="46" fillId="4" borderId="0" xfId="0" applyFont="1" applyFill="1" applyAlignment="1" applyProtection="1">
      <alignment horizontal="center" vertical="top" wrapText="1"/>
    </xf>
    <xf numFmtId="0" fontId="0" fillId="4" borderId="0" xfId="0" applyFont="1" applyFill="1" applyAlignment="1" applyProtection="1">
      <alignment horizontal="center" vertical="center" wrapText="1"/>
    </xf>
    <xf numFmtId="0" fontId="58" fillId="36" borderId="0" xfId="50" quotePrefix="1" applyFont="1" applyBorder="1" applyAlignment="1">
      <alignment wrapText="1"/>
    </xf>
    <xf numFmtId="0" fontId="0" fillId="36" borderId="0" xfId="50" applyFont="1" applyBorder="1" applyAlignment="1">
      <alignment horizontal="right" wrapText="1"/>
    </xf>
    <xf numFmtId="0" fontId="6" fillId="2" borderId="17" xfId="0" applyFont="1" applyFill="1" applyBorder="1" applyAlignment="1" applyProtection="1">
      <alignment horizontal="center" vertical="center" wrapText="1"/>
    </xf>
    <xf numFmtId="0" fontId="57" fillId="4" borderId="0" xfId="0" applyFont="1" applyFill="1" applyAlignment="1" applyProtection="1">
      <alignment horizontal="left" vertical="center" wrapText="1"/>
    </xf>
    <xf numFmtId="9" fontId="46" fillId="39" borderId="0" xfId="39" applyFont="1" applyFill="1" applyAlignment="1" applyProtection="1">
      <alignment horizontal="center" vertical="center"/>
    </xf>
    <xf numFmtId="0" fontId="60" fillId="36" borderId="0" xfId="50" quotePrefix="1" applyFont="1" applyBorder="1" applyAlignment="1">
      <alignment vertical="center" wrapText="1"/>
    </xf>
    <xf numFmtId="9" fontId="0" fillId="39" borderId="17" xfId="0" applyNumberFormat="1" applyFill="1" applyBorder="1"/>
    <xf numFmtId="1" fontId="49" fillId="39" borderId="0" xfId="0" applyNumberFormat="1" applyFont="1" applyFill="1" applyAlignment="1">
      <alignment horizontal="center"/>
    </xf>
    <xf numFmtId="0" fontId="0" fillId="36" borderId="17" xfId="50" applyFont="1" applyBorder="1"/>
    <xf numFmtId="0" fontId="0" fillId="37" borderId="0" xfId="0" applyFill="1" applyBorder="1"/>
    <xf numFmtId="0" fontId="0" fillId="37" borderId="23" xfId="0" applyFill="1" applyBorder="1"/>
    <xf numFmtId="0" fontId="0" fillId="37" borderId="24" xfId="0" applyFill="1" applyBorder="1"/>
    <xf numFmtId="0" fontId="0" fillId="37" borderId="18" xfId="0" applyFont="1" applyFill="1" applyBorder="1"/>
    <xf numFmtId="0" fontId="0" fillId="37" borderId="22" xfId="0" applyFill="1" applyBorder="1"/>
    <xf numFmtId="0" fontId="0" fillId="37" borderId="26" xfId="0" applyFill="1" applyBorder="1"/>
    <xf numFmtId="0" fontId="0" fillId="37" borderId="25" xfId="0" applyFill="1" applyBorder="1"/>
    <xf numFmtId="0" fontId="0" fillId="4" borderId="26" xfId="0" applyFill="1" applyBorder="1" applyProtection="1"/>
    <xf numFmtId="0" fontId="0" fillId="37" borderId="28" xfId="0" applyFill="1" applyBorder="1"/>
    <xf numFmtId="0" fontId="28" fillId="37" borderId="25" xfId="0" applyFont="1" applyFill="1" applyBorder="1" applyAlignment="1">
      <alignment wrapText="1"/>
    </xf>
    <xf numFmtId="0" fontId="0" fillId="4" borderId="22" xfId="0" applyFont="1" applyFill="1" applyBorder="1" applyAlignment="1" applyProtection="1">
      <alignment horizontal="right"/>
    </xf>
    <xf numFmtId="0" fontId="28" fillId="37" borderId="20" xfId="0" applyFont="1" applyFill="1" applyBorder="1" applyAlignment="1">
      <alignment wrapText="1"/>
    </xf>
    <xf numFmtId="0" fontId="0" fillId="4" borderId="28" xfId="0" applyFont="1" applyFill="1" applyBorder="1" applyAlignment="1" applyProtection="1">
      <alignment horizontal="right"/>
    </xf>
    <xf numFmtId="0" fontId="0" fillId="37" borderId="28" xfId="0" applyFill="1" applyBorder="1" applyAlignment="1">
      <alignment horizontal="right" vertical="center"/>
    </xf>
    <xf numFmtId="0" fontId="3" fillId="37" borderId="22" xfId="0" applyFont="1" applyFill="1" applyBorder="1" applyAlignment="1" applyProtection="1">
      <alignment horizontal="right" vertical="center"/>
    </xf>
    <xf numFmtId="0" fontId="0" fillId="37" borderId="22" xfId="0" applyFill="1" applyBorder="1" applyAlignment="1">
      <alignment horizontal="right"/>
    </xf>
    <xf numFmtId="0" fontId="28" fillId="36" borderId="17" xfId="50" applyFont="1" applyBorder="1" applyAlignment="1">
      <alignment wrapText="1"/>
    </xf>
    <xf numFmtId="0" fontId="0" fillId="36" borderId="17" xfId="50" applyFont="1" applyBorder="1" applyAlignment="1">
      <alignment wrapText="1"/>
    </xf>
    <xf numFmtId="0" fontId="0" fillId="36" borderId="17" xfId="50" applyFont="1" applyBorder="1" applyAlignment="1">
      <alignment vertical="top" wrapText="1"/>
    </xf>
    <xf numFmtId="0" fontId="0" fillId="36" borderId="18" xfId="50" applyFont="1" applyBorder="1"/>
    <xf numFmtId="0" fontId="28" fillId="36" borderId="17" xfId="50" applyFont="1" applyBorder="1" applyAlignment="1">
      <alignment vertical="top" wrapText="1"/>
    </xf>
    <xf numFmtId="0" fontId="0" fillId="36" borderId="30" xfId="50" applyFont="1" applyBorder="1" applyAlignment="1">
      <alignment wrapText="1"/>
    </xf>
    <xf numFmtId="0" fontId="0" fillId="36" borderId="29" xfId="50" applyFont="1" applyBorder="1" applyAlignment="1">
      <alignment horizontal="right" wrapText="1"/>
    </xf>
    <xf numFmtId="0" fontId="0" fillId="36" borderId="21" xfId="50" applyFont="1" applyBorder="1" applyAlignment="1">
      <alignment wrapText="1"/>
    </xf>
    <xf numFmtId="0" fontId="0" fillId="36" borderId="20" xfId="50" applyFont="1" applyBorder="1" applyAlignment="1">
      <alignment horizontal="right" wrapText="1"/>
    </xf>
    <xf numFmtId="0" fontId="0" fillId="36" borderId="31" xfId="50" applyFont="1" applyBorder="1" applyAlignment="1">
      <alignment horizontal="right" wrapText="1"/>
    </xf>
    <xf numFmtId="0" fontId="0" fillId="37" borderId="27" xfId="0" applyFill="1" applyBorder="1"/>
    <xf numFmtId="0" fontId="61" fillId="37" borderId="0" xfId="0" applyFont="1" applyFill="1"/>
    <xf numFmtId="0" fontId="26" fillId="0" borderId="35" xfId="0" applyFont="1" applyBorder="1"/>
    <xf numFmtId="0" fontId="0" fillId="0" borderId="36" xfId="0" applyBorder="1"/>
    <xf numFmtId="0" fontId="0" fillId="0" borderId="37" xfId="0" applyBorder="1"/>
    <xf numFmtId="0" fontId="35" fillId="0" borderId="38" xfId="0" applyFont="1" applyBorder="1"/>
    <xf numFmtId="0" fontId="0" fillId="0" borderId="39" xfId="0" applyBorder="1"/>
    <xf numFmtId="0" fontId="0" fillId="0" borderId="38" xfId="0" applyBorder="1"/>
    <xf numFmtId="0" fontId="42" fillId="0" borderId="0" xfId="0" applyFont="1" applyBorder="1"/>
    <xf numFmtId="0" fontId="0" fillId="0" borderId="38" xfId="0" applyBorder="1" applyAlignment="1">
      <alignment wrapText="1"/>
    </xf>
    <xf numFmtId="0" fontId="0" fillId="0" borderId="0" xfId="0" applyBorder="1" applyAlignment="1">
      <alignment horizontal="center" vertical="center"/>
    </xf>
    <xf numFmtId="0" fontId="0" fillId="0" borderId="0" xfId="0" applyBorder="1" applyAlignment="1">
      <alignment vertical="center"/>
    </xf>
    <xf numFmtId="0" fontId="0" fillId="0" borderId="0" xfId="0" applyBorder="1" applyAlignment="1">
      <alignment horizontal="left" vertical="center"/>
    </xf>
    <xf numFmtId="0" fontId="0" fillId="0" borderId="40" xfId="0" applyBorder="1" applyAlignment="1">
      <alignment wrapText="1"/>
    </xf>
    <xf numFmtId="0" fontId="0" fillId="0" borderId="41" xfId="0" applyBorder="1"/>
    <xf numFmtId="0" fontId="0" fillId="0" borderId="42" xfId="0" applyBorder="1"/>
    <xf numFmtId="0" fontId="26" fillId="0" borderId="0" xfId="0" applyFont="1" applyBorder="1" applyAlignment="1">
      <alignment horizontal="center" wrapText="1"/>
    </xf>
    <xf numFmtId="0" fontId="50" fillId="0" borderId="0" xfId="0" applyFont="1" applyBorder="1"/>
    <xf numFmtId="0" fontId="50" fillId="0" borderId="0" xfId="0" applyFont="1" applyBorder="1" applyAlignment="1">
      <alignment wrapText="1"/>
    </xf>
    <xf numFmtId="0" fontId="0" fillId="0" borderId="40" xfId="0" applyBorder="1"/>
    <xf numFmtId="1" fontId="0" fillId="0" borderId="42" xfId="0" applyNumberFormat="1" applyBorder="1"/>
    <xf numFmtId="0" fontId="0" fillId="0" borderId="35" xfId="0" applyBorder="1"/>
    <xf numFmtId="0" fontId="0" fillId="0" borderId="37" xfId="0" applyBorder="1" applyAlignment="1">
      <alignment horizontal="center"/>
    </xf>
    <xf numFmtId="0" fontId="0" fillId="0" borderId="39" xfId="0" applyBorder="1" applyAlignment="1">
      <alignment horizontal="center"/>
    </xf>
    <xf numFmtId="0" fontId="0" fillId="0" borderId="42" xfId="0" applyBorder="1" applyAlignment="1">
      <alignment horizontal="center"/>
    </xf>
    <xf numFmtId="9" fontId="0" fillId="0" borderId="0" xfId="0" applyNumberFormat="1" applyBorder="1" applyAlignment="1">
      <alignment horizontal="center"/>
    </xf>
    <xf numFmtId="9" fontId="0" fillId="0" borderId="39" xfId="0" applyNumberFormat="1" applyBorder="1" applyAlignment="1">
      <alignment horizontal="center"/>
    </xf>
    <xf numFmtId="9" fontId="0" fillId="0" borderId="41" xfId="0" applyNumberFormat="1" applyBorder="1" applyAlignment="1">
      <alignment horizontal="center"/>
    </xf>
    <xf numFmtId="9" fontId="0" fillId="0" borderId="42" xfId="0" applyNumberFormat="1" applyBorder="1" applyAlignment="1">
      <alignment horizontal="center"/>
    </xf>
    <xf numFmtId="0" fontId="35" fillId="0" borderId="36" xfId="0" applyFont="1" applyBorder="1" applyAlignment="1">
      <alignment horizontal="center" vertical="top" wrapText="1"/>
    </xf>
    <xf numFmtId="0" fontId="35" fillId="0" borderId="37" xfId="0" applyFont="1" applyBorder="1" applyAlignment="1">
      <alignment horizontal="center" vertical="top" wrapText="1"/>
    </xf>
    <xf numFmtId="0" fontId="26" fillId="0" borderId="35" xfId="0" applyFont="1" applyBorder="1" applyAlignment="1"/>
    <xf numFmtId="0" fontId="26" fillId="0" borderId="35" xfId="0" applyFont="1" applyBorder="1" applyAlignment="1">
      <alignment wrapText="1"/>
    </xf>
    <xf numFmtId="0" fontId="43" fillId="0" borderId="0" xfId="0" applyFont="1" applyBorder="1" applyAlignment="1">
      <alignment horizontal="center"/>
    </xf>
    <xf numFmtId="0" fontId="0" fillId="0" borderId="0" xfId="0" applyBorder="1" applyAlignment="1">
      <alignment horizontal="center"/>
    </xf>
    <xf numFmtId="0" fontId="57" fillId="0" borderId="38" xfId="0" applyFont="1" applyBorder="1" applyAlignment="1">
      <alignment vertical="center" wrapText="1"/>
    </xf>
    <xf numFmtId="0" fontId="0" fillId="0" borderId="38" xfId="0" applyBorder="1" applyAlignment="1">
      <alignment horizontal="right" wrapText="1"/>
    </xf>
    <xf numFmtId="0" fontId="2" fillId="0" borderId="38" xfId="0" applyFont="1" applyBorder="1" applyAlignment="1">
      <alignment vertical="center" wrapText="1"/>
    </xf>
    <xf numFmtId="0" fontId="57" fillId="0" borderId="38" xfId="0" applyFont="1" applyBorder="1" applyAlignment="1">
      <alignment wrapText="1"/>
    </xf>
    <xf numFmtId="0" fontId="57" fillId="0" borderId="38" xfId="0" applyFont="1" applyBorder="1"/>
    <xf numFmtId="0" fontId="0" fillId="0" borderId="38" xfId="0" applyFont="1" applyBorder="1" applyAlignment="1">
      <alignment wrapText="1"/>
    </xf>
    <xf numFmtId="0" fontId="0" fillId="0" borderId="40" xfId="0" applyBorder="1" applyAlignment="1">
      <alignment horizontal="right" wrapText="1"/>
    </xf>
    <xf numFmtId="0" fontId="50" fillId="0" borderId="38" xfId="0" applyFont="1" applyBorder="1" applyAlignment="1">
      <alignment wrapText="1"/>
    </xf>
    <xf numFmtId="0" fontId="50" fillId="0" borderId="38" xfId="0" applyFont="1" applyBorder="1"/>
    <xf numFmtId="0" fontId="0" fillId="0" borderId="39" xfId="0" applyBorder="1" applyAlignment="1">
      <alignment wrapText="1"/>
    </xf>
    <xf numFmtId="0" fontId="0" fillId="0" borderId="41" xfId="0" applyBorder="1" applyAlignment="1">
      <alignment horizontal="center"/>
    </xf>
    <xf numFmtId="0" fontId="49" fillId="0" borderId="0" xfId="0" applyFont="1"/>
    <xf numFmtId="0" fontId="50" fillId="0" borderId="39" xfId="0" applyFont="1" applyBorder="1" applyAlignment="1">
      <alignment horizontal="center" wrapText="1"/>
    </xf>
    <xf numFmtId="0" fontId="0" fillId="0" borderId="0" xfId="0" applyFill="1" applyBorder="1"/>
    <xf numFmtId="0" fontId="26" fillId="0" borderId="0" xfId="0" applyFont="1" applyAlignment="1">
      <alignment wrapText="1"/>
    </xf>
    <xf numFmtId="0" fontId="26" fillId="0" borderId="0" xfId="0" applyFont="1" applyFill="1" applyBorder="1"/>
    <xf numFmtId="0" fontId="0" fillId="37" borderId="0" xfId="0" applyFill="1" applyAlignment="1">
      <alignment horizontal="right" vertical="top"/>
    </xf>
    <xf numFmtId="0" fontId="3" fillId="37" borderId="22" xfId="0" applyFont="1" applyFill="1" applyBorder="1" applyAlignment="1" applyProtection="1">
      <alignment horizontal="right" vertical="center" wrapText="1"/>
    </xf>
    <xf numFmtId="0" fontId="65" fillId="36" borderId="0" xfId="50" applyFont="1" applyBorder="1" applyAlignment="1">
      <alignment horizontal="center" wrapText="1"/>
    </xf>
    <xf numFmtId="0" fontId="43" fillId="0" borderId="0" xfId="0" applyFont="1"/>
    <xf numFmtId="9" fontId="6" fillId="4" borderId="0" xfId="39" applyFont="1" applyFill="1" applyProtection="1"/>
    <xf numFmtId="0" fontId="26" fillId="37" borderId="0" xfId="0" applyFont="1" applyFill="1" applyAlignment="1">
      <alignment vertical="top"/>
    </xf>
    <xf numFmtId="9" fontId="3" fillId="4" borderId="0" xfId="39" applyFont="1" applyFill="1" applyAlignment="1" applyProtection="1">
      <alignment horizontal="center"/>
    </xf>
    <xf numFmtId="0" fontId="0" fillId="37" borderId="0" xfId="0" applyFill="1" applyAlignment="1">
      <alignment horizontal="right" vertical="top" wrapText="1"/>
    </xf>
    <xf numFmtId="0" fontId="1" fillId="39" borderId="0" xfId="0" applyNumberFormat="1" applyFont="1" applyFill="1" applyBorder="1" applyAlignment="1" applyProtection="1">
      <alignment horizontal="center" vertical="center"/>
    </xf>
    <xf numFmtId="0" fontId="72" fillId="5" borderId="17" xfId="0" applyFont="1" applyFill="1" applyBorder="1" applyAlignment="1" applyProtection="1">
      <alignment horizontal="center" vertical="center" wrapText="1"/>
    </xf>
    <xf numFmtId="0" fontId="72" fillId="3" borderId="17" xfId="0" applyFont="1" applyFill="1" applyBorder="1" applyAlignment="1" applyProtection="1">
      <alignment horizontal="center" vertical="center" wrapText="1"/>
    </xf>
    <xf numFmtId="0" fontId="46" fillId="39" borderId="17" xfId="0" applyNumberFormat="1" applyFont="1" applyFill="1" applyBorder="1" applyAlignment="1" applyProtection="1">
      <alignment horizontal="center" vertical="center"/>
    </xf>
    <xf numFmtId="0" fontId="40" fillId="4" borderId="0" xfId="0" applyFont="1" applyFill="1" applyAlignment="1" applyProtection="1"/>
    <xf numFmtId="165" fontId="46" fillId="37" borderId="43" xfId="0" applyNumberFormat="1" applyFont="1" applyFill="1" applyBorder="1" applyAlignment="1" applyProtection="1">
      <alignment horizontal="center" wrapText="1"/>
      <protection locked="0"/>
    </xf>
    <xf numFmtId="0" fontId="1" fillId="4" borderId="17" xfId="0" applyFont="1" applyFill="1" applyBorder="1" applyAlignment="1" applyProtection="1">
      <alignment vertical="top" wrapText="1"/>
    </xf>
    <xf numFmtId="0" fontId="28" fillId="36" borderId="21" xfId="50" applyFont="1" applyBorder="1" applyAlignment="1">
      <alignment vertical="top" wrapText="1"/>
    </xf>
    <xf numFmtId="0" fontId="1" fillId="4" borderId="0" xfId="0" applyFont="1" applyFill="1" applyAlignment="1" applyProtection="1">
      <alignment horizontal="right" vertical="top" wrapText="1"/>
    </xf>
    <xf numFmtId="0" fontId="0" fillId="0" borderId="0" xfId="0" applyAlignment="1">
      <alignment horizontal="left" wrapText="1"/>
    </xf>
    <xf numFmtId="9" fontId="0" fillId="40" borderId="17" xfId="39" applyFont="1" applyFill="1" applyBorder="1"/>
    <xf numFmtId="0" fontId="26" fillId="37" borderId="0" xfId="0" applyFont="1" applyFill="1" applyAlignment="1">
      <alignment wrapText="1"/>
    </xf>
    <xf numFmtId="0" fontId="0" fillId="37" borderId="0" xfId="0" applyFill="1" applyAlignment="1">
      <alignment wrapText="1"/>
    </xf>
    <xf numFmtId="0" fontId="28" fillId="37" borderId="0" xfId="0" applyFont="1" applyFill="1" applyAlignment="1">
      <alignment horizontal="center" wrapText="1"/>
    </xf>
    <xf numFmtId="0" fontId="1" fillId="4" borderId="17" xfId="0" applyFont="1" applyFill="1" applyBorder="1" applyAlignment="1" applyProtection="1">
      <alignment horizontal="right" vertical="top" wrapText="1"/>
    </xf>
    <xf numFmtId="0" fontId="0" fillId="0" borderId="44" xfId="0" applyBorder="1"/>
    <xf numFmtId="9" fontId="0" fillId="0" borderId="45" xfId="39" applyFont="1" applyBorder="1"/>
    <xf numFmtId="0" fontId="0" fillId="38" borderId="17" xfId="0" applyFill="1" applyBorder="1" applyProtection="1">
      <protection locked="0"/>
    </xf>
    <xf numFmtId="9" fontId="0" fillId="38" borderId="17" xfId="39" applyFont="1" applyFill="1" applyBorder="1" applyAlignment="1" applyProtection="1">
      <alignment horizontal="center"/>
      <protection locked="0"/>
    </xf>
    <xf numFmtId="0" fontId="0" fillId="38" borderId="21" xfId="0" applyFill="1" applyBorder="1" applyAlignment="1" applyProtection="1">
      <alignment horizontal="center"/>
      <protection locked="0"/>
    </xf>
    <xf numFmtId="9" fontId="28" fillId="38" borderId="17" xfId="51" applyFont="1" applyFill="1" applyBorder="1" applyAlignment="1" applyProtection="1">
      <alignment horizontal="center"/>
      <protection locked="0"/>
    </xf>
    <xf numFmtId="0" fontId="9" fillId="5" borderId="17" xfId="0" applyFont="1" applyFill="1" applyBorder="1" applyAlignment="1" applyProtection="1">
      <alignment horizontal="center" vertical="center" wrapText="1"/>
      <protection locked="0"/>
    </xf>
    <xf numFmtId="0" fontId="9" fillId="5" borderId="20" xfId="0" applyFont="1" applyFill="1" applyBorder="1" applyAlignment="1" applyProtection="1">
      <alignment horizontal="center" vertical="center" wrapText="1"/>
      <protection locked="0"/>
    </xf>
    <xf numFmtId="0" fontId="73" fillId="3" borderId="17" xfId="0" applyFont="1" applyFill="1" applyBorder="1" applyAlignment="1" applyProtection="1">
      <alignment horizontal="center" vertical="center" wrapText="1"/>
      <protection locked="0"/>
    </xf>
    <xf numFmtId="0" fontId="73" fillId="5" borderId="17" xfId="0" applyFont="1" applyFill="1" applyBorder="1" applyAlignment="1" applyProtection="1">
      <alignment horizontal="center" vertical="center" wrapText="1"/>
      <protection locked="0"/>
    </xf>
    <xf numFmtId="0" fontId="46" fillId="38" borderId="17" xfId="0" applyFont="1" applyFill="1" applyBorder="1" applyAlignment="1" applyProtection="1">
      <alignment horizontal="center" vertical="center"/>
      <protection locked="0"/>
    </xf>
    <xf numFmtId="0" fontId="46" fillId="38" borderId="18" xfId="0" applyFont="1" applyFill="1" applyBorder="1" applyAlignment="1" applyProtection="1">
      <alignment horizontal="center" vertical="center"/>
      <protection locked="0"/>
    </xf>
    <xf numFmtId="0" fontId="28" fillId="38" borderId="17" xfId="0" applyFont="1" applyFill="1" applyBorder="1" applyAlignment="1" applyProtection="1">
      <alignment horizontal="center"/>
      <protection locked="0"/>
    </xf>
    <xf numFmtId="0" fontId="0" fillId="38" borderId="17" xfId="0" applyFill="1" applyBorder="1" applyAlignment="1" applyProtection="1">
      <alignment horizontal="center"/>
      <protection locked="0"/>
    </xf>
    <xf numFmtId="0" fontId="0" fillId="38" borderId="17" xfId="0" applyFill="1" applyBorder="1" applyAlignment="1" applyProtection="1">
      <alignment horizontal="center" wrapText="1"/>
      <protection locked="0"/>
    </xf>
    <xf numFmtId="0" fontId="0" fillId="38" borderId="22" xfId="50" applyFont="1" applyFill="1" applyBorder="1" applyAlignment="1" applyProtection="1">
      <alignment horizontal="center" vertical="center"/>
      <protection locked="0"/>
    </xf>
    <xf numFmtId="0" fontId="0" fillId="36" borderId="17" xfId="50" applyFont="1" applyBorder="1" applyAlignment="1" applyProtection="1">
      <alignment horizontal="center" vertical="center"/>
      <protection locked="0"/>
    </xf>
    <xf numFmtId="0" fontId="0" fillId="36" borderId="17" xfId="50" applyFont="1" applyBorder="1" applyProtection="1">
      <protection locked="0"/>
    </xf>
    <xf numFmtId="0" fontId="0" fillId="38" borderId="22" xfId="50" applyFont="1" applyFill="1" applyBorder="1" applyProtection="1">
      <protection locked="0"/>
    </xf>
    <xf numFmtId="0" fontId="41" fillId="36" borderId="17" xfId="50" applyFont="1" applyBorder="1" applyAlignment="1" applyProtection="1">
      <alignment vertical="center"/>
      <protection locked="0"/>
    </xf>
    <xf numFmtId="0" fontId="0" fillId="36" borderId="17" xfId="50" applyFont="1" applyBorder="1" applyAlignment="1" applyProtection="1">
      <alignment vertical="center"/>
      <protection locked="0"/>
    </xf>
    <xf numFmtId="0" fontId="0" fillId="38" borderId="22" xfId="50" applyFont="1" applyFill="1" applyBorder="1" applyAlignment="1" applyProtection="1">
      <alignment horizontal="center"/>
      <protection locked="0"/>
    </xf>
    <xf numFmtId="0" fontId="0" fillId="38" borderId="21" xfId="50" applyFont="1" applyFill="1" applyBorder="1" applyAlignment="1" applyProtection="1">
      <alignment horizontal="center"/>
      <protection locked="0"/>
    </xf>
    <xf numFmtId="0" fontId="0" fillId="38" borderId="17" xfId="50" applyFont="1" applyFill="1" applyBorder="1" applyAlignment="1" applyProtection="1">
      <alignment horizontal="center"/>
      <protection locked="0"/>
    </xf>
    <xf numFmtId="0" fontId="0" fillId="38" borderId="17" xfId="50" applyFont="1" applyFill="1" applyBorder="1" applyAlignment="1" applyProtection="1">
      <alignment horizontal="center" vertical="center"/>
      <protection locked="0"/>
    </xf>
    <xf numFmtId="1" fontId="0" fillId="38" borderId="17" xfId="0" applyNumberFormat="1" applyFill="1" applyBorder="1" applyProtection="1">
      <protection locked="0"/>
    </xf>
    <xf numFmtId="0" fontId="0" fillId="36" borderId="0" xfId="50" applyFont="1" applyBorder="1" applyProtection="1">
      <protection locked="0"/>
    </xf>
    <xf numFmtId="0" fontId="0" fillId="36" borderId="0" xfId="50" applyFont="1" applyBorder="1" applyAlignment="1" applyProtection="1">
      <alignment vertical="center"/>
      <protection locked="0"/>
    </xf>
    <xf numFmtId="0" fontId="0" fillId="38" borderId="22" xfId="50" applyFont="1" applyFill="1" applyBorder="1" applyAlignment="1" applyProtection="1">
      <alignment vertical="top" wrapText="1"/>
      <protection locked="0"/>
    </xf>
    <xf numFmtId="0" fontId="0" fillId="38" borderId="17" xfId="50" applyFont="1" applyFill="1" applyBorder="1" applyAlignment="1" applyProtection="1">
      <alignment wrapText="1"/>
      <protection locked="0"/>
    </xf>
    <xf numFmtId="0" fontId="46" fillId="39" borderId="17" xfId="0" applyFont="1" applyFill="1" applyBorder="1" applyAlignment="1" applyProtection="1">
      <alignment horizontal="center" vertical="center"/>
    </xf>
    <xf numFmtId="9" fontId="36" fillId="39" borderId="17" xfId="39" applyFont="1" applyFill="1" applyBorder="1" applyAlignment="1" applyProtection="1">
      <alignment horizontal="center"/>
    </xf>
    <xf numFmtId="0" fontId="46" fillId="4" borderId="0" xfId="0" applyFont="1" applyFill="1" applyAlignment="1" applyProtection="1">
      <alignment wrapText="1"/>
    </xf>
    <xf numFmtId="1" fontId="36" fillId="39" borderId="17" xfId="0" applyNumberFormat="1" applyFont="1" applyFill="1" applyBorder="1" applyAlignment="1" applyProtection="1">
      <alignment horizontal="center"/>
    </xf>
    <xf numFmtId="0" fontId="0" fillId="37" borderId="0" xfId="0" applyFill="1" applyAlignment="1">
      <alignment horizontal="left" wrapText="1"/>
    </xf>
    <xf numFmtId="0" fontId="0" fillId="37" borderId="0" xfId="0" applyFill="1" applyBorder="1" applyAlignment="1">
      <alignment horizontal="left" wrapText="1"/>
    </xf>
    <xf numFmtId="0" fontId="0" fillId="37" borderId="26" xfId="0" applyFill="1" applyBorder="1" applyAlignment="1">
      <alignment horizontal="left" wrapText="1"/>
    </xf>
    <xf numFmtId="0" fontId="0" fillId="37" borderId="25" xfId="0" applyFill="1" applyBorder="1" applyAlignment="1">
      <alignment horizontal="left" wrapText="1"/>
    </xf>
    <xf numFmtId="0" fontId="26" fillId="37" borderId="33" xfId="0" applyFont="1" applyFill="1" applyBorder="1" applyAlignment="1">
      <alignment horizontal="left" vertical="top" wrapText="1"/>
    </xf>
    <xf numFmtId="0" fontId="26" fillId="37" borderId="34" xfId="0" applyFont="1" applyFill="1" applyBorder="1" applyAlignment="1">
      <alignment horizontal="left" vertical="top" wrapText="1"/>
    </xf>
    <xf numFmtId="0" fontId="37" fillId="37" borderId="0" xfId="0" applyFont="1" applyFill="1" applyAlignment="1" applyProtection="1">
      <alignment horizontal="center" vertical="top" wrapText="1"/>
    </xf>
    <xf numFmtId="0" fontId="46" fillId="4" borderId="0" xfId="0" applyFont="1" applyFill="1" applyAlignment="1" applyProtection="1">
      <alignment horizontal="left" wrapText="1"/>
    </xf>
    <xf numFmtId="0" fontId="46" fillId="4" borderId="0" xfId="0" applyFont="1" applyFill="1" applyAlignment="1" applyProtection="1">
      <alignment horizontal="center" wrapText="1"/>
    </xf>
    <xf numFmtId="0" fontId="57" fillId="4" borderId="0" xfId="0" applyFont="1" applyFill="1" applyAlignment="1" applyProtection="1">
      <alignment horizontal="left" vertical="center"/>
    </xf>
    <xf numFmtId="0" fontId="5" fillId="4" borderId="6" xfId="0" applyFont="1" applyFill="1" applyBorder="1" applyAlignment="1">
      <alignment horizontal="left"/>
    </xf>
    <xf numFmtId="0" fontId="8" fillId="4" borderId="7" xfId="0" applyFont="1" applyFill="1" applyBorder="1" applyAlignment="1">
      <alignment horizontal="left"/>
    </xf>
    <xf numFmtId="0" fontId="8" fillId="4" borderId="19" xfId="0" applyFont="1" applyFill="1" applyBorder="1" applyAlignment="1">
      <alignment horizontal="left"/>
    </xf>
    <xf numFmtId="0" fontId="0" fillId="37" borderId="27" xfId="0" applyFill="1" applyBorder="1" applyAlignment="1">
      <alignment horizontal="left" wrapText="1"/>
    </xf>
    <xf numFmtId="0" fontId="0" fillId="37" borderId="22" xfId="0" applyFill="1" applyBorder="1" applyAlignment="1">
      <alignment horizontal="left" wrapText="1"/>
    </xf>
    <xf numFmtId="0" fontId="0" fillId="37" borderId="0" xfId="0" applyFill="1" applyAlignment="1">
      <alignment horizontal="left" vertical="center" wrapText="1"/>
    </xf>
    <xf numFmtId="0" fontId="28" fillId="37" borderId="0" xfId="0" applyFont="1" applyFill="1" applyAlignment="1">
      <alignment horizontal="left" vertical="top" wrapText="1"/>
    </xf>
    <xf numFmtId="0" fontId="28" fillId="37" borderId="20" xfId="0" applyFont="1" applyFill="1" applyBorder="1" applyAlignment="1">
      <alignment horizontal="left" vertical="top" wrapText="1"/>
    </xf>
    <xf numFmtId="0" fontId="28" fillId="37" borderId="27" xfId="0" applyFont="1" applyFill="1" applyBorder="1" applyAlignment="1">
      <alignment horizontal="left" vertical="top" wrapText="1"/>
    </xf>
    <xf numFmtId="0" fontId="28" fillId="37" borderId="22" xfId="0" applyFont="1" applyFill="1" applyBorder="1" applyAlignment="1">
      <alignment horizontal="left" vertical="top" wrapText="1"/>
    </xf>
    <xf numFmtId="0" fontId="28" fillId="37" borderId="27" xfId="0" applyFont="1" applyFill="1" applyBorder="1" applyAlignment="1">
      <alignment horizontal="left" wrapText="1"/>
    </xf>
    <xf numFmtId="0" fontId="28" fillId="37" borderId="22" xfId="0" applyFont="1" applyFill="1" applyBorder="1" applyAlignment="1">
      <alignment horizontal="left" wrapText="1"/>
    </xf>
    <xf numFmtId="0" fontId="48" fillId="37" borderId="0" xfId="0" applyFont="1" applyFill="1" applyAlignment="1">
      <alignment horizontal="center" wrapText="1"/>
    </xf>
    <xf numFmtId="0" fontId="0" fillId="4" borderId="24" xfId="0" applyFont="1" applyFill="1" applyBorder="1" applyAlignment="1" applyProtection="1">
      <alignment horizontal="right" wrapText="1"/>
    </xf>
    <xf numFmtId="0" fontId="0" fillId="4" borderId="28" xfId="0" applyFont="1" applyFill="1" applyBorder="1" applyAlignment="1" applyProtection="1">
      <alignment horizontal="right" wrapText="1"/>
    </xf>
    <xf numFmtId="0" fontId="67" fillId="36" borderId="0" xfId="50" applyFont="1" applyBorder="1" applyAlignment="1">
      <alignment horizontal="left" wrapText="1"/>
    </xf>
    <xf numFmtId="0" fontId="68" fillId="0" borderId="0" xfId="0" applyFont="1" applyBorder="1" applyAlignment="1">
      <alignment horizontal="center" vertical="center"/>
    </xf>
    <xf numFmtId="0" fontId="56" fillId="0" borderId="0" xfId="0" applyFont="1" applyBorder="1" applyAlignment="1">
      <alignment horizontal="center" vertical="center"/>
    </xf>
    <xf numFmtId="0" fontId="49" fillId="36" borderId="26" xfId="50" applyFont="1" applyBorder="1" applyAlignment="1">
      <alignment horizontal="right"/>
    </xf>
    <xf numFmtId="0" fontId="57" fillId="4" borderId="0" xfId="0" applyFont="1" applyFill="1" applyAlignment="1" applyProtection="1">
      <alignment horizontal="right" vertical="center" wrapText="1"/>
    </xf>
    <xf numFmtId="0" fontId="49" fillId="36" borderId="0" xfId="50" applyFont="1" applyBorder="1" applyAlignment="1">
      <alignment horizontal="right" vertical="center" wrapText="1"/>
    </xf>
    <xf numFmtId="0" fontId="34" fillId="4" borderId="0" xfId="0" applyFont="1" applyFill="1" applyAlignment="1" applyProtection="1">
      <alignment horizontal="left" vertical="top" wrapText="1"/>
    </xf>
    <xf numFmtId="0" fontId="0" fillId="37" borderId="0" xfId="0" applyFont="1" applyFill="1" applyAlignment="1">
      <alignment horizontal="left" wrapText="1"/>
    </xf>
    <xf numFmtId="0" fontId="0" fillId="0" borderId="0" xfId="0" applyAlignment="1">
      <alignment horizontal="left"/>
    </xf>
    <xf numFmtId="1" fontId="26" fillId="39" borderId="32" xfId="0" applyNumberFormat="1" applyFont="1" applyFill="1" applyBorder="1" applyAlignment="1" applyProtection="1">
      <alignment horizontal="center"/>
      <protection locked="0"/>
    </xf>
  </cellXfs>
  <cellStyles count="5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urrency 2" xfId="49" xr:uid="{00000000-0005-0000-0000-00001C00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2" xfId="52" xr:uid="{00000000-0005-0000-0000-000024000000}"/>
    <cellStyle name="Input" xfId="34" builtinId="20" customBuiltin="1"/>
    <cellStyle name="Linked Cell" xfId="35" builtinId="24" customBuiltin="1"/>
    <cellStyle name="Neutral" xfId="36" builtinId="28" customBuiltin="1"/>
    <cellStyle name="Normal" xfId="0" builtinId="0"/>
    <cellStyle name="Normal 2" xfId="44" xr:uid="{00000000-0005-0000-0000-000029000000}"/>
    <cellStyle name="Normal 3" xfId="45" xr:uid="{00000000-0005-0000-0000-00002A000000}"/>
    <cellStyle name="Normal 3 2" xfId="46" xr:uid="{00000000-0005-0000-0000-00002B000000}"/>
    <cellStyle name="Normal 4" xfId="48" xr:uid="{00000000-0005-0000-0000-00002C000000}"/>
    <cellStyle name="Normal 5" xfId="47" xr:uid="{00000000-0005-0000-0000-00002D000000}"/>
    <cellStyle name="Note" xfId="37" builtinId="10" customBuiltin="1"/>
    <cellStyle name="Note 2" xfId="50" xr:uid="{00000000-0005-0000-0000-00002F000000}"/>
    <cellStyle name="Output" xfId="38" builtinId="21" customBuiltin="1"/>
    <cellStyle name="Percent" xfId="39" builtinId="5"/>
    <cellStyle name="Percent 2" xfId="51" xr:uid="{00000000-0005-0000-0000-000032000000}"/>
    <cellStyle name="Percent 3" xfId="40" xr:uid="{00000000-0005-0000-0000-000033000000}"/>
    <cellStyle name="Title" xfId="41" builtinId="15" customBuiltin="1"/>
    <cellStyle name="Total" xfId="42" builtinId="25" customBuiltin="1"/>
    <cellStyle name="Warning Text" xfId="43" builtinId="11" customBuiltin="1"/>
  </cellStyles>
  <dxfs count="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colors>
    <mruColors>
      <color rgb="FFFFFFCC"/>
      <color rgb="FFEBFFC1"/>
      <color rgb="FFFFFF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fmlaLink="$C$20" noThreeD="1"/>
</file>

<file path=xl/ctrlProps/ctrlProp10.xml><?xml version="1.0" encoding="utf-8"?>
<formControlPr xmlns="http://schemas.microsoft.com/office/spreadsheetml/2009/9/main" objectType="CheckBox" fmlaLink="$C$9" noThreeD="1"/>
</file>

<file path=xl/ctrlProps/ctrlProp11.xml><?xml version="1.0" encoding="utf-8"?>
<formControlPr xmlns="http://schemas.microsoft.com/office/spreadsheetml/2009/9/main" objectType="CheckBox" fmlaLink="$C$11" noThreeD="1"/>
</file>

<file path=xl/ctrlProps/ctrlProp12.xml><?xml version="1.0" encoding="utf-8"?>
<formControlPr xmlns="http://schemas.microsoft.com/office/spreadsheetml/2009/9/main" objectType="CheckBox" fmlaLink="$C$8" noThreeD="1"/>
</file>

<file path=xl/ctrlProps/ctrlProp13.xml><?xml version="1.0" encoding="utf-8"?>
<formControlPr xmlns="http://schemas.microsoft.com/office/spreadsheetml/2009/9/main" objectType="CheckBox" fmlaLink="C38" noThreeD="1"/>
</file>

<file path=xl/ctrlProps/ctrlProp2.xml><?xml version="1.0" encoding="utf-8"?>
<formControlPr xmlns="http://schemas.microsoft.com/office/spreadsheetml/2009/9/main" objectType="CheckBox" fmlaLink="$C$21" noThreeD="1"/>
</file>

<file path=xl/ctrlProps/ctrlProp3.xml><?xml version="1.0" encoding="utf-8"?>
<formControlPr xmlns="http://schemas.microsoft.com/office/spreadsheetml/2009/9/main" objectType="CheckBox" fmlaLink="$C$22" noThreeD="1"/>
</file>

<file path=xl/ctrlProps/ctrlProp4.xml><?xml version="1.0" encoding="utf-8"?>
<formControlPr xmlns="http://schemas.microsoft.com/office/spreadsheetml/2009/9/main" objectType="CheckBox" fmlaLink="$C$19" noThreeD="1"/>
</file>

<file path=xl/ctrlProps/ctrlProp5.xml><?xml version="1.0" encoding="utf-8"?>
<formControlPr xmlns="http://schemas.microsoft.com/office/spreadsheetml/2009/9/main" objectType="CheckBox" fmlaLink="$C$23" noThreeD="1"/>
</file>

<file path=xl/ctrlProps/ctrlProp6.xml><?xml version="1.0" encoding="utf-8"?>
<formControlPr xmlns="http://schemas.microsoft.com/office/spreadsheetml/2009/9/main" objectType="CheckBox" fmlaLink="$C$24" noThreeD="1"/>
</file>

<file path=xl/ctrlProps/ctrlProp7.xml><?xml version="1.0" encoding="utf-8"?>
<formControlPr xmlns="http://schemas.microsoft.com/office/spreadsheetml/2009/9/main" objectType="CheckBox" fmlaLink="$C$25" noThreeD="1"/>
</file>

<file path=xl/ctrlProps/ctrlProp8.xml><?xml version="1.0" encoding="utf-8"?>
<formControlPr xmlns="http://schemas.microsoft.com/office/spreadsheetml/2009/9/main" objectType="CheckBox" fmlaLink="$C$26" noThreeD="1"/>
</file>

<file path=xl/ctrlProps/ctrlProp9.xml><?xml version="1.0" encoding="utf-8"?>
<formControlPr xmlns="http://schemas.microsoft.com/office/spreadsheetml/2009/9/main" objectType="CheckBox" fmlaLink="$C$27"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238125</xdr:colOff>
          <xdr:row>19</xdr:row>
          <xdr:rowOff>28575</xdr:rowOff>
        </xdr:from>
        <xdr:to>
          <xdr:col>1</xdr:col>
          <xdr:colOff>542925</xdr:colOff>
          <xdr:row>20</xdr:row>
          <xdr:rowOff>9525</xdr:rowOff>
        </xdr:to>
        <xdr:sp macro="" textlink="">
          <xdr:nvSpPr>
            <xdr:cNvPr id="34818" name="Check Box 2" hidden="1">
              <a:extLst>
                <a:ext uri="{63B3BB69-23CF-44E3-9099-C40C66FF867C}">
                  <a14:compatExt spid="_x0000_s34818"/>
                </a:ext>
                <a:ext uri="{FF2B5EF4-FFF2-40B4-BE49-F238E27FC236}">
                  <a16:creationId xmlns:a16="http://schemas.microsoft.com/office/drawing/2014/main" id="{00000000-0008-0000-0300-000002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20</xdr:row>
          <xdr:rowOff>28575</xdr:rowOff>
        </xdr:from>
        <xdr:to>
          <xdr:col>1</xdr:col>
          <xdr:colOff>561975</xdr:colOff>
          <xdr:row>21</xdr:row>
          <xdr:rowOff>9525</xdr:rowOff>
        </xdr:to>
        <xdr:sp macro="" textlink="">
          <xdr:nvSpPr>
            <xdr:cNvPr id="34819" name="Check Box 3" hidden="1">
              <a:extLst>
                <a:ext uri="{63B3BB69-23CF-44E3-9099-C40C66FF867C}">
                  <a14:compatExt spid="_x0000_s34819"/>
                </a:ext>
                <a:ext uri="{FF2B5EF4-FFF2-40B4-BE49-F238E27FC236}">
                  <a16:creationId xmlns:a16="http://schemas.microsoft.com/office/drawing/2014/main" id="{00000000-0008-0000-0300-000003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21</xdr:row>
          <xdr:rowOff>28575</xdr:rowOff>
        </xdr:from>
        <xdr:to>
          <xdr:col>1</xdr:col>
          <xdr:colOff>542925</xdr:colOff>
          <xdr:row>22</xdr:row>
          <xdr:rowOff>28575</xdr:rowOff>
        </xdr:to>
        <xdr:sp macro="" textlink="">
          <xdr:nvSpPr>
            <xdr:cNvPr id="34820" name="Check Box 4" hidden="1">
              <a:extLst>
                <a:ext uri="{63B3BB69-23CF-44E3-9099-C40C66FF867C}">
                  <a14:compatExt spid="_x0000_s34820"/>
                </a:ext>
                <a:ext uri="{FF2B5EF4-FFF2-40B4-BE49-F238E27FC236}">
                  <a16:creationId xmlns:a16="http://schemas.microsoft.com/office/drawing/2014/main" id="{00000000-0008-0000-0300-000004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18</xdr:row>
          <xdr:rowOff>9525</xdr:rowOff>
        </xdr:from>
        <xdr:to>
          <xdr:col>1</xdr:col>
          <xdr:colOff>561975</xdr:colOff>
          <xdr:row>19</xdr:row>
          <xdr:rowOff>0</xdr:rowOff>
        </xdr:to>
        <xdr:sp macro="" textlink="">
          <xdr:nvSpPr>
            <xdr:cNvPr id="34832" name="Check Box 16" hidden="1">
              <a:extLst>
                <a:ext uri="{63B3BB69-23CF-44E3-9099-C40C66FF867C}">
                  <a14:compatExt spid="_x0000_s34832"/>
                </a:ext>
                <a:ext uri="{FF2B5EF4-FFF2-40B4-BE49-F238E27FC236}">
                  <a16:creationId xmlns:a16="http://schemas.microsoft.com/office/drawing/2014/main" id="{00000000-0008-0000-0300-000010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22</xdr:row>
          <xdr:rowOff>28575</xdr:rowOff>
        </xdr:from>
        <xdr:to>
          <xdr:col>1</xdr:col>
          <xdr:colOff>561975</xdr:colOff>
          <xdr:row>23</xdr:row>
          <xdr:rowOff>0</xdr:rowOff>
        </xdr:to>
        <xdr:sp macro="" textlink="">
          <xdr:nvSpPr>
            <xdr:cNvPr id="34833" name="Check Box 17" hidden="1">
              <a:extLst>
                <a:ext uri="{63B3BB69-23CF-44E3-9099-C40C66FF867C}">
                  <a14:compatExt spid="_x0000_s34833"/>
                </a:ext>
                <a:ext uri="{FF2B5EF4-FFF2-40B4-BE49-F238E27FC236}">
                  <a16:creationId xmlns:a16="http://schemas.microsoft.com/office/drawing/2014/main" id="{00000000-0008-0000-0300-000011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23</xdr:row>
          <xdr:rowOff>28575</xdr:rowOff>
        </xdr:from>
        <xdr:to>
          <xdr:col>1</xdr:col>
          <xdr:colOff>542925</xdr:colOff>
          <xdr:row>24</xdr:row>
          <xdr:rowOff>47625</xdr:rowOff>
        </xdr:to>
        <xdr:sp macro="" textlink="">
          <xdr:nvSpPr>
            <xdr:cNvPr id="34834" name="Check Box 18" hidden="1">
              <a:extLst>
                <a:ext uri="{63B3BB69-23CF-44E3-9099-C40C66FF867C}">
                  <a14:compatExt spid="_x0000_s34834"/>
                </a:ext>
                <a:ext uri="{FF2B5EF4-FFF2-40B4-BE49-F238E27FC236}">
                  <a16:creationId xmlns:a16="http://schemas.microsoft.com/office/drawing/2014/main" id="{00000000-0008-0000-0300-000012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24</xdr:row>
          <xdr:rowOff>28575</xdr:rowOff>
        </xdr:from>
        <xdr:to>
          <xdr:col>1</xdr:col>
          <xdr:colOff>561975</xdr:colOff>
          <xdr:row>25</xdr:row>
          <xdr:rowOff>9525</xdr:rowOff>
        </xdr:to>
        <xdr:sp macro="" textlink="">
          <xdr:nvSpPr>
            <xdr:cNvPr id="34835" name="Check Box 19" hidden="1">
              <a:extLst>
                <a:ext uri="{63B3BB69-23CF-44E3-9099-C40C66FF867C}">
                  <a14:compatExt spid="_x0000_s34835"/>
                </a:ext>
                <a:ext uri="{FF2B5EF4-FFF2-40B4-BE49-F238E27FC236}">
                  <a16:creationId xmlns:a16="http://schemas.microsoft.com/office/drawing/2014/main" id="{00000000-0008-0000-0300-000013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25</xdr:row>
          <xdr:rowOff>0</xdr:rowOff>
        </xdr:from>
        <xdr:to>
          <xdr:col>1</xdr:col>
          <xdr:colOff>561975</xdr:colOff>
          <xdr:row>26</xdr:row>
          <xdr:rowOff>28575</xdr:rowOff>
        </xdr:to>
        <xdr:sp macro="" textlink="">
          <xdr:nvSpPr>
            <xdr:cNvPr id="34836" name="Check Box 20" hidden="1">
              <a:extLst>
                <a:ext uri="{63B3BB69-23CF-44E3-9099-C40C66FF867C}">
                  <a14:compatExt spid="_x0000_s34836"/>
                </a:ext>
                <a:ext uri="{FF2B5EF4-FFF2-40B4-BE49-F238E27FC236}">
                  <a16:creationId xmlns:a16="http://schemas.microsoft.com/office/drawing/2014/main" id="{00000000-0008-0000-0300-000014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25</xdr:row>
          <xdr:rowOff>371475</xdr:rowOff>
        </xdr:from>
        <xdr:to>
          <xdr:col>1</xdr:col>
          <xdr:colOff>581025</xdr:colOff>
          <xdr:row>27</xdr:row>
          <xdr:rowOff>0</xdr:rowOff>
        </xdr:to>
        <xdr:sp macro="" textlink="">
          <xdr:nvSpPr>
            <xdr:cNvPr id="34837" name="Check Box 21" hidden="1">
              <a:extLst>
                <a:ext uri="{63B3BB69-23CF-44E3-9099-C40C66FF867C}">
                  <a14:compatExt spid="_x0000_s34837"/>
                </a:ext>
                <a:ext uri="{FF2B5EF4-FFF2-40B4-BE49-F238E27FC236}">
                  <a16:creationId xmlns:a16="http://schemas.microsoft.com/office/drawing/2014/main" id="{00000000-0008-0000-0300-000015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8</xdr:row>
          <xdr:rowOff>47625</xdr:rowOff>
        </xdr:from>
        <xdr:to>
          <xdr:col>1</xdr:col>
          <xdr:colOff>581025</xdr:colOff>
          <xdr:row>8</xdr:row>
          <xdr:rowOff>333375</xdr:rowOff>
        </xdr:to>
        <xdr:sp macro="" textlink="">
          <xdr:nvSpPr>
            <xdr:cNvPr id="34849" name="Check Box 33" hidden="1">
              <a:extLst>
                <a:ext uri="{63B3BB69-23CF-44E3-9099-C40C66FF867C}">
                  <a14:compatExt spid="_x0000_s34849"/>
                </a:ext>
                <a:ext uri="{FF2B5EF4-FFF2-40B4-BE49-F238E27FC236}">
                  <a16:creationId xmlns:a16="http://schemas.microsoft.com/office/drawing/2014/main" id="{00000000-0008-0000-0300-000021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238125</xdr:colOff>
          <xdr:row>10</xdr:row>
          <xdr:rowOff>0</xdr:rowOff>
        </xdr:from>
        <xdr:to>
          <xdr:col>1</xdr:col>
          <xdr:colOff>581025</xdr:colOff>
          <xdr:row>11</xdr:row>
          <xdr:rowOff>28575</xdr:rowOff>
        </xdr:to>
        <xdr:sp macro="" textlink="">
          <xdr:nvSpPr>
            <xdr:cNvPr id="34850" name="Check Box 34" hidden="1">
              <a:extLst>
                <a:ext uri="{63B3BB69-23CF-44E3-9099-C40C66FF867C}">
                  <a14:compatExt spid="_x0000_s34850"/>
                </a:ext>
                <a:ext uri="{FF2B5EF4-FFF2-40B4-BE49-F238E27FC236}">
                  <a16:creationId xmlns:a16="http://schemas.microsoft.com/office/drawing/2014/main" id="{00000000-0008-0000-0300-000022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276225</xdr:colOff>
          <xdr:row>7</xdr:row>
          <xdr:rowOff>0</xdr:rowOff>
        </xdr:from>
        <xdr:to>
          <xdr:col>1</xdr:col>
          <xdr:colOff>581025</xdr:colOff>
          <xdr:row>8</xdr:row>
          <xdr:rowOff>28575</xdr:rowOff>
        </xdr:to>
        <xdr:sp macro="" textlink="">
          <xdr:nvSpPr>
            <xdr:cNvPr id="34860" name="Check Box 44" hidden="1">
              <a:extLst>
                <a:ext uri="{63B3BB69-23CF-44E3-9099-C40C66FF867C}">
                  <a14:compatExt spid="_x0000_s34860"/>
                </a:ext>
                <a:ext uri="{FF2B5EF4-FFF2-40B4-BE49-F238E27FC236}">
                  <a16:creationId xmlns:a16="http://schemas.microsoft.com/office/drawing/2014/main" id="{00000000-0008-0000-0300-00002C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257175</xdr:colOff>
          <xdr:row>37</xdr:row>
          <xdr:rowOff>152400</xdr:rowOff>
        </xdr:from>
        <xdr:to>
          <xdr:col>1</xdr:col>
          <xdr:colOff>619125</xdr:colOff>
          <xdr:row>37</xdr:row>
          <xdr:rowOff>371475</xdr:rowOff>
        </xdr:to>
        <xdr:sp macro="" textlink="">
          <xdr:nvSpPr>
            <xdr:cNvPr id="34862" name="Check Box 46" hidden="1">
              <a:extLst>
                <a:ext uri="{63B3BB69-23CF-44E3-9099-C40C66FF867C}">
                  <a14:compatExt spid="_x0000_s34862"/>
                </a:ext>
                <a:ext uri="{FF2B5EF4-FFF2-40B4-BE49-F238E27FC236}">
                  <a16:creationId xmlns:a16="http://schemas.microsoft.com/office/drawing/2014/main" id="{00000000-0008-0000-0300-00002E8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4CBABA-2600-47B6-BA86-EADF97EA8027}" name="Table1" displayName="Table1" ref="A74:A79" totalsRowShown="0" headerRowDxfId="2" dataDxfId="1">
  <autoFilter ref="A74:A79" xr:uid="{044CBABA-2600-47B6-BA86-EADF97EA8027}"/>
  <tableColumns count="1">
    <tableColumn id="1" xr3:uid="{6050A9F3-EA29-455C-8533-FE6CF7B98A13}" name="Project siz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4.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omments" Target="../comments4.xml"/><Relationship Id="rId2" Type="http://schemas.openxmlformats.org/officeDocument/2006/relationships/drawing" Target="../drawings/drawing1.xml"/><Relationship Id="rId16" Type="http://schemas.openxmlformats.org/officeDocument/2006/relationships/ctrlProp" Target="../ctrlProps/ctrlProp13.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B413E-E1FA-4992-8F17-DDE89CAA224F}">
  <sheetPr codeName="Sheet2"/>
  <dimension ref="A1:O38"/>
  <sheetViews>
    <sheetView tabSelected="1" zoomScale="110" zoomScaleNormal="110" workbookViewId="0">
      <selection activeCell="C21" sqref="C21"/>
    </sheetView>
  </sheetViews>
  <sheetFormatPr defaultColWidth="8.85546875" defaultRowHeight="15"/>
  <cols>
    <col min="2" max="2" width="16.7109375" customWidth="1"/>
    <col min="3" max="3" width="26.85546875" customWidth="1"/>
    <col min="5" max="5" width="14.85546875" customWidth="1"/>
  </cols>
  <sheetData>
    <row r="1" spans="1:15" ht="33.75" customHeight="1">
      <c r="A1" s="253" t="s">
        <v>363</v>
      </c>
      <c r="B1" s="253"/>
      <c r="C1" s="253"/>
      <c r="D1" s="253"/>
      <c r="E1" s="253"/>
      <c r="F1" s="253"/>
      <c r="G1" s="253"/>
      <c r="H1" s="253"/>
      <c r="I1" s="253"/>
      <c r="J1" s="253"/>
      <c r="K1" s="253"/>
      <c r="L1" s="38"/>
      <c r="M1" s="38"/>
    </row>
    <row r="2" spans="1:15">
      <c r="A2" s="38"/>
      <c r="B2" s="38"/>
      <c r="C2" s="38"/>
      <c r="D2" s="38"/>
      <c r="E2" s="38"/>
      <c r="F2" s="38"/>
      <c r="G2" s="38"/>
      <c r="H2" s="38"/>
      <c r="I2" s="38"/>
      <c r="J2" s="38"/>
      <c r="K2" s="38"/>
      <c r="L2" s="38"/>
      <c r="M2" s="38"/>
    </row>
    <row r="3" spans="1:15">
      <c r="A3" s="52" t="s">
        <v>364</v>
      </c>
      <c r="B3" s="57"/>
      <c r="C3" s="52"/>
      <c r="D3" s="52"/>
      <c r="E3" s="52"/>
      <c r="F3" s="52"/>
      <c r="G3" s="52"/>
      <c r="H3" s="38"/>
      <c r="I3" s="38"/>
      <c r="J3" s="38"/>
      <c r="K3" s="38"/>
      <c r="L3" s="38"/>
      <c r="M3" s="38"/>
    </row>
    <row r="4" spans="1:15">
      <c r="A4" s="57"/>
      <c r="B4" s="57"/>
      <c r="C4" s="52"/>
      <c r="D4" s="52"/>
      <c r="E4" s="52"/>
      <c r="F4" s="52"/>
      <c r="G4" s="52"/>
      <c r="H4" s="38"/>
      <c r="I4" s="38"/>
      <c r="J4" s="38"/>
      <c r="K4" s="38"/>
      <c r="L4" s="38"/>
      <c r="M4" s="38"/>
    </row>
    <row r="5" spans="1:15">
      <c r="A5" s="57" t="s">
        <v>365</v>
      </c>
      <c r="B5" s="57"/>
      <c r="C5" s="52"/>
      <c r="D5" s="52"/>
      <c r="E5" s="52"/>
      <c r="F5" s="52"/>
      <c r="G5" s="52"/>
      <c r="H5" s="38"/>
      <c r="I5" s="38"/>
      <c r="J5" s="38"/>
      <c r="K5" s="38"/>
      <c r="L5" s="38"/>
      <c r="M5" s="38"/>
    </row>
    <row r="6" spans="1:15" ht="15" customHeight="1">
      <c r="A6" s="57" t="s">
        <v>366</v>
      </c>
      <c r="B6" s="57"/>
      <c r="C6" s="52"/>
      <c r="D6" s="52"/>
      <c r="E6" s="52"/>
      <c r="F6" s="52"/>
      <c r="G6" s="52"/>
      <c r="H6" s="38"/>
      <c r="I6" s="38"/>
      <c r="J6" s="38"/>
      <c r="K6" s="38"/>
      <c r="L6" s="38"/>
      <c r="M6" s="38"/>
      <c r="N6" s="9"/>
      <c r="O6" s="9"/>
    </row>
    <row r="7" spans="1:15">
      <c r="A7" s="57"/>
      <c r="B7" s="57"/>
      <c r="C7" s="52"/>
      <c r="D7" s="52"/>
      <c r="E7" s="52"/>
      <c r="F7" s="52"/>
      <c r="G7" s="52"/>
      <c r="H7" s="38"/>
      <c r="I7" s="38"/>
      <c r="J7" s="38"/>
      <c r="K7" s="38"/>
      <c r="L7" s="38"/>
      <c r="M7" s="38"/>
      <c r="N7" s="9"/>
      <c r="O7" s="9"/>
    </row>
    <row r="8" spans="1:15">
      <c r="A8" s="57" t="s">
        <v>14</v>
      </c>
      <c r="B8" s="57"/>
      <c r="C8" s="52"/>
      <c r="D8" s="52"/>
      <c r="E8" s="52"/>
      <c r="F8" s="52"/>
      <c r="G8" s="52"/>
      <c r="H8" s="38"/>
      <c r="I8" s="38"/>
      <c r="J8" s="38"/>
      <c r="K8" s="38"/>
      <c r="L8" s="38"/>
      <c r="M8" s="38"/>
      <c r="N8" s="9"/>
      <c r="O8" s="9"/>
    </row>
    <row r="9" spans="1:15">
      <c r="A9" s="57"/>
      <c r="B9" s="52" t="s">
        <v>21</v>
      </c>
      <c r="C9" s="52"/>
      <c r="D9" s="52"/>
      <c r="E9" s="52"/>
      <c r="F9" s="52"/>
      <c r="G9" s="52"/>
      <c r="H9" s="38"/>
      <c r="I9" s="38"/>
      <c r="J9" s="38"/>
      <c r="K9" s="38"/>
      <c r="L9" s="38"/>
      <c r="M9" s="38"/>
      <c r="N9" s="9"/>
      <c r="O9" s="9"/>
    </row>
    <row r="10" spans="1:15">
      <c r="A10" s="57"/>
      <c r="B10" s="52" t="s">
        <v>20</v>
      </c>
      <c r="C10" s="52"/>
      <c r="D10" s="52"/>
      <c r="E10" s="52"/>
      <c r="F10" s="52"/>
      <c r="G10" s="52"/>
      <c r="H10" s="38"/>
      <c r="I10" s="38"/>
      <c r="J10" s="38"/>
      <c r="K10" s="38"/>
      <c r="L10" s="38"/>
      <c r="M10" s="38"/>
      <c r="N10" s="9"/>
      <c r="O10" s="9"/>
    </row>
    <row r="11" spans="1:15">
      <c r="A11" s="57"/>
      <c r="B11" s="52" t="s">
        <v>22</v>
      </c>
      <c r="C11" s="52"/>
      <c r="D11" s="52"/>
      <c r="E11" s="52"/>
      <c r="F11" s="52"/>
      <c r="G11" s="52"/>
      <c r="H11" s="38"/>
      <c r="I11" s="38"/>
      <c r="J11" s="38"/>
      <c r="K11" s="38"/>
      <c r="L11" s="38"/>
      <c r="M11" s="38"/>
      <c r="N11" s="9"/>
      <c r="O11" s="9"/>
    </row>
    <row r="12" spans="1:15">
      <c r="A12" s="52"/>
      <c r="B12" s="52"/>
      <c r="C12" s="52"/>
      <c r="D12" s="52"/>
      <c r="E12" s="52"/>
      <c r="F12" s="52"/>
      <c r="G12" s="52"/>
      <c r="H12" s="38"/>
      <c r="I12" s="38"/>
      <c r="J12" s="38"/>
      <c r="K12" s="38"/>
      <c r="L12" s="38"/>
      <c r="M12" s="38"/>
      <c r="N12" s="9"/>
      <c r="O12" s="9"/>
    </row>
    <row r="13" spans="1:15">
      <c r="A13" s="52" t="s">
        <v>79</v>
      </c>
      <c r="B13" s="52"/>
      <c r="C13" s="52"/>
      <c r="D13" s="52"/>
      <c r="E13" s="52"/>
      <c r="F13" s="52"/>
      <c r="G13" s="52"/>
      <c r="H13" s="38"/>
      <c r="I13" s="38"/>
      <c r="J13" s="38"/>
      <c r="K13" s="38"/>
      <c r="L13" s="38"/>
      <c r="M13" s="38"/>
    </row>
    <row r="14" spans="1:15">
      <c r="A14" s="52"/>
      <c r="B14" s="52"/>
      <c r="C14" s="52"/>
      <c r="D14" s="52"/>
      <c r="E14" s="52"/>
      <c r="F14" s="52"/>
      <c r="G14" s="52"/>
      <c r="H14" s="38"/>
      <c r="I14" s="38"/>
      <c r="J14" s="38"/>
      <c r="K14" s="38"/>
      <c r="L14" s="38"/>
      <c r="M14" s="38"/>
    </row>
    <row r="15" spans="1:15">
      <c r="A15" s="57" t="s">
        <v>15</v>
      </c>
      <c r="B15" s="52"/>
      <c r="C15" s="52"/>
      <c r="D15" s="52"/>
      <c r="E15" s="52"/>
      <c r="F15" s="52"/>
      <c r="G15" s="52"/>
      <c r="H15" s="38"/>
      <c r="I15" s="38"/>
      <c r="J15" s="38"/>
      <c r="K15" s="38"/>
      <c r="L15" s="38"/>
      <c r="M15" s="38"/>
    </row>
    <row r="16" spans="1:15" ht="24">
      <c r="A16" s="58" t="s">
        <v>4</v>
      </c>
      <c r="B16" s="60"/>
      <c r="C16" s="59" t="s">
        <v>5</v>
      </c>
      <c r="D16" s="60"/>
      <c r="E16" s="61" t="s">
        <v>6</v>
      </c>
      <c r="F16" s="60"/>
      <c r="G16" s="60"/>
      <c r="H16" s="38"/>
      <c r="I16" s="38"/>
      <c r="J16" s="38"/>
      <c r="K16" s="38"/>
      <c r="L16" s="38"/>
      <c r="M16" s="38"/>
    </row>
    <row r="17" spans="1:13">
      <c r="A17" s="38"/>
      <c r="B17" s="38"/>
      <c r="C17" s="38"/>
      <c r="D17" s="38"/>
      <c r="E17" s="38"/>
      <c r="F17" s="38"/>
      <c r="G17" s="38"/>
      <c r="H17" s="38"/>
      <c r="I17" s="38"/>
      <c r="J17" s="38"/>
      <c r="K17" s="38"/>
      <c r="L17" s="38"/>
      <c r="M17" s="38"/>
    </row>
    <row r="18" spans="1:13" s="32" customFormat="1" ht="23.25">
      <c r="A18" s="38" t="s">
        <v>23</v>
      </c>
      <c r="B18" s="38"/>
      <c r="C18" s="38"/>
      <c r="D18" s="38"/>
      <c r="E18" s="38"/>
      <c r="F18" s="38"/>
      <c r="G18" s="38"/>
      <c r="H18" s="38"/>
      <c r="I18" s="38"/>
      <c r="J18" s="38"/>
      <c r="K18" s="38"/>
      <c r="L18" s="38"/>
      <c r="M18" s="38"/>
    </row>
    <row r="19" spans="1:13" s="9" customFormat="1">
      <c r="A19" s="38"/>
      <c r="B19" s="38"/>
      <c r="C19" s="38"/>
      <c r="D19" s="38"/>
      <c r="E19" s="38"/>
      <c r="F19" s="38"/>
      <c r="G19" s="38"/>
      <c r="H19" s="38"/>
      <c r="I19" s="38"/>
      <c r="J19" s="38"/>
      <c r="K19" s="38"/>
      <c r="L19" s="38"/>
      <c r="M19" s="38"/>
    </row>
    <row r="20" spans="1:13" s="9" customFormat="1">
      <c r="A20" s="52" t="s">
        <v>92</v>
      </c>
      <c r="B20" s="38"/>
      <c r="C20" s="38"/>
      <c r="D20" s="38"/>
      <c r="E20" s="38"/>
      <c r="F20" s="38"/>
      <c r="G20" s="38"/>
      <c r="H20" s="38"/>
      <c r="I20" s="38"/>
      <c r="J20" s="38"/>
      <c r="K20" s="38"/>
      <c r="L20" s="38"/>
      <c r="M20" s="38"/>
    </row>
    <row r="21" spans="1:13" s="9" customFormat="1">
      <c r="A21" s="116" t="s">
        <v>107</v>
      </c>
      <c r="B21" s="117"/>
      <c r="C21" s="215"/>
      <c r="D21" s="38"/>
      <c r="E21" s="38"/>
      <c r="F21" s="38"/>
      <c r="G21" s="38"/>
      <c r="H21" s="38"/>
      <c r="I21" s="38"/>
      <c r="J21" s="38"/>
      <c r="K21" s="38"/>
      <c r="L21" s="38"/>
      <c r="M21" s="38"/>
    </row>
    <row r="22" spans="1:13" s="9" customFormat="1">
      <c r="A22" s="114" t="s">
        <v>93</v>
      </c>
      <c r="B22" s="115"/>
      <c r="C22" s="215"/>
      <c r="D22" s="38"/>
      <c r="E22" s="38"/>
      <c r="F22" s="38"/>
      <c r="G22" s="38"/>
      <c r="H22" s="38"/>
      <c r="I22" s="38"/>
      <c r="J22" s="38"/>
      <c r="K22" s="38"/>
      <c r="L22" s="38"/>
      <c r="M22" s="38"/>
    </row>
    <row r="23" spans="1:13" s="9" customFormat="1">
      <c r="A23" s="114" t="s">
        <v>3</v>
      </c>
      <c r="B23" s="115"/>
      <c r="C23" s="215"/>
      <c r="D23" s="38"/>
      <c r="E23" s="38"/>
      <c r="F23" s="38"/>
      <c r="G23" s="38"/>
      <c r="H23" s="38"/>
      <c r="I23" s="38"/>
      <c r="J23" s="38"/>
      <c r="K23" s="38"/>
      <c r="L23" s="38"/>
      <c r="M23" s="38"/>
    </row>
    <row r="24" spans="1:13" s="9" customFormat="1">
      <c r="A24" s="114" t="s">
        <v>2</v>
      </c>
      <c r="B24" s="115"/>
      <c r="C24" s="215"/>
      <c r="D24" s="38"/>
      <c r="E24" s="38"/>
      <c r="F24" s="38"/>
      <c r="G24" s="38"/>
      <c r="H24" s="38"/>
      <c r="I24" s="38"/>
      <c r="J24" s="38"/>
      <c r="K24" s="38"/>
      <c r="L24" s="38"/>
      <c r="M24" s="38"/>
    </row>
    <row r="25" spans="1:13" s="9" customFormat="1">
      <c r="A25" s="38"/>
      <c r="B25" s="38"/>
      <c r="C25" s="38"/>
      <c r="D25" s="38"/>
      <c r="E25" s="38"/>
      <c r="F25" s="38"/>
      <c r="G25" s="38"/>
      <c r="H25" s="38"/>
      <c r="I25" s="38"/>
      <c r="J25" s="38"/>
      <c r="K25" s="38"/>
      <c r="L25" s="38"/>
      <c r="M25" s="38"/>
    </row>
    <row r="26" spans="1:13" s="9" customFormat="1">
      <c r="A26" s="118" t="s">
        <v>94</v>
      </c>
      <c r="B26" s="119"/>
      <c r="C26" s="219"/>
      <c r="D26" s="74"/>
      <c r="E26" s="38"/>
      <c r="F26" s="38"/>
      <c r="G26" s="38"/>
      <c r="H26" s="38"/>
      <c r="I26" s="38"/>
      <c r="J26" s="38"/>
      <c r="K26" s="38"/>
      <c r="L26" s="38"/>
      <c r="M26" s="38"/>
    </row>
    <row r="27" spans="1:13" s="9" customFormat="1">
      <c r="A27" s="120" t="s">
        <v>230</v>
      </c>
      <c r="B27" s="119"/>
      <c r="C27" s="216">
        <v>1</v>
      </c>
      <c r="D27" s="74"/>
      <c r="E27" s="38"/>
      <c r="F27" s="38"/>
      <c r="G27" s="38"/>
      <c r="H27" s="38"/>
      <c r="I27" s="38"/>
      <c r="J27" s="38"/>
      <c r="K27" s="38"/>
      <c r="L27" s="38"/>
      <c r="M27" s="38"/>
    </row>
    <row r="28" spans="1:13" s="9" customFormat="1" ht="44.25" customHeight="1" thickBot="1">
      <c r="A28" s="249" t="s">
        <v>265</v>
      </c>
      <c r="B28" s="250"/>
      <c r="C28" s="217"/>
      <c r="D28" s="74"/>
      <c r="E28" s="38"/>
      <c r="F28" s="38"/>
      <c r="G28" s="38"/>
      <c r="H28" s="38"/>
      <c r="I28" s="38"/>
      <c r="J28" s="38"/>
      <c r="K28" s="38"/>
      <c r="L28" s="38"/>
      <c r="M28" s="38"/>
    </row>
    <row r="29" spans="1:13" s="9" customFormat="1" ht="31.5" customHeight="1" thickBot="1">
      <c r="A29" s="251" t="s">
        <v>329</v>
      </c>
      <c r="B29" s="252"/>
      <c r="C29" s="281">
        <f>Data!B12*C27-(C28*7.5)</f>
        <v>1717</v>
      </c>
      <c r="D29" s="74"/>
      <c r="E29" s="38"/>
      <c r="F29" s="38"/>
      <c r="G29" s="38"/>
      <c r="H29" s="38"/>
      <c r="I29" s="38"/>
      <c r="J29" s="38"/>
      <c r="K29" s="38"/>
      <c r="L29" s="38"/>
      <c r="M29" s="38"/>
    </row>
    <row r="30" spans="1:13" s="9" customFormat="1" ht="28.5" customHeight="1">
      <c r="A30" s="248" t="s">
        <v>108</v>
      </c>
      <c r="B30" s="248"/>
      <c r="C30" s="220"/>
      <c r="D30" s="96" t="s">
        <v>235</v>
      </c>
      <c r="E30" s="38"/>
      <c r="F30" s="38"/>
      <c r="G30" s="38"/>
      <c r="H30" s="38"/>
      <c r="I30" s="38"/>
      <c r="J30" s="38"/>
      <c r="K30" s="38"/>
      <c r="L30" s="38"/>
      <c r="M30" s="38"/>
    </row>
    <row r="31" spans="1:13" s="9" customFormat="1" ht="30">
      <c r="A31" s="113"/>
      <c r="B31" s="113"/>
      <c r="C31" s="99" t="s">
        <v>232</v>
      </c>
      <c r="D31" s="99" t="s">
        <v>231</v>
      </c>
      <c r="E31" s="100" t="s">
        <v>233</v>
      </c>
      <c r="F31" s="38"/>
      <c r="G31" s="38"/>
      <c r="H31" s="38"/>
      <c r="I31" s="38"/>
      <c r="J31" s="38"/>
      <c r="K31" s="38"/>
      <c r="L31" s="38"/>
      <c r="M31" s="38"/>
    </row>
    <row r="32" spans="1:13" s="9" customFormat="1">
      <c r="A32" s="115"/>
      <c r="B32" s="121"/>
      <c r="C32" s="218" t="str">
        <f>IF($C$30="","",VLOOKUP($C$30,Data!$A$19:$D$23,2,FALSE))</f>
        <v/>
      </c>
      <c r="D32" s="218" t="str">
        <f>IF($C$30="","",VLOOKUP($C$30,Data!$A$19:$D$23,3,FALSE))</f>
        <v/>
      </c>
      <c r="E32" s="218" t="str">
        <f>IF($C$30="","",VLOOKUP($C$30,Data!$A$19:$D$23,4,FALSE))</f>
        <v/>
      </c>
      <c r="F32" s="98" t="s">
        <v>236</v>
      </c>
      <c r="G32" s="38"/>
      <c r="H32" s="38"/>
      <c r="I32" s="74"/>
      <c r="J32" s="38"/>
      <c r="K32" s="38"/>
      <c r="L32" s="38"/>
      <c r="M32" s="38"/>
    </row>
    <row r="33" spans="1:15" s="9" customFormat="1">
      <c r="A33" s="38"/>
      <c r="B33" s="38"/>
      <c r="C33" s="95"/>
      <c r="D33" s="38" t="s">
        <v>234</v>
      </c>
      <c r="E33" s="97" t="str">
        <f>IF(C30="","",C32+D32+E32)</f>
        <v/>
      </c>
      <c r="F33" s="38"/>
      <c r="G33" s="38"/>
      <c r="H33" s="38"/>
      <c r="I33" s="38"/>
      <c r="J33" s="38"/>
      <c r="K33" s="38"/>
      <c r="L33" s="38"/>
      <c r="M33" s="38"/>
    </row>
    <row r="34" spans="1:15" s="9" customFormat="1">
      <c r="A34" s="38"/>
      <c r="B34" s="38"/>
      <c r="C34" s="38"/>
      <c r="D34" s="38"/>
      <c r="E34" s="38"/>
      <c r="F34" s="38"/>
      <c r="G34" s="38"/>
      <c r="H34" s="38"/>
      <c r="I34" s="38"/>
      <c r="J34" s="38"/>
      <c r="K34" s="38"/>
      <c r="L34" s="38"/>
      <c r="M34" s="38"/>
    </row>
    <row r="35" spans="1:15" s="9" customFormat="1">
      <c r="A35" s="38"/>
      <c r="B35" s="38"/>
      <c r="C35" s="38"/>
      <c r="D35" s="38"/>
      <c r="E35" s="38"/>
      <c r="F35" s="38"/>
      <c r="G35" s="38"/>
      <c r="H35" s="38"/>
      <c r="I35" s="38"/>
      <c r="J35" s="38"/>
      <c r="K35" s="38"/>
      <c r="L35" s="38"/>
      <c r="M35" s="38"/>
    </row>
    <row r="36" spans="1:15">
      <c r="A36" s="247" t="s">
        <v>106</v>
      </c>
      <c r="B36" s="247"/>
      <c r="C36" s="219"/>
      <c r="D36" s="38"/>
      <c r="E36" s="38"/>
      <c r="F36" s="38"/>
      <c r="G36" s="38"/>
      <c r="H36" s="38"/>
      <c r="I36" s="38"/>
      <c r="J36" s="38"/>
      <c r="K36" s="38"/>
      <c r="L36" s="38"/>
      <c r="M36" s="38"/>
    </row>
    <row r="37" spans="1:15">
      <c r="A37" s="38"/>
      <c r="B37" s="52"/>
      <c r="C37" s="52"/>
      <c r="D37" s="52"/>
      <c r="E37" s="52"/>
      <c r="F37" s="52"/>
      <c r="G37" s="52"/>
      <c r="H37" s="52"/>
      <c r="I37" s="52"/>
      <c r="J37" s="52"/>
      <c r="K37" s="52"/>
      <c r="L37" s="52"/>
      <c r="M37" s="52"/>
      <c r="N37" s="12"/>
      <c r="O37" s="12"/>
    </row>
    <row r="38" spans="1:15">
      <c r="A38" s="52" t="s">
        <v>368</v>
      </c>
      <c r="B38" s="52"/>
      <c r="C38" s="52"/>
      <c r="D38" s="52"/>
      <c r="E38" s="52"/>
      <c r="F38" s="52"/>
      <c r="G38" s="52"/>
      <c r="H38" s="52"/>
      <c r="I38" s="52"/>
      <c r="J38" s="52"/>
      <c r="K38" s="52"/>
      <c r="L38" s="52"/>
      <c r="M38" s="52"/>
      <c r="N38" s="12"/>
      <c r="O38" s="12"/>
    </row>
  </sheetData>
  <sheetProtection algorithmName="SHA-512" hashValue="gnBc38Yc+tm2pWH1CrPYrhSmleiIZlxHv6vg7bX0Ipo52blOMLkyiQ01LMX//G8dKkGpu4w0g4qSUe96SUkvig==" saltValue="+J7PL5PrIm55iquA+35EtQ==" spinCount="100000" sheet="1" objects="1" scenarios="1"/>
  <mergeCells count="5">
    <mergeCell ref="A36:B36"/>
    <mergeCell ref="A30:B30"/>
    <mergeCell ref="A28:B28"/>
    <mergeCell ref="A29:B29"/>
    <mergeCell ref="A1:K1"/>
  </mergeCells>
  <dataValidations count="1">
    <dataValidation type="decimal" allowBlank="1" showInputMessage="1" showErrorMessage="1" sqref="C28" xr:uid="{5881D0E4-93F3-407E-B2AF-8584ED10C848}">
      <formula1>0</formula1>
      <formula2>365</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1D6FB4E8-01D6-4F17-9807-689CEFAFD7FC}">
          <x14:formula1>
            <xm:f>Data!$H$12:$H$17</xm:f>
          </x14:formula1>
          <xm:sqref>C26</xm:sqref>
        </x14:dataValidation>
        <x14:dataValidation type="list" allowBlank="1" showInputMessage="1" showErrorMessage="1" xr:uid="{18D38001-15F9-4895-996D-0094D47F515F}">
          <x14:formula1>
            <xm:f>Data!$N$94:$N$108</xm:f>
          </x14:formula1>
          <xm:sqref>C36</xm:sqref>
        </x14:dataValidation>
        <x14:dataValidation type="list" allowBlank="1" showInputMessage="1" showErrorMessage="1" xr:uid="{7E992173-0B25-4DF0-8274-9546278EC22A}">
          <x14:formula1>
            <xm:f>Data!$A$19:$A$24</xm:f>
          </x14:formula1>
          <xm:sqref>C30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3">
    <pageSetUpPr fitToPage="1"/>
  </sheetPr>
  <dimension ref="A1:K31"/>
  <sheetViews>
    <sheetView showGridLines="0" zoomScaleNormal="100" zoomScaleSheetLayoutView="115" workbookViewId="0">
      <selection activeCell="B5" sqref="B5"/>
    </sheetView>
  </sheetViews>
  <sheetFormatPr defaultColWidth="0" defaultRowHeight="15"/>
  <cols>
    <col min="1" max="1" width="28.85546875" style="1" customWidth="1"/>
    <col min="2" max="5" width="24.7109375" style="1" customWidth="1"/>
    <col min="6" max="6" width="26.5703125" style="1" customWidth="1"/>
    <col min="7" max="7" width="33.28515625" style="4" customWidth="1"/>
    <col min="8" max="16384" width="0" style="1" hidden="1"/>
  </cols>
  <sheetData>
    <row r="1" spans="1:8" ht="24.75" customHeight="1">
      <c r="A1" s="13" t="s">
        <v>326</v>
      </c>
      <c r="B1" s="2"/>
      <c r="C1" s="200" t="s">
        <v>4</v>
      </c>
      <c r="D1" s="198" t="s">
        <v>6</v>
      </c>
      <c r="E1" s="199" t="s">
        <v>5</v>
      </c>
      <c r="F1" s="75"/>
      <c r="G1" s="6"/>
    </row>
    <row r="2" spans="1:8" s="7" customFormat="1" ht="24.75" customHeight="1">
      <c r="A2" s="202" t="s">
        <v>232</v>
      </c>
      <c r="B2" s="202"/>
      <c r="C2" s="202"/>
      <c r="D2" s="202"/>
      <c r="E2" s="6"/>
      <c r="F2" s="75"/>
      <c r="G2" s="6"/>
    </row>
    <row r="3" spans="1:8" s="7" customFormat="1" ht="42.75" customHeight="1">
      <c r="A3" s="254" t="s">
        <v>324</v>
      </c>
      <c r="B3" s="254"/>
      <c r="C3" s="254"/>
      <c r="D3" s="254"/>
      <c r="E3" s="6"/>
      <c r="F3" s="75"/>
      <c r="G3" s="6"/>
    </row>
    <row r="4" spans="1:8" s="7" customFormat="1" ht="21.75" customHeight="1">
      <c r="A4" s="194"/>
      <c r="B4" s="196" t="s">
        <v>305</v>
      </c>
      <c r="C4" s="196" t="s">
        <v>306</v>
      </c>
      <c r="D4" s="196" t="s">
        <v>307</v>
      </c>
      <c r="E4" s="196" t="s">
        <v>308</v>
      </c>
      <c r="F4" s="196" t="s">
        <v>355</v>
      </c>
      <c r="G4" s="6"/>
    </row>
    <row r="5" spans="1:8" s="7" customFormat="1" ht="64.5" customHeight="1">
      <c r="A5" s="212" t="s">
        <v>298</v>
      </c>
      <c r="B5" s="221"/>
      <c r="C5" s="221"/>
      <c r="D5" s="221"/>
      <c r="E5" s="221"/>
      <c r="F5" s="221"/>
      <c r="G5" s="6"/>
    </row>
    <row r="6" spans="1:8" s="7" customFormat="1" ht="30.75" customHeight="1">
      <c r="A6" s="212" t="s">
        <v>290</v>
      </c>
      <c r="B6" s="222"/>
      <c r="C6" s="222"/>
      <c r="D6" s="222"/>
      <c r="E6" s="222"/>
      <c r="F6" s="222"/>
      <c r="G6" s="6"/>
    </row>
    <row r="7" spans="1:8" s="7" customFormat="1" ht="41.25" customHeight="1">
      <c r="A7" s="212" t="s">
        <v>299</v>
      </c>
      <c r="B7" s="222"/>
      <c r="C7" s="222"/>
      <c r="D7" s="222"/>
      <c r="E7" s="222"/>
      <c r="F7" s="222"/>
      <c r="G7" s="6"/>
    </row>
    <row r="8" spans="1:8" s="7" customFormat="1" ht="21.75" customHeight="1">
      <c r="A8" s="212" t="s">
        <v>300</v>
      </c>
      <c r="B8" s="201" t="str">
        <f>IF(OR(B6="",B7=""),"",IF(B7=Data!$B$74,VLOOKUP(Research!B6,Data!$A$75:$C$79,2,FALSE),VLOOKUP(Research!B6,Data!$A$75:$C$79,3,FALSE)))</f>
        <v/>
      </c>
      <c r="C8" s="201" t="str">
        <f>IF(OR(C6="",C7=""),"",IF(C7=Data!$B$74,VLOOKUP(Research!C6,Data!$A$75:$C$79,2,FALSE),VLOOKUP(Research!C6,Data!$A$75:$C$79,3,FALSE)))</f>
        <v/>
      </c>
      <c r="D8" s="201" t="str">
        <f>IF(OR(D6="",D7=""),"",IF(D7=Data!$B$74,VLOOKUP(Research!D6,Data!$A$75:$C$79,2,FALSE),VLOOKUP(Research!D6,Data!$A$75:$C$79,3,FALSE)))</f>
        <v/>
      </c>
      <c r="E8" s="201" t="str">
        <f>IF(OR(E6="",E7=""),"",IF(E7=Data!$B$74,VLOOKUP(Research!E6,Data!$A$75:$C$79,2,FALSE),VLOOKUP(Research!E6,Data!$A$75:$C$79,3,FALSE)))</f>
        <v/>
      </c>
      <c r="F8" s="201" t="str">
        <f>IF(OR(F6="",F7=""),"",IF(F7=Data!$B$74,VLOOKUP(Research!F6,Data!$A$75:$C$79,2,FALSE),VLOOKUP(Research!F6,Data!$A$75:$C$79,3,FALSE)))</f>
        <v/>
      </c>
      <c r="G8" s="34" t="s">
        <v>309</v>
      </c>
    </row>
    <row r="9" spans="1:8" ht="36.75" customHeight="1">
      <c r="A9" s="204" t="str">
        <f>Data!A59</f>
        <v>Number of ethics applications to be prepared</v>
      </c>
      <c r="B9" s="223">
        <v>0</v>
      </c>
      <c r="C9" s="223">
        <v>0</v>
      </c>
      <c r="D9" s="223">
        <v>0</v>
      </c>
      <c r="E9" s="223">
        <v>0</v>
      </c>
      <c r="F9" s="223">
        <v>0</v>
      </c>
      <c r="G9" s="201">
        <f>SUM(B9:F9)*Data!B59</f>
        <v>0</v>
      </c>
      <c r="H9" s="76"/>
    </row>
    <row r="10" spans="1:8" ht="37.5" customHeight="1">
      <c r="A10" s="204" t="str">
        <f>Data!A60</f>
        <v>Number of refereed journal articles to be submitted</v>
      </c>
      <c r="B10" s="223">
        <v>0</v>
      </c>
      <c r="C10" s="223">
        <v>0</v>
      </c>
      <c r="D10" s="223">
        <v>0</v>
      </c>
      <c r="E10" s="223">
        <v>0</v>
      </c>
      <c r="F10" s="223">
        <v>0</v>
      </c>
      <c r="G10" s="201">
        <f>SUM(B10:F10)*Data!B60</f>
        <v>0</v>
      </c>
      <c r="H10" s="77"/>
    </row>
    <row r="11" spans="1:8" ht="37.5" customHeight="1">
      <c r="A11" s="204" t="str">
        <f>Data!A61</f>
        <v>Number of research books to be submitted</v>
      </c>
      <c r="B11" s="223">
        <v>0</v>
      </c>
      <c r="C11" s="223">
        <v>0</v>
      </c>
      <c r="D11" s="223">
        <v>0</v>
      </c>
      <c r="E11" s="223">
        <v>0</v>
      </c>
      <c r="F11" s="223">
        <v>0</v>
      </c>
      <c r="G11" s="201">
        <f>SUM(B11:F11)*Data!B61</f>
        <v>0</v>
      </c>
      <c r="H11" s="78"/>
    </row>
    <row r="12" spans="1:8" ht="36.75" customHeight="1">
      <c r="A12" s="204" t="str">
        <f>Data!A62</f>
        <v>Number of research book chapters to be submitted</v>
      </c>
      <c r="B12" s="223">
        <v>0</v>
      </c>
      <c r="C12" s="223">
        <v>0</v>
      </c>
      <c r="D12" s="223">
        <v>0</v>
      </c>
      <c r="E12" s="223">
        <v>0</v>
      </c>
      <c r="F12" s="223">
        <v>0</v>
      </c>
      <c r="G12" s="201">
        <f>SUM(B12:F12)*Data!B62</f>
        <v>0</v>
      </c>
      <c r="H12" s="79"/>
    </row>
    <row r="13" spans="1:8" ht="49.5" customHeight="1">
      <c r="A13" s="204" t="str">
        <f>Data!A63</f>
        <v>Number of peer reviewed conference papers to be submitted</v>
      </c>
      <c r="B13" s="223">
        <v>0</v>
      </c>
      <c r="C13" s="223">
        <v>0</v>
      </c>
      <c r="D13" s="223">
        <v>0</v>
      </c>
      <c r="E13" s="223">
        <v>0</v>
      </c>
      <c r="F13" s="223">
        <v>0</v>
      </c>
      <c r="G13" s="201">
        <f>SUM(B13:F13)*Data!B63</f>
        <v>0</v>
      </c>
      <c r="H13" s="76"/>
    </row>
    <row r="14" spans="1:8" ht="39" customHeight="1">
      <c r="A14" s="204" t="str">
        <f>Data!A64</f>
        <v>Number of Registered Designs to be submitted</v>
      </c>
      <c r="B14" s="223">
        <v>0</v>
      </c>
      <c r="C14" s="223">
        <v>0</v>
      </c>
      <c r="D14" s="223">
        <v>0</v>
      </c>
      <c r="E14" s="223">
        <v>0</v>
      </c>
      <c r="F14" s="223">
        <v>0</v>
      </c>
      <c r="G14" s="201">
        <f>SUM(B14:F14)*Data!B64</f>
        <v>0</v>
      </c>
      <c r="H14" s="77"/>
    </row>
    <row r="15" spans="1:8" s="7" customFormat="1" ht="50.25" customHeight="1">
      <c r="A15" s="204" t="str">
        <f>Data!A65</f>
        <v>Number of art works/exhibitions to be created</v>
      </c>
      <c r="B15" s="223">
        <v>0</v>
      </c>
      <c r="C15" s="223">
        <v>0</v>
      </c>
      <c r="D15" s="223">
        <v>0</v>
      </c>
      <c r="E15" s="223">
        <v>0</v>
      </c>
      <c r="F15" s="223">
        <v>0</v>
      </c>
      <c r="G15" s="201">
        <f>SUM(B15:F15)*Data!B65</f>
        <v>0</v>
      </c>
      <c r="H15" s="77"/>
    </row>
    <row r="16" spans="1:8" ht="50.25" customHeight="1">
      <c r="A16" s="204" t="str">
        <f>Data!A66</f>
        <v>Number of patent applications to be submitted</v>
      </c>
      <c r="B16" s="223">
        <v>0</v>
      </c>
      <c r="C16" s="223">
        <v>0</v>
      </c>
      <c r="D16" s="223">
        <v>0</v>
      </c>
      <c r="E16" s="223">
        <v>0</v>
      </c>
      <c r="F16" s="223">
        <v>0</v>
      </c>
      <c r="G16" s="201">
        <f>SUM(B16:F16)*Data!B66</f>
        <v>0</v>
      </c>
      <c r="H16" s="35"/>
    </row>
    <row r="17" spans="1:11">
      <c r="A17" s="6"/>
      <c r="B17" s="6"/>
      <c r="C17" s="6"/>
      <c r="D17" s="6"/>
      <c r="E17" s="6"/>
      <c r="F17" s="6"/>
      <c r="G17" s="6"/>
    </row>
    <row r="18" spans="1:11">
      <c r="A18" s="6"/>
      <c r="B18" s="6"/>
      <c r="C18" s="6"/>
      <c r="D18" s="6"/>
      <c r="E18" s="6"/>
      <c r="F18" s="6"/>
      <c r="G18" s="6"/>
    </row>
    <row r="19" spans="1:11">
      <c r="A19" s="6"/>
      <c r="B19" s="6"/>
      <c r="C19" s="6"/>
      <c r="D19" s="6"/>
      <c r="E19" s="6"/>
      <c r="F19" s="6"/>
      <c r="G19" s="6"/>
      <c r="H19" s="6"/>
      <c r="I19" s="6"/>
      <c r="J19" s="6"/>
      <c r="K19" s="6"/>
    </row>
    <row r="20" spans="1:11" ht="18.75">
      <c r="A20" s="202" t="s">
        <v>357</v>
      </c>
      <c r="B20" s="6"/>
      <c r="C20" s="6"/>
      <c r="D20" s="6"/>
      <c r="E20" s="202" t="s">
        <v>316</v>
      </c>
      <c r="F20" s="6"/>
      <c r="G20" s="6"/>
    </row>
    <row r="21" spans="1:11" ht="40.5" customHeight="1">
      <c r="A21" s="6"/>
      <c r="B21" s="6"/>
      <c r="C21" s="6"/>
      <c r="D21" s="245"/>
      <c r="E21" s="255" t="s">
        <v>325</v>
      </c>
      <c r="F21" s="255"/>
      <c r="G21" s="255"/>
    </row>
    <row r="22" spans="1:11" ht="18.75">
      <c r="A22" s="6"/>
      <c r="B22" s="6"/>
      <c r="C22" s="34" t="s">
        <v>309</v>
      </c>
      <c r="D22" s="6"/>
      <c r="E22" s="202"/>
      <c r="F22" s="203"/>
      <c r="G22" s="34" t="s">
        <v>78</v>
      </c>
    </row>
    <row r="23" spans="1:11" ht="78.75">
      <c r="A23" s="204" t="s">
        <v>343</v>
      </c>
      <c r="B23" s="223">
        <v>0</v>
      </c>
      <c r="C23" s="201">
        <f>B23*Data!B67</f>
        <v>0</v>
      </c>
      <c r="D23" s="6"/>
      <c r="E23" s="202"/>
      <c r="F23" s="204" t="s">
        <v>317</v>
      </c>
      <c r="G23" s="223"/>
    </row>
    <row r="24" spans="1:11" ht="31.5">
      <c r="A24" s="204" t="s">
        <v>43</v>
      </c>
      <c r="B24" s="223">
        <v>0</v>
      </c>
      <c r="C24" s="201">
        <f>B24*Data!B68</f>
        <v>0</v>
      </c>
      <c r="D24" s="34" t="s">
        <v>359</v>
      </c>
      <c r="E24" s="202"/>
      <c r="F24" s="204" t="s">
        <v>318</v>
      </c>
      <c r="G24" s="223"/>
    </row>
    <row r="25" spans="1:11" ht="47.25">
      <c r="A25" s="204" t="s">
        <v>356</v>
      </c>
      <c r="B25" s="223">
        <v>0</v>
      </c>
      <c r="C25" s="201">
        <f>B25</f>
        <v>0</v>
      </c>
      <c r="D25" s="221"/>
      <c r="E25" s="202"/>
      <c r="F25" s="204" t="s">
        <v>319</v>
      </c>
      <c r="G25" s="223"/>
    </row>
    <row r="26" spans="1:11" ht="78.75">
      <c r="A26" s="204" t="s">
        <v>358</v>
      </c>
      <c r="B26" s="224"/>
      <c r="C26" s="243">
        <f>B26*Data!B13</f>
        <v>0</v>
      </c>
      <c r="D26" s="6"/>
      <c r="E26" s="202"/>
      <c r="F26" s="204" t="s">
        <v>320</v>
      </c>
      <c r="G26" s="223"/>
    </row>
    <row r="27" spans="1:11" ht="31.5">
      <c r="A27" s="6"/>
      <c r="B27" s="6"/>
      <c r="C27" s="6"/>
      <c r="D27" s="6"/>
      <c r="E27" s="202"/>
      <c r="F27" s="204" t="s">
        <v>350</v>
      </c>
      <c r="G27" s="223"/>
    </row>
    <row r="28" spans="1:11">
      <c r="A28" s="6"/>
      <c r="B28" s="6"/>
      <c r="C28" s="6"/>
      <c r="D28" s="6"/>
      <c r="E28" s="6"/>
      <c r="F28" s="6"/>
      <c r="G28" s="6"/>
    </row>
    <row r="29" spans="1:11">
      <c r="A29" s="6"/>
      <c r="B29" s="6"/>
      <c r="C29" s="6"/>
      <c r="D29" s="6"/>
      <c r="E29" s="6"/>
      <c r="F29" s="6"/>
      <c r="G29" s="6"/>
    </row>
    <row r="30" spans="1:11" ht="23.25">
      <c r="A30" s="6"/>
      <c r="B30" s="2"/>
      <c r="C30" s="37" t="s">
        <v>80</v>
      </c>
      <c r="D30" s="246">
        <f>ROUND(SUM(G9:G16)+SUM(G23:G27)+SUM(C23:C26),0)</f>
        <v>0</v>
      </c>
      <c r="E30" s="36" t="s">
        <v>91</v>
      </c>
      <c r="F30" s="6"/>
      <c r="G30" s="6"/>
    </row>
    <row r="31" spans="1:11" ht="31.5">
      <c r="A31" s="6"/>
      <c r="B31" s="2"/>
      <c r="C31" s="206" t="s">
        <v>250</v>
      </c>
      <c r="D31" s="244">
        <f>D30/SUMMARY!$D$19</f>
        <v>0</v>
      </c>
      <c r="E31" s="102"/>
      <c r="F31" s="6"/>
      <c r="G31" s="6"/>
    </row>
  </sheetData>
  <sheetProtection algorithmName="SHA-512" hashValue="PuHuOGm2CUohTjpAGnJqw8zmYh4oqqDBekedUP3IHPhH+QvQb8Z34crIosfzuEzEYaHUcdIPagoelZZubME12g==" saltValue="zm1uYVaZDhBVc2IpqWJjTQ==" spinCount="100000" sheet="1" objects="1" scenarios="1"/>
  <mergeCells count="2">
    <mergeCell ref="A3:D3"/>
    <mergeCell ref="E21:G21"/>
  </mergeCells>
  <phoneticPr fontId="7" type="noConversion"/>
  <pageMargins left="0.43307086614173229" right="0.47244094488188981" top="0.55118110236220474" bottom="0.35433070866141736" header="0.31496062992125984" footer="0.31496062992125984"/>
  <pageSetup paperSize="9" scale="82" orientation="landscape"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6214D5D4-48C1-469B-B574-B2B97D3379B4}">
          <x14:formula1>
            <xm:f>Data!$A$75:$A$79</xm:f>
          </x14:formula1>
          <xm:sqref>B6:F6</xm:sqref>
        </x14:dataValidation>
        <x14:dataValidation type="list" allowBlank="1" showInputMessage="1" showErrorMessage="1" xr:uid="{5B9A8E5B-ED02-45BF-ADC4-6039586FAA85}">
          <x14:formula1>
            <xm:f>Data!$B$74:$C$74</xm:f>
          </x14:formula1>
          <xm:sqref>B7:F7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40431-01EE-44EC-908D-ED86361827AD}">
  <sheetPr codeName="Sheet3"/>
  <dimension ref="A1:N72"/>
  <sheetViews>
    <sheetView zoomScale="110" zoomScaleNormal="110" workbookViewId="0">
      <selection activeCell="C6" sqref="C6"/>
    </sheetView>
  </sheetViews>
  <sheetFormatPr defaultColWidth="8.85546875" defaultRowHeight="15"/>
  <cols>
    <col min="1" max="1" width="19.7109375" customWidth="1"/>
    <col min="2" max="2" width="17.7109375" customWidth="1"/>
    <col min="3" max="12" width="11.85546875" customWidth="1"/>
  </cols>
  <sheetData>
    <row r="1" spans="1:14" ht="26.25">
      <c r="A1" s="13" t="s">
        <v>231</v>
      </c>
      <c r="B1" s="38"/>
      <c r="C1" s="38"/>
      <c r="D1" s="38"/>
      <c r="E1" s="38"/>
      <c r="F1" s="38"/>
      <c r="G1" s="38"/>
      <c r="H1" s="58" t="s">
        <v>4</v>
      </c>
      <c r="I1" s="59" t="s">
        <v>5</v>
      </c>
      <c r="J1" s="67" t="s">
        <v>6</v>
      </c>
      <c r="K1" s="38"/>
      <c r="L1" s="38"/>
      <c r="M1" s="38"/>
    </row>
    <row r="2" spans="1:14">
      <c r="A2" s="38"/>
      <c r="B2" s="38"/>
      <c r="C2" s="38"/>
      <c r="D2" s="38"/>
      <c r="E2" s="38"/>
      <c r="F2" s="38"/>
      <c r="G2" s="38"/>
      <c r="H2" s="38"/>
      <c r="I2" s="38"/>
      <c r="J2" s="38"/>
      <c r="K2" s="38"/>
      <c r="L2" s="38"/>
      <c r="M2" s="38"/>
    </row>
    <row r="3" spans="1:14" ht="15.75" thickBot="1">
      <c r="A3" s="38"/>
      <c r="B3" s="38"/>
      <c r="C3" s="38"/>
      <c r="D3" s="38"/>
      <c r="E3" s="38"/>
      <c r="F3" s="38"/>
      <c r="G3" s="38"/>
      <c r="H3" s="38"/>
      <c r="I3" s="38"/>
      <c r="J3" s="38"/>
      <c r="K3" s="38"/>
      <c r="L3" s="38"/>
      <c r="M3" s="38"/>
    </row>
    <row r="4" spans="1:14" ht="15.75" thickBot="1">
      <c r="A4" s="38"/>
      <c r="B4" s="19"/>
      <c r="C4" s="257" t="s">
        <v>301</v>
      </c>
      <c r="D4" s="258"/>
      <c r="E4" s="258"/>
      <c r="F4" s="258"/>
      <c r="G4" s="258"/>
      <c r="H4" s="258"/>
      <c r="I4" s="258"/>
      <c r="J4" s="258"/>
      <c r="K4" s="259"/>
      <c r="L4" s="38"/>
      <c r="M4" s="38"/>
    </row>
    <row r="5" spans="1:14">
      <c r="A5" s="46" t="s">
        <v>225</v>
      </c>
      <c r="B5" s="19"/>
      <c r="C5" s="3">
        <v>1</v>
      </c>
      <c r="D5" s="3">
        <v>2</v>
      </c>
      <c r="E5" s="3">
        <v>3</v>
      </c>
      <c r="F5" s="3">
        <v>4</v>
      </c>
      <c r="G5" s="3">
        <v>5</v>
      </c>
      <c r="H5" s="3">
        <v>6</v>
      </c>
      <c r="I5" s="3">
        <v>7</v>
      </c>
      <c r="J5" s="3">
        <v>8</v>
      </c>
      <c r="K5" s="3">
        <v>9</v>
      </c>
      <c r="L5" s="38"/>
      <c r="M5" s="38"/>
    </row>
    <row r="6" spans="1:14">
      <c r="A6" s="38"/>
      <c r="B6" s="125" t="s">
        <v>24</v>
      </c>
      <c r="C6" s="55"/>
      <c r="D6" s="55"/>
      <c r="E6" s="55"/>
      <c r="F6" s="55"/>
      <c r="G6" s="55"/>
      <c r="H6" s="55"/>
      <c r="I6" s="55"/>
      <c r="J6" s="55"/>
      <c r="K6" s="55"/>
      <c r="L6" s="38"/>
      <c r="M6" s="38"/>
    </row>
    <row r="7" spans="1:14" s="9" customFormat="1" ht="28.5" customHeight="1">
      <c r="A7" s="270" t="s">
        <v>361</v>
      </c>
      <c r="B7" s="271"/>
      <c r="C7" s="85"/>
      <c r="D7" s="85"/>
      <c r="E7" s="85"/>
      <c r="F7" s="85"/>
      <c r="G7" s="85"/>
      <c r="H7" s="85"/>
      <c r="I7" s="85"/>
      <c r="J7" s="85"/>
      <c r="K7" s="85"/>
      <c r="L7" s="74"/>
      <c r="M7" s="38"/>
    </row>
    <row r="8" spans="1:14" s="9" customFormat="1" ht="30">
      <c r="A8" s="38"/>
      <c r="B8" s="124" t="s">
        <v>217</v>
      </c>
      <c r="C8" s="92"/>
      <c r="D8" s="55"/>
      <c r="E8" s="55"/>
      <c r="F8" s="55"/>
      <c r="G8" s="55"/>
      <c r="H8" s="55"/>
      <c r="I8" s="55"/>
      <c r="J8" s="55"/>
      <c r="K8" s="55"/>
      <c r="L8" s="38"/>
      <c r="M8" s="38"/>
    </row>
    <row r="9" spans="1:14" s="9" customFormat="1" ht="30">
      <c r="A9" s="38"/>
      <c r="B9" s="122" t="s">
        <v>219</v>
      </c>
      <c r="C9" s="219"/>
      <c r="D9" s="219"/>
      <c r="E9" s="219"/>
      <c r="F9" s="219"/>
      <c r="G9" s="219"/>
      <c r="H9" s="219"/>
      <c r="I9" s="219"/>
      <c r="J9" s="219"/>
      <c r="K9" s="219"/>
      <c r="L9" s="38"/>
      <c r="M9" s="38"/>
    </row>
    <row r="10" spans="1:14" s="9" customFormat="1">
      <c r="A10" s="38"/>
      <c r="B10" s="123" t="s">
        <v>211</v>
      </c>
      <c r="C10" s="88">
        <f>IF(C9="Yes",Data!$G$47+Data!$H$47*Teaching!C8*C7/0.125,0)</f>
        <v>0</v>
      </c>
      <c r="D10" s="88">
        <f>IF(D9="Yes",Data!$G$47+Data!$H$47*Teaching!D8*D7/0.125,0)</f>
        <v>0</v>
      </c>
      <c r="E10" s="88">
        <f>IF(E9="Yes",Data!$G$47+Data!$H$47*Teaching!E8*E7/0.125,0)</f>
        <v>0</v>
      </c>
      <c r="F10" s="88">
        <f>IF(F9="Yes",Data!$G$47+Data!$H$47*Teaching!F8*F7/0.125,0)</f>
        <v>0</v>
      </c>
      <c r="G10" s="88">
        <f>IF(G9="Yes",Data!$G$47+Data!$H$47*Teaching!G8*G7/0.125,0)</f>
        <v>0</v>
      </c>
      <c r="H10" s="88">
        <f>IF(H9="Yes",Data!$G$47+Data!$H$47*Teaching!H8*H7/0.125,0)</f>
        <v>0</v>
      </c>
      <c r="I10" s="88">
        <f>IF(I9="Yes",Data!$G$47+Data!$H$47*Teaching!I8*I7/0.125,0)</f>
        <v>0</v>
      </c>
      <c r="J10" s="88">
        <f>IF(J9="Yes",Data!$G$47+Data!$H$47*Teaching!J8*J7/0.125,0)</f>
        <v>0</v>
      </c>
      <c r="K10" s="88">
        <f>IF(K9="Yes",Data!$G$47+Data!$H$47*Teaching!K8*K7/0.125,0)</f>
        <v>0</v>
      </c>
      <c r="L10" s="45">
        <f>SUM(C10:K10)</f>
        <v>0</v>
      </c>
      <c r="M10" s="74"/>
    </row>
    <row r="11" spans="1:14" s="9" customFormat="1" ht="45" customHeight="1">
      <c r="A11" s="40" t="s">
        <v>207</v>
      </c>
      <c r="B11" s="38"/>
      <c r="C11" s="38"/>
      <c r="D11" s="38"/>
      <c r="E11" s="38"/>
      <c r="F11" s="38"/>
      <c r="G11" s="38"/>
      <c r="H11" s="38"/>
      <c r="I11" s="38"/>
      <c r="J11" s="38"/>
      <c r="K11" s="38"/>
      <c r="L11" s="38"/>
      <c r="M11" s="38"/>
      <c r="N11" s="80"/>
    </row>
    <row r="12" spans="1:14" ht="36.75" customHeight="1">
      <c r="A12" s="115"/>
      <c r="B12" s="126" t="s">
        <v>254</v>
      </c>
      <c r="C12" s="219"/>
      <c r="D12" s="219"/>
      <c r="E12" s="219"/>
      <c r="F12" s="219"/>
      <c r="G12" s="219"/>
      <c r="H12" s="219"/>
      <c r="I12" s="219"/>
      <c r="J12" s="219"/>
      <c r="K12" s="219"/>
      <c r="L12" s="74"/>
      <c r="M12" s="38"/>
    </row>
    <row r="13" spans="1:14" ht="24.75" customHeight="1">
      <c r="A13" s="38"/>
      <c r="B13" s="127" t="s">
        <v>81</v>
      </c>
      <c r="C13" s="219"/>
      <c r="D13" s="219"/>
      <c r="E13" s="219"/>
      <c r="F13" s="219"/>
      <c r="G13" s="219"/>
      <c r="H13" s="219"/>
      <c r="I13" s="219"/>
      <c r="J13" s="219"/>
      <c r="K13" s="219"/>
      <c r="L13" s="38"/>
      <c r="M13" s="38"/>
    </row>
    <row r="14" spans="1:14" s="9" customFormat="1" ht="63" customHeight="1">
      <c r="A14" s="38"/>
      <c r="B14" s="191" t="str">
        <f>CONCATENATE(Data!B51," (enter number of staff)")</f>
        <v>Supervision of sessional/casuals (enter number of staff)</v>
      </c>
      <c r="C14" s="225"/>
      <c r="D14" s="225"/>
      <c r="E14" s="225"/>
      <c r="F14" s="225"/>
      <c r="G14" s="225"/>
      <c r="H14" s="225"/>
      <c r="I14" s="225"/>
      <c r="J14" s="225"/>
      <c r="K14" s="225"/>
      <c r="L14" s="38"/>
      <c r="M14" s="38"/>
    </row>
    <row r="15" spans="1:14">
      <c r="A15" s="38"/>
      <c r="B15" s="128" t="s">
        <v>83</v>
      </c>
      <c r="C15" s="44">
        <f>IF(OR(C9="No",C9=""),0,C14*Data!$F$51+VLOOKUP(C12,Data!$B$28:$F$29,MATCH(C13,Data!$B$27:$F$27,0))*C7/0.125)</f>
        <v>0</v>
      </c>
      <c r="D15" s="44">
        <f>IF(OR(D9="No",D9=""),0,D14*Data!$F$51+VLOOKUP(D12,Data!$B$28:$F$29,MATCH(D13,Data!$B$27:$F$27,0))*D7/0.125)</f>
        <v>0</v>
      </c>
      <c r="E15" s="44">
        <f>IF(OR(E9="No",E9=""),0,E14*Data!$F$51+VLOOKUP(E12,Data!$B$28:$F$29,MATCH(E13,Data!$B$27:$F$27,0))*E7/0.125)</f>
        <v>0</v>
      </c>
      <c r="F15" s="44">
        <f>IF(OR(F9="No",F9=""),0,F14*Data!$F$51+VLOOKUP(F12,Data!$B$28:$F$29,MATCH(F13,Data!$B$27:$F$27,0))*F7/0.125)</f>
        <v>0</v>
      </c>
      <c r="G15" s="44">
        <f>IF(OR(G9="No",G9=""),0,G14*Data!$F$51+VLOOKUP(G12,Data!$B$28:$F$29,MATCH(G13,Data!$B$27:$F$27,0))*G7/0.125)</f>
        <v>0</v>
      </c>
      <c r="H15" s="44">
        <f>IF(OR(H9="No",H9=""),0,H14*Data!$F$51+VLOOKUP(H12,Data!$B$28:$F$29,MATCH(H13,Data!$B$27:$F$27,0))*H7/0.125)</f>
        <v>0</v>
      </c>
      <c r="I15" s="44">
        <f>IF(OR(I9="No",I9=""),0,I14*Data!$F$51+VLOOKUP(I12,Data!$B$28:$F$29,MATCH(I13,Data!$B$27:$F$27,0))*I7/0.125)</f>
        <v>0</v>
      </c>
      <c r="J15" s="44">
        <f>IF(OR(J9="No",J9=""),0,J14*Data!$F$51+VLOOKUP(J12,Data!$B$28:$F$29,MATCH(J13,Data!$B$27:$F$27,0))*J7/0.125)</f>
        <v>0</v>
      </c>
      <c r="K15" s="44">
        <f>IF(OR(K9="No",K9=""),0,K14*Data!$F$51+VLOOKUP(K12,Data!$B$28:$F$29,MATCH(K13,Data!$B$27:$F$27,0))*K7/0.125)</f>
        <v>0</v>
      </c>
      <c r="L15" s="45">
        <f>SUM(C15:K15)</f>
        <v>0</v>
      </c>
      <c r="M15" s="38"/>
    </row>
    <row r="16" spans="1:14" s="9" customFormat="1">
      <c r="A16" s="38"/>
      <c r="B16" s="39"/>
      <c r="C16" s="41"/>
      <c r="D16" s="41"/>
      <c r="E16" s="41"/>
      <c r="F16" s="41"/>
      <c r="G16" s="41"/>
      <c r="H16" s="41"/>
      <c r="I16" s="41"/>
      <c r="J16" s="41"/>
      <c r="K16" s="41"/>
      <c r="L16" s="41"/>
      <c r="M16" s="38"/>
    </row>
    <row r="17" spans="1:13" ht="44.25" customHeight="1">
      <c r="A17" s="89" t="s">
        <v>259</v>
      </c>
      <c r="B17" s="38"/>
      <c r="C17" s="38"/>
      <c r="D17" s="38"/>
      <c r="E17" s="38"/>
      <c r="F17" s="38"/>
      <c r="G17" s="38"/>
      <c r="H17" s="38"/>
      <c r="I17" s="38"/>
      <c r="J17" s="38"/>
      <c r="K17" s="38"/>
      <c r="L17" s="38"/>
      <c r="M17" s="38"/>
    </row>
    <row r="18" spans="1:13" ht="17.25" customHeight="1">
      <c r="A18" s="52" t="str">
        <f>CONCATENATE(Data!A30,"  ℹ")</f>
        <v>Lecture  ℹ</v>
      </c>
      <c r="B18" s="43" t="str">
        <f>CONCATENATE(Data!O28,"  ℹ")</f>
        <v>Totally new  ℹ</v>
      </c>
      <c r="C18" s="225"/>
      <c r="D18" s="225"/>
      <c r="E18" s="225"/>
      <c r="F18" s="225"/>
      <c r="G18" s="225"/>
      <c r="H18" s="225"/>
      <c r="I18" s="225"/>
      <c r="J18" s="225"/>
      <c r="K18" s="225"/>
      <c r="L18" s="48"/>
      <c r="M18" s="38"/>
    </row>
    <row r="19" spans="1:13">
      <c r="A19" s="38"/>
      <c r="B19" s="39" t="str">
        <f>CONCATENATE(Data!O29,"  ℹ")</f>
        <v>Substantial review  ℹ</v>
      </c>
      <c r="C19" s="225"/>
      <c r="D19" s="225"/>
      <c r="E19" s="225"/>
      <c r="F19" s="225"/>
      <c r="G19" s="225"/>
      <c r="H19" s="225"/>
      <c r="I19" s="225"/>
      <c r="J19" s="225"/>
      <c r="K19" s="225"/>
      <c r="L19" s="48"/>
      <c r="M19" s="38"/>
    </row>
    <row r="20" spans="1:13" ht="15.75" customHeight="1">
      <c r="A20" s="41"/>
      <c r="B20" s="43" t="str">
        <f>CONCATENATE(Data!O30,"  ℹ")</f>
        <v>Update  ℹ</v>
      </c>
      <c r="C20" s="225"/>
      <c r="D20" s="225"/>
      <c r="E20" s="225"/>
      <c r="F20" s="225"/>
      <c r="G20" s="225"/>
      <c r="H20" s="225"/>
      <c r="I20" s="225"/>
      <c r="J20" s="225"/>
      <c r="K20" s="225"/>
      <c r="L20" s="48"/>
      <c r="M20" s="38"/>
    </row>
    <row r="21" spans="1:13">
      <c r="A21" s="41"/>
      <c r="B21" s="43" t="str">
        <f>CONCATENATE(Data!O31,"  ℹ")</f>
        <v>Repeat  ℹ</v>
      </c>
      <c r="C21" s="225"/>
      <c r="D21" s="225"/>
      <c r="E21" s="225"/>
      <c r="F21" s="225"/>
      <c r="G21" s="225"/>
      <c r="H21" s="225"/>
      <c r="I21" s="225"/>
      <c r="J21" s="225"/>
      <c r="K21" s="225"/>
      <c r="L21" s="48"/>
      <c r="M21" s="38"/>
    </row>
    <row r="22" spans="1:13" s="9" customFormat="1">
      <c r="A22" s="41"/>
      <c r="B22" s="43"/>
      <c r="C22" s="49">
        <f>(C18+C18*(IF(C18="",0,IF(C$12=Data!$B$30,Data!$C30,Data!$C31))))+(C19+C19*(IF(C19="",0,IF(C$12=Data!$B$30,Data!$D30,Data!$D31))))+(C20+C20*(IF(C20="",0,IF(C$12=Data!$B$30,Data!$E30,Data!$E31))))+(C21+C21*(IF(C21="",0,IF(C$12=Data!$B$30,Data!$F30,Data!$F31))))</f>
        <v>0</v>
      </c>
      <c r="D22" s="49">
        <f>(D18+D18*(IF(D18="",0,IF(D$12=Data!$B$30,Data!$C30,Data!$C31))))+(D19+D19*(IF(D19="",0,IF(D$12=Data!$B$30,Data!$D30,Data!$D31))))+(D20+D20*(IF(D20="",0,IF(D$12=Data!$B$30,Data!$E30,Data!$E31))))+(D21+D21*(IF(D21="",0,IF(D$12=Data!$B$30,Data!$F30,Data!$F31))))</f>
        <v>0</v>
      </c>
      <c r="E22" s="49">
        <f>(E18+E18*(IF(E18="",0,IF(E$12=Data!$B$30,Data!$C30,Data!$C31))))+(E19+E19*(IF(E19="",0,IF(E$12=Data!$B$30,Data!$D30,Data!$D31))))+(E20+E20*(IF(E20="",0,IF(E$12=Data!$B$30,Data!$E30,Data!$E31))))+(E21+E21*(IF(E21="",0,IF(E$12=Data!$B$30,Data!$F30,Data!$F31))))</f>
        <v>0</v>
      </c>
      <c r="F22" s="49">
        <f>(F18+F18*(IF(F18="",0,IF(F$12=Data!$B$30,Data!$C30,Data!$C31))))+(F19+F19*(IF(F19="",0,IF(F$12=Data!$B$30,Data!$D30,Data!$D31))))+(F20+F20*(IF(F20="",0,IF(F$12=Data!$B$30,Data!$E30,Data!$E31))))+(F21+F21*(IF(F21="",0,IF(F$12=Data!$B$30,Data!$F30,Data!$F31))))</f>
        <v>0</v>
      </c>
      <c r="G22" s="49">
        <f>(G18+G18*(IF(G18="",0,IF(G$12=Data!$B$30,Data!$C30,Data!$C31))))+(G19+G19*(IF(G19="",0,IF(G$12=Data!$B$30,Data!$D30,Data!$D31))))+(G20+G20*(IF(G20="",0,IF(G$12=Data!$B$30,Data!$E30,Data!$E31))))+(G21+G21*(IF(G21="",0,IF(G$12=Data!$B$30,Data!$F30,Data!$F31))))</f>
        <v>0</v>
      </c>
      <c r="H22" s="49">
        <f>(H18+H18*(IF(H18="",0,IF(H$12=Data!$B$30,Data!$C30,Data!$C31))))+(H19+H19*(IF(H19="",0,IF(H$12=Data!$B$30,Data!$D30,Data!$D31))))+(H20+H20*(IF(H20="",0,IF(H$12=Data!$B$30,Data!$E30,Data!$E31))))+(H21+H21*(IF(H21="",0,IF(H$12=Data!$B$30,Data!$F30,Data!$F31))))</f>
        <v>0</v>
      </c>
      <c r="I22" s="49">
        <f>(I18+I18*(IF(I18="",0,IF(I$12=Data!$B$30,Data!$C30,Data!$C31))))+(I19+I19*(IF(I19="",0,IF(I$12=Data!$B$30,Data!$D30,Data!$D31))))+(I20+I20*(IF(I20="",0,IF(I$12=Data!$B$30,Data!$E30,Data!$E31))))+(I21+I21*(IF(I21="",0,IF(I$12=Data!$B$30,Data!$F30,Data!$F31))))</f>
        <v>0</v>
      </c>
      <c r="J22" s="49">
        <f>(J18+J18*(IF(J18="",0,IF(J$12=Data!$B$30,Data!$C30,Data!$C31))))+(J19+J19*(IF(J19="",0,IF(J$12=Data!$B$30,Data!$D30,Data!$D31))))+(J20+J20*(IF(J20="",0,IF(J$12=Data!$B$30,Data!$E30,Data!$E31))))+(J21+J21*(IF(J21="",0,IF(J$12=Data!$B$30,Data!$F30,Data!$F31))))</f>
        <v>0</v>
      </c>
      <c r="K22" s="49">
        <f>(K18+K18*(IF(K18="",0,IF(K$12=Data!$B$30,Data!$C30,Data!$C31))))+(K19+K19*(IF(K19="",0,IF(K$12=Data!$B$30,Data!$D30,Data!$D31))))+(K20+K20*(IF(K20="",0,IF(K$12=Data!$B$30,Data!$E30,Data!$E31))))+(K21+K21*(IF(K21="",0,IF(K$12=Data!$B$30,Data!$F30,Data!$F31))))</f>
        <v>0</v>
      </c>
      <c r="L22" s="50">
        <f>SUM(C22:K22)</f>
        <v>0</v>
      </c>
      <c r="M22" s="38"/>
    </row>
    <row r="23" spans="1:13">
      <c r="A23" s="41"/>
      <c r="B23" s="38"/>
      <c r="C23" s="41"/>
      <c r="D23" s="41"/>
      <c r="E23" s="41"/>
      <c r="F23" s="41"/>
      <c r="G23" s="41"/>
      <c r="H23" s="41"/>
      <c r="I23" s="41"/>
      <c r="J23" s="41"/>
      <c r="K23" s="41"/>
      <c r="L23" s="41"/>
      <c r="M23" s="38"/>
    </row>
    <row r="24" spans="1:13">
      <c r="A24" s="46" t="str">
        <f>CONCATENATE(Data!A32,"  ℹ")</f>
        <v>Tutorial  ℹ</v>
      </c>
      <c r="B24" s="39" t="str">
        <f>Data!O28</f>
        <v>Totally new</v>
      </c>
      <c r="C24" s="225"/>
      <c r="D24" s="225"/>
      <c r="E24" s="225"/>
      <c r="F24" s="225"/>
      <c r="G24" s="225"/>
      <c r="H24" s="225"/>
      <c r="I24" s="225"/>
      <c r="J24" s="225"/>
      <c r="K24" s="225"/>
      <c r="L24" s="41"/>
      <c r="M24" s="38"/>
    </row>
    <row r="25" spans="1:13">
      <c r="A25" s="41"/>
      <c r="B25" s="39" t="str">
        <f>Data!O29</f>
        <v>Substantial review</v>
      </c>
      <c r="C25" s="225"/>
      <c r="D25" s="225"/>
      <c r="E25" s="225"/>
      <c r="F25" s="225"/>
      <c r="G25" s="225"/>
      <c r="H25" s="225"/>
      <c r="I25" s="225"/>
      <c r="J25" s="225"/>
      <c r="K25" s="225"/>
      <c r="L25" s="41"/>
      <c r="M25" s="38"/>
    </row>
    <row r="26" spans="1:13" ht="12" customHeight="1">
      <c r="A26" s="41"/>
      <c r="B26" s="39" t="str">
        <f>Data!O30</f>
        <v>Update</v>
      </c>
      <c r="C26" s="225"/>
      <c r="D26" s="225"/>
      <c r="E26" s="225"/>
      <c r="F26" s="225"/>
      <c r="G26" s="225"/>
      <c r="H26" s="225"/>
      <c r="I26" s="225"/>
      <c r="J26" s="225"/>
      <c r="K26" s="225"/>
      <c r="L26" s="41"/>
      <c r="M26" s="38"/>
    </row>
    <row r="27" spans="1:13">
      <c r="A27" s="41"/>
      <c r="B27" s="39" t="str">
        <f>Data!O31</f>
        <v>Repeat</v>
      </c>
      <c r="C27" s="225"/>
      <c r="D27" s="225"/>
      <c r="E27" s="225"/>
      <c r="F27" s="225"/>
      <c r="G27" s="225"/>
      <c r="H27" s="225"/>
      <c r="I27" s="225"/>
      <c r="J27" s="225"/>
      <c r="K27" s="225"/>
      <c r="L27" s="41"/>
      <c r="M27" s="38"/>
    </row>
    <row r="28" spans="1:13" s="9" customFormat="1">
      <c r="A28" s="41"/>
      <c r="B28" s="39"/>
      <c r="C28" s="49">
        <f>(C24+C24*(IF(C24="",0,IF(C$12=Data!$B$32,Data!$C32,Data!$C33))))+(C25+C25*(IF(C25="",0,IF(C$12=Data!$B$32,Data!$D32,Data!$D33))))+(C26+C26*(IF(C26="",0,IF(C$12=Data!$B$32,Data!$E32,Data!$E33))))+(C27+C27*(IF(C27="",0,IF(C$12=Data!$B$32,Data!$F32,Data!$F33))))</f>
        <v>0</v>
      </c>
      <c r="D28" s="49">
        <f>(D24+D24*(IF(D24="",0,IF(D$12=Data!$B$32,Data!$C32,Data!$C33))))+(D25+D25*(IF(D25="",0,IF(D$12=Data!$B$32,Data!$D32,Data!$D33))))+(D26+D26*(IF(D26="",0,IF(D$12=Data!$B$32,Data!$E32,Data!$E33))))+(D27+D27*(IF(D27="",0,IF(D$12=Data!$B$32,Data!$F32,Data!$F33))))</f>
        <v>0</v>
      </c>
      <c r="E28" s="49">
        <f>(E24+E24*(IF(E24="",0,IF(E$12=Data!$B$32,Data!$C32,Data!$C33))))+(E25+E25*(IF(E25="",0,IF(E$12=Data!$B$32,Data!$D32,Data!$D33))))+(E26+E26*(IF(E26="",0,IF(E$12=Data!$B$32,Data!$E32,Data!$E33))))+(E27+E27*(IF(E27="",0,IF(E$12=Data!$B$32,Data!$F32,Data!$F33))))</f>
        <v>0</v>
      </c>
      <c r="F28" s="49">
        <f>(F24+F24*(IF(F24="",0,IF(F$12=Data!$B$32,Data!$C32,Data!$C33))))+(F25+F25*(IF(F25="",0,IF(F$12=Data!$B$32,Data!$D32,Data!$D33))))+(F26+F26*(IF(F26="",0,IF(F$12=Data!$B$32,Data!$E32,Data!$E33))))+(F27+F27*(IF(F27="",0,IF(F$12=Data!$B$32,Data!$F32,Data!$F33))))</f>
        <v>0</v>
      </c>
      <c r="G28" s="49">
        <f>(G24+G24*(IF(G24="",0,IF(G$12=Data!$B$32,Data!$C32,Data!$C33))))+(G25+G25*(IF(G25="",0,IF(G$12=Data!$B$32,Data!$D32,Data!$D33))))+(G26+G26*(IF(G26="",0,IF(G$12=Data!$B$32,Data!$E32,Data!$E33))))+(G27+G27*(IF(G27="",0,IF(G$12=Data!$B$32,Data!$F32,Data!$F33))))</f>
        <v>0</v>
      </c>
      <c r="H28" s="49">
        <f>(H24+H24*(IF(H24="",0,IF(H$12=Data!$B$32,Data!$C32,Data!$C33))))+(H25+H25*(IF(H25="",0,IF(H$12=Data!$B$32,Data!$D32,Data!$D33))))+(H26+H26*(IF(H26="",0,IF(H$12=Data!$B$32,Data!$E32,Data!$E33))))+(H27+H27*(IF(H27="",0,IF(H$12=Data!$B$32,Data!$F32,Data!$F33))))</f>
        <v>0</v>
      </c>
      <c r="I28" s="49">
        <f>(I24+I24*(IF(I24="",0,IF(I$12=Data!$B$32,Data!$C32,Data!$C33))))+(I25+I25*(IF(I25="",0,IF(I$12=Data!$B$32,Data!$D32,Data!$D33))))+(I26+I26*(IF(I26="",0,IF(I$12=Data!$B$32,Data!$E32,Data!$E33))))+(I27+I27*(IF(I27="",0,IF(I$12=Data!$B$32,Data!$F32,Data!$F33))))</f>
        <v>0</v>
      </c>
      <c r="J28" s="49">
        <f>(J24+J24*(IF(J24="",0,IF(J$12=Data!$B$32,Data!$C32,Data!$C33))))+(J25+J25*(IF(J25="",0,IF(J$12=Data!$B$32,Data!$D32,Data!$D33))))+(J26+J26*(IF(J26="",0,IF(J$12=Data!$B$32,Data!$E32,Data!$E33))))+(J27+J27*(IF(J27="",0,IF(J$12=Data!$B$32,Data!$F32,Data!$F33))))</f>
        <v>0</v>
      </c>
      <c r="K28" s="49">
        <f>(K24+K24*(IF(K24="",0,IF(K$12=Data!$B$32,Data!$C32,Data!$C33))))+(K25+K25*(IF(K25="",0,IF(K$12=Data!$B$32,Data!$D32,Data!$D33))))+(K26+K26*(IF(K26="",0,IF(K$12=Data!$B$32,Data!$E32,Data!$E33))))+(K27+K27*(IF(K27="",0,IF(K$12=Data!$B$32,Data!$F32,Data!$F33))))</f>
        <v>0</v>
      </c>
      <c r="L28" s="50">
        <f>SUM(C28:K28)</f>
        <v>0</v>
      </c>
      <c r="M28" s="38"/>
    </row>
    <row r="29" spans="1:13" s="9" customFormat="1">
      <c r="A29" s="41"/>
      <c r="B29" s="39"/>
      <c r="C29" s="39"/>
      <c r="D29" s="39"/>
      <c r="E29" s="39"/>
      <c r="F29" s="39"/>
      <c r="G29" s="39"/>
      <c r="H29" s="39"/>
      <c r="I29" s="39"/>
      <c r="J29" s="39"/>
      <c r="K29" s="39"/>
      <c r="L29" s="39"/>
      <c r="M29" s="38"/>
    </row>
    <row r="30" spans="1:13" s="9" customFormat="1">
      <c r="A30" s="46" t="str">
        <f>CONCATENATE(Data!A34,"  ℹ")</f>
        <v>Workshop  ℹ</v>
      </c>
      <c r="B30" s="39" t="str">
        <f>Data!O28</f>
        <v>Totally new</v>
      </c>
      <c r="C30" s="225"/>
      <c r="D30" s="225"/>
      <c r="E30" s="225"/>
      <c r="F30" s="225"/>
      <c r="G30" s="225"/>
      <c r="H30" s="225"/>
      <c r="I30" s="225"/>
      <c r="J30" s="225"/>
      <c r="K30" s="225"/>
      <c r="L30" s="41"/>
      <c r="M30" s="38"/>
    </row>
    <row r="31" spans="1:13" s="9" customFormat="1">
      <c r="A31" s="41"/>
      <c r="B31" s="39" t="str">
        <f>Data!O29</f>
        <v>Substantial review</v>
      </c>
      <c r="C31" s="225"/>
      <c r="D31" s="225"/>
      <c r="E31" s="225"/>
      <c r="F31" s="225"/>
      <c r="G31" s="225"/>
      <c r="H31" s="225"/>
      <c r="I31" s="225"/>
      <c r="J31" s="225"/>
      <c r="K31" s="225"/>
      <c r="L31" s="41"/>
      <c r="M31" s="38"/>
    </row>
    <row r="32" spans="1:13" s="9" customFormat="1">
      <c r="A32" s="41"/>
      <c r="B32" s="39" t="str">
        <f>Data!O30</f>
        <v>Update</v>
      </c>
      <c r="C32" s="225"/>
      <c r="D32" s="225"/>
      <c r="E32" s="225"/>
      <c r="F32" s="225"/>
      <c r="G32" s="225"/>
      <c r="H32" s="225"/>
      <c r="I32" s="225"/>
      <c r="J32" s="225"/>
      <c r="K32" s="225"/>
      <c r="L32" s="41"/>
      <c r="M32" s="38"/>
    </row>
    <row r="33" spans="1:13" s="9" customFormat="1">
      <c r="A33" s="41"/>
      <c r="B33" s="39" t="str">
        <f>Data!O31</f>
        <v>Repeat</v>
      </c>
      <c r="C33" s="225"/>
      <c r="D33" s="225"/>
      <c r="E33" s="225"/>
      <c r="F33" s="225"/>
      <c r="G33" s="225"/>
      <c r="H33" s="225"/>
      <c r="I33" s="225"/>
      <c r="J33" s="225"/>
      <c r="K33" s="225"/>
      <c r="L33" s="41"/>
      <c r="M33" s="38"/>
    </row>
    <row r="34" spans="1:13" s="9" customFormat="1">
      <c r="A34" s="41"/>
      <c r="B34" s="39"/>
      <c r="C34" s="49">
        <f>(C30+C30*(IF(C30="",0,IF(C$12=Data!$B$34,Data!$C$34,Data!$C35))))+(C31+C31*(IF(C31="",0,IF(C$12=Data!$B$34,Data!$D34,Data!$D35))))+(C32+C32*(IF(C32="",0,IF(C$12=Data!$B$34,Data!$E34,Data!$E35))))+(C33+C33*(IF(C33="",0,IF(C$12=Data!$B$34,Data!$F34,Data!$F35))))</f>
        <v>0</v>
      </c>
      <c r="D34" s="49">
        <f>(D30+D30*(IF(D30="",0,IF(D$12=Data!$B$34,Data!$C$34,Data!$C35))))+(D31+D31*(IF(D31="",0,IF(D$12=Data!$B$34,Data!$D34,Data!$D35))))+(D32+D32*(IF(D32="",0,IF(D$12=Data!$B$34,Data!$E34,Data!$E35))))+(D33+D33*(IF(D33="",0,IF(D$12=Data!$B$34,Data!$F34,Data!$F35))))</f>
        <v>0</v>
      </c>
      <c r="E34" s="49">
        <f>(E30+E30*(IF(E30="",0,IF(E$12=Data!$B$34,Data!$C$34,Data!$C35))))+(E31+E31*(IF(E31="",0,IF(E$12=Data!$B$34,Data!$D34,Data!$D35))))+(E32+E32*(IF(E32="",0,IF(E$12=Data!$B$34,Data!$E34,Data!$E35))))+(E33+E33*(IF(E33="",0,IF(E$12=Data!$B$34,Data!$F34,Data!$F35))))</f>
        <v>0</v>
      </c>
      <c r="F34" s="49">
        <f>(F30+F30*(IF(F30="",0,IF(F$12=Data!$B$34,Data!$C$34,Data!$C35))))+(F31+F31*(IF(F31="",0,IF(F$12=Data!$B$34,Data!$D34,Data!$D35))))+(F32+F32*(IF(F32="",0,IF(F$12=Data!$B$34,Data!$E34,Data!$E35))))+(F33+F33*(IF(F33="",0,IF(F$12=Data!$B$34,Data!$F34,Data!$F35))))</f>
        <v>0</v>
      </c>
      <c r="G34" s="49">
        <f>(G30+G30*(IF(G30="",0,IF(G$12=Data!$B$34,Data!$C$34,Data!$C35))))+(G31+G31*(IF(G31="",0,IF(G$12=Data!$B$34,Data!$D34,Data!$D35))))+(G32+G32*(IF(G32="",0,IF(G$12=Data!$B$34,Data!$E34,Data!$E35))))+(G33+G33*(IF(G33="",0,IF(G$12=Data!$B$34,Data!$F34,Data!$F35))))</f>
        <v>0</v>
      </c>
      <c r="H34" s="49">
        <f>(H30+H30*(IF(H30="",0,IF(H$12=Data!$B$34,Data!$C$34,Data!$C35))))+(H31+H31*(IF(H31="",0,IF(H$12=Data!$B$34,Data!$D34,Data!$D35))))+(H32+H32*(IF(H32="",0,IF(H$12=Data!$B$34,Data!$E34,Data!$E35))))+(H33+H33*(IF(H33="",0,IF(H$12=Data!$B$34,Data!$F34,Data!$F35))))</f>
        <v>0</v>
      </c>
      <c r="I34" s="49">
        <f>(I30+I30*(IF(I30="",0,IF(I$12=Data!$B$34,Data!$C$34,Data!$C35))))+(I31+I31*(IF(I31="",0,IF(I$12=Data!$B$34,Data!$D34,Data!$D35))))+(I32+I32*(IF(I32="",0,IF(I$12=Data!$B$34,Data!$E34,Data!$E35))))+(I33+I33*(IF(I33="",0,IF(I$12=Data!$B$34,Data!$F34,Data!$F35))))</f>
        <v>0</v>
      </c>
      <c r="J34" s="49">
        <f>(J30+J30*(IF(J30="",0,IF(J$12=Data!$B$34,Data!$C$34,Data!$C35))))+(J31+J31*(IF(J31="",0,IF(J$12=Data!$B$34,Data!$D34,Data!$D35))))+(J32+J32*(IF(J32="",0,IF(J$12=Data!$B$34,Data!$E34,Data!$E35))))+(J33+J33*(IF(J33="",0,IF(J$12=Data!$B$34,Data!$F34,Data!$F35))))</f>
        <v>0</v>
      </c>
      <c r="K34" s="49">
        <f>(K30+K30*(IF(K30="",0,IF(K$12=Data!$B$34,Data!$C$34,Data!$C35))))+(K31+K31*(IF(K31="",0,IF(K$12=Data!$B$34,Data!$D34,Data!$D35))))+(K32+K32*(IF(K32="",0,IF(K$12=Data!$B$34,Data!$E34,Data!$E35))))+(K33+K33*(IF(K33="",0,IF(K$12=Data!$B$34,Data!$F34,Data!$F35))))</f>
        <v>0</v>
      </c>
      <c r="L34" s="50">
        <f>SUM(C34:K34)</f>
        <v>0</v>
      </c>
      <c r="M34" s="38"/>
    </row>
    <row r="35" spans="1:13" s="9" customFormat="1">
      <c r="A35" s="41"/>
      <c r="B35" s="39"/>
      <c r="C35" s="39"/>
      <c r="D35" s="39"/>
      <c r="E35" s="39"/>
      <c r="F35" s="39"/>
      <c r="G35" s="39"/>
      <c r="H35" s="39"/>
      <c r="I35" s="39"/>
      <c r="J35" s="39"/>
      <c r="K35" s="39"/>
      <c r="L35" s="39"/>
      <c r="M35" s="38"/>
    </row>
    <row r="36" spans="1:13">
      <c r="A36" s="51" t="str">
        <f>CONCATENATE(Data!A36,"  ℹ")</f>
        <v>Lab session  ℹ</v>
      </c>
      <c r="B36" s="39" t="str">
        <f>Data!O28</f>
        <v>Totally new</v>
      </c>
      <c r="C36" s="225"/>
      <c r="D36" s="225"/>
      <c r="E36" s="225"/>
      <c r="F36" s="225"/>
      <c r="G36" s="225"/>
      <c r="H36" s="225"/>
      <c r="I36" s="225"/>
      <c r="J36" s="225"/>
      <c r="K36" s="225"/>
      <c r="L36" s="41"/>
      <c r="M36" s="38"/>
    </row>
    <row r="37" spans="1:13">
      <c r="A37" s="269"/>
      <c r="B37" s="39" t="str">
        <f>Data!O29</f>
        <v>Substantial review</v>
      </c>
      <c r="C37" s="225"/>
      <c r="D37" s="225"/>
      <c r="E37" s="225"/>
      <c r="F37" s="225"/>
      <c r="G37" s="225"/>
      <c r="H37" s="225"/>
      <c r="I37" s="225"/>
      <c r="J37" s="225"/>
      <c r="K37" s="225"/>
      <c r="L37" s="41"/>
      <c r="M37" s="38"/>
    </row>
    <row r="38" spans="1:13" ht="16.5" customHeight="1">
      <c r="A38" s="269"/>
      <c r="B38" s="39" t="str">
        <f>Data!O30</f>
        <v>Update</v>
      </c>
      <c r="C38" s="225"/>
      <c r="D38" s="225"/>
      <c r="E38" s="225"/>
      <c r="F38" s="225"/>
      <c r="G38" s="225"/>
      <c r="H38" s="225"/>
      <c r="I38" s="225"/>
      <c r="J38" s="225"/>
      <c r="K38" s="225"/>
      <c r="L38" s="41"/>
      <c r="M38" s="38"/>
    </row>
    <row r="39" spans="1:13">
      <c r="A39" s="41"/>
      <c r="B39" s="39" t="str">
        <f>Data!O31</f>
        <v>Repeat</v>
      </c>
      <c r="C39" s="225"/>
      <c r="D39" s="225"/>
      <c r="E39" s="225"/>
      <c r="F39" s="225"/>
      <c r="G39" s="225"/>
      <c r="H39" s="225"/>
      <c r="I39" s="225"/>
      <c r="J39" s="225"/>
      <c r="K39" s="225"/>
      <c r="L39" s="41"/>
      <c r="M39" s="38"/>
    </row>
    <row r="40" spans="1:13">
      <c r="A40" s="38"/>
      <c r="B40" s="38"/>
      <c r="C40" s="49">
        <f>(C36+C36*(IF(C36="",0,Data!$C$36)))+(C37+C37*(IF(C37="",0,Data!$D36)))+(C38+C38*(IF(C38="",0,Data!$E36)))+(C39+C39*(IF(C39="",0,Data!$F36)))</f>
        <v>0</v>
      </c>
      <c r="D40" s="49">
        <f>(D36+D36*(IF(D36="",0,Data!$C$36)))+(D37+D37*(IF(D37="",0,Data!$D36)))+(D38+D38*(IF(D38="",0,Data!$E36)))+(D39+D39*(IF(D39="",0,Data!$F36)))</f>
        <v>0</v>
      </c>
      <c r="E40" s="49">
        <f>(E36+E36*(IF(E36="",0,Data!$C$36)))+(E37+E37*(IF(E37="",0,Data!$D36)))+(E38+E38*(IF(E38="",0,Data!$E36)))+(E39+E39*(IF(E39="",0,Data!$F36)))</f>
        <v>0</v>
      </c>
      <c r="F40" s="49">
        <f>(F36+F36*(IF(F36="",0,Data!$C$36)))+(F37+F37*(IF(F37="",0,Data!$D36)))+(F38+F38*(IF(F38="",0,Data!$E36)))+(F39+F39*(IF(F39="",0,Data!$F36)))</f>
        <v>0</v>
      </c>
      <c r="G40" s="49">
        <f>(G36+G36*(IF(G36="",0,Data!$C$36)))+(G37+G37*(IF(G37="",0,Data!$D36)))+(G38+G38*(IF(G38="",0,Data!$E36)))+(G39+G39*(IF(G39="",0,Data!$F36)))</f>
        <v>0</v>
      </c>
      <c r="H40" s="49">
        <f>(H36+H36*(IF(H36="",0,Data!$C$36)))+(H37+H37*(IF(H37="",0,Data!$D36)))+(H38+H38*(IF(H38="",0,Data!$E36)))+(H39+H39*(IF(H39="",0,Data!$F36)))</f>
        <v>0</v>
      </c>
      <c r="I40" s="49">
        <f>(I36+I36*(IF(I36="",0,Data!$C$36)))+(I37+I37*(IF(I37="",0,Data!$D36)))+(I38+I38*(IF(I38="",0,Data!$E36)))+(I39+I39*(IF(I39="",0,Data!$F36)))</f>
        <v>0</v>
      </c>
      <c r="J40" s="49">
        <f>(J36+J36*(IF(J36="",0,Data!$C$36)))+(J37+J37*(IF(J37="",0,Data!$D36)))+(J38+J38*(IF(J38="",0,Data!$E36)))+(J39+J39*(IF(J39="",0,Data!$F36)))</f>
        <v>0</v>
      </c>
      <c r="K40" s="49">
        <f>(K36+K36*(IF(K36="",0,Data!$C$36)))+(K37+K37*(IF(K37="",0,Data!$D36)))+(K38+K38*(IF(K38="",0,Data!$E36)))+(K39+K39*(IF(K39="",0,Data!$F36)))</f>
        <v>0</v>
      </c>
      <c r="L40" s="47">
        <f>SUM(C40:K40)</f>
        <v>0</v>
      </c>
      <c r="M40" s="38"/>
    </row>
    <row r="41" spans="1:13">
      <c r="A41" s="38"/>
      <c r="B41" s="39"/>
      <c r="C41" s="41"/>
      <c r="D41" s="41"/>
      <c r="E41" s="41"/>
      <c r="F41" s="41"/>
      <c r="G41" s="41"/>
      <c r="H41" s="41"/>
      <c r="I41" s="41"/>
      <c r="J41" s="41"/>
      <c r="K41" s="41"/>
      <c r="L41" s="41"/>
      <c r="M41" s="38"/>
    </row>
    <row r="42" spans="1:13" s="9" customFormat="1">
      <c r="A42" s="52" t="str">
        <f>CONCATENATE(Data!A37,,"  ℹ")</f>
        <v>Studio class  ℹ</v>
      </c>
      <c r="B42" s="39" t="str">
        <f>Data!O28</f>
        <v>Totally new</v>
      </c>
      <c r="C42" s="225"/>
      <c r="D42" s="225"/>
      <c r="E42" s="225"/>
      <c r="F42" s="225"/>
      <c r="G42" s="225"/>
      <c r="H42" s="225"/>
      <c r="I42" s="225"/>
      <c r="J42" s="225"/>
      <c r="K42" s="225"/>
      <c r="L42" s="41"/>
      <c r="M42" s="38"/>
    </row>
    <row r="43" spans="1:13" s="9" customFormat="1">
      <c r="A43" s="38"/>
      <c r="B43" s="39" t="str">
        <f>Data!O29</f>
        <v>Substantial review</v>
      </c>
      <c r="C43" s="225"/>
      <c r="D43" s="225"/>
      <c r="E43" s="225"/>
      <c r="F43" s="225"/>
      <c r="G43" s="225"/>
      <c r="H43" s="225"/>
      <c r="I43" s="225"/>
      <c r="J43" s="225"/>
      <c r="K43" s="225"/>
      <c r="L43" s="41"/>
      <c r="M43" s="38"/>
    </row>
    <row r="44" spans="1:13" s="9" customFormat="1">
      <c r="A44" s="38"/>
      <c r="B44" s="39" t="str">
        <f>Data!O30</f>
        <v>Update</v>
      </c>
      <c r="C44" s="225"/>
      <c r="D44" s="225"/>
      <c r="E44" s="225"/>
      <c r="F44" s="225"/>
      <c r="G44" s="225"/>
      <c r="H44" s="225"/>
      <c r="I44" s="225"/>
      <c r="J44" s="225"/>
      <c r="K44" s="225"/>
      <c r="L44" s="41"/>
      <c r="M44" s="38"/>
    </row>
    <row r="45" spans="1:13" s="9" customFormat="1">
      <c r="A45" s="38"/>
      <c r="B45" s="39" t="str">
        <f>Data!O31</f>
        <v>Repeat</v>
      </c>
      <c r="C45" s="225"/>
      <c r="D45" s="225"/>
      <c r="E45" s="225"/>
      <c r="F45" s="225"/>
      <c r="G45" s="225"/>
      <c r="H45" s="225"/>
      <c r="I45" s="225"/>
      <c r="J45" s="225"/>
      <c r="K45" s="225"/>
      <c r="L45" s="41"/>
      <c r="M45" s="38"/>
    </row>
    <row r="46" spans="1:13" s="9" customFormat="1">
      <c r="A46" s="38"/>
      <c r="B46" s="39"/>
      <c r="C46" s="49">
        <f>(C42+C42*(IF(C42="",0,Data!$C$37)))+(C43+C43*(IF(C43="",0,Data!$D37)))+(C44+C44*(IF(C44="",0,Data!$E37)))+(C45+C45*(IF(C45="",0,Data!$F37)))</f>
        <v>0</v>
      </c>
      <c r="D46" s="49">
        <f>(D42+D42*(IF(D42="",0,Data!$C$37)))+(D43+D43*(IF(D43="",0,Data!$D37)))+(D44+D44*(IF(D44="",0,Data!$E37)))+(D45+D45*(IF(D45="",0,Data!$F37)))</f>
        <v>0</v>
      </c>
      <c r="E46" s="49">
        <f>(E42+E42*(IF(E42="",0,Data!$C$37)))+(E43+E43*(IF(E43="",0,Data!$D37)))+(E44+E44*(IF(E44="",0,Data!$E37)))+(E45+E45*(IF(E45="",0,Data!$F37)))</f>
        <v>0</v>
      </c>
      <c r="F46" s="49">
        <f>(F42+F42*(IF(F42="",0,Data!$C$37)))+(F43+F43*(IF(F43="",0,Data!$D37)))+(F44+F44*(IF(F44="",0,Data!$E37)))+(F45+F45*(IF(F45="",0,Data!$F37)))</f>
        <v>0</v>
      </c>
      <c r="G46" s="49">
        <f>(G42+G42*(IF(G42="",0,Data!$C$37)))+(G43+G43*(IF(G43="",0,Data!$D37)))+(G44+G44*(IF(G44="",0,Data!$E37)))+(G45+G45*(IF(G45="",0,Data!$F37)))</f>
        <v>0</v>
      </c>
      <c r="H46" s="49">
        <f>(H42+H42*(IF(H42="",0,Data!$C$37)))+(H43+H43*(IF(H43="",0,Data!$D37)))+(H44+H44*(IF(H44="",0,Data!$E37)))+(H45+H45*(IF(H45="",0,Data!$F37)))</f>
        <v>0</v>
      </c>
      <c r="I46" s="49">
        <f>(I42+I42*(IF(I42="",0,Data!$C$37)))+(I43+I43*(IF(I43="",0,Data!$D37)))+(I44+I44*(IF(I44="",0,Data!$E37)))+(I45+I45*(IF(I45="",0,Data!$F37)))</f>
        <v>0</v>
      </c>
      <c r="J46" s="49">
        <f>(J42+J42*(IF(J42="",0,Data!$C$37)))+(J43+J43*(IF(J43="",0,Data!$D37)))+(J44+J44*(IF(J44="",0,Data!$E37)))+(J45+J45*(IF(J45="",0,Data!$F37)))</f>
        <v>0</v>
      </c>
      <c r="K46" s="49">
        <f>(K42+K42*(IF(K42="",0,Data!$C$37)))+(K43+K43*(IF(K43="",0,Data!$D37)))+(K44+K44*(IF(K44="",0,Data!$E37)))+(K45+K45*(IF(K45="",0,Data!$F37)))</f>
        <v>0</v>
      </c>
      <c r="L46" s="47">
        <f>SUM(C46:K46)</f>
        <v>0</v>
      </c>
      <c r="M46" s="38"/>
    </row>
    <row r="47" spans="1:13" s="9" customFormat="1">
      <c r="A47" s="38"/>
      <c r="B47" s="39"/>
      <c r="C47" s="41"/>
      <c r="D47" s="41"/>
      <c r="E47" s="41"/>
      <c r="F47" s="41"/>
      <c r="G47" s="41"/>
      <c r="H47" s="41"/>
      <c r="I47" s="41"/>
      <c r="J47" s="41"/>
      <c r="K47" s="41"/>
      <c r="L47" s="41"/>
      <c r="M47" s="38"/>
    </row>
    <row r="48" spans="1:13" s="9" customFormat="1">
      <c r="A48" s="38" t="str">
        <f>Data!A39</f>
        <v>Time to set up for a class or tutorial (hours)</v>
      </c>
      <c r="B48" s="66"/>
      <c r="C48" s="226"/>
      <c r="D48" s="226"/>
      <c r="E48" s="226"/>
      <c r="F48" s="226"/>
      <c r="G48" s="226"/>
      <c r="H48" s="226"/>
      <c r="I48" s="226"/>
      <c r="J48" s="226"/>
      <c r="K48" s="226"/>
      <c r="L48" s="47">
        <f>SUM(C48:K48)</f>
        <v>0</v>
      </c>
      <c r="M48" s="38"/>
    </row>
    <row r="49" spans="1:14" s="9" customFormat="1">
      <c r="A49" s="38"/>
      <c r="B49" s="39"/>
      <c r="C49" s="38"/>
      <c r="D49" s="38"/>
      <c r="E49" s="38"/>
      <c r="F49" s="38"/>
      <c r="G49" s="38"/>
      <c r="H49" s="38"/>
      <c r="I49" s="38"/>
      <c r="J49" s="38"/>
      <c r="K49" s="38"/>
      <c r="L49" s="38"/>
      <c r="M49" s="38"/>
    </row>
    <row r="50" spans="1:14" s="9" customFormat="1" ht="74.25" customHeight="1">
      <c r="A50" s="195" t="s">
        <v>302</v>
      </c>
      <c r="B50" s="197" t="s">
        <v>360</v>
      </c>
      <c r="C50" s="226"/>
      <c r="D50" s="226"/>
      <c r="E50" s="226"/>
      <c r="F50" s="226"/>
      <c r="G50" s="226"/>
      <c r="H50" s="226"/>
      <c r="I50" s="226"/>
      <c r="J50" s="226"/>
      <c r="K50" s="226"/>
      <c r="L50" s="38"/>
      <c r="M50" s="38"/>
    </row>
    <row r="51" spans="1:14" s="9" customFormat="1" ht="39.75" customHeight="1">
      <c r="A51" s="38"/>
      <c r="B51" s="190" t="s">
        <v>276</v>
      </c>
      <c r="C51" s="227"/>
      <c r="D51" s="227"/>
      <c r="E51" s="227"/>
      <c r="F51" s="227"/>
      <c r="G51" s="227"/>
      <c r="H51" s="227"/>
      <c r="I51" s="227"/>
      <c r="J51" s="227"/>
      <c r="K51" s="227"/>
      <c r="L51" s="47">
        <f>SUM(C50:K50)</f>
        <v>0</v>
      </c>
      <c r="M51" s="38"/>
    </row>
    <row r="52" spans="1:14" ht="46.5" customHeight="1">
      <c r="A52" s="46" t="s">
        <v>224</v>
      </c>
      <c r="B52" s="140"/>
      <c r="C52" s="41"/>
      <c r="D52" s="41"/>
      <c r="E52" s="41"/>
      <c r="F52" s="41"/>
      <c r="G52" s="41"/>
      <c r="H52" s="41"/>
      <c r="I52" s="41"/>
      <c r="J52" s="41"/>
      <c r="K52" s="41"/>
      <c r="L52" s="41"/>
      <c r="M52" s="38"/>
    </row>
    <row r="53" spans="1:14" ht="30.75" customHeight="1">
      <c r="A53" s="265" t="s">
        <v>253</v>
      </c>
      <c r="B53" s="266"/>
      <c r="C53" s="226"/>
      <c r="D53" s="226"/>
      <c r="E53" s="226"/>
      <c r="F53" s="226"/>
      <c r="G53" s="226"/>
      <c r="H53" s="226"/>
      <c r="I53" s="226"/>
      <c r="J53" s="226"/>
      <c r="K53" s="226"/>
      <c r="L53" s="38"/>
      <c r="M53" s="38"/>
    </row>
    <row r="54" spans="1:14" ht="30.75" customHeight="1">
      <c r="A54" s="260" t="str">
        <f>CONCATENATE(Data!A41,"  ℹ")</f>
        <v>Time for student consultation &amp; individual support  ℹ</v>
      </c>
      <c r="B54" s="261"/>
      <c r="C54" s="54">
        <f>C53*(IF(C$12=Data!$B41,Data!$G41*C7/0.125,Data!$G42*C7/0.125))</f>
        <v>0</v>
      </c>
      <c r="D54" s="54">
        <f>D53*(IF(D$12=Data!$B41,Data!$G41*D7/0.125,Data!$G42*D7/0.125))</f>
        <v>0</v>
      </c>
      <c r="E54" s="54">
        <f>E53*(IF(E$12=Data!$B41,Data!$G41*E7/0.125,Data!$G42*E7/0.125))</f>
        <v>0</v>
      </c>
      <c r="F54" s="54">
        <f>F53*(IF(F$12=Data!$B41,Data!$G41*F7/0.125,Data!$G42*F7/0.125))</f>
        <v>0</v>
      </c>
      <c r="G54" s="54">
        <f>G53*(IF(G$12=Data!$B41,Data!$G41*G7/0.125,Data!$G42*G7/0.125))</f>
        <v>0</v>
      </c>
      <c r="H54" s="54">
        <f>H53*(IF(H$12=Data!$B41,Data!$G41*H7/0.125,Data!$G42*H7/0.125))</f>
        <v>0</v>
      </c>
      <c r="I54" s="54">
        <f>I53*(IF(I$12=Data!$B41,Data!$G41*I7/0.125,Data!$G42*I7/0.125))</f>
        <v>0</v>
      </c>
      <c r="J54" s="54">
        <f>J53*(IF(J$12=Data!$B41,Data!$G41*J7/0.125,Data!$G42*J7/0.125))</f>
        <v>0</v>
      </c>
      <c r="K54" s="54">
        <f>K53*(IF(K$12=Data!$B41,Data!$G41*K7/0.125,Data!$G42*K7/0.125))</f>
        <v>0</v>
      </c>
      <c r="L54" s="91">
        <f>SUM(C54:K54)</f>
        <v>0</v>
      </c>
      <c r="M54" s="38"/>
    </row>
    <row r="55" spans="1:14">
      <c r="A55" s="38"/>
      <c r="B55" s="38"/>
      <c r="C55" s="38"/>
      <c r="D55" s="38"/>
      <c r="E55" s="38"/>
      <c r="F55" s="38"/>
      <c r="G55" s="38"/>
      <c r="H55" s="38"/>
      <c r="I55" s="38"/>
      <c r="J55" s="38"/>
      <c r="K55" s="38"/>
      <c r="L55" s="38"/>
      <c r="M55" s="38"/>
    </row>
    <row r="56" spans="1:14" ht="33" customHeight="1">
      <c r="A56" s="260" t="str">
        <f>CONCATENATE(Data!A43,"  ℹ")</f>
        <v>Time to assess and give feedback on student work (per student per unit)  ℹ</v>
      </c>
      <c r="B56" s="261"/>
      <c r="C56" s="54">
        <f>C53*(IF(C$12=Data!$B43,Data!$G43,Data!$G44))*C7/0.125</f>
        <v>0</v>
      </c>
      <c r="D56" s="54">
        <f>D53*(IF(D$12=Data!$B43,Data!$G43,Data!$G44))*D7/0.125</f>
        <v>0</v>
      </c>
      <c r="E56" s="54">
        <f>E53*(IF(E$12=Data!$B43,Data!$G43,Data!$G44))*E7/0.125</f>
        <v>0</v>
      </c>
      <c r="F56" s="54">
        <f>F53*(IF(F$12=Data!$B43,Data!$G43,Data!$G44))*F7/0.125</f>
        <v>0</v>
      </c>
      <c r="G56" s="54">
        <f>G53*(IF(G$12=Data!$B43,Data!$G43,Data!$G44))*G7/0.125</f>
        <v>0</v>
      </c>
      <c r="H56" s="54">
        <f>H53*(IF(H$12=Data!$B43,Data!$G43,Data!$G44))*H7/0.125</f>
        <v>0</v>
      </c>
      <c r="I56" s="54">
        <f>I53*(IF(I$12=Data!$B43,Data!$G43,Data!$G44))*I7/0.125</f>
        <v>0</v>
      </c>
      <c r="J56" s="54">
        <f>J53*(IF(J$12=Data!$B43,Data!$G43,Data!$G44))*J7/0.125</f>
        <v>0</v>
      </c>
      <c r="K56" s="54">
        <f>K53*(IF(K$12=Data!$B43,Data!$G43,Data!$G44))*K7/0.125</f>
        <v>0</v>
      </c>
      <c r="L56" s="91">
        <f>SUM(C56:K56)</f>
        <v>0</v>
      </c>
      <c r="M56" s="38"/>
    </row>
    <row r="57" spans="1:14">
      <c r="A57" s="38"/>
      <c r="B57" s="38"/>
      <c r="C57" s="38"/>
      <c r="D57" s="38"/>
      <c r="E57" s="38"/>
      <c r="F57" s="38"/>
      <c r="G57" s="38"/>
      <c r="H57" s="38"/>
      <c r="I57" s="38"/>
      <c r="J57" s="38"/>
      <c r="K57" s="38"/>
      <c r="L57" s="38"/>
      <c r="M57" s="38"/>
    </row>
    <row r="58" spans="1:14" ht="30" customHeight="1">
      <c r="A58" s="260" t="str">
        <f>CONCATENATE(Data!A45,"  ℹ")</f>
        <v>Time to moderate student assessment items (per unit)  ℹ</v>
      </c>
      <c r="B58" s="261"/>
      <c r="C58" s="90">
        <f>IF(C$12="",0,IF(C$12=Data!$B$45,Data!$G$45*Teaching!C53,Data!$G$46*Teaching!C53))*C7/0.125</f>
        <v>0</v>
      </c>
      <c r="D58" s="90">
        <f>IF(D$12="",0,IF(D$12=Data!$B$45,Data!$G$45*Teaching!D53,Data!$G$46*Teaching!D53))*D7/0.125</f>
        <v>0</v>
      </c>
      <c r="E58" s="90">
        <f>IF(E$12="",0,IF(E$12=Data!$B$45,Data!$G$45*Teaching!E53,Data!$G$46*Teaching!E53))*E7/0.125</f>
        <v>0</v>
      </c>
      <c r="F58" s="90">
        <f>IF(F$12="",0,IF(F$12=Data!$B$45,Data!$G$45*Teaching!F53,Data!$G$46*Teaching!F53))*F7/0.125</f>
        <v>0</v>
      </c>
      <c r="G58" s="90">
        <f>IF(G$12="",0,IF(G$12=Data!$B$45,Data!$G$45*Teaching!G53,Data!$G$46*Teaching!G53))*G7/0.125</f>
        <v>0</v>
      </c>
      <c r="H58" s="90">
        <f>IF(H$12="",0,IF(H$12=Data!$B$45,Data!$G$45*Teaching!H53,Data!$G$46*Teaching!H53))*H7/0.125</f>
        <v>0</v>
      </c>
      <c r="I58" s="90">
        <f>IF(I$12="",0,IF(I$12=Data!$B$45,Data!$G$45*Teaching!I53,Data!$G$46*Teaching!I53))*I7/0.125</f>
        <v>0</v>
      </c>
      <c r="J58" s="90">
        <f>IF(J$12="",0,IF(J$12=Data!$B$45,Data!$G$45*Teaching!J53,Data!$G$46*Teaching!J53))*J7/0.125</f>
        <v>0</v>
      </c>
      <c r="K58" s="90">
        <f>IF(K$12="",0,IF(K$12=Data!$B$45,Data!$G$45*Teaching!K53,Data!$G$46*Teaching!K53))*K7/0.125</f>
        <v>0</v>
      </c>
      <c r="L58" s="91">
        <f>SUM(C58:K58)</f>
        <v>0</v>
      </c>
      <c r="M58" s="38"/>
    </row>
    <row r="59" spans="1:14" s="9" customFormat="1" ht="15" customHeight="1">
      <c r="A59" s="62"/>
      <c r="B59" s="62"/>
      <c r="C59" s="62"/>
      <c r="D59" s="62"/>
      <c r="E59" s="62"/>
      <c r="F59" s="62"/>
      <c r="G59" s="62"/>
      <c r="H59" s="62"/>
      <c r="I59" s="62"/>
      <c r="J59" s="62"/>
      <c r="K59" s="62"/>
      <c r="L59" s="62"/>
      <c r="M59" s="38"/>
    </row>
    <row r="60" spans="1:14" s="9" customFormat="1" ht="30" customHeight="1">
      <c r="A60" s="267" t="s">
        <v>209</v>
      </c>
      <c r="B60" s="268"/>
      <c r="C60" s="227"/>
      <c r="D60" s="227"/>
      <c r="E60" s="227"/>
      <c r="F60" s="227"/>
      <c r="G60" s="227"/>
      <c r="H60" s="227"/>
      <c r="I60" s="227"/>
      <c r="J60" s="227"/>
      <c r="K60" s="227"/>
      <c r="L60" s="91">
        <f>SUM(C60:K60)</f>
        <v>0</v>
      </c>
      <c r="M60" s="38"/>
    </row>
    <row r="61" spans="1:14" s="9" customFormat="1" ht="30" customHeight="1">
      <c r="A61" s="81"/>
      <c r="B61" s="81"/>
      <c r="C61" s="81"/>
      <c r="D61" s="81"/>
      <c r="E61" s="81"/>
      <c r="F61" s="81"/>
      <c r="G61" s="81"/>
      <c r="H61" s="81"/>
      <c r="I61" s="81"/>
      <c r="J61" s="81"/>
      <c r="K61" s="81"/>
      <c r="L61" s="81"/>
      <c r="M61" s="38"/>
    </row>
    <row r="62" spans="1:14" ht="30.75" customHeight="1">
      <c r="A62" s="46" t="s">
        <v>210</v>
      </c>
      <c r="B62" s="38"/>
      <c r="C62" s="38"/>
      <c r="D62" s="38"/>
      <c r="E62" s="38"/>
      <c r="F62" s="38"/>
      <c r="G62" s="38"/>
      <c r="H62" s="38"/>
      <c r="I62" s="38"/>
      <c r="J62" s="38"/>
      <c r="K62" s="38"/>
      <c r="L62" s="38"/>
      <c r="M62" s="38"/>
    </row>
    <row r="63" spans="1:14" s="9" customFormat="1" ht="60.75" customHeight="1">
      <c r="A63" s="263" t="s">
        <v>208</v>
      </c>
      <c r="B63" s="264"/>
      <c r="C63" s="226"/>
      <c r="D63" s="226"/>
      <c r="E63" s="226"/>
      <c r="F63" s="226"/>
      <c r="G63" s="226"/>
      <c r="H63" s="226"/>
      <c r="I63" s="226"/>
      <c r="J63" s="226"/>
      <c r="K63" s="226"/>
      <c r="L63" s="38"/>
      <c r="M63" s="38"/>
    </row>
    <row r="64" spans="1:14" s="9" customFormat="1" ht="15.75" customHeight="1">
      <c r="A64" s="262"/>
      <c r="B64" s="262"/>
      <c r="C64" s="44">
        <f>C63*Data!$G$40*C7/0.125</f>
        <v>0</v>
      </c>
      <c r="D64" s="44">
        <f>D63*Data!$G$40*D7/0.125</f>
        <v>0</v>
      </c>
      <c r="E64" s="44">
        <f>E63*Data!$G$40*E7/0.125</f>
        <v>0</v>
      </c>
      <c r="F64" s="44">
        <f>F63*Data!$G$40*F7/0.125</f>
        <v>0</v>
      </c>
      <c r="G64" s="44">
        <f>G63*Data!$G$40*G7/0.125</f>
        <v>0</v>
      </c>
      <c r="H64" s="44">
        <f>H63*Data!$G$40*H7/0.125</f>
        <v>0</v>
      </c>
      <c r="I64" s="44">
        <f>I63*Data!$G$40*I7/0.125</f>
        <v>0</v>
      </c>
      <c r="J64" s="44">
        <f>J63*Data!$G$40*J7/0.125</f>
        <v>0</v>
      </c>
      <c r="K64" s="44">
        <f>K63*Data!$G$40*K7/0.125</f>
        <v>0</v>
      </c>
      <c r="L64" s="53">
        <f>SUM(C64:K64)</f>
        <v>0</v>
      </c>
      <c r="M64" s="38"/>
      <c r="N64" s="84"/>
    </row>
    <row r="65" spans="1:13" s="9" customFormat="1">
      <c r="A65" s="38"/>
      <c r="B65" s="38"/>
      <c r="C65" s="38"/>
      <c r="D65" s="38"/>
      <c r="E65" s="38"/>
      <c r="F65" s="38"/>
      <c r="G65" s="38"/>
      <c r="H65" s="38"/>
      <c r="I65" s="38"/>
      <c r="J65" s="38"/>
      <c r="K65" s="38"/>
      <c r="L65" s="38"/>
      <c r="M65" s="38"/>
    </row>
    <row r="66" spans="1:13" s="9" customFormat="1">
      <c r="A66" s="38" t="str">
        <f>Data!B50</f>
        <v>Supervise Honours or Masters by Research candidate</v>
      </c>
      <c r="B66" s="38"/>
      <c r="C66" s="38"/>
      <c r="D66" s="38"/>
      <c r="E66" s="38" t="s">
        <v>283</v>
      </c>
      <c r="F66" s="38"/>
      <c r="G66" s="38"/>
      <c r="H66" s="38"/>
      <c r="I66" s="226"/>
      <c r="J66" s="38"/>
      <c r="K66" s="38"/>
      <c r="L66" s="53">
        <f>I66*Data!F50</f>
        <v>0</v>
      </c>
      <c r="M66" s="38"/>
    </row>
    <row r="67" spans="1:13" s="9" customFormat="1">
      <c r="A67" s="38"/>
      <c r="B67" s="38"/>
      <c r="C67" s="38"/>
      <c r="D67" s="38"/>
      <c r="E67" s="38"/>
      <c r="F67" s="38"/>
      <c r="G67" s="38"/>
      <c r="H67" s="38"/>
      <c r="I67" s="38"/>
      <c r="J67" s="38"/>
      <c r="K67" s="38"/>
      <c r="L67" s="38"/>
      <c r="M67" s="38"/>
    </row>
    <row r="68" spans="1:13" s="9" customFormat="1">
      <c r="A68" s="38"/>
      <c r="B68" s="38"/>
      <c r="C68" s="38"/>
      <c r="D68" s="38"/>
      <c r="E68" s="38"/>
      <c r="F68" s="38"/>
      <c r="G68" s="38"/>
      <c r="H68" s="38"/>
      <c r="I68" s="38"/>
      <c r="J68" s="38"/>
      <c r="K68" s="38"/>
      <c r="L68" s="38"/>
      <c r="M68" s="38"/>
    </row>
    <row r="69" spans="1:13">
      <c r="A69" s="38"/>
      <c r="B69" s="38"/>
      <c r="C69" s="38"/>
      <c r="D69" s="38"/>
      <c r="E69" s="38"/>
      <c r="F69" s="38"/>
      <c r="G69" s="38"/>
      <c r="H69" s="38"/>
      <c r="I69" s="38"/>
      <c r="J69" s="38"/>
      <c r="K69" s="38"/>
      <c r="L69" s="38"/>
      <c r="M69" s="38"/>
    </row>
    <row r="70" spans="1:13" ht="15.75">
      <c r="A70" s="38"/>
      <c r="B70" s="38"/>
      <c r="C70" s="38"/>
      <c r="D70" s="38"/>
      <c r="E70" s="38"/>
      <c r="F70" s="38"/>
      <c r="G70" s="38"/>
      <c r="H70" s="42" t="s">
        <v>249</v>
      </c>
      <c r="I70" s="42"/>
      <c r="J70" s="42"/>
      <c r="K70" s="42"/>
      <c r="L70" s="111">
        <f>L15+L22+L28+L34+L40+L46+L48+L51+L54+L56+L58+L60+L64+L66</f>
        <v>0</v>
      </c>
      <c r="M70" s="38"/>
    </row>
    <row r="71" spans="1:13" ht="18.75">
      <c r="A71" s="38"/>
      <c r="B71" s="38"/>
      <c r="C71" s="38"/>
      <c r="D71" s="38"/>
      <c r="E71" s="38"/>
      <c r="F71" s="38"/>
      <c r="G71" s="38"/>
      <c r="H71" s="256" t="s">
        <v>250</v>
      </c>
      <c r="I71" s="256"/>
      <c r="J71" s="256"/>
      <c r="K71" s="256"/>
      <c r="L71" s="108">
        <f>L70/SUMMARY!$D$19</f>
        <v>0</v>
      </c>
      <c r="M71" s="103"/>
    </row>
    <row r="72" spans="1:13">
      <c r="A72" s="38"/>
      <c r="B72" s="38"/>
      <c r="C72" s="38"/>
      <c r="D72" s="38"/>
      <c r="E72" s="38"/>
      <c r="F72" s="38"/>
      <c r="G72" s="38"/>
      <c r="H72" s="38"/>
      <c r="I72" s="38"/>
      <c r="J72" s="38"/>
      <c r="K72" s="38"/>
      <c r="L72" s="38"/>
      <c r="M72" s="38"/>
    </row>
  </sheetData>
  <sheetProtection algorithmName="SHA-512" hashValue="QcouefZVplzp3Nag2U+4PcGpIrX1MpCwAbvAtnVqGAgUdllB/dehNiyYVLpjelI0uv4kPqkjNi6VGVCjusQHYA==" saltValue="Ejv8duS4cAgLJgMdb2nluA==" spinCount="100000" sheet="1" objects="1" scenarios="1"/>
  <mergeCells count="11">
    <mergeCell ref="H71:K71"/>
    <mergeCell ref="C4:K4"/>
    <mergeCell ref="A54:B54"/>
    <mergeCell ref="A56:B56"/>
    <mergeCell ref="A58:B58"/>
    <mergeCell ref="A64:B64"/>
    <mergeCell ref="A63:B63"/>
    <mergeCell ref="A53:B53"/>
    <mergeCell ref="A60:B60"/>
    <mergeCell ref="A37:A38"/>
    <mergeCell ref="A7:B7"/>
  </mergeCells>
  <dataValidations xWindow="334" yWindow="852" count="4">
    <dataValidation allowBlank="1" showInputMessage="1" showErrorMessage="1" prompt="Designing and organising a given unit of work: developing curriculum, addressing issues from student feedback, developing a unit outline, developing/modifying learning outcomes, checking key dates, designing assessment tasks and rubrics etc." sqref="A11" xr:uid="{7DA258CC-E73C-4AC7-A647-BCB57D355F57}"/>
    <dataValidation allowBlank="1" showInputMessage="1" showErrorMessage="1" prompt="The actual conduct of teaching sessions, including timetabled lectures, tutorials, workshops, demonstrations, practical classes, and fieldwork and online activities." sqref="B12" xr:uid="{B14CE841-485E-4231-852C-548101E7AAF4}"/>
    <dataValidation allowBlank="1" showErrorMessage="1" sqref="A36" xr:uid="{99D388B2-ECDF-4925-9E74-B748B4BB13B2}"/>
    <dataValidation allowBlank="1" showErrorMessage="1" prompt="The time allocated to new development should acknowledge that extra time is required to research, plan and develop new units and/or specific new materials within an existing unit." sqref="B18" xr:uid="{F976C558-BCAA-4CE9-84F6-ED502BEAB7F6}"/>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334" yWindow="852" count="3">
        <x14:dataValidation type="list" allowBlank="1" showInputMessage="1" showErrorMessage="1" xr:uid="{231CAD04-9811-4E94-BB90-71CB27393061}">
          <x14:formula1>
            <xm:f>Data!$O$47:$O$49</xm:f>
          </x14:formula1>
          <xm:sqref>C9:K9</xm:sqref>
        </x14:dataValidation>
        <x14:dataValidation type="list" allowBlank="1" showInputMessage="1" showErrorMessage="1" xr:uid="{CD62D4DA-AE0C-42C4-9579-2C4034D955AF}">
          <x14:formula1>
            <xm:f>Data!$O$33:$O$35</xm:f>
          </x14:formula1>
          <xm:sqref>C12:K12</xm:sqref>
        </x14:dataValidation>
        <x14:dataValidation type="list" allowBlank="1" showInputMessage="1" showErrorMessage="1" xr:uid="{C32754F7-F4C7-4C67-ABBC-6BA420659797}">
          <x14:formula1>
            <xm:f>Data!$O$28:$O$32</xm:f>
          </x14:formula1>
          <xm:sqref>C13:K13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99A65-24E1-724A-9AB4-8964EC308144}">
  <sheetPr codeName="Sheet4"/>
  <dimension ref="A1:L84"/>
  <sheetViews>
    <sheetView zoomScale="110" zoomScaleNormal="110" workbookViewId="0">
      <selection activeCell="B7" sqref="B7"/>
    </sheetView>
  </sheetViews>
  <sheetFormatPr defaultColWidth="11.42578125" defaultRowHeight="15"/>
  <cols>
    <col min="1" max="1" width="50.140625" style="8" customWidth="1"/>
    <col min="2" max="2" width="11.7109375" style="8" customWidth="1"/>
    <col min="3" max="3" width="0.85546875" style="8" customWidth="1"/>
    <col min="4" max="4" width="1.42578125" style="8" customWidth="1"/>
    <col min="5" max="5" width="11.7109375" style="8" bestFit="1" customWidth="1"/>
    <col min="6" max="6" width="65.85546875" style="8" customWidth="1"/>
    <col min="7" max="16384" width="11.42578125" style="8"/>
  </cols>
  <sheetData>
    <row r="1" spans="1:12" ht="26.25">
      <c r="A1" s="30" t="s">
        <v>327</v>
      </c>
      <c r="B1" s="31"/>
      <c r="C1" s="31"/>
      <c r="D1" s="31"/>
      <c r="E1" s="22"/>
      <c r="F1" s="22"/>
    </row>
    <row r="2" spans="1:12" ht="15.75" customHeight="1">
      <c r="A2" s="272" t="s">
        <v>310</v>
      </c>
      <c r="B2" s="272"/>
      <c r="C2" s="272"/>
      <c r="D2" s="272"/>
      <c r="E2" s="272"/>
      <c r="F2" s="272"/>
    </row>
    <row r="3" spans="1:12" ht="26.25" customHeight="1">
      <c r="A3" s="272"/>
      <c r="B3" s="272"/>
      <c r="C3" s="272"/>
      <c r="D3" s="272"/>
      <c r="E3" s="272"/>
      <c r="F3" s="272"/>
    </row>
    <row r="4" spans="1:12" ht="18.75">
      <c r="A4" s="22"/>
      <c r="B4" s="28"/>
      <c r="C4" s="22"/>
      <c r="D4" s="29"/>
      <c r="E4" s="23"/>
      <c r="F4" s="23"/>
      <c r="G4" s="20"/>
      <c r="H4" s="20"/>
      <c r="I4" s="20"/>
      <c r="J4" s="20"/>
      <c r="K4" s="20"/>
      <c r="L4" s="20"/>
    </row>
    <row r="5" spans="1:12" ht="27" customHeight="1">
      <c r="A5" s="274" t="s">
        <v>256</v>
      </c>
      <c r="B5" s="274"/>
      <c r="C5" s="274"/>
      <c r="D5" s="274"/>
      <c r="E5" s="274"/>
      <c r="F5" s="274"/>
      <c r="G5" s="82"/>
      <c r="H5" s="20"/>
      <c r="I5" s="20"/>
      <c r="J5" s="20"/>
      <c r="K5" s="20"/>
      <c r="L5" s="20"/>
    </row>
    <row r="6" spans="1:12" ht="57.95" customHeight="1">
      <c r="A6" s="109" t="s">
        <v>303</v>
      </c>
      <c r="B6" s="192" t="s">
        <v>264</v>
      </c>
      <c r="C6" s="22"/>
      <c r="D6" s="22"/>
      <c r="E6" s="87" t="s">
        <v>78</v>
      </c>
      <c r="F6" s="27" t="s">
        <v>227</v>
      </c>
      <c r="G6" s="83"/>
    </row>
    <row r="7" spans="1:12" ht="75">
      <c r="A7" s="130" t="s">
        <v>212</v>
      </c>
      <c r="B7" s="228"/>
      <c r="C7" s="22"/>
      <c r="D7" s="22"/>
      <c r="E7" s="67" t="str">
        <f>IF(B7&gt;0,B7*Data!E142,"")</f>
        <v/>
      </c>
      <c r="F7" s="241"/>
    </row>
    <row r="8" spans="1:12">
      <c r="A8" s="112" t="str">
        <f>Data!A117</f>
        <v>NTEU (union) elected representative</v>
      </c>
      <c r="B8" s="229"/>
      <c r="C8" s="239" t="b">
        <v>0</v>
      </c>
      <c r="D8" s="22"/>
      <c r="E8" s="67" t="str">
        <f>IF(C8,Data!E117,"")</f>
        <v/>
      </c>
      <c r="F8" s="22"/>
      <c r="G8" s="83"/>
    </row>
    <row r="9" spans="1:12" ht="30">
      <c r="A9" s="130" t="str">
        <f>Data!A119</f>
        <v>Leader of marketing outreach, professional experience organiser, industry liaison</v>
      </c>
      <c r="B9" s="229"/>
      <c r="C9" s="240" t="b">
        <v>0</v>
      </c>
      <c r="D9" s="22"/>
      <c r="E9" s="67" t="str">
        <f>IF(C9,Data!E119,"")</f>
        <v/>
      </c>
      <c r="F9" s="23"/>
      <c r="G9" s="83"/>
    </row>
    <row r="10" spans="1:12" ht="30">
      <c r="A10" s="130" t="str">
        <f>Data!A120</f>
        <v>Member of confirmation, promotions, selection, or misconduct committee etc.</v>
      </c>
      <c r="B10" s="228"/>
      <c r="C10" s="22"/>
      <c r="D10" s="22"/>
      <c r="E10" s="67" t="str">
        <f>IF(B10&gt;0,B10*Data!E120,"")</f>
        <v/>
      </c>
      <c r="F10" s="241"/>
      <c r="G10" s="83"/>
    </row>
    <row r="11" spans="1:12">
      <c r="A11" s="112" t="str">
        <f>Data!A122</f>
        <v>Member of University human research ethics committee</v>
      </c>
      <c r="B11" s="230"/>
      <c r="C11" s="239" t="b">
        <v>0</v>
      </c>
      <c r="D11" s="22"/>
      <c r="E11" s="67" t="str">
        <f>IF(C11,Data!E122,"")</f>
        <v/>
      </c>
      <c r="F11" s="22"/>
      <c r="G11" s="83"/>
    </row>
    <row r="12" spans="1:12">
      <c r="A12" s="112" t="str">
        <f>Data!A124</f>
        <v xml:space="preserve">Chair of other committee </v>
      </c>
      <c r="B12" s="231"/>
      <c r="C12" s="22"/>
      <c r="D12" s="22"/>
      <c r="E12" s="67" t="str">
        <f>IF(B12&gt;0,B12*Data!E120,"")</f>
        <v/>
      </c>
      <c r="F12" s="241"/>
      <c r="G12" s="83"/>
    </row>
    <row r="13" spans="1:12">
      <c r="A13" s="112" t="str">
        <f>Data!A123</f>
        <v>Member of other committee</v>
      </c>
      <c r="B13" s="231"/>
      <c r="C13" s="22"/>
      <c r="D13" s="22"/>
      <c r="E13" s="67" t="str">
        <f>IF(B13&gt;0,B13*Data!E120/2,"")</f>
        <v/>
      </c>
      <c r="F13" s="241"/>
      <c r="G13" s="83"/>
    </row>
    <row r="14" spans="1:12" ht="45">
      <c r="A14" s="131" t="s">
        <v>226</v>
      </c>
      <c r="B14" s="231"/>
      <c r="C14" s="22"/>
      <c r="D14" s="22"/>
      <c r="E14" s="67" t="str">
        <f>IF(B14&gt;0,B14,"")</f>
        <v/>
      </c>
      <c r="F14" s="241"/>
      <c r="G14" s="83"/>
    </row>
    <row r="15" spans="1:12" ht="34.5" customHeight="1">
      <c r="A15" s="93"/>
      <c r="B15" s="93"/>
      <c r="C15" s="93"/>
      <c r="D15" s="93"/>
      <c r="E15" s="93"/>
      <c r="F15" s="93"/>
      <c r="G15" s="83"/>
    </row>
    <row r="16" spans="1:12" ht="23.25" customHeight="1">
      <c r="A16" s="274" t="s">
        <v>304</v>
      </c>
      <c r="B16" s="274"/>
      <c r="C16" s="274"/>
      <c r="D16" s="274"/>
      <c r="E16" s="274"/>
      <c r="F16" s="274"/>
      <c r="G16" s="83"/>
    </row>
    <row r="17" spans="1:12" ht="44.1" customHeight="1">
      <c r="A17" s="277" t="s">
        <v>258</v>
      </c>
      <c r="B17" s="277"/>
      <c r="C17" s="24"/>
      <c r="D17" s="23"/>
      <c r="E17" s="33" t="s">
        <v>11</v>
      </c>
      <c r="F17" s="93"/>
      <c r="G17" s="83"/>
    </row>
    <row r="18" spans="1:12" ht="57" customHeight="1">
      <c r="A18" s="104" t="s">
        <v>244</v>
      </c>
      <c r="B18" s="25" t="s">
        <v>257</v>
      </c>
      <c r="C18" s="23"/>
      <c r="D18" s="26"/>
      <c r="E18" s="87" t="s">
        <v>78</v>
      </c>
      <c r="F18" s="27"/>
      <c r="G18" s="82"/>
      <c r="H18" s="20"/>
      <c r="I18" s="20"/>
      <c r="J18" s="20"/>
      <c r="K18" s="20"/>
      <c r="L18" s="20"/>
    </row>
    <row r="19" spans="1:12" ht="15.75" customHeight="1">
      <c r="A19" s="112" t="str">
        <f>Data!A95</f>
        <v>Dean or director of a budget centre</v>
      </c>
      <c r="B19" s="232"/>
      <c r="C19" s="239" t="b">
        <v>0</v>
      </c>
      <c r="D19" s="22"/>
      <c r="E19" s="67" t="str">
        <f>IF(C19,HLOOKUP($E$17,Data!$B$94:$D$102,2),"")</f>
        <v/>
      </c>
      <c r="F19" s="27"/>
      <c r="G19" s="82"/>
      <c r="H19" s="20"/>
      <c r="I19" s="20"/>
      <c r="J19" s="20"/>
      <c r="K19" s="20"/>
      <c r="L19" s="20"/>
    </row>
    <row r="20" spans="1:12" ht="18.75" customHeight="1">
      <c r="A20" s="112" t="str">
        <f>Data!A96</f>
        <v>Sub-dean or deputy director of a budget centre</v>
      </c>
      <c r="B20" s="232"/>
      <c r="C20" s="239" t="b">
        <v>0</v>
      </c>
      <c r="D20" s="22"/>
      <c r="E20" s="67" t="str">
        <f>IF(C20,HLOOKUP($E$17,Data!$B$94:$D$102,3),"")</f>
        <v/>
      </c>
      <c r="F20" s="27"/>
      <c r="G20" s="82"/>
      <c r="H20" s="20"/>
      <c r="I20" s="20"/>
      <c r="J20" s="20"/>
      <c r="K20" s="20"/>
      <c r="L20" s="20"/>
    </row>
    <row r="21" spans="1:12" ht="18.75" customHeight="1">
      <c r="A21" s="112" t="str">
        <f>Data!A97</f>
        <v>Associate dean of teaching and learning</v>
      </c>
      <c r="B21" s="232"/>
      <c r="C21" s="239" t="b">
        <v>0</v>
      </c>
      <c r="D21" s="22"/>
      <c r="E21" s="67" t="str">
        <f>IF(C21,HLOOKUP($E$17,Data!$B$94:$D$102,4),"")</f>
        <v/>
      </c>
      <c r="F21" s="27"/>
      <c r="G21" s="82"/>
      <c r="H21" s="20"/>
      <c r="I21" s="20"/>
      <c r="J21" s="20"/>
      <c r="K21" s="20"/>
      <c r="L21" s="20"/>
    </row>
    <row r="22" spans="1:12" ht="17.25" customHeight="1">
      <c r="A22" s="112" t="str">
        <f>Data!A98</f>
        <v>Associate dean of research</v>
      </c>
      <c r="B22" s="232"/>
      <c r="C22" s="239" t="b">
        <v>0</v>
      </c>
      <c r="D22" s="22"/>
      <c r="E22" s="67" t="str">
        <f>IF(C22,HLOOKUP($E$17,Data!$B$94:$D$102,5),"")</f>
        <v/>
      </c>
      <c r="F22" s="27"/>
      <c r="G22" s="82"/>
      <c r="H22" s="20"/>
      <c r="I22" s="20"/>
      <c r="J22" s="20"/>
      <c r="K22" s="20"/>
      <c r="L22" s="20"/>
    </row>
    <row r="23" spans="1:12" ht="20.25" customHeight="1">
      <c r="A23" s="112" t="str">
        <f>Data!A99</f>
        <v>Graduate research coordinator</v>
      </c>
      <c r="B23" s="232"/>
      <c r="C23" s="239" t="b">
        <v>0</v>
      </c>
      <c r="D23" s="22"/>
      <c r="E23" s="67" t="str">
        <f>IF(C23,HLOOKUP($E$17,Data!$B$94:$D$102,6),"")</f>
        <v/>
      </c>
      <c r="F23" s="27"/>
      <c r="G23" s="82"/>
      <c r="H23" s="20"/>
      <c r="I23" s="20"/>
      <c r="J23" s="20"/>
      <c r="K23" s="20"/>
      <c r="L23" s="20"/>
    </row>
    <row r="24" spans="1:12" ht="15.75" customHeight="1">
      <c r="A24" s="112" t="str">
        <f>Data!A100</f>
        <v>Course (program) coordinator</v>
      </c>
      <c r="B24" s="232"/>
      <c r="C24" s="239" t="b">
        <v>0</v>
      </c>
      <c r="D24" s="22"/>
      <c r="E24" s="67" t="str">
        <f>IF(C24,HLOOKUP($E$17,Data!$B$94:$D$102,7),"")</f>
        <v/>
      </c>
      <c r="F24" s="27"/>
      <c r="G24" s="82"/>
      <c r="H24" s="20"/>
      <c r="I24" s="20"/>
      <c r="J24" s="20"/>
      <c r="K24" s="20"/>
      <c r="L24" s="20"/>
    </row>
    <row r="25" spans="1:12" s="21" customFormat="1" ht="18" customHeight="1">
      <c r="A25" s="112" t="str">
        <f>Data!A101</f>
        <v>Discipline coordinator</v>
      </c>
      <c r="B25" s="232"/>
      <c r="C25" s="239" t="b">
        <v>0</v>
      </c>
      <c r="D25" s="22"/>
      <c r="E25" s="67" t="str">
        <f>IF(C25,HLOOKUP($E$17,Data!$B$94:$D$102,8),"")</f>
        <v/>
      </c>
      <c r="F25" s="27"/>
      <c r="G25" s="82"/>
      <c r="H25" s="20"/>
      <c r="I25" s="20"/>
      <c r="J25" s="20"/>
      <c r="K25" s="20"/>
      <c r="L25" s="20"/>
    </row>
    <row r="26" spans="1:12" s="21" customFormat="1" ht="16.5" customHeight="1">
      <c r="A26" s="112" t="str">
        <f>Data!A102</f>
        <v>Honours, year level or campus coordinator</v>
      </c>
      <c r="B26" s="232"/>
      <c r="C26" s="239" t="b">
        <v>0</v>
      </c>
      <c r="D26" s="22"/>
      <c r="E26" s="67" t="str">
        <f>IF(C26,HLOOKUP($E$17,Data!$B$94:$D$102,9),"")</f>
        <v/>
      </c>
      <c r="F26" s="27"/>
      <c r="G26" s="82"/>
      <c r="H26" s="20"/>
      <c r="I26" s="20"/>
      <c r="J26" s="20"/>
      <c r="K26" s="20"/>
      <c r="L26" s="20"/>
    </row>
    <row r="27" spans="1:12" s="21" customFormat="1" ht="18" customHeight="1">
      <c r="A27" s="112" t="str">
        <f>Data!A121</f>
        <v>Deputy head of school</v>
      </c>
      <c r="B27" s="233"/>
      <c r="C27" s="239" t="b">
        <v>0</v>
      </c>
      <c r="D27" s="22"/>
      <c r="E27" s="67" t="str">
        <f>IF(C27,Data!E121,"")</f>
        <v/>
      </c>
      <c r="F27" s="27" t="s">
        <v>314</v>
      </c>
      <c r="G27" s="82"/>
      <c r="H27" s="20"/>
      <c r="I27" s="20"/>
      <c r="J27" s="20"/>
      <c r="K27" s="20"/>
      <c r="L27" s="20"/>
    </row>
    <row r="28" spans="1:12" s="21" customFormat="1" ht="33.75" customHeight="1">
      <c r="A28" s="131" t="s">
        <v>313</v>
      </c>
      <c r="B28" s="228"/>
      <c r="C28" s="22"/>
      <c r="D28" s="29"/>
      <c r="E28" s="67" t="str">
        <f>IF(B28&gt;0,B28,"")</f>
        <v/>
      </c>
      <c r="F28" s="241"/>
      <c r="G28" s="82"/>
      <c r="H28" s="20"/>
      <c r="I28" s="20"/>
      <c r="J28" s="20"/>
      <c r="K28" s="20"/>
      <c r="L28" s="20"/>
    </row>
    <row r="29" spans="1:12" s="21" customFormat="1" ht="18.95" customHeight="1">
      <c r="A29" s="22"/>
      <c r="B29" s="23"/>
      <c r="C29" s="22"/>
      <c r="D29" s="29"/>
      <c r="E29" s="22"/>
      <c r="F29" s="27"/>
      <c r="G29" s="82"/>
      <c r="H29" s="20"/>
      <c r="I29" s="20"/>
      <c r="J29" s="20"/>
      <c r="K29" s="20"/>
      <c r="L29" s="20"/>
    </row>
    <row r="30" spans="1:12" s="21" customFormat="1" ht="31.5" customHeight="1">
      <c r="A30" s="274" t="s">
        <v>315</v>
      </c>
      <c r="B30" s="274"/>
      <c r="C30" s="274"/>
      <c r="D30" s="274"/>
      <c r="E30" s="274"/>
      <c r="F30" s="274"/>
      <c r="G30" s="82"/>
      <c r="H30" s="20"/>
      <c r="I30" s="20"/>
      <c r="J30" s="20"/>
      <c r="K30" s="20"/>
      <c r="L30" s="20"/>
    </row>
    <row r="31" spans="1:12" ht="48.75" customHeight="1">
      <c r="A31" s="136" t="str">
        <f>Data!A143</f>
        <v>Faculty/School/local level strategic committees or working parties, e.g. Faculty Board, accreditation, T&amp;L, research, liaise with stakeholders</v>
      </c>
      <c r="B31" s="192" t="s">
        <v>263</v>
      </c>
      <c r="C31" s="22"/>
      <c r="D31" s="29"/>
      <c r="E31" s="87" t="s">
        <v>78</v>
      </c>
      <c r="F31" s="27" t="s">
        <v>216</v>
      </c>
      <c r="G31" s="82"/>
      <c r="H31" s="20"/>
      <c r="I31" s="20"/>
      <c r="J31" s="20"/>
      <c r="K31" s="20"/>
      <c r="L31" s="20"/>
    </row>
    <row r="32" spans="1:12" ht="18.75">
      <c r="A32" s="137" t="s">
        <v>240</v>
      </c>
      <c r="B32" s="234"/>
      <c r="C32" s="22"/>
      <c r="D32" s="29"/>
      <c r="E32" s="67" t="str">
        <f>IF(B32="","",B32*Data!E144)</f>
        <v/>
      </c>
      <c r="F32" s="241"/>
      <c r="G32" s="82"/>
      <c r="H32" s="20"/>
      <c r="I32" s="20"/>
      <c r="J32" s="20"/>
      <c r="K32" s="20"/>
      <c r="L32" s="20"/>
    </row>
    <row r="33" spans="1:12" ht="18.75">
      <c r="A33" s="135" t="s">
        <v>241</v>
      </c>
      <c r="B33" s="235"/>
      <c r="C33" s="22"/>
      <c r="D33" s="23"/>
      <c r="E33" s="67" t="str">
        <f>IF(B33="","",B33*Data!E145)</f>
        <v/>
      </c>
      <c r="F33" s="241"/>
      <c r="G33" s="82"/>
      <c r="H33" s="20"/>
      <c r="I33" s="20"/>
      <c r="J33" s="20"/>
      <c r="K33" s="20"/>
      <c r="L33" s="20"/>
    </row>
    <row r="34" spans="1:12" ht="45">
      <c r="A34" s="134" t="str">
        <f>Data!A125</f>
        <v>Faculty/workgroup level operational committees , working parties e.g. promotions, selection, misconduct, integrity, ethics, ERA review, …</v>
      </c>
      <c r="B34" s="132"/>
      <c r="C34" s="22"/>
      <c r="D34" s="22"/>
      <c r="E34" s="22"/>
      <c r="F34" s="22"/>
      <c r="G34" s="83"/>
    </row>
    <row r="35" spans="1:12" ht="16.5" customHeight="1">
      <c r="A35" s="105" t="s">
        <v>240</v>
      </c>
      <c r="B35" s="236"/>
      <c r="C35" s="22"/>
      <c r="D35" s="22"/>
      <c r="E35" s="67" t="str">
        <f>IF(B35="","",B35*Data!E126)</f>
        <v/>
      </c>
      <c r="F35" s="241"/>
      <c r="G35" s="83"/>
    </row>
    <row r="36" spans="1:12">
      <c r="A36" s="135" t="s">
        <v>241</v>
      </c>
      <c r="B36" s="236"/>
      <c r="C36" s="22"/>
      <c r="D36" s="22"/>
      <c r="E36" s="67" t="str">
        <f>IF(B36="","",B36*Data!E127)</f>
        <v/>
      </c>
      <c r="F36" s="241"/>
      <c r="G36" s="83"/>
    </row>
    <row r="37" spans="1:12" ht="62.25" customHeight="1">
      <c r="A37" s="133" t="str">
        <f>Data!A128</f>
        <v>Participation in ad hoc events  e.g. staff development/ meetings/ confirmation of candidature/ presentations by visiting scholars, etc. (Enter number of events per year)</v>
      </c>
      <c r="B37" s="237"/>
      <c r="C37" s="22"/>
      <c r="D37" s="22"/>
      <c r="E37" s="67" t="str">
        <f>IF(B37="","",B37*Data!E128)</f>
        <v/>
      </c>
      <c r="F37" s="241"/>
      <c r="G37" s="83"/>
    </row>
    <row r="38" spans="1:12" ht="30">
      <c r="A38" s="130" t="str">
        <f>Data!A129</f>
        <v>Standard administrative allowance for all staff to attend to emails etc.</v>
      </c>
      <c r="B38" s="230"/>
      <c r="C38" s="239" t="b">
        <v>0</v>
      </c>
      <c r="D38" s="22"/>
      <c r="E38" s="67" t="str">
        <f>IF(C38,Data!E129*Introduction!C27,"")</f>
        <v/>
      </c>
      <c r="F38" s="22"/>
    </row>
    <row r="39" spans="1:12">
      <c r="A39" s="93"/>
      <c r="B39" s="93"/>
      <c r="C39" s="93"/>
      <c r="D39" s="93"/>
      <c r="E39" s="93"/>
      <c r="F39" s="93"/>
    </row>
    <row r="40" spans="1:12">
      <c r="A40" s="93"/>
      <c r="B40" s="94"/>
      <c r="C40" s="22"/>
      <c r="D40" s="22"/>
      <c r="E40" s="94"/>
      <c r="F40" s="94"/>
      <c r="G40" s="83"/>
    </row>
    <row r="41" spans="1:12" ht="31.5" customHeight="1">
      <c r="A41" s="273" t="s">
        <v>311</v>
      </c>
      <c r="B41" s="273"/>
      <c r="C41" s="273"/>
      <c r="D41" s="273"/>
      <c r="E41" s="273"/>
      <c r="F41" s="273"/>
      <c r="G41" s="83"/>
    </row>
    <row r="42" spans="1:12" ht="15.75">
      <c r="A42" s="104" t="s">
        <v>312</v>
      </c>
      <c r="B42" s="29"/>
      <c r="C42" s="22"/>
      <c r="D42" s="22"/>
      <c r="E42" s="29"/>
      <c r="F42" s="22"/>
      <c r="G42" s="83"/>
    </row>
    <row r="43" spans="1:12" ht="60">
      <c r="A43" s="136" t="str">
        <f>Data!A148</f>
        <v xml:space="preserve">Nominated University representative on external body e.g. government committee or working party, professional accreditation body or association; task force, working party etc. </v>
      </c>
      <c r="B43" s="192" t="s">
        <v>263</v>
      </c>
      <c r="C43" s="22"/>
      <c r="D43" s="22"/>
      <c r="E43" s="22"/>
      <c r="F43" s="27" t="s">
        <v>214</v>
      </c>
    </row>
    <row r="44" spans="1:12">
      <c r="A44" s="138" t="str">
        <f>Data!A149</f>
        <v>As chair or convenor</v>
      </c>
      <c r="B44" s="234"/>
      <c r="C44" s="22"/>
      <c r="D44" s="22"/>
      <c r="E44" s="67" t="str">
        <f>IF(B44="","",B44*Data!E149)</f>
        <v/>
      </c>
      <c r="F44" s="242"/>
    </row>
    <row r="45" spans="1:12">
      <c r="A45" s="135" t="str">
        <f>Data!A150</f>
        <v>As a member</v>
      </c>
      <c r="B45" s="234"/>
      <c r="C45" s="22"/>
      <c r="D45" s="22"/>
      <c r="E45" s="67" t="str">
        <f>IF(B45="","",B45*Data!E150)</f>
        <v/>
      </c>
      <c r="F45" s="242"/>
    </row>
    <row r="46" spans="1:12">
      <c r="A46" s="105"/>
      <c r="B46" s="105"/>
      <c r="C46" s="105"/>
      <c r="D46" s="105"/>
      <c r="E46" s="105"/>
      <c r="F46" s="105"/>
    </row>
    <row r="47" spans="1:12" ht="31.5">
      <c r="A47" s="104" t="s">
        <v>322</v>
      </c>
      <c r="B47" s="192" t="s">
        <v>263</v>
      </c>
      <c r="C47" s="105"/>
      <c r="D47" s="105"/>
      <c r="E47" s="105"/>
      <c r="F47" s="27" t="s">
        <v>214</v>
      </c>
    </row>
    <row r="48" spans="1:12">
      <c r="A48" s="112" t="str">
        <f>Data!A133</f>
        <v>Editor of a journal or conference proceedings</v>
      </c>
      <c r="B48" s="236"/>
      <c r="C48" s="22"/>
      <c r="D48" s="22"/>
      <c r="E48" s="5" t="str">
        <f>IF(B48="","",B48*Data!E133)</f>
        <v/>
      </c>
      <c r="F48" s="242"/>
    </row>
    <row r="49" spans="1:8">
      <c r="A49" s="112" t="str">
        <f>Data!A134</f>
        <v>Assoc editor of a journal (member of an editorial board)</v>
      </c>
      <c r="B49" s="236"/>
      <c r="C49" s="22"/>
      <c r="D49" s="22"/>
      <c r="E49" s="67" t="str">
        <f>IF(B49="","",B49*Data!E134)</f>
        <v/>
      </c>
      <c r="F49" s="242"/>
    </row>
    <row r="50" spans="1:8" ht="30">
      <c r="A50" s="130" t="str">
        <f>Data!A136</f>
        <v>Examine a doctoral thesis, OR formal review of a major grant application etc.</v>
      </c>
      <c r="B50" s="236"/>
      <c r="C50" s="22"/>
      <c r="D50" s="22"/>
      <c r="E50" s="67" t="str">
        <f>IF(B50="","",B50*Data!E136)</f>
        <v/>
      </c>
      <c r="F50" s="242"/>
    </row>
    <row r="51" spans="1:8">
      <c r="A51" s="129" t="str">
        <f>Data!A137</f>
        <v>Number of formal peer reviews of articles or similar.</v>
      </c>
      <c r="B51" s="237"/>
      <c r="C51" s="22"/>
      <c r="D51" s="22"/>
      <c r="E51" s="5" t="str">
        <f>IF(B51&gt;0,B51*Data!E137,"")</f>
        <v/>
      </c>
      <c r="F51" s="242"/>
    </row>
    <row r="52" spans="1:8" ht="35.25" customHeight="1">
      <c r="A52" s="205" t="str">
        <f>Data!A138</f>
        <v>Number of other external service activities (e.g. conference organisation) etc.</v>
      </c>
      <c r="B52" s="22"/>
      <c r="C52" s="22"/>
      <c r="D52" s="22"/>
      <c r="E52" s="22" t="str">
        <f>IF(B52&gt;0,B52,"")</f>
        <v/>
      </c>
      <c r="F52" s="22"/>
    </row>
    <row r="53" spans="1:8" ht="19.5" customHeight="1">
      <c r="A53" s="138" t="s">
        <v>240</v>
      </c>
      <c r="B53" s="237"/>
      <c r="C53" s="22"/>
      <c r="D53" s="22"/>
      <c r="E53" s="67" t="str">
        <f>IF(B53="","",B53*Data!E140)</f>
        <v/>
      </c>
      <c r="F53" s="242"/>
    </row>
    <row r="54" spans="1:8" ht="14.25" customHeight="1">
      <c r="A54" s="135" t="s">
        <v>241</v>
      </c>
      <c r="B54" s="237"/>
      <c r="C54" s="22"/>
      <c r="D54" s="22"/>
      <c r="E54" s="67" t="str">
        <f>IF(B54="","",B54*Data!E139)</f>
        <v/>
      </c>
      <c r="F54" s="242"/>
    </row>
    <row r="55" spans="1:8">
      <c r="A55" s="86"/>
      <c r="B55" s="22"/>
      <c r="C55" s="22"/>
      <c r="D55" s="22"/>
      <c r="E55" s="22"/>
      <c r="F55" s="86"/>
    </row>
    <row r="56" spans="1:8" ht="18.75">
      <c r="A56" s="275" t="s">
        <v>87</v>
      </c>
      <c r="B56" s="275"/>
      <c r="C56" s="22"/>
      <c r="D56" s="22"/>
      <c r="E56" s="106">
        <f>SUM(E7:E14)+SUM(E19:E52)</f>
        <v>0</v>
      </c>
      <c r="F56" s="22" t="s">
        <v>91</v>
      </c>
      <c r="G56" s="83"/>
      <c r="H56" s="83"/>
    </row>
    <row r="57" spans="1:8" ht="37.5" customHeight="1">
      <c r="A57" s="22"/>
      <c r="B57" s="276" t="s">
        <v>238</v>
      </c>
      <c r="C57" s="276"/>
      <c r="D57" s="276"/>
      <c r="E57" s="108">
        <f>E56/SUMMARY!$D$19</f>
        <v>0</v>
      </c>
      <c r="F57" s="107" t="s">
        <v>237</v>
      </c>
    </row>
    <row r="58" spans="1:8">
      <c r="A58" s="11"/>
      <c r="G58" s="83"/>
    </row>
    <row r="59" spans="1:8">
      <c r="A59" s="11"/>
    </row>
    <row r="60" spans="1:8">
      <c r="A60" s="11"/>
    </row>
    <row r="61" spans="1:8">
      <c r="A61" s="11"/>
    </row>
    <row r="62" spans="1:8">
      <c r="A62" s="11"/>
    </row>
    <row r="63" spans="1:8">
      <c r="A63" s="11"/>
    </row>
    <row r="64" spans="1:8">
      <c r="A64" s="11"/>
    </row>
    <row r="65" spans="1:1">
      <c r="A65" s="11"/>
    </row>
    <row r="66" spans="1:1">
      <c r="A66" s="11"/>
    </row>
    <row r="67" spans="1:1">
      <c r="A67" s="11"/>
    </row>
    <row r="68" spans="1:1">
      <c r="A68" s="11"/>
    </row>
    <row r="69" spans="1:1">
      <c r="A69" s="11"/>
    </row>
    <row r="70" spans="1:1">
      <c r="A70" s="11"/>
    </row>
    <row r="71" spans="1:1">
      <c r="A71" s="11"/>
    </row>
    <row r="72" spans="1:1">
      <c r="A72" s="11"/>
    </row>
    <row r="73" spans="1:1">
      <c r="A73" s="11"/>
    </row>
    <row r="74" spans="1:1">
      <c r="A74" s="11"/>
    </row>
    <row r="75" spans="1:1">
      <c r="A75" s="11"/>
    </row>
    <row r="76" spans="1:1">
      <c r="A76" s="11"/>
    </row>
    <row r="77" spans="1:1">
      <c r="A77" s="11"/>
    </row>
    <row r="78" spans="1:1">
      <c r="A78" s="11"/>
    </row>
    <row r="79" spans="1:1">
      <c r="A79" s="11"/>
    </row>
    <row r="80" spans="1:1">
      <c r="A80" s="11"/>
    </row>
    <row r="81" spans="1:1">
      <c r="A81" s="11"/>
    </row>
    <row r="82" spans="1:1">
      <c r="A82" s="11"/>
    </row>
    <row r="83" spans="1:1">
      <c r="A83" s="11"/>
    </row>
    <row r="84" spans="1:1">
      <c r="A84" s="11"/>
    </row>
  </sheetData>
  <sheetProtection algorithmName="SHA-512" hashValue="8IpXKEIe6EnhFWzBx6vKkuaZvO+bAR5qW/7qDbfGOlBwVe/AaX/eDyBnCKSA6kz8gvBGjVeWbHJ0MFO3QzckUg==" saltValue="55SIe3xXhIMqhtCk2ix8/w==" spinCount="100000" sheet="1" objects="1" scenarios="1"/>
  <mergeCells count="8">
    <mergeCell ref="A2:F3"/>
    <mergeCell ref="A41:F41"/>
    <mergeCell ref="A30:F30"/>
    <mergeCell ref="A56:B56"/>
    <mergeCell ref="B57:D57"/>
    <mergeCell ref="A17:B17"/>
    <mergeCell ref="A5:F5"/>
    <mergeCell ref="A16:F16"/>
  </mergeCells>
  <pageMargins left="0.7" right="0.7" top="0.75" bottom="0.75" header="0.3" footer="0.3"/>
  <pageSetup paperSize="9" orientation="portrait" r:id="rId1"/>
  <ignoredErrors>
    <ignoredError sqref="E1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4818" r:id="rId4" name="Check Box 2">
              <controlPr locked="0" defaultSize="0" autoFill="0" autoLine="0" autoPict="0">
                <anchor moveWithCells="1">
                  <from>
                    <xdr:col>1</xdr:col>
                    <xdr:colOff>238125</xdr:colOff>
                    <xdr:row>19</xdr:row>
                    <xdr:rowOff>28575</xdr:rowOff>
                  </from>
                  <to>
                    <xdr:col>1</xdr:col>
                    <xdr:colOff>542925</xdr:colOff>
                    <xdr:row>20</xdr:row>
                    <xdr:rowOff>9525</xdr:rowOff>
                  </to>
                </anchor>
              </controlPr>
            </control>
          </mc:Choice>
        </mc:AlternateContent>
        <mc:AlternateContent xmlns:mc="http://schemas.openxmlformats.org/markup-compatibility/2006">
          <mc:Choice Requires="x14">
            <control shapeId="34819" r:id="rId5" name="Check Box 3">
              <controlPr locked="0" defaultSize="0" autoFill="0" autoLine="0" autoPict="0">
                <anchor moveWithCells="1">
                  <from>
                    <xdr:col>1</xdr:col>
                    <xdr:colOff>257175</xdr:colOff>
                    <xdr:row>20</xdr:row>
                    <xdr:rowOff>28575</xdr:rowOff>
                  </from>
                  <to>
                    <xdr:col>1</xdr:col>
                    <xdr:colOff>561975</xdr:colOff>
                    <xdr:row>21</xdr:row>
                    <xdr:rowOff>9525</xdr:rowOff>
                  </to>
                </anchor>
              </controlPr>
            </control>
          </mc:Choice>
        </mc:AlternateContent>
        <mc:AlternateContent xmlns:mc="http://schemas.openxmlformats.org/markup-compatibility/2006">
          <mc:Choice Requires="x14">
            <control shapeId="34820" r:id="rId6" name="Check Box 4">
              <controlPr locked="0" defaultSize="0" autoFill="0" autoLine="0" autoPict="0">
                <anchor moveWithCells="1">
                  <from>
                    <xdr:col>1</xdr:col>
                    <xdr:colOff>238125</xdr:colOff>
                    <xdr:row>21</xdr:row>
                    <xdr:rowOff>28575</xdr:rowOff>
                  </from>
                  <to>
                    <xdr:col>1</xdr:col>
                    <xdr:colOff>542925</xdr:colOff>
                    <xdr:row>22</xdr:row>
                    <xdr:rowOff>28575</xdr:rowOff>
                  </to>
                </anchor>
              </controlPr>
            </control>
          </mc:Choice>
        </mc:AlternateContent>
        <mc:AlternateContent xmlns:mc="http://schemas.openxmlformats.org/markup-compatibility/2006">
          <mc:Choice Requires="x14">
            <control shapeId="34832" r:id="rId7" name="Check Box 16">
              <controlPr locked="0" defaultSize="0" autoFill="0" autoLine="0" autoPict="0">
                <anchor moveWithCells="1">
                  <from>
                    <xdr:col>1</xdr:col>
                    <xdr:colOff>257175</xdr:colOff>
                    <xdr:row>18</xdr:row>
                    <xdr:rowOff>9525</xdr:rowOff>
                  </from>
                  <to>
                    <xdr:col>1</xdr:col>
                    <xdr:colOff>561975</xdr:colOff>
                    <xdr:row>19</xdr:row>
                    <xdr:rowOff>0</xdr:rowOff>
                  </to>
                </anchor>
              </controlPr>
            </control>
          </mc:Choice>
        </mc:AlternateContent>
        <mc:AlternateContent xmlns:mc="http://schemas.openxmlformats.org/markup-compatibility/2006">
          <mc:Choice Requires="x14">
            <control shapeId="34833" r:id="rId8" name="Check Box 17">
              <controlPr locked="0" defaultSize="0" autoFill="0" autoLine="0" autoPict="0">
                <anchor moveWithCells="1">
                  <from>
                    <xdr:col>1</xdr:col>
                    <xdr:colOff>257175</xdr:colOff>
                    <xdr:row>22</xdr:row>
                    <xdr:rowOff>28575</xdr:rowOff>
                  </from>
                  <to>
                    <xdr:col>1</xdr:col>
                    <xdr:colOff>561975</xdr:colOff>
                    <xdr:row>23</xdr:row>
                    <xdr:rowOff>0</xdr:rowOff>
                  </to>
                </anchor>
              </controlPr>
            </control>
          </mc:Choice>
        </mc:AlternateContent>
        <mc:AlternateContent xmlns:mc="http://schemas.openxmlformats.org/markup-compatibility/2006">
          <mc:Choice Requires="x14">
            <control shapeId="34834" r:id="rId9" name="Check Box 18">
              <controlPr locked="0" defaultSize="0" autoFill="0" autoLine="0" autoPict="0">
                <anchor moveWithCells="1">
                  <from>
                    <xdr:col>1</xdr:col>
                    <xdr:colOff>238125</xdr:colOff>
                    <xdr:row>23</xdr:row>
                    <xdr:rowOff>28575</xdr:rowOff>
                  </from>
                  <to>
                    <xdr:col>1</xdr:col>
                    <xdr:colOff>542925</xdr:colOff>
                    <xdr:row>24</xdr:row>
                    <xdr:rowOff>47625</xdr:rowOff>
                  </to>
                </anchor>
              </controlPr>
            </control>
          </mc:Choice>
        </mc:AlternateContent>
        <mc:AlternateContent xmlns:mc="http://schemas.openxmlformats.org/markup-compatibility/2006">
          <mc:Choice Requires="x14">
            <control shapeId="34835" r:id="rId10" name="Check Box 19">
              <controlPr locked="0" defaultSize="0" autoFill="0" autoLine="0" autoPict="0">
                <anchor moveWithCells="1">
                  <from>
                    <xdr:col>1</xdr:col>
                    <xdr:colOff>257175</xdr:colOff>
                    <xdr:row>24</xdr:row>
                    <xdr:rowOff>28575</xdr:rowOff>
                  </from>
                  <to>
                    <xdr:col>1</xdr:col>
                    <xdr:colOff>561975</xdr:colOff>
                    <xdr:row>25</xdr:row>
                    <xdr:rowOff>9525</xdr:rowOff>
                  </to>
                </anchor>
              </controlPr>
            </control>
          </mc:Choice>
        </mc:AlternateContent>
        <mc:AlternateContent xmlns:mc="http://schemas.openxmlformats.org/markup-compatibility/2006">
          <mc:Choice Requires="x14">
            <control shapeId="34836" r:id="rId11" name="Check Box 20">
              <controlPr locked="0" defaultSize="0" autoFill="0" autoLine="0" autoPict="0">
                <anchor moveWithCells="1">
                  <from>
                    <xdr:col>1</xdr:col>
                    <xdr:colOff>257175</xdr:colOff>
                    <xdr:row>25</xdr:row>
                    <xdr:rowOff>0</xdr:rowOff>
                  </from>
                  <to>
                    <xdr:col>1</xdr:col>
                    <xdr:colOff>561975</xdr:colOff>
                    <xdr:row>26</xdr:row>
                    <xdr:rowOff>28575</xdr:rowOff>
                  </to>
                </anchor>
              </controlPr>
            </control>
          </mc:Choice>
        </mc:AlternateContent>
        <mc:AlternateContent xmlns:mc="http://schemas.openxmlformats.org/markup-compatibility/2006">
          <mc:Choice Requires="x14">
            <control shapeId="34837" r:id="rId12" name="Check Box 21">
              <controlPr locked="0" defaultSize="0" autoFill="0" autoLine="0" autoPict="0">
                <anchor moveWithCells="1">
                  <from>
                    <xdr:col>1</xdr:col>
                    <xdr:colOff>257175</xdr:colOff>
                    <xdr:row>25</xdr:row>
                    <xdr:rowOff>371475</xdr:rowOff>
                  </from>
                  <to>
                    <xdr:col>1</xdr:col>
                    <xdr:colOff>581025</xdr:colOff>
                    <xdr:row>27</xdr:row>
                    <xdr:rowOff>0</xdr:rowOff>
                  </to>
                </anchor>
              </controlPr>
            </control>
          </mc:Choice>
        </mc:AlternateContent>
        <mc:AlternateContent xmlns:mc="http://schemas.openxmlformats.org/markup-compatibility/2006">
          <mc:Choice Requires="x14">
            <control shapeId="34849" r:id="rId13" name="Check Box 33">
              <controlPr locked="0" defaultSize="0" autoFill="0" autoLine="0" autoPict="0">
                <anchor moveWithCells="1">
                  <from>
                    <xdr:col>1</xdr:col>
                    <xdr:colOff>238125</xdr:colOff>
                    <xdr:row>8</xdr:row>
                    <xdr:rowOff>47625</xdr:rowOff>
                  </from>
                  <to>
                    <xdr:col>1</xdr:col>
                    <xdr:colOff>581025</xdr:colOff>
                    <xdr:row>8</xdr:row>
                    <xdr:rowOff>333375</xdr:rowOff>
                  </to>
                </anchor>
              </controlPr>
            </control>
          </mc:Choice>
        </mc:AlternateContent>
        <mc:AlternateContent xmlns:mc="http://schemas.openxmlformats.org/markup-compatibility/2006">
          <mc:Choice Requires="x14">
            <control shapeId="34850" r:id="rId14" name="Check Box 34">
              <controlPr locked="0" defaultSize="0" autoFill="0" autoLine="0" autoPict="0">
                <anchor moveWithCells="1">
                  <from>
                    <xdr:col>1</xdr:col>
                    <xdr:colOff>238125</xdr:colOff>
                    <xdr:row>10</xdr:row>
                    <xdr:rowOff>0</xdr:rowOff>
                  </from>
                  <to>
                    <xdr:col>1</xdr:col>
                    <xdr:colOff>581025</xdr:colOff>
                    <xdr:row>11</xdr:row>
                    <xdr:rowOff>28575</xdr:rowOff>
                  </to>
                </anchor>
              </controlPr>
            </control>
          </mc:Choice>
        </mc:AlternateContent>
        <mc:AlternateContent xmlns:mc="http://schemas.openxmlformats.org/markup-compatibility/2006">
          <mc:Choice Requires="x14">
            <control shapeId="34860" r:id="rId15" name="Check Box 44">
              <controlPr locked="0" defaultSize="0" autoFill="0" autoLine="0" autoPict="0">
                <anchor moveWithCells="1">
                  <from>
                    <xdr:col>1</xdr:col>
                    <xdr:colOff>276225</xdr:colOff>
                    <xdr:row>7</xdr:row>
                    <xdr:rowOff>0</xdr:rowOff>
                  </from>
                  <to>
                    <xdr:col>1</xdr:col>
                    <xdr:colOff>581025</xdr:colOff>
                    <xdr:row>8</xdr:row>
                    <xdr:rowOff>28575</xdr:rowOff>
                  </to>
                </anchor>
              </controlPr>
            </control>
          </mc:Choice>
        </mc:AlternateContent>
        <mc:AlternateContent xmlns:mc="http://schemas.openxmlformats.org/markup-compatibility/2006">
          <mc:Choice Requires="x14">
            <control shapeId="34862" r:id="rId16" name="Check Box 46">
              <controlPr locked="0" defaultSize="0" autoFill="0" autoLine="0" autoPict="0" altText="">
                <anchor moveWithCells="1">
                  <from>
                    <xdr:col>1</xdr:col>
                    <xdr:colOff>257175</xdr:colOff>
                    <xdr:row>37</xdr:row>
                    <xdr:rowOff>152400</xdr:rowOff>
                  </from>
                  <to>
                    <xdr:col>1</xdr:col>
                    <xdr:colOff>619125</xdr:colOff>
                    <xdr:row>37</xdr:row>
                    <xdr:rowOff>371475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xWindow="362" yWindow="551" count="1">
        <x14:dataValidation type="list" allowBlank="1" xr:uid="{759F5648-4963-43C5-B131-EB87FE8BDD3C}">
          <x14:formula1>
            <xm:f>Data!$G$94:$G$96</xm:f>
          </x14:formula1>
          <xm:sqref>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D266C-4A97-4358-9FFE-DF003A377B62}">
  <dimension ref="A1:P115"/>
  <sheetViews>
    <sheetView zoomScale="110" zoomScaleNormal="110" workbookViewId="0">
      <selection activeCell="D3" sqref="D3"/>
    </sheetView>
  </sheetViews>
  <sheetFormatPr defaultColWidth="8.85546875" defaultRowHeight="15"/>
  <cols>
    <col min="3" max="3" width="15.85546875" customWidth="1"/>
    <col min="4" max="4" width="26" customWidth="1"/>
    <col min="10" max="10" width="12.28515625" customWidth="1"/>
  </cols>
  <sheetData>
    <row r="1" spans="1:16" ht="26.25">
      <c r="A1" s="56" t="s">
        <v>13</v>
      </c>
      <c r="B1" s="38"/>
      <c r="C1" s="38"/>
      <c r="D1" s="38"/>
      <c r="E1" s="38"/>
      <c r="F1" s="38"/>
      <c r="G1" s="38"/>
      <c r="H1" s="38"/>
      <c r="I1" s="38"/>
      <c r="J1" s="38"/>
      <c r="K1" s="38"/>
      <c r="L1" s="38"/>
      <c r="M1" s="38"/>
      <c r="N1" s="38"/>
      <c r="O1" s="38"/>
      <c r="P1" s="38"/>
    </row>
    <row r="2" spans="1:16">
      <c r="A2" s="38"/>
      <c r="B2" s="38"/>
      <c r="C2" s="38"/>
      <c r="D2" s="38"/>
      <c r="E2" s="38"/>
      <c r="F2" s="38"/>
      <c r="G2" s="38"/>
      <c r="H2" s="38"/>
      <c r="I2" s="38"/>
      <c r="J2" s="38"/>
      <c r="K2" s="38"/>
      <c r="L2" s="38"/>
      <c r="M2" s="38"/>
      <c r="N2" s="38"/>
      <c r="O2" s="38"/>
      <c r="P2" s="38"/>
    </row>
    <row r="3" spans="1:16">
      <c r="A3" s="139" t="s">
        <v>223</v>
      </c>
      <c r="B3" s="139"/>
      <c r="C3" s="117"/>
      <c r="D3" s="64" t="str">
        <f>IF(Introduction!C21="","",Introduction!C21)</f>
        <v/>
      </c>
      <c r="E3" s="38"/>
      <c r="F3" s="38"/>
      <c r="G3" s="38"/>
      <c r="H3" s="38"/>
      <c r="I3" s="38"/>
      <c r="J3" s="38"/>
      <c r="K3" s="38"/>
      <c r="L3" s="38"/>
      <c r="M3" s="38"/>
      <c r="N3" s="38"/>
      <c r="O3" s="38"/>
      <c r="P3" s="38"/>
    </row>
    <row r="4" spans="1:16">
      <c r="A4" s="139" t="str">
        <f>Introduction!A36</f>
        <v>Year for workload allocation</v>
      </c>
      <c r="B4" s="139"/>
      <c r="C4" s="117"/>
      <c r="D4" s="64" t="str">
        <f>IF(Introduction!C36="","",Introduction!C36)</f>
        <v/>
      </c>
      <c r="E4" s="38"/>
      <c r="F4" s="38"/>
      <c r="G4" s="38"/>
      <c r="H4" s="38"/>
      <c r="I4" s="38"/>
      <c r="J4" s="38"/>
      <c r="K4" s="38"/>
      <c r="L4" s="38"/>
      <c r="M4" s="38"/>
      <c r="N4" s="38"/>
      <c r="O4" s="38"/>
      <c r="P4" s="38"/>
    </row>
    <row r="5" spans="1:16">
      <c r="A5" s="139" t="str">
        <f>Introduction!A22</f>
        <v>College</v>
      </c>
      <c r="B5" s="139"/>
      <c r="C5" s="117"/>
      <c r="D5" s="64" t="str">
        <f>IF(Introduction!C22="","",Introduction!C22)</f>
        <v/>
      </c>
      <c r="E5" s="38"/>
      <c r="F5" s="38"/>
      <c r="G5" s="38"/>
      <c r="H5" s="38"/>
      <c r="I5" s="38"/>
      <c r="J5" s="38"/>
      <c r="K5" s="38"/>
      <c r="L5" s="38"/>
      <c r="M5" s="38"/>
      <c r="N5" s="38"/>
      <c r="O5" s="38"/>
      <c r="P5" s="38"/>
    </row>
    <row r="6" spans="1:16">
      <c r="A6" s="139" t="str">
        <f>Introduction!A23</f>
        <v>School</v>
      </c>
      <c r="B6" s="139"/>
      <c r="C6" s="117"/>
      <c r="D6" s="64" t="str">
        <f>IF(Introduction!C23="","",Introduction!C23)</f>
        <v/>
      </c>
      <c r="E6" s="38"/>
      <c r="F6" s="38"/>
      <c r="G6" s="38"/>
      <c r="H6" s="38"/>
      <c r="I6" s="38"/>
      <c r="J6" s="38"/>
      <c r="K6" s="38"/>
      <c r="L6" s="38"/>
      <c r="M6" s="38"/>
      <c r="N6" s="38"/>
      <c r="O6" s="38"/>
      <c r="P6" s="38"/>
    </row>
    <row r="7" spans="1:16">
      <c r="A7" s="139" t="str">
        <f>Introduction!A24</f>
        <v>Discipline</v>
      </c>
      <c r="B7" s="139"/>
      <c r="C7" s="117"/>
      <c r="D7" s="64" t="str">
        <f>IF(Introduction!C24="","",Introduction!C24)</f>
        <v/>
      </c>
      <c r="E7" s="38"/>
      <c r="F7" s="38"/>
      <c r="G7" s="38"/>
      <c r="H7" s="38"/>
      <c r="I7" s="38"/>
      <c r="J7" s="38"/>
      <c r="K7" s="38"/>
      <c r="L7" s="38"/>
      <c r="M7" s="38"/>
      <c r="N7" s="38"/>
      <c r="O7" s="38"/>
      <c r="P7" s="38"/>
    </row>
    <row r="8" spans="1:16">
      <c r="A8" s="115" t="str">
        <f>Introduction!A30</f>
        <v>Workload allocation category</v>
      </c>
      <c r="B8" s="115"/>
      <c r="C8" s="121"/>
      <c r="D8" s="64" t="str">
        <f>IF(Introduction!C30="","",Introduction!C30)</f>
        <v/>
      </c>
      <c r="E8" s="38"/>
      <c r="F8" s="38"/>
      <c r="G8" s="38"/>
      <c r="H8" s="38"/>
      <c r="I8" s="38"/>
      <c r="J8" s="38"/>
      <c r="K8" s="38"/>
      <c r="L8" s="38"/>
      <c r="M8" s="38"/>
      <c r="N8" s="38"/>
      <c r="O8" s="38"/>
      <c r="P8" s="38"/>
    </row>
    <row r="9" spans="1:16" s="9" customFormat="1">
      <c r="A9" s="113" t="str">
        <f>Introduction!A27</f>
        <v>Appointment fraction (%)</v>
      </c>
      <c r="B9" s="113"/>
      <c r="C9" s="113"/>
      <c r="D9" s="208">
        <f>Introduction!C27</f>
        <v>1</v>
      </c>
      <c r="E9" s="38"/>
      <c r="F9" s="38"/>
      <c r="G9" s="38"/>
      <c r="H9" s="38"/>
      <c r="I9" s="38"/>
      <c r="J9" s="38"/>
      <c r="K9" s="38"/>
      <c r="L9" s="38"/>
      <c r="M9" s="38"/>
      <c r="N9" s="38"/>
      <c r="O9" s="38"/>
      <c r="P9" s="38"/>
    </row>
    <row r="10" spans="1:16" s="9" customFormat="1" ht="31.5" customHeight="1">
      <c r="A10" s="249" t="str">
        <f>Introduction!A29</f>
        <v xml:space="preserve">Maximum annual workload hours to be allocated </v>
      </c>
      <c r="B10" s="249"/>
      <c r="C10" s="249"/>
      <c r="D10" s="64">
        <f>Introduction!C29</f>
        <v>1717</v>
      </c>
      <c r="E10" s="38"/>
      <c r="F10" s="38"/>
      <c r="G10" s="38"/>
      <c r="H10" s="38"/>
      <c r="I10" s="38"/>
      <c r="J10" s="38"/>
      <c r="K10" s="38"/>
      <c r="L10" s="38"/>
      <c r="M10" s="38"/>
      <c r="N10" s="38"/>
      <c r="O10" s="38"/>
      <c r="P10" s="38"/>
    </row>
    <row r="11" spans="1:16">
      <c r="A11" s="38"/>
      <c r="B11" s="38"/>
      <c r="C11" s="38"/>
      <c r="D11" s="38"/>
      <c r="E11" s="38"/>
      <c r="F11" s="38"/>
      <c r="G11" s="38"/>
      <c r="H11" s="38"/>
      <c r="I11" s="38"/>
      <c r="J11" s="38"/>
      <c r="K11" s="38"/>
      <c r="L11" s="38"/>
      <c r="M11" s="38"/>
      <c r="N11" s="38"/>
      <c r="O11" s="38"/>
      <c r="P11" s="38"/>
    </row>
    <row r="12" spans="1:16">
      <c r="A12" s="65" t="s">
        <v>25</v>
      </c>
      <c r="B12" s="38"/>
      <c r="C12" s="38"/>
      <c r="D12" s="38"/>
      <c r="E12" s="38"/>
      <c r="F12" s="38"/>
      <c r="G12" s="38"/>
      <c r="H12" s="38"/>
      <c r="I12" s="38"/>
      <c r="J12" s="38"/>
      <c r="K12" s="38"/>
      <c r="L12" s="38"/>
      <c r="M12" s="38"/>
      <c r="N12" s="38"/>
      <c r="O12" s="38"/>
      <c r="P12" s="38"/>
    </row>
    <row r="13" spans="1:16">
      <c r="A13" s="38" t="s">
        <v>266</v>
      </c>
      <c r="B13" s="38"/>
      <c r="C13" s="38"/>
      <c r="D13" s="72">
        <f>Introduction!C29</f>
        <v>1717</v>
      </c>
      <c r="E13" s="38" t="s">
        <v>91</v>
      </c>
      <c r="F13" s="74"/>
      <c r="G13" s="38"/>
      <c r="H13" s="38"/>
      <c r="I13" s="38"/>
      <c r="J13" s="38"/>
      <c r="K13" s="38"/>
      <c r="L13" s="38"/>
      <c r="M13" s="38"/>
      <c r="N13" s="38"/>
      <c r="O13" s="38"/>
      <c r="P13" s="38"/>
    </row>
    <row r="14" spans="1:16">
      <c r="A14" s="38"/>
      <c r="B14" s="38"/>
      <c r="C14" s="38"/>
      <c r="D14" s="38"/>
      <c r="E14" s="38"/>
      <c r="F14" s="38"/>
      <c r="G14" s="38"/>
      <c r="H14" s="38"/>
      <c r="I14" s="38"/>
      <c r="J14" s="38"/>
      <c r="K14" s="38"/>
      <c r="L14" s="38"/>
      <c r="M14" s="38"/>
      <c r="N14" s="38"/>
      <c r="O14" s="38"/>
      <c r="P14" s="38"/>
    </row>
    <row r="15" spans="1:16" ht="90">
      <c r="A15" s="38"/>
      <c r="B15" s="38"/>
      <c r="C15" s="38"/>
      <c r="D15" s="209" t="s">
        <v>109</v>
      </c>
      <c r="E15" s="211" t="s">
        <v>334</v>
      </c>
      <c r="F15" s="38"/>
      <c r="G15" s="210" t="s">
        <v>332</v>
      </c>
      <c r="H15" s="73" t="s">
        <v>330</v>
      </c>
      <c r="I15" s="38"/>
      <c r="J15" s="210" t="s">
        <v>335</v>
      </c>
      <c r="K15" s="38"/>
      <c r="L15" s="210" t="s">
        <v>331</v>
      </c>
      <c r="M15" s="73" t="s">
        <v>330</v>
      </c>
      <c r="N15" s="38"/>
      <c r="O15" s="38"/>
      <c r="P15" s="38"/>
    </row>
    <row r="16" spans="1:16" ht="15" customHeight="1">
      <c r="A16" s="38"/>
      <c r="B16" s="260" t="str">
        <f>Data!$B$18</f>
        <v>Research &amp; Scholarship</v>
      </c>
      <c r="C16" s="261"/>
      <c r="D16" s="72" t="str">
        <f>IF(Introduction!$C$32="","",$D$19*E16)</f>
        <v/>
      </c>
      <c r="E16" s="110" t="str">
        <f>Introduction!C32</f>
        <v/>
      </c>
      <c r="F16" s="38"/>
      <c r="G16" s="72" t="str">
        <f>IF(Research!D30=0,"",Research!D30)</f>
        <v/>
      </c>
      <c r="H16" s="101" t="str">
        <f>IF(G16="","",G16/$D$19)</f>
        <v/>
      </c>
      <c r="I16" s="38"/>
      <c r="J16" s="238"/>
      <c r="K16" s="38"/>
      <c r="L16" s="72" t="str">
        <f>IF(G16="","",G16-J16)</f>
        <v/>
      </c>
      <c r="M16" s="110" t="str">
        <f>IF(L16="","",L16/$D$19)</f>
        <v/>
      </c>
      <c r="N16" s="73" t="str">
        <f>IF(L16="",L16,IF(L16&gt;(D16*(1+Data!$B$16)),2,IF(L16&lt;(D16*(1-Data!$B$16)),1,0)))</f>
        <v/>
      </c>
      <c r="O16" s="38"/>
      <c r="P16" s="38"/>
    </row>
    <row r="17" spans="1:16" ht="15" customHeight="1">
      <c r="A17" s="38"/>
      <c r="B17" s="260" t="str">
        <f>Data!$C$18</f>
        <v>Teaching &amp; related activity</v>
      </c>
      <c r="C17" s="261"/>
      <c r="D17" s="72" t="str">
        <f>IF(Introduction!$D$32="","",$D$19*E17)</f>
        <v/>
      </c>
      <c r="E17" s="110" t="str">
        <f>Introduction!D32</f>
        <v/>
      </c>
      <c r="F17" s="38"/>
      <c r="G17" s="72" t="str">
        <f>IF(Teaching!L70=0,"",Teaching!L70)</f>
        <v/>
      </c>
      <c r="H17" s="101" t="str">
        <f t="shared" ref="H17:H18" si="0">IF(G17="","",G17/$D$19)</f>
        <v/>
      </c>
      <c r="I17" s="38"/>
      <c r="J17" s="238"/>
      <c r="K17" s="38"/>
      <c r="L17" s="72" t="str">
        <f t="shared" ref="L17:L18" si="1">IF(G17="","",G17-J17)</f>
        <v/>
      </c>
      <c r="M17" s="110" t="str">
        <f t="shared" ref="M17:M19" si="2">IF(L17="","",L17/$D$19)</f>
        <v/>
      </c>
      <c r="N17" s="73" t="str">
        <f>IF(L17="",L17,IF(L17&gt;(D17*(1+Data!$B$16)),2,IF(L17&lt;(D17*(1-Data!$B$16)),1,0)))</f>
        <v/>
      </c>
      <c r="O17" s="38"/>
      <c r="P17" s="38"/>
    </row>
    <row r="18" spans="1:16" ht="27" customHeight="1">
      <c r="A18" s="38"/>
      <c r="B18" s="260" t="str">
        <f>Data!$D$18</f>
        <v>Administration, Service &amp; Community engagement</v>
      </c>
      <c r="C18" s="261"/>
      <c r="D18" s="72" t="str">
        <f>IF(Introduction!$E$32="","",$D$19*E18)</f>
        <v/>
      </c>
      <c r="E18" s="110" t="str">
        <f>Introduction!E32</f>
        <v/>
      </c>
      <c r="F18" s="38"/>
      <c r="G18" s="72" t="str">
        <f>IF('Adminstration and Service'!E56=0,"",'Adminstration and Service'!E56)</f>
        <v/>
      </c>
      <c r="H18" s="101" t="str">
        <f t="shared" si="0"/>
        <v/>
      </c>
      <c r="I18" s="38"/>
      <c r="J18" s="238"/>
      <c r="K18" s="38"/>
      <c r="L18" s="72" t="str">
        <f t="shared" si="1"/>
        <v/>
      </c>
      <c r="M18" s="110" t="str">
        <f t="shared" si="2"/>
        <v/>
      </c>
      <c r="N18" s="73" t="str">
        <f>IF(L18="",L18,IF(L18&gt;(D18*(1+Data!$B$16)),2,IF(L18&lt;(D18*(1-Data!$B$16)),1,0)))</f>
        <v/>
      </c>
      <c r="O18" s="38"/>
      <c r="P18" s="38"/>
    </row>
    <row r="19" spans="1:16" s="9" customFormat="1" ht="19.5" customHeight="1">
      <c r="A19" s="38"/>
      <c r="B19" s="260" t="s">
        <v>333</v>
      </c>
      <c r="C19" s="261"/>
      <c r="D19" s="72">
        <f>Introduction!C$29</f>
        <v>1717</v>
      </c>
      <c r="E19" s="110" t="str">
        <f>IF(SUM(E16:E18)=0,"",SUM(E16:E18))</f>
        <v/>
      </c>
      <c r="F19" s="38"/>
      <c r="G19" s="72" t="str">
        <f>IF(SUM(G16:G18)=0,"",SUM(G16:G18))</f>
        <v/>
      </c>
      <c r="H19" s="110" t="str">
        <f>IF(SUM(H16:H18)=0,"",SUM(H16:H18))</f>
        <v/>
      </c>
      <c r="I19" s="38"/>
      <c r="J19" s="38"/>
      <c r="K19" s="38"/>
      <c r="L19" s="72" t="str">
        <f>IF(SUM(L16:L18)=0,"",SUM(L16:L18))</f>
        <v/>
      </c>
      <c r="M19" s="110" t="str">
        <f t="shared" si="2"/>
        <v/>
      </c>
      <c r="N19" s="73" t="str">
        <f>IF(L19="",L19,IF(L19&gt;(D19*(1+Data!$B$16)),2,IF(L19&lt;(D19*(1-Data!$B$16)),1,0)))</f>
        <v/>
      </c>
      <c r="O19" s="38"/>
      <c r="P19" s="38"/>
    </row>
    <row r="20" spans="1:16" s="9" customFormat="1" ht="27" customHeight="1">
      <c r="A20" s="38"/>
      <c r="B20" s="66"/>
      <c r="C20" s="66"/>
      <c r="D20" s="38"/>
      <c r="E20" s="38"/>
      <c r="F20" s="38"/>
      <c r="G20" s="38"/>
      <c r="H20" s="38"/>
      <c r="I20" s="38"/>
      <c r="J20" s="38"/>
      <c r="K20" s="38"/>
      <c r="L20" s="38"/>
      <c r="M20" s="38"/>
      <c r="N20" s="38"/>
      <c r="O20" s="38"/>
      <c r="P20" s="38"/>
    </row>
    <row r="21" spans="1:16">
      <c r="A21" s="38"/>
      <c r="B21" s="38"/>
      <c r="C21" s="38"/>
      <c r="D21" s="38"/>
      <c r="E21" s="38"/>
      <c r="F21" s="38"/>
      <c r="G21" s="38"/>
      <c r="H21" s="38"/>
      <c r="I21" s="38"/>
      <c r="J21" s="38"/>
      <c r="K21" s="38"/>
      <c r="L21" s="38"/>
      <c r="M21" s="38"/>
      <c r="N21" s="38"/>
      <c r="O21" s="38"/>
      <c r="P21" s="38"/>
    </row>
    <row r="22" spans="1:16">
      <c r="A22" s="38"/>
      <c r="B22" s="38"/>
      <c r="C22" s="38"/>
      <c r="D22" s="38"/>
      <c r="E22" s="38"/>
      <c r="F22" s="38"/>
      <c r="G22" s="74"/>
      <c r="H22" s="38"/>
      <c r="I22" s="38"/>
      <c r="J22" s="38"/>
      <c r="K22" s="38"/>
      <c r="L22" s="38"/>
      <c r="M22" s="38"/>
      <c r="N22" s="38"/>
      <c r="O22" s="38"/>
      <c r="P22" s="38"/>
    </row>
    <row r="23" spans="1:16">
      <c r="A23" s="38"/>
      <c r="B23" s="38"/>
      <c r="C23" s="38"/>
      <c r="D23" s="38"/>
      <c r="E23" s="38"/>
      <c r="F23" s="38"/>
      <c r="G23" s="38"/>
      <c r="H23" s="38"/>
      <c r="I23" s="38"/>
      <c r="J23" s="38"/>
      <c r="K23" s="38"/>
      <c r="L23" s="38"/>
      <c r="M23" s="38"/>
      <c r="N23" s="38"/>
      <c r="O23" s="38"/>
      <c r="P23" s="38"/>
    </row>
    <row r="24" spans="1:16" ht="29.25" customHeight="1">
      <c r="A24" s="38"/>
      <c r="B24" s="38"/>
      <c r="C24" s="38"/>
      <c r="D24" s="38"/>
      <c r="E24" s="38"/>
      <c r="F24" s="38"/>
      <c r="G24" s="38"/>
      <c r="H24" s="38"/>
      <c r="I24" s="74"/>
      <c r="J24" s="38"/>
      <c r="K24" s="38"/>
      <c r="L24" s="38"/>
      <c r="M24" s="38"/>
      <c r="N24" s="38"/>
      <c r="O24" s="38"/>
      <c r="P24" s="38"/>
    </row>
    <row r="25" spans="1:16" s="9" customFormat="1" ht="29.25" customHeight="1">
      <c r="A25" s="38"/>
      <c r="B25" s="38"/>
      <c r="C25" s="38"/>
      <c r="D25" s="38"/>
      <c r="E25" s="38"/>
      <c r="F25" s="38"/>
      <c r="G25" s="74"/>
      <c r="H25" s="38"/>
      <c r="I25" s="38"/>
      <c r="J25" s="38"/>
      <c r="K25" s="38"/>
      <c r="L25" s="38"/>
      <c r="M25" s="38"/>
      <c r="N25" s="38"/>
      <c r="O25" s="38"/>
      <c r="P25" s="38"/>
    </row>
    <row r="26" spans="1:16">
      <c r="A26" s="38"/>
      <c r="B26" s="38"/>
      <c r="C26" s="38"/>
      <c r="D26" s="38"/>
      <c r="E26" s="38"/>
      <c r="F26" s="38"/>
      <c r="G26" s="38"/>
      <c r="H26" s="38"/>
      <c r="I26" s="38"/>
      <c r="J26" s="38"/>
      <c r="K26" s="38"/>
      <c r="L26" s="38"/>
      <c r="M26" s="38"/>
      <c r="N26" s="38"/>
      <c r="O26" s="38"/>
      <c r="P26" s="38"/>
    </row>
    <row r="27" spans="1:16">
      <c r="A27" s="38"/>
      <c r="B27" s="38"/>
      <c r="C27" s="38"/>
      <c r="D27" s="38"/>
      <c r="E27" s="38"/>
      <c r="F27" s="38"/>
      <c r="G27" s="38"/>
      <c r="H27" s="38"/>
      <c r="I27" s="38"/>
      <c r="J27" s="38"/>
      <c r="K27" s="38"/>
      <c r="L27" s="38"/>
      <c r="M27" s="38"/>
      <c r="N27" s="38"/>
      <c r="O27" s="38"/>
      <c r="P27" s="38"/>
    </row>
    <row r="28" spans="1:16">
      <c r="A28" s="38"/>
      <c r="B28" s="38"/>
      <c r="C28" s="38"/>
      <c r="D28" s="38"/>
      <c r="E28" s="38"/>
      <c r="F28" s="38"/>
      <c r="G28" s="38"/>
      <c r="H28" s="38"/>
      <c r="I28" s="38"/>
      <c r="J28" s="38"/>
      <c r="K28" s="38"/>
      <c r="L28" s="38"/>
      <c r="M28" s="38"/>
      <c r="N28" s="38"/>
      <c r="O28" s="38"/>
      <c r="P28" s="38"/>
    </row>
    <row r="29" spans="1:16">
      <c r="A29" s="38"/>
      <c r="B29" s="38"/>
      <c r="C29" s="38"/>
      <c r="D29" s="38"/>
      <c r="E29" s="38"/>
      <c r="F29" s="38"/>
      <c r="G29" s="38"/>
      <c r="H29" s="38"/>
      <c r="I29" s="38"/>
      <c r="J29" s="38"/>
      <c r="K29" s="38"/>
      <c r="L29" s="38"/>
      <c r="M29" s="38"/>
      <c r="N29" s="38"/>
      <c r="O29" s="38"/>
      <c r="P29" s="38"/>
    </row>
    <row r="30" spans="1:16" ht="29.25" customHeight="1">
      <c r="A30" s="38"/>
      <c r="B30" s="38"/>
      <c r="C30" s="38"/>
      <c r="D30" s="38"/>
      <c r="E30" s="38"/>
      <c r="F30" s="38"/>
      <c r="G30" s="38"/>
      <c r="H30" s="38"/>
      <c r="I30" s="38"/>
      <c r="J30" s="38"/>
      <c r="K30" s="38"/>
      <c r="L30" s="38"/>
      <c r="M30" s="38"/>
      <c r="N30" s="38"/>
      <c r="O30" s="38"/>
      <c r="P30" s="38"/>
    </row>
    <row r="31" spans="1:16">
      <c r="A31" s="38"/>
      <c r="B31" s="38"/>
      <c r="C31" s="38"/>
      <c r="D31" s="38"/>
      <c r="E31" s="38"/>
      <c r="F31" s="38"/>
      <c r="G31" s="38"/>
      <c r="H31" s="38"/>
      <c r="I31" s="38"/>
      <c r="J31" s="38"/>
      <c r="K31" s="38"/>
      <c r="L31" s="38"/>
      <c r="M31" s="38"/>
      <c r="N31" s="38"/>
      <c r="O31" s="38"/>
      <c r="P31" s="38"/>
    </row>
    <row r="32" spans="1:16">
      <c r="A32" s="38"/>
      <c r="B32" s="38"/>
      <c r="C32" s="38"/>
      <c r="D32" s="38"/>
      <c r="E32" s="38"/>
      <c r="F32" s="38"/>
      <c r="G32" s="38"/>
      <c r="H32" s="38"/>
      <c r="I32" s="38"/>
      <c r="J32" s="38"/>
      <c r="K32" s="38"/>
      <c r="L32" s="38"/>
      <c r="M32" s="38"/>
      <c r="N32" s="38"/>
      <c r="O32" s="38"/>
      <c r="P32" s="38"/>
    </row>
    <row r="33" spans="1:16">
      <c r="A33" s="38"/>
      <c r="B33" s="38"/>
      <c r="C33" s="38"/>
      <c r="D33" s="38"/>
      <c r="E33" s="38"/>
      <c r="F33" s="38"/>
      <c r="G33" s="38"/>
      <c r="H33" s="38"/>
      <c r="I33" s="38"/>
      <c r="J33" s="38"/>
      <c r="K33" s="38"/>
      <c r="L33" s="38"/>
      <c r="M33" s="38"/>
      <c r="N33" s="38"/>
      <c r="O33" s="38"/>
      <c r="P33" s="38"/>
    </row>
    <row r="34" spans="1:16">
      <c r="A34" s="38"/>
      <c r="B34" s="38"/>
      <c r="C34" s="38"/>
      <c r="D34" s="38"/>
      <c r="E34" s="38"/>
      <c r="F34" s="38"/>
      <c r="G34" s="38"/>
      <c r="H34" s="38"/>
      <c r="I34" s="38"/>
      <c r="J34" s="38"/>
      <c r="K34" s="38"/>
      <c r="L34" s="38"/>
      <c r="M34" s="38"/>
      <c r="N34" s="38"/>
      <c r="O34" s="38"/>
      <c r="P34" s="38"/>
    </row>
    <row r="35" spans="1:16" ht="29.25" customHeight="1">
      <c r="A35" s="38"/>
      <c r="B35" s="38"/>
      <c r="C35" s="38"/>
      <c r="D35" s="38"/>
      <c r="E35" s="38"/>
      <c r="F35" s="38"/>
      <c r="G35" s="38"/>
      <c r="H35" s="38"/>
      <c r="I35" s="38"/>
      <c r="J35" s="38"/>
      <c r="K35" s="38"/>
      <c r="L35" s="38"/>
      <c r="M35" s="38"/>
      <c r="N35" s="38"/>
      <c r="O35" s="38"/>
      <c r="P35" s="38"/>
    </row>
    <row r="36" spans="1:16">
      <c r="A36" s="38"/>
      <c r="B36" s="38"/>
      <c r="C36" s="38"/>
      <c r="D36" s="38"/>
      <c r="E36" s="38"/>
      <c r="F36" s="38"/>
      <c r="G36" s="38"/>
      <c r="H36" s="38"/>
      <c r="I36" s="38"/>
      <c r="J36" s="38"/>
      <c r="K36" s="38"/>
      <c r="L36" s="38"/>
      <c r="M36" s="38"/>
      <c r="N36" s="38"/>
      <c r="O36" s="38"/>
      <c r="P36" s="38"/>
    </row>
    <row r="37" spans="1:16">
      <c r="A37" s="38"/>
      <c r="B37" s="38"/>
      <c r="C37" s="38"/>
      <c r="D37" s="38"/>
      <c r="E37" s="38"/>
      <c r="F37" s="38"/>
      <c r="G37" s="38"/>
      <c r="H37" s="38"/>
      <c r="I37" s="38"/>
      <c r="J37" s="38"/>
      <c r="K37" s="38"/>
      <c r="L37" s="38"/>
      <c r="M37" s="38"/>
      <c r="N37" s="38"/>
      <c r="O37" s="38"/>
      <c r="P37" s="38"/>
    </row>
    <row r="38" spans="1:16">
      <c r="A38" s="38"/>
      <c r="B38" s="38"/>
      <c r="C38" s="38"/>
      <c r="D38" s="38"/>
      <c r="E38" s="38"/>
      <c r="F38" s="38"/>
      <c r="G38" s="38"/>
      <c r="H38" s="38"/>
      <c r="I38" s="38"/>
      <c r="J38" s="38"/>
      <c r="K38" s="38"/>
      <c r="L38" s="38"/>
      <c r="M38" s="38"/>
      <c r="N38" s="38"/>
      <c r="O38" s="38"/>
      <c r="P38" s="38"/>
    </row>
    <row r="39" spans="1:16">
      <c r="A39" s="38"/>
      <c r="B39" s="38"/>
      <c r="C39" s="38"/>
      <c r="D39" s="38"/>
      <c r="E39" s="38"/>
      <c r="F39" s="38"/>
      <c r="G39" s="38"/>
      <c r="H39" s="38"/>
      <c r="I39" s="38"/>
      <c r="J39" s="38"/>
      <c r="K39" s="38"/>
      <c r="L39" s="38"/>
      <c r="M39" s="38"/>
      <c r="N39" s="38"/>
      <c r="O39" s="38"/>
      <c r="P39" s="38"/>
    </row>
    <row r="40" spans="1:16">
      <c r="A40" s="38"/>
      <c r="B40" s="38"/>
      <c r="C40" s="38"/>
      <c r="D40" s="38"/>
      <c r="E40" s="38"/>
      <c r="F40" s="38"/>
      <c r="G40" s="38"/>
      <c r="H40" s="38"/>
      <c r="I40" s="38"/>
      <c r="J40" s="38"/>
      <c r="K40" s="38"/>
      <c r="L40" s="38"/>
      <c r="M40" s="38"/>
      <c r="N40" s="38"/>
      <c r="O40" s="38"/>
      <c r="P40" s="38"/>
    </row>
    <row r="41" spans="1:16">
      <c r="A41" s="38"/>
      <c r="B41" s="38"/>
      <c r="C41" s="38"/>
      <c r="D41" s="38"/>
      <c r="E41" s="38"/>
      <c r="F41" s="38"/>
      <c r="G41" s="38"/>
      <c r="H41" s="38"/>
      <c r="I41" s="38"/>
      <c r="J41" s="38"/>
      <c r="K41" s="38"/>
      <c r="L41" s="38"/>
      <c r="M41" s="38"/>
      <c r="N41" s="38"/>
      <c r="O41" s="38"/>
      <c r="P41" s="38"/>
    </row>
    <row r="42" spans="1:16">
      <c r="A42" s="38"/>
      <c r="B42" s="38"/>
      <c r="C42" s="38"/>
      <c r="D42" s="38"/>
      <c r="E42" s="38"/>
      <c r="F42" s="38"/>
      <c r="G42" s="38"/>
      <c r="H42" s="38"/>
      <c r="I42" s="38"/>
      <c r="J42" s="38"/>
      <c r="K42" s="38"/>
      <c r="L42" s="38"/>
      <c r="M42" s="38"/>
      <c r="N42" s="38"/>
      <c r="O42" s="38"/>
      <c r="P42" s="38"/>
    </row>
    <row r="43" spans="1:16">
      <c r="A43" s="38"/>
      <c r="B43" s="38"/>
      <c r="C43" s="38"/>
      <c r="D43" s="38"/>
      <c r="E43" s="38"/>
      <c r="F43" s="38"/>
      <c r="G43" s="38"/>
      <c r="H43" s="38"/>
      <c r="I43" s="38"/>
      <c r="J43" s="38"/>
      <c r="K43" s="38"/>
      <c r="L43" s="38"/>
      <c r="M43" s="38"/>
      <c r="N43" s="38"/>
      <c r="O43" s="38"/>
      <c r="P43" s="38"/>
    </row>
    <row r="44" spans="1:16">
      <c r="A44" s="38"/>
      <c r="B44" s="38"/>
      <c r="C44" s="38"/>
      <c r="D44" s="38"/>
      <c r="E44" s="38"/>
      <c r="F44" s="38"/>
      <c r="G44" s="38"/>
      <c r="H44" s="38"/>
      <c r="I44" s="38"/>
      <c r="J44" s="38"/>
      <c r="K44" s="38"/>
      <c r="L44" s="38"/>
      <c r="M44" s="38"/>
      <c r="N44" s="38"/>
      <c r="O44" s="38"/>
      <c r="P44" s="38"/>
    </row>
    <row r="45" spans="1:16">
      <c r="A45" s="38"/>
      <c r="B45" s="38"/>
      <c r="C45" s="38"/>
      <c r="D45" s="38"/>
      <c r="E45" s="38"/>
      <c r="F45" s="38"/>
      <c r="G45" s="38"/>
      <c r="H45" s="38"/>
      <c r="I45" s="38"/>
      <c r="J45" s="38"/>
      <c r="K45" s="38"/>
      <c r="L45" s="38"/>
      <c r="M45" s="38"/>
      <c r="N45" s="38"/>
      <c r="O45" s="38"/>
      <c r="P45" s="38"/>
    </row>
    <row r="46" spans="1:16">
      <c r="A46" s="38"/>
      <c r="B46" s="38"/>
      <c r="C46" s="38"/>
      <c r="D46" s="38"/>
      <c r="E46" s="38"/>
      <c r="F46" s="38"/>
      <c r="G46" s="38"/>
      <c r="H46" s="38"/>
      <c r="I46" s="38"/>
      <c r="J46" s="38"/>
      <c r="K46" s="38"/>
      <c r="L46" s="38"/>
      <c r="M46" s="38"/>
      <c r="N46" s="38"/>
      <c r="O46" s="38"/>
      <c r="P46" s="38"/>
    </row>
    <row r="47" spans="1:16">
      <c r="A47" s="38"/>
      <c r="B47" s="38"/>
      <c r="C47" s="38"/>
      <c r="D47" s="38"/>
      <c r="E47" s="38"/>
      <c r="F47" s="38"/>
      <c r="G47" s="38"/>
      <c r="H47" s="38"/>
      <c r="I47" s="38"/>
      <c r="J47" s="38"/>
      <c r="K47" s="38"/>
      <c r="L47" s="38"/>
      <c r="M47" s="38"/>
      <c r="N47" s="38"/>
      <c r="O47" s="38"/>
      <c r="P47" s="38"/>
    </row>
    <row r="48" spans="1:16">
      <c r="A48" s="38"/>
      <c r="B48" s="38"/>
      <c r="C48" s="38"/>
      <c r="D48" s="38"/>
      <c r="E48" s="38"/>
      <c r="F48" s="38"/>
      <c r="G48" s="38"/>
      <c r="H48" s="38"/>
      <c r="I48" s="38"/>
      <c r="J48" s="38"/>
      <c r="K48" s="38"/>
      <c r="L48" s="38"/>
      <c r="M48" s="38"/>
      <c r="N48" s="38"/>
      <c r="O48" s="38"/>
      <c r="P48" s="38"/>
    </row>
    <row r="49" spans="1:16">
      <c r="A49" s="38"/>
      <c r="B49" s="38"/>
      <c r="C49" s="38"/>
      <c r="D49" s="38"/>
      <c r="E49" s="38"/>
      <c r="F49" s="38"/>
      <c r="G49" s="38"/>
      <c r="H49" s="38"/>
      <c r="I49" s="38"/>
      <c r="J49" s="38"/>
      <c r="K49" s="38"/>
      <c r="L49" s="38"/>
      <c r="M49" s="38"/>
      <c r="N49" s="38"/>
      <c r="O49" s="38"/>
      <c r="P49" s="38"/>
    </row>
    <row r="50" spans="1:16">
      <c r="A50" s="38"/>
      <c r="B50" s="38"/>
      <c r="C50" s="38"/>
      <c r="D50" s="38"/>
      <c r="E50" s="38"/>
      <c r="F50" s="38"/>
      <c r="G50" s="38"/>
      <c r="H50" s="38"/>
      <c r="I50" s="38"/>
      <c r="J50" s="38"/>
      <c r="K50" s="38"/>
      <c r="L50" s="38"/>
      <c r="M50" s="38"/>
      <c r="N50" s="38"/>
      <c r="O50" s="38"/>
      <c r="P50" s="38"/>
    </row>
    <row r="51" spans="1:16">
      <c r="A51" s="38"/>
      <c r="B51" s="38"/>
      <c r="C51" s="38"/>
      <c r="D51" s="38"/>
      <c r="E51" s="38"/>
      <c r="F51" s="38"/>
      <c r="G51" s="38"/>
      <c r="H51" s="38"/>
      <c r="I51" s="38"/>
      <c r="J51" s="38"/>
      <c r="K51" s="38"/>
      <c r="L51" s="38"/>
      <c r="M51" s="38"/>
      <c r="N51" s="38"/>
      <c r="O51" s="38"/>
      <c r="P51" s="38"/>
    </row>
    <row r="52" spans="1:16">
      <c r="A52" s="38"/>
      <c r="B52" s="38"/>
      <c r="C52" s="38"/>
      <c r="D52" s="38"/>
      <c r="E52" s="38"/>
      <c r="F52" s="38"/>
      <c r="G52" s="38"/>
      <c r="H52" s="38"/>
      <c r="I52" s="38"/>
      <c r="J52" s="38"/>
      <c r="K52" s="38"/>
      <c r="L52" s="38"/>
      <c r="M52" s="38"/>
      <c r="N52" s="38"/>
      <c r="O52" s="38"/>
      <c r="P52" s="38"/>
    </row>
    <row r="53" spans="1:16">
      <c r="A53" s="38"/>
      <c r="B53" s="38"/>
      <c r="C53" s="38"/>
      <c r="D53" s="38"/>
      <c r="E53" s="38"/>
      <c r="F53" s="38"/>
      <c r="G53" s="38"/>
      <c r="H53" s="38"/>
      <c r="I53" s="38"/>
      <c r="J53" s="38"/>
      <c r="K53" s="38"/>
      <c r="L53" s="38"/>
      <c r="M53" s="38"/>
      <c r="N53" s="38"/>
      <c r="O53" s="38"/>
      <c r="P53" s="38"/>
    </row>
    <row r="54" spans="1:16">
      <c r="A54" s="38"/>
      <c r="B54" s="38"/>
      <c r="C54" s="38"/>
      <c r="D54" s="38"/>
      <c r="E54" s="38"/>
      <c r="F54" s="38"/>
      <c r="G54" s="38"/>
      <c r="H54" s="38"/>
      <c r="I54" s="38"/>
      <c r="J54" s="38"/>
      <c r="K54" s="38"/>
      <c r="L54" s="38"/>
      <c r="M54" s="38"/>
      <c r="N54" s="38"/>
      <c r="O54" s="38"/>
      <c r="P54" s="38"/>
    </row>
    <row r="55" spans="1:16">
      <c r="A55" s="38"/>
      <c r="B55" s="38"/>
      <c r="C55" s="38"/>
      <c r="D55" s="38"/>
      <c r="E55" s="38"/>
      <c r="F55" s="38"/>
      <c r="G55" s="38"/>
      <c r="H55" s="38"/>
      <c r="I55" s="38"/>
      <c r="J55" s="38"/>
      <c r="K55" s="38"/>
      <c r="L55" s="38"/>
      <c r="M55" s="38"/>
      <c r="N55" s="38"/>
      <c r="O55" s="38"/>
      <c r="P55" s="38"/>
    </row>
    <row r="56" spans="1:16">
      <c r="A56" s="38"/>
      <c r="B56" s="38"/>
      <c r="C56" s="38"/>
      <c r="D56" s="38"/>
      <c r="E56" s="38"/>
      <c r="F56" s="38"/>
      <c r="G56" s="38"/>
      <c r="H56" s="38"/>
      <c r="I56" s="38"/>
      <c r="J56" s="38"/>
      <c r="K56" s="38"/>
      <c r="L56" s="38"/>
      <c r="M56" s="38"/>
      <c r="N56" s="38"/>
      <c r="O56" s="38"/>
      <c r="P56" s="38"/>
    </row>
    <row r="57" spans="1:16">
      <c r="A57" s="38"/>
      <c r="B57" s="38"/>
      <c r="C57" s="38"/>
      <c r="D57" s="38"/>
      <c r="E57" s="38"/>
      <c r="F57" s="38"/>
      <c r="G57" s="38"/>
      <c r="H57" s="38"/>
      <c r="I57" s="38"/>
      <c r="J57" s="38"/>
      <c r="K57" s="38"/>
      <c r="L57" s="38"/>
      <c r="M57" s="38"/>
      <c r="N57" s="38"/>
      <c r="O57" s="38"/>
      <c r="P57" s="38"/>
    </row>
    <row r="58" spans="1:16">
      <c r="A58" s="38"/>
      <c r="B58" s="38"/>
      <c r="C58" s="38"/>
      <c r="D58" s="38"/>
      <c r="E58" s="38"/>
      <c r="F58" s="38"/>
      <c r="G58" s="38"/>
      <c r="H58" s="38"/>
      <c r="I58" s="38"/>
      <c r="J58" s="38"/>
      <c r="K58" s="38"/>
      <c r="L58" s="38"/>
      <c r="M58" s="38"/>
      <c r="N58" s="38"/>
      <c r="O58" s="38"/>
      <c r="P58" s="38"/>
    </row>
    <row r="59" spans="1:16">
      <c r="A59" s="38"/>
      <c r="B59" s="38"/>
      <c r="C59" s="38"/>
      <c r="D59" s="38"/>
      <c r="E59" s="38"/>
      <c r="F59" s="38"/>
      <c r="G59" s="38"/>
      <c r="H59" s="38"/>
      <c r="I59" s="38"/>
      <c r="J59" s="38"/>
      <c r="K59" s="38"/>
      <c r="L59" s="38"/>
      <c r="M59" s="38"/>
      <c r="N59" s="38"/>
      <c r="O59" s="38"/>
      <c r="P59" s="38"/>
    </row>
    <row r="60" spans="1:16">
      <c r="A60" s="38"/>
      <c r="B60" s="38"/>
      <c r="C60" s="38"/>
      <c r="D60" s="38"/>
      <c r="E60" s="38"/>
      <c r="F60" s="38"/>
      <c r="G60" s="38"/>
      <c r="H60" s="38"/>
      <c r="I60" s="38"/>
      <c r="J60" s="38"/>
      <c r="K60" s="38"/>
      <c r="L60" s="38"/>
      <c r="M60" s="38"/>
      <c r="N60" s="38"/>
      <c r="O60" s="38"/>
      <c r="P60" s="38"/>
    </row>
    <row r="61" spans="1:16">
      <c r="A61" s="38"/>
      <c r="B61" s="38"/>
      <c r="C61" s="38"/>
      <c r="D61" s="38"/>
      <c r="E61" s="38"/>
      <c r="F61" s="38"/>
      <c r="G61" s="38"/>
      <c r="H61" s="38"/>
      <c r="I61" s="38"/>
      <c r="J61" s="38"/>
      <c r="K61" s="38"/>
      <c r="L61" s="38"/>
      <c r="M61" s="38"/>
      <c r="N61" s="38"/>
      <c r="O61" s="38"/>
      <c r="P61" s="38"/>
    </row>
    <row r="62" spans="1:16">
      <c r="A62" s="38"/>
      <c r="B62" s="38"/>
      <c r="C62" s="38"/>
      <c r="D62" s="38"/>
      <c r="E62" s="38"/>
      <c r="F62" s="38"/>
      <c r="G62" s="38"/>
      <c r="H62" s="38"/>
      <c r="I62" s="38"/>
      <c r="J62" s="38"/>
      <c r="K62" s="38"/>
      <c r="L62" s="38"/>
      <c r="M62" s="38"/>
      <c r="N62" s="38"/>
      <c r="O62" s="38"/>
      <c r="P62" s="38"/>
    </row>
    <row r="63" spans="1:16">
      <c r="A63" s="38"/>
      <c r="B63" s="38"/>
      <c r="C63" s="38"/>
      <c r="D63" s="38"/>
      <c r="E63" s="38"/>
      <c r="F63" s="38"/>
      <c r="G63" s="38"/>
      <c r="H63" s="38"/>
      <c r="I63" s="38"/>
      <c r="J63" s="38"/>
      <c r="K63" s="38"/>
      <c r="L63" s="38"/>
      <c r="M63" s="38"/>
      <c r="N63" s="38"/>
      <c r="O63" s="38"/>
      <c r="P63" s="38"/>
    </row>
    <row r="64" spans="1:16">
      <c r="A64" s="38"/>
      <c r="B64" s="38"/>
      <c r="C64" s="38"/>
      <c r="D64" s="38"/>
      <c r="E64" s="38"/>
      <c r="F64" s="38"/>
      <c r="G64" s="38"/>
      <c r="H64" s="38"/>
      <c r="I64" s="38"/>
      <c r="J64" s="38"/>
      <c r="K64" s="38"/>
      <c r="L64" s="38"/>
      <c r="M64" s="38"/>
      <c r="N64" s="38"/>
      <c r="O64" s="38"/>
      <c r="P64" s="38"/>
    </row>
    <row r="65" spans="1:16">
      <c r="A65" s="38"/>
      <c r="B65" s="38"/>
      <c r="C65" s="38"/>
      <c r="D65" s="38"/>
      <c r="E65" s="38"/>
      <c r="F65" s="38"/>
      <c r="G65" s="38"/>
      <c r="H65" s="38"/>
      <c r="I65" s="38"/>
      <c r="J65" s="38"/>
      <c r="K65" s="38"/>
      <c r="L65" s="38"/>
      <c r="M65" s="38"/>
      <c r="N65" s="38"/>
      <c r="O65" s="38"/>
      <c r="P65" s="38"/>
    </row>
    <row r="66" spans="1:16">
      <c r="A66" s="38"/>
      <c r="B66" s="38"/>
      <c r="C66" s="38"/>
      <c r="D66" s="38"/>
      <c r="E66" s="38"/>
      <c r="F66" s="38"/>
      <c r="G66" s="38"/>
      <c r="H66" s="38"/>
      <c r="I66" s="38"/>
      <c r="J66" s="38"/>
      <c r="K66" s="38"/>
      <c r="L66" s="38"/>
      <c r="M66" s="38"/>
      <c r="N66" s="38"/>
      <c r="O66" s="38"/>
      <c r="P66" s="38"/>
    </row>
    <row r="67" spans="1:16">
      <c r="A67" s="38"/>
      <c r="B67" s="38"/>
      <c r="C67" s="38"/>
      <c r="D67" s="38"/>
      <c r="E67" s="38"/>
      <c r="F67" s="38"/>
      <c r="G67" s="38"/>
      <c r="H67" s="38"/>
      <c r="I67" s="38"/>
      <c r="J67" s="38"/>
      <c r="K67" s="38"/>
      <c r="L67" s="38"/>
      <c r="M67" s="38"/>
      <c r="N67" s="38"/>
      <c r="O67" s="38"/>
      <c r="P67" s="38"/>
    </row>
    <row r="68" spans="1:16">
      <c r="A68" s="38"/>
      <c r="B68" s="38"/>
      <c r="C68" s="38"/>
      <c r="D68" s="38"/>
      <c r="E68" s="38"/>
      <c r="F68" s="38"/>
      <c r="G68" s="38"/>
      <c r="H68" s="38"/>
      <c r="I68" s="38"/>
      <c r="J68" s="38"/>
      <c r="K68" s="38"/>
      <c r="L68" s="38"/>
      <c r="M68" s="38"/>
      <c r="N68" s="38"/>
      <c r="O68" s="38"/>
      <c r="P68" s="38"/>
    </row>
    <row r="69" spans="1:16">
      <c r="A69" s="38"/>
      <c r="B69" s="38"/>
      <c r="C69" s="38"/>
      <c r="D69" s="38"/>
      <c r="E69" s="38"/>
      <c r="F69" s="38"/>
      <c r="G69" s="38"/>
      <c r="H69" s="38"/>
      <c r="I69" s="38"/>
      <c r="J69" s="38"/>
      <c r="K69" s="38"/>
      <c r="L69" s="38"/>
      <c r="M69" s="38"/>
      <c r="N69" s="38"/>
      <c r="O69" s="38"/>
      <c r="P69" s="38"/>
    </row>
    <row r="70" spans="1:16">
      <c r="A70" s="38"/>
      <c r="B70" s="38"/>
      <c r="C70" s="38"/>
      <c r="D70" s="38"/>
      <c r="E70" s="38"/>
      <c r="F70" s="38"/>
      <c r="G70" s="38"/>
      <c r="H70" s="38"/>
      <c r="I70" s="38"/>
      <c r="J70" s="38"/>
      <c r="K70" s="38"/>
      <c r="L70" s="38"/>
      <c r="M70" s="38"/>
      <c r="N70" s="38"/>
      <c r="O70" s="38"/>
      <c r="P70" s="38"/>
    </row>
    <row r="71" spans="1:16">
      <c r="A71" s="38"/>
      <c r="B71" s="38"/>
      <c r="C71" s="38"/>
      <c r="D71" s="38"/>
      <c r="E71" s="38"/>
      <c r="F71" s="38"/>
      <c r="G71" s="38"/>
      <c r="H71" s="38"/>
      <c r="I71" s="38"/>
      <c r="J71" s="38"/>
      <c r="K71" s="38"/>
      <c r="L71" s="38"/>
      <c r="M71" s="38"/>
      <c r="N71" s="38"/>
      <c r="O71" s="38"/>
      <c r="P71" s="38"/>
    </row>
    <row r="72" spans="1:16">
      <c r="A72" s="38"/>
      <c r="B72" s="38"/>
      <c r="C72" s="38"/>
      <c r="D72" s="38"/>
      <c r="E72" s="38"/>
      <c r="F72" s="38"/>
      <c r="G72" s="38"/>
      <c r="H72" s="38"/>
      <c r="I72" s="38"/>
      <c r="J72" s="38"/>
      <c r="K72" s="38"/>
      <c r="L72" s="38"/>
      <c r="M72" s="38"/>
      <c r="N72" s="38"/>
      <c r="O72" s="38"/>
      <c r="P72" s="38"/>
    </row>
    <row r="73" spans="1:16">
      <c r="A73" s="38"/>
      <c r="B73" s="38"/>
      <c r="C73" s="38"/>
      <c r="D73" s="38"/>
      <c r="E73" s="38"/>
      <c r="F73" s="38"/>
      <c r="G73" s="38"/>
      <c r="H73" s="38"/>
      <c r="I73" s="38"/>
      <c r="J73" s="38"/>
      <c r="K73" s="38"/>
      <c r="L73" s="38"/>
      <c r="M73" s="38"/>
      <c r="N73" s="38"/>
      <c r="O73" s="38"/>
      <c r="P73" s="38"/>
    </row>
    <row r="74" spans="1:16">
      <c r="A74" s="38"/>
      <c r="B74" s="38"/>
      <c r="C74" s="38"/>
      <c r="D74" s="38"/>
      <c r="E74" s="38"/>
      <c r="F74" s="38"/>
      <c r="G74" s="38"/>
      <c r="H74" s="38"/>
      <c r="I74" s="38"/>
      <c r="J74" s="38"/>
      <c r="K74" s="38"/>
      <c r="L74" s="38"/>
      <c r="M74" s="38"/>
      <c r="N74" s="38"/>
      <c r="O74" s="38"/>
      <c r="P74" s="38"/>
    </row>
    <row r="75" spans="1:16">
      <c r="A75" s="38"/>
      <c r="B75" s="38"/>
      <c r="C75" s="38"/>
      <c r="D75" s="38"/>
      <c r="E75" s="38"/>
      <c r="F75" s="38"/>
      <c r="G75" s="38"/>
      <c r="H75" s="38"/>
      <c r="I75" s="38"/>
      <c r="J75" s="38"/>
      <c r="K75" s="38"/>
      <c r="L75" s="38"/>
      <c r="M75" s="38"/>
      <c r="N75" s="38"/>
      <c r="O75" s="38"/>
      <c r="P75" s="38"/>
    </row>
    <row r="76" spans="1:16">
      <c r="A76" s="38"/>
      <c r="B76" s="38"/>
      <c r="C76" s="38"/>
      <c r="D76" s="38"/>
      <c r="E76" s="38"/>
      <c r="F76" s="38"/>
      <c r="G76" s="38"/>
      <c r="H76" s="38"/>
      <c r="I76" s="38"/>
      <c r="J76" s="38"/>
      <c r="K76" s="38"/>
      <c r="L76" s="38"/>
      <c r="M76" s="38"/>
      <c r="N76" s="38"/>
      <c r="O76" s="38"/>
      <c r="P76" s="38"/>
    </row>
    <row r="77" spans="1:16">
      <c r="A77" s="38"/>
      <c r="B77" s="38"/>
      <c r="C77" s="38"/>
      <c r="D77" s="38"/>
      <c r="E77" s="38"/>
      <c r="F77" s="38"/>
      <c r="G77" s="38"/>
      <c r="H77" s="38"/>
      <c r="I77" s="38"/>
      <c r="J77" s="38"/>
      <c r="K77" s="38"/>
      <c r="L77" s="38"/>
      <c r="M77" s="38"/>
      <c r="N77" s="38"/>
      <c r="O77" s="38"/>
      <c r="P77" s="38"/>
    </row>
    <row r="78" spans="1:16">
      <c r="A78" s="38"/>
      <c r="B78" s="38"/>
      <c r="C78" s="38"/>
      <c r="D78" s="38"/>
      <c r="E78" s="38"/>
      <c r="F78" s="38"/>
      <c r="G78" s="38"/>
      <c r="H78" s="38"/>
      <c r="I78" s="38"/>
      <c r="J78" s="38"/>
      <c r="K78" s="38"/>
      <c r="L78" s="38"/>
      <c r="M78" s="38"/>
      <c r="N78" s="38"/>
      <c r="O78" s="38"/>
      <c r="P78" s="38"/>
    </row>
    <row r="79" spans="1:16">
      <c r="A79" s="38"/>
      <c r="B79" s="38"/>
      <c r="C79" s="38"/>
      <c r="D79" s="38"/>
      <c r="E79" s="38"/>
      <c r="F79" s="38"/>
      <c r="G79" s="38"/>
      <c r="H79" s="38"/>
      <c r="I79" s="38"/>
      <c r="J79" s="38"/>
      <c r="K79" s="38"/>
      <c r="L79" s="38"/>
      <c r="M79" s="38"/>
      <c r="N79" s="38"/>
      <c r="O79" s="38"/>
      <c r="P79" s="38"/>
    </row>
    <row r="80" spans="1:16">
      <c r="A80" s="38"/>
      <c r="B80" s="38"/>
      <c r="C80" s="38"/>
      <c r="D80" s="38"/>
      <c r="E80" s="38"/>
      <c r="F80" s="38"/>
      <c r="G80" s="38"/>
      <c r="H80" s="38"/>
      <c r="I80" s="38"/>
      <c r="J80" s="38"/>
      <c r="K80" s="38"/>
      <c r="L80" s="38"/>
      <c r="M80" s="38"/>
      <c r="N80" s="38"/>
      <c r="O80" s="38"/>
      <c r="P80" s="38"/>
    </row>
    <row r="81" spans="1:16">
      <c r="A81" s="38"/>
      <c r="B81" s="38"/>
      <c r="C81" s="38"/>
      <c r="D81" s="38"/>
      <c r="E81" s="38"/>
      <c r="F81" s="38"/>
      <c r="G81" s="38"/>
      <c r="H81" s="38"/>
      <c r="I81" s="38"/>
      <c r="J81" s="38"/>
      <c r="K81" s="38"/>
      <c r="L81" s="38"/>
      <c r="M81" s="38"/>
      <c r="N81" s="38"/>
      <c r="O81" s="38"/>
      <c r="P81" s="38"/>
    </row>
    <row r="82" spans="1:16">
      <c r="A82" s="38"/>
      <c r="B82" s="38"/>
      <c r="C82" s="38"/>
      <c r="D82" s="38"/>
      <c r="E82" s="38"/>
      <c r="F82" s="38"/>
      <c r="G82" s="38"/>
      <c r="H82" s="38"/>
      <c r="I82" s="38"/>
      <c r="J82" s="38"/>
      <c r="K82" s="38"/>
      <c r="L82" s="38"/>
      <c r="M82" s="38"/>
      <c r="N82" s="38"/>
      <c r="O82" s="38"/>
      <c r="P82" s="38"/>
    </row>
    <row r="83" spans="1:16">
      <c r="A83" s="38"/>
      <c r="B83" s="38"/>
      <c r="C83" s="38"/>
      <c r="D83" s="38"/>
      <c r="E83" s="38"/>
      <c r="F83" s="38"/>
      <c r="G83" s="38"/>
      <c r="H83" s="38"/>
      <c r="I83" s="38"/>
      <c r="J83" s="38"/>
      <c r="K83" s="38"/>
      <c r="L83" s="38"/>
      <c r="M83" s="38"/>
      <c r="N83" s="38"/>
      <c r="O83" s="38"/>
      <c r="P83" s="38"/>
    </row>
    <row r="84" spans="1:16">
      <c r="A84" s="38"/>
      <c r="B84" s="38"/>
      <c r="C84" s="38"/>
      <c r="D84" s="38"/>
      <c r="E84" s="38"/>
      <c r="F84" s="38"/>
      <c r="G84" s="38"/>
      <c r="H84" s="38"/>
      <c r="I84" s="38"/>
      <c r="J84" s="38"/>
      <c r="K84" s="38"/>
      <c r="L84" s="38"/>
      <c r="M84" s="38"/>
      <c r="N84" s="38"/>
      <c r="O84" s="38"/>
      <c r="P84" s="38"/>
    </row>
    <row r="85" spans="1:16">
      <c r="A85" s="38"/>
      <c r="B85" s="38"/>
      <c r="C85" s="38"/>
      <c r="D85" s="38"/>
      <c r="E85" s="38"/>
      <c r="F85" s="38"/>
      <c r="G85" s="38"/>
      <c r="H85" s="38"/>
      <c r="I85" s="38"/>
      <c r="J85" s="38"/>
      <c r="K85" s="38"/>
      <c r="L85" s="38"/>
      <c r="M85" s="38"/>
      <c r="N85" s="38"/>
      <c r="O85" s="38"/>
      <c r="P85" s="38"/>
    </row>
    <row r="86" spans="1:16">
      <c r="A86" s="38"/>
      <c r="B86" s="38"/>
      <c r="C86" s="38"/>
      <c r="D86" s="38"/>
      <c r="E86" s="38"/>
      <c r="F86" s="38"/>
      <c r="G86" s="38"/>
      <c r="H86" s="38"/>
      <c r="I86" s="38"/>
      <c r="J86" s="38"/>
      <c r="K86" s="38"/>
      <c r="L86" s="38"/>
      <c r="M86" s="38"/>
      <c r="N86" s="38"/>
      <c r="O86" s="38"/>
      <c r="P86" s="38"/>
    </row>
    <row r="87" spans="1:16">
      <c r="A87" s="38"/>
      <c r="B87" s="38"/>
      <c r="C87" s="38"/>
      <c r="D87" s="38"/>
      <c r="E87" s="38"/>
      <c r="F87" s="38"/>
      <c r="G87" s="38"/>
      <c r="H87" s="38"/>
      <c r="I87" s="38"/>
      <c r="J87" s="38"/>
      <c r="K87" s="38"/>
      <c r="L87" s="38"/>
      <c r="M87" s="38"/>
      <c r="N87" s="38"/>
      <c r="O87" s="38"/>
      <c r="P87" s="38"/>
    </row>
    <row r="88" spans="1:16">
      <c r="A88" s="38"/>
      <c r="B88" s="38"/>
      <c r="C88" s="38"/>
      <c r="D88" s="38"/>
      <c r="E88" s="38"/>
      <c r="F88" s="38"/>
      <c r="G88" s="38"/>
      <c r="H88" s="38"/>
      <c r="I88" s="38"/>
      <c r="J88" s="38"/>
      <c r="K88" s="38"/>
      <c r="L88" s="38"/>
      <c r="M88" s="38"/>
      <c r="N88" s="38"/>
      <c r="O88" s="38"/>
      <c r="P88" s="38"/>
    </row>
    <row r="89" spans="1:16">
      <c r="A89" s="38"/>
      <c r="B89" s="38"/>
      <c r="C89" s="38"/>
      <c r="D89" s="38"/>
      <c r="E89" s="38"/>
      <c r="F89" s="38"/>
      <c r="G89" s="38"/>
      <c r="H89" s="38"/>
      <c r="I89" s="38"/>
      <c r="J89" s="38"/>
      <c r="K89" s="38"/>
      <c r="L89" s="38"/>
      <c r="M89" s="38"/>
      <c r="N89" s="38"/>
      <c r="O89" s="38"/>
      <c r="P89" s="38"/>
    </row>
    <row r="90" spans="1:16">
      <c r="A90" s="38"/>
      <c r="B90" s="38"/>
      <c r="C90" s="38"/>
      <c r="D90" s="38"/>
      <c r="E90" s="38"/>
      <c r="F90" s="38"/>
      <c r="G90" s="38"/>
      <c r="H90" s="38"/>
      <c r="I90" s="38"/>
      <c r="J90" s="38"/>
      <c r="K90" s="38"/>
      <c r="L90" s="38"/>
      <c r="M90" s="38"/>
      <c r="N90" s="38"/>
      <c r="O90" s="38"/>
      <c r="P90" s="38"/>
    </row>
    <row r="91" spans="1:16">
      <c r="A91" s="38"/>
      <c r="B91" s="38"/>
      <c r="C91" s="38"/>
      <c r="D91" s="38"/>
      <c r="E91" s="38"/>
      <c r="F91" s="38"/>
      <c r="G91" s="38"/>
      <c r="H91" s="38"/>
      <c r="I91" s="38"/>
      <c r="J91" s="38"/>
      <c r="K91" s="38"/>
      <c r="L91" s="38"/>
      <c r="M91" s="38"/>
      <c r="N91" s="38"/>
      <c r="O91" s="38"/>
      <c r="P91" s="38"/>
    </row>
    <row r="92" spans="1:16">
      <c r="A92" s="38"/>
      <c r="B92" s="38"/>
      <c r="C92" s="38"/>
      <c r="D92" s="38"/>
      <c r="E92" s="38"/>
      <c r="F92" s="38"/>
      <c r="G92" s="38"/>
      <c r="H92" s="38"/>
      <c r="I92" s="38"/>
      <c r="J92" s="38"/>
      <c r="K92" s="38"/>
      <c r="L92" s="38"/>
      <c r="M92" s="38"/>
      <c r="N92" s="38"/>
      <c r="O92" s="38"/>
      <c r="P92" s="38"/>
    </row>
    <row r="93" spans="1:16">
      <c r="A93" s="38"/>
      <c r="B93" s="38"/>
      <c r="C93" s="38"/>
      <c r="D93" s="38"/>
      <c r="E93" s="38"/>
      <c r="F93" s="38"/>
      <c r="G93" s="38"/>
      <c r="H93" s="38"/>
      <c r="I93" s="38"/>
      <c r="J93" s="38"/>
      <c r="K93" s="38"/>
      <c r="L93" s="38"/>
      <c r="M93" s="38"/>
      <c r="N93" s="38"/>
      <c r="O93" s="38"/>
      <c r="P93" s="38"/>
    </row>
    <row r="94" spans="1:16">
      <c r="A94" s="38"/>
      <c r="B94" s="38"/>
      <c r="C94" s="38"/>
      <c r="D94" s="38"/>
      <c r="E94" s="38"/>
      <c r="F94" s="38"/>
      <c r="G94" s="38"/>
      <c r="H94" s="38"/>
      <c r="I94" s="38"/>
      <c r="J94" s="38"/>
      <c r="K94" s="38"/>
      <c r="L94" s="38"/>
      <c r="M94" s="38"/>
      <c r="N94" s="38"/>
      <c r="O94" s="38"/>
      <c r="P94" s="38"/>
    </row>
    <row r="95" spans="1:16">
      <c r="A95" s="38"/>
      <c r="B95" s="38"/>
      <c r="C95" s="38"/>
      <c r="D95" s="38"/>
      <c r="E95" s="38"/>
      <c r="F95" s="38"/>
      <c r="G95" s="38"/>
      <c r="H95" s="38"/>
      <c r="I95" s="38"/>
      <c r="J95" s="38"/>
      <c r="K95" s="38"/>
      <c r="L95" s="38"/>
      <c r="M95" s="38"/>
      <c r="N95" s="38"/>
      <c r="O95" s="38"/>
      <c r="P95" s="38"/>
    </row>
    <row r="96" spans="1:16">
      <c r="A96" s="38"/>
      <c r="B96" s="38"/>
      <c r="C96" s="38"/>
      <c r="D96" s="38"/>
      <c r="E96" s="38"/>
      <c r="F96" s="38"/>
      <c r="G96" s="38"/>
      <c r="H96" s="38"/>
      <c r="I96" s="38"/>
      <c r="J96" s="38"/>
      <c r="K96" s="38"/>
      <c r="L96" s="38"/>
      <c r="M96" s="38"/>
      <c r="N96" s="38"/>
      <c r="O96" s="38"/>
      <c r="P96" s="38"/>
    </row>
    <row r="97" spans="1:16">
      <c r="A97" s="38"/>
      <c r="B97" s="38"/>
      <c r="C97" s="38"/>
      <c r="D97" s="38"/>
      <c r="E97" s="38"/>
      <c r="F97" s="38"/>
      <c r="G97" s="38"/>
      <c r="H97" s="38"/>
      <c r="I97" s="38"/>
      <c r="J97" s="38"/>
      <c r="K97" s="38"/>
      <c r="L97" s="38"/>
      <c r="M97" s="38"/>
      <c r="N97" s="38"/>
      <c r="O97" s="38"/>
      <c r="P97" s="38"/>
    </row>
    <row r="98" spans="1:16">
      <c r="A98" s="38"/>
      <c r="B98" s="38"/>
      <c r="C98" s="38"/>
      <c r="D98" s="38"/>
      <c r="E98" s="38"/>
      <c r="F98" s="38"/>
      <c r="G98" s="38"/>
      <c r="H98" s="38"/>
      <c r="I98" s="38"/>
      <c r="J98" s="38"/>
      <c r="K98" s="38"/>
      <c r="L98" s="38"/>
      <c r="M98" s="38"/>
      <c r="N98" s="38"/>
      <c r="O98" s="38"/>
      <c r="P98" s="38"/>
    </row>
    <row r="99" spans="1:16">
      <c r="A99" s="38"/>
      <c r="B99" s="38"/>
      <c r="C99" s="38"/>
      <c r="D99" s="38"/>
      <c r="E99" s="38"/>
      <c r="F99" s="38"/>
      <c r="G99" s="38"/>
      <c r="H99" s="38"/>
      <c r="I99" s="38"/>
      <c r="J99" s="38"/>
      <c r="K99" s="38"/>
      <c r="L99" s="38"/>
      <c r="M99" s="38"/>
      <c r="N99" s="38"/>
      <c r="O99" s="38"/>
      <c r="P99" s="38"/>
    </row>
    <row r="100" spans="1:16">
      <c r="A100" s="38"/>
      <c r="B100" s="38"/>
      <c r="C100" s="38"/>
      <c r="D100" s="38"/>
      <c r="E100" s="38"/>
      <c r="F100" s="38"/>
      <c r="G100" s="38"/>
      <c r="H100" s="38"/>
      <c r="I100" s="38"/>
      <c r="J100" s="38"/>
      <c r="K100" s="38"/>
      <c r="L100" s="38"/>
      <c r="M100" s="38"/>
      <c r="N100" s="38"/>
      <c r="O100" s="38"/>
      <c r="P100" s="38"/>
    </row>
    <row r="101" spans="1:16">
      <c r="A101" s="38"/>
      <c r="B101" s="38"/>
      <c r="C101" s="38"/>
      <c r="D101" s="38"/>
      <c r="E101" s="38"/>
      <c r="F101" s="38"/>
      <c r="G101" s="38"/>
      <c r="H101" s="38"/>
      <c r="I101" s="38"/>
      <c r="J101" s="38"/>
      <c r="K101" s="38"/>
      <c r="L101" s="38"/>
      <c r="M101" s="38"/>
      <c r="N101" s="38"/>
      <c r="O101" s="38"/>
      <c r="P101" s="38"/>
    </row>
    <row r="102" spans="1:16">
      <c r="A102" s="38"/>
      <c r="B102" s="38"/>
      <c r="C102" s="38"/>
      <c r="D102" s="38"/>
      <c r="E102" s="38"/>
      <c r="F102" s="38"/>
      <c r="G102" s="38"/>
      <c r="H102" s="38"/>
      <c r="I102" s="38"/>
      <c r="J102" s="38"/>
      <c r="K102" s="38"/>
      <c r="L102" s="38"/>
      <c r="M102" s="38"/>
      <c r="N102" s="38"/>
      <c r="O102" s="38"/>
      <c r="P102" s="38"/>
    </row>
    <row r="103" spans="1:16">
      <c r="A103" s="38"/>
      <c r="B103" s="38"/>
      <c r="C103" s="38"/>
      <c r="D103" s="38"/>
      <c r="E103" s="38"/>
      <c r="F103" s="38"/>
      <c r="G103" s="38"/>
      <c r="H103" s="38"/>
      <c r="I103" s="38"/>
      <c r="J103" s="38"/>
      <c r="K103" s="38"/>
      <c r="L103" s="38"/>
      <c r="M103" s="38"/>
      <c r="N103" s="38"/>
      <c r="O103" s="38"/>
      <c r="P103" s="38"/>
    </row>
    <row r="104" spans="1:16">
      <c r="A104" s="38"/>
      <c r="B104" s="38"/>
      <c r="C104" s="38"/>
      <c r="D104" s="38"/>
      <c r="E104" s="38"/>
      <c r="F104" s="38"/>
      <c r="G104" s="38"/>
      <c r="H104" s="38"/>
      <c r="I104" s="38"/>
      <c r="J104" s="38"/>
      <c r="K104" s="38"/>
      <c r="L104" s="38"/>
      <c r="M104" s="38"/>
      <c r="N104" s="38"/>
      <c r="O104" s="38"/>
      <c r="P104" s="38"/>
    </row>
    <row r="105" spans="1:16">
      <c r="A105" s="38"/>
      <c r="B105" s="38"/>
      <c r="C105" s="38"/>
      <c r="D105" s="38"/>
      <c r="E105" s="38"/>
      <c r="F105" s="38"/>
      <c r="G105" s="38"/>
      <c r="H105" s="38"/>
      <c r="I105" s="38"/>
      <c r="J105" s="38"/>
      <c r="K105" s="38"/>
      <c r="L105" s="38"/>
      <c r="M105" s="38"/>
      <c r="N105" s="38"/>
      <c r="O105" s="38"/>
      <c r="P105" s="38"/>
    </row>
    <row r="106" spans="1:16">
      <c r="A106" s="38"/>
      <c r="B106" s="38"/>
      <c r="C106" s="38"/>
      <c r="D106" s="38"/>
      <c r="E106" s="38"/>
      <c r="F106" s="38"/>
      <c r="G106" s="38"/>
      <c r="H106" s="38"/>
      <c r="I106" s="38"/>
      <c r="J106" s="38"/>
      <c r="K106" s="38"/>
      <c r="L106" s="38"/>
      <c r="M106" s="38"/>
      <c r="N106" s="38"/>
      <c r="O106" s="38"/>
      <c r="P106" s="38"/>
    </row>
    <row r="107" spans="1:16">
      <c r="A107" s="38"/>
      <c r="B107" s="38"/>
      <c r="C107" s="38"/>
      <c r="D107" s="38"/>
      <c r="E107" s="38"/>
      <c r="F107" s="38"/>
      <c r="G107" s="38"/>
      <c r="H107" s="38"/>
      <c r="I107" s="38"/>
      <c r="J107" s="38"/>
      <c r="K107" s="38"/>
      <c r="L107" s="38"/>
      <c r="M107" s="38"/>
      <c r="N107" s="38"/>
      <c r="O107" s="38"/>
      <c r="P107" s="38"/>
    </row>
    <row r="108" spans="1:16">
      <c r="A108" s="38"/>
      <c r="B108" s="38"/>
      <c r="C108" s="38"/>
      <c r="D108" s="38"/>
      <c r="E108" s="38"/>
      <c r="F108" s="38"/>
      <c r="G108" s="38"/>
      <c r="H108" s="38"/>
      <c r="I108" s="38"/>
      <c r="J108" s="38"/>
      <c r="K108" s="38"/>
      <c r="L108" s="38"/>
      <c r="M108" s="38"/>
      <c r="N108" s="38"/>
      <c r="O108" s="38"/>
      <c r="P108" s="38"/>
    </row>
    <row r="109" spans="1:16">
      <c r="A109" s="38"/>
      <c r="B109" s="38"/>
      <c r="C109" s="38"/>
      <c r="D109" s="38"/>
      <c r="E109" s="38"/>
      <c r="F109" s="38"/>
      <c r="G109" s="38"/>
      <c r="H109" s="38"/>
      <c r="I109" s="38"/>
      <c r="J109" s="38"/>
      <c r="K109" s="38"/>
      <c r="L109" s="38"/>
      <c r="M109" s="38"/>
      <c r="N109" s="38"/>
      <c r="O109" s="38"/>
      <c r="P109" s="38"/>
    </row>
    <row r="110" spans="1:16">
      <c r="A110" s="38"/>
      <c r="B110" s="38"/>
      <c r="C110" s="38"/>
      <c r="D110" s="38"/>
      <c r="E110" s="38"/>
      <c r="F110" s="38"/>
      <c r="G110" s="38"/>
      <c r="H110" s="38"/>
      <c r="I110" s="38"/>
      <c r="J110" s="38"/>
      <c r="K110" s="38"/>
      <c r="L110" s="38"/>
      <c r="M110" s="38"/>
      <c r="N110" s="38"/>
      <c r="O110" s="38"/>
      <c r="P110" s="38"/>
    </row>
    <row r="111" spans="1:16">
      <c r="A111" s="38"/>
      <c r="B111" s="38"/>
      <c r="C111" s="38"/>
      <c r="D111" s="38"/>
      <c r="E111" s="38"/>
      <c r="F111" s="38"/>
      <c r="G111" s="38"/>
      <c r="H111" s="38"/>
      <c r="I111" s="38"/>
      <c r="J111" s="38"/>
      <c r="K111" s="38"/>
      <c r="L111" s="38"/>
      <c r="M111" s="38"/>
      <c r="N111" s="38"/>
      <c r="O111" s="38"/>
      <c r="P111" s="38"/>
    </row>
    <row r="112" spans="1:16">
      <c r="A112" s="38"/>
      <c r="B112" s="38"/>
      <c r="C112" s="38"/>
      <c r="D112" s="38"/>
      <c r="E112" s="38"/>
      <c r="F112" s="38"/>
      <c r="G112" s="38"/>
      <c r="H112" s="38"/>
      <c r="I112" s="38"/>
      <c r="J112" s="38"/>
      <c r="K112" s="38"/>
      <c r="L112" s="38"/>
      <c r="M112" s="38"/>
      <c r="N112" s="38"/>
      <c r="O112" s="38"/>
      <c r="P112" s="38"/>
    </row>
    <row r="113" spans="1:16">
      <c r="A113" s="38"/>
      <c r="B113" s="38"/>
      <c r="C113" s="38"/>
      <c r="D113" s="38"/>
      <c r="E113" s="38"/>
      <c r="F113" s="38"/>
      <c r="G113" s="38"/>
      <c r="H113" s="38"/>
      <c r="I113" s="38"/>
      <c r="J113" s="38"/>
      <c r="K113" s="38"/>
      <c r="L113" s="38"/>
      <c r="M113" s="38"/>
      <c r="N113" s="38"/>
      <c r="O113" s="38"/>
      <c r="P113" s="38"/>
    </row>
    <row r="114" spans="1:16">
      <c r="A114" s="38"/>
      <c r="B114" s="38"/>
      <c r="C114" s="38"/>
      <c r="D114" s="38"/>
      <c r="E114" s="38"/>
      <c r="F114" s="38"/>
      <c r="G114" s="38"/>
      <c r="H114" s="38"/>
      <c r="I114" s="38"/>
      <c r="J114" s="38"/>
      <c r="K114" s="38"/>
      <c r="L114" s="38"/>
      <c r="M114" s="38"/>
      <c r="N114" s="38"/>
      <c r="O114" s="38"/>
      <c r="P114" s="38"/>
    </row>
    <row r="115" spans="1:16">
      <c r="A115" s="38"/>
      <c r="B115" s="38"/>
      <c r="C115" s="38"/>
      <c r="D115" s="38"/>
      <c r="E115" s="38"/>
      <c r="F115" s="38"/>
      <c r="G115" s="38"/>
      <c r="H115" s="38"/>
      <c r="I115" s="38"/>
      <c r="J115" s="38"/>
      <c r="K115" s="38"/>
      <c r="L115" s="38"/>
      <c r="M115" s="38"/>
      <c r="N115" s="38"/>
      <c r="O115" s="38"/>
      <c r="P115" s="38"/>
    </row>
  </sheetData>
  <sheetProtection algorithmName="SHA-512" hashValue="uJwmDz1IiZePZgyYXkroo6yfnP8POKboUG3diV6HSqOM/faJVPFhwCeVieTtTXXLD4VhydjChyANmAP8jXJxvA==" saltValue="1jG89EA9rOyP4FLrMyOgLQ==" spinCount="100000" sheet="1" objects="1" scenarios="1"/>
  <mergeCells count="5">
    <mergeCell ref="A10:C10"/>
    <mergeCell ref="B16:C16"/>
    <mergeCell ref="B17:C17"/>
    <mergeCell ref="B18:C18"/>
    <mergeCell ref="B19:C19"/>
  </mergeCell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1" id="{FC12DC66-795F-4D64-91B2-EB2D4A00F7B8}">
            <x14:iconSet showValue="0" custom="1">
              <x14:cfvo type="percent">
                <xm:f>0</xm:f>
              </x14:cfvo>
              <x14:cfvo type="num">
                <xm:f>1</xm:f>
              </x14:cfvo>
              <x14:cfvo type="num">
                <xm:f>2</xm:f>
              </x14:cfvo>
              <x14:cfIcon iconSet="3TrafficLights1" iconId="2"/>
              <x14:cfIcon iconSet="3TrafficLights1" iconId="1"/>
              <x14:cfIcon iconSet="3TrafficLights1" iconId="0"/>
            </x14:iconSet>
          </x14:cfRule>
          <xm:sqref>N16:N19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56DC-6429-4C64-AF5B-464C8B499922}">
  <sheetPr codeName="Sheet5"/>
  <dimension ref="A1:O226"/>
  <sheetViews>
    <sheetView workbookViewId="0">
      <selection sqref="A1:E1"/>
    </sheetView>
  </sheetViews>
  <sheetFormatPr defaultColWidth="8.85546875" defaultRowHeight="15"/>
  <cols>
    <col min="1" max="1" width="36" customWidth="1"/>
    <col min="2" max="2" width="21" customWidth="1"/>
    <col min="3" max="3" width="12" customWidth="1"/>
    <col min="4" max="4" width="15.140625" customWidth="1"/>
  </cols>
  <sheetData>
    <row r="1" spans="1:10" ht="23.25">
      <c r="A1" s="278" t="s">
        <v>367</v>
      </c>
      <c r="B1" s="278"/>
      <c r="C1" s="278"/>
      <c r="D1" s="278"/>
      <c r="E1" s="278"/>
    </row>
    <row r="3" spans="1:10">
      <c r="A3" s="12" t="s">
        <v>27</v>
      </c>
      <c r="B3" s="10"/>
      <c r="C3" s="10"/>
      <c r="D3" s="10"/>
      <c r="E3" s="10"/>
      <c r="F3" s="10"/>
      <c r="G3" s="10"/>
      <c r="H3" s="10"/>
      <c r="I3" s="12"/>
      <c r="J3" s="12"/>
    </row>
    <row r="4" spans="1:10">
      <c r="A4" s="10" t="s">
        <v>16</v>
      </c>
      <c r="B4" s="10"/>
      <c r="C4" s="10"/>
      <c r="D4" s="10"/>
      <c r="E4" s="10"/>
      <c r="F4" s="10"/>
      <c r="G4" s="10"/>
      <c r="H4" s="10"/>
      <c r="I4" s="12"/>
      <c r="J4" s="12"/>
    </row>
    <row r="5" spans="1:10">
      <c r="A5" s="10"/>
      <c r="B5" s="10"/>
      <c r="C5" s="10"/>
      <c r="D5" s="10"/>
      <c r="E5" s="10"/>
      <c r="F5" s="10"/>
      <c r="G5" s="10"/>
      <c r="H5" s="10"/>
      <c r="I5" s="12"/>
      <c r="J5" s="12"/>
    </row>
    <row r="6" spans="1:10">
      <c r="A6" s="10" t="s">
        <v>17</v>
      </c>
      <c r="B6" s="10"/>
      <c r="C6" s="10"/>
      <c r="D6" s="10"/>
      <c r="E6" s="10"/>
      <c r="F6" s="10"/>
      <c r="G6" s="10"/>
      <c r="H6" s="10"/>
      <c r="I6" s="12"/>
      <c r="J6" s="12"/>
    </row>
    <row r="7" spans="1:10">
      <c r="A7" s="10" t="s">
        <v>18</v>
      </c>
      <c r="B7" s="10"/>
      <c r="C7" s="10"/>
      <c r="D7" s="10"/>
      <c r="E7" s="10"/>
      <c r="F7" s="10"/>
      <c r="G7" s="10"/>
      <c r="H7" s="10"/>
      <c r="I7" s="12"/>
      <c r="J7" s="12"/>
    </row>
    <row r="8" spans="1:10">
      <c r="A8" s="10" t="s">
        <v>369</v>
      </c>
      <c r="B8" s="10"/>
      <c r="C8" s="10"/>
      <c r="D8" s="10"/>
      <c r="E8" s="10"/>
      <c r="F8" s="10"/>
      <c r="G8" s="10"/>
      <c r="H8" s="10"/>
      <c r="I8" s="12"/>
      <c r="J8" s="12"/>
    </row>
    <row r="9" spans="1:10" s="9" customFormat="1">
      <c r="A9" s="10"/>
      <c r="B9" s="10"/>
      <c r="C9" s="10"/>
      <c r="D9" s="10"/>
      <c r="E9" s="10"/>
      <c r="F9" s="10"/>
      <c r="G9" s="10"/>
      <c r="H9" s="10"/>
      <c r="I9" s="12"/>
      <c r="J9" s="12"/>
    </row>
    <row r="10" spans="1:10">
      <c r="A10" s="10" t="s">
        <v>267</v>
      </c>
      <c r="B10" t="s">
        <v>268</v>
      </c>
      <c r="D10" t="s">
        <v>362</v>
      </c>
      <c r="E10" s="280" t="s">
        <v>370</v>
      </c>
      <c r="F10" s="280"/>
    </row>
    <row r="11" spans="1:10" s="9" customFormat="1" ht="15.75" thickBot="1">
      <c r="A11" s="10"/>
    </row>
    <row r="12" spans="1:10" ht="15.75" thickTop="1">
      <c r="A12" s="141" t="s">
        <v>19</v>
      </c>
      <c r="B12" s="143">
        <v>1717</v>
      </c>
      <c r="F12" s="160" t="s">
        <v>95</v>
      </c>
      <c r="G12" s="142"/>
      <c r="H12" s="161" t="s">
        <v>96</v>
      </c>
    </row>
    <row r="13" spans="1:10">
      <c r="A13" s="146" t="s">
        <v>90</v>
      </c>
      <c r="B13" s="145">
        <v>7.5</v>
      </c>
      <c r="F13" s="146"/>
      <c r="G13" s="8"/>
      <c r="H13" s="162" t="s">
        <v>97</v>
      </c>
    </row>
    <row r="14" spans="1:10" s="9" customFormat="1" ht="15.75" thickBot="1">
      <c r="A14" s="158" t="s">
        <v>215</v>
      </c>
      <c r="B14" s="159">
        <f>B12/B13</f>
        <v>228.93333333333334</v>
      </c>
      <c r="F14" s="146"/>
      <c r="G14" s="8"/>
      <c r="H14" s="162" t="s">
        <v>98</v>
      </c>
    </row>
    <row r="15" spans="1:10" s="9" customFormat="1" ht="16.5" thickTop="1" thickBot="1">
      <c r="F15" s="146"/>
      <c r="G15" s="8"/>
      <c r="H15" s="162" t="s">
        <v>99</v>
      </c>
    </row>
    <row r="16" spans="1:10" s="9" customFormat="1" ht="16.5" thickTop="1" thickBot="1">
      <c r="A16" s="213" t="s">
        <v>352</v>
      </c>
      <c r="B16" s="214">
        <v>0.05</v>
      </c>
      <c r="F16" s="158"/>
      <c r="G16" s="153"/>
      <c r="H16" s="163" t="s">
        <v>100</v>
      </c>
    </row>
    <row r="17" spans="1:15" s="9" customFormat="1" ht="16.5" thickTop="1" thickBot="1">
      <c r="H17" s="15"/>
    </row>
    <row r="18" spans="1:15" s="9" customFormat="1" ht="60.75" thickTop="1">
      <c r="A18" s="170" t="s">
        <v>103</v>
      </c>
      <c r="B18" s="168" t="s">
        <v>104</v>
      </c>
      <c r="C18" s="168" t="s">
        <v>105</v>
      </c>
      <c r="D18" s="169" t="s">
        <v>262</v>
      </c>
      <c r="H18" s="15"/>
    </row>
    <row r="19" spans="1:15" s="9" customFormat="1">
      <c r="A19" s="146" t="s">
        <v>101</v>
      </c>
      <c r="B19" s="164">
        <v>0.4</v>
      </c>
      <c r="C19" s="164">
        <v>0.4</v>
      </c>
      <c r="D19" s="165">
        <v>0.2</v>
      </c>
      <c r="H19" s="15"/>
    </row>
    <row r="20" spans="1:15" s="9" customFormat="1">
      <c r="A20" s="146" t="s">
        <v>261</v>
      </c>
      <c r="B20" s="164">
        <v>0.8</v>
      </c>
      <c r="C20" s="164">
        <v>0</v>
      </c>
      <c r="D20" s="165">
        <v>0.2</v>
      </c>
      <c r="H20" s="15"/>
    </row>
    <row r="21" spans="1:15" s="9" customFormat="1">
      <c r="A21" s="146" t="s">
        <v>9</v>
      </c>
      <c r="B21" s="164">
        <v>0.6</v>
      </c>
      <c r="C21" s="164">
        <v>0.2</v>
      </c>
      <c r="D21" s="165">
        <v>0.2</v>
      </c>
      <c r="H21" s="15"/>
    </row>
    <row r="22" spans="1:15" s="9" customFormat="1">
      <c r="A22" s="146" t="s">
        <v>102</v>
      </c>
      <c r="B22" s="164">
        <v>0</v>
      </c>
      <c r="C22" s="164">
        <v>0.8</v>
      </c>
      <c r="D22" s="165">
        <v>0.2</v>
      </c>
      <c r="H22" s="15"/>
    </row>
    <row r="23" spans="1:15" ht="15.75" thickBot="1">
      <c r="A23" s="158" t="s">
        <v>8</v>
      </c>
      <c r="B23" s="166">
        <v>0.2</v>
      </c>
      <c r="C23" s="166">
        <v>0.6</v>
      </c>
      <c r="D23" s="167">
        <v>0.2</v>
      </c>
    </row>
    <row r="24" spans="1:15" s="9" customFormat="1" ht="16.5" thickTop="1" thickBot="1">
      <c r="B24" s="63"/>
      <c r="C24" s="63"/>
      <c r="D24" s="63"/>
    </row>
    <row r="25" spans="1:15" ht="15.75" thickTop="1">
      <c r="A25" s="141" t="s">
        <v>28</v>
      </c>
      <c r="B25" s="142"/>
      <c r="C25" s="142"/>
      <c r="D25" s="142"/>
      <c r="E25" s="142"/>
      <c r="F25" s="142"/>
      <c r="G25" s="142"/>
      <c r="H25" s="142"/>
      <c r="I25" s="142"/>
      <c r="J25" s="142"/>
      <c r="K25" s="142"/>
      <c r="L25" s="142"/>
      <c r="M25" s="142"/>
      <c r="N25" s="143"/>
    </row>
    <row r="26" spans="1:15">
      <c r="A26" s="144" t="s">
        <v>275</v>
      </c>
      <c r="B26" s="8"/>
      <c r="C26" s="8"/>
      <c r="D26" s="8"/>
      <c r="E26" s="8"/>
      <c r="F26" s="8"/>
      <c r="G26" s="8"/>
      <c r="H26" s="8"/>
      <c r="I26" s="8"/>
      <c r="J26" s="8"/>
      <c r="K26" s="8"/>
      <c r="L26" s="8"/>
      <c r="M26" s="8"/>
      <c r="N26" s="145"/>
    </row>
    <row r="27" spans="1:15" ht="30">
      <c r="A27" s="146"/>
      <c r="B27" s="8"/>
      <c r="C27" s="155" t="s">
        <v>32</v>
      </c>
      <c r="D27" s="155" t="s">
        <v>33</v>
      </c>
      <c r="E27" s="155" t="s">
        <v>34</v>
      </c>
      <c r="F27" s="155" t="s">
        <v>35</v>
      </c>
      <c r="G27" s="156"/>
      <c r="H27" s="157" t="s">
        <v>37</v>
      </c>
      <c r="I27" s="8"/>
      <c r="J27" s="8"/>
      <c r="K27" s="8"/>
      <c r="L27" s="8"/>
      <c r="M27" s="8"/>
      <c r="N27" s="145"/>
      <c r="O27" s="71" t="s">
        <v>82</v>
      </c>
    </row>
    <row r="28" spans="1:15">
      <c r="A28" s="148" t="s">
        <v>39</v>
      </c>
      <c r="B28" s="8" t="s">
        <v>31</v>
      </c>
      <c r="C28" s="149">
        <v>96</v>
      </c>
      <c r="D28" s="149">
        <v>50</v>
      </c>
      <c r="E28" s="149">
        <v>25</v>
      </c>
      <c r="F28" s="149">
        <v>0</v>
      </c>
      <c r="G28" s="149"/>
      <c r="H28" s="8"/>
      <c r="I28" s="8"/>
      <c r="J28" s="8"/>
      <c r="K28" s="8"/>
      <c r="L28" s="8"/>
      <c r="M28" s="8"/>
      <c r="N28" s="145"/>
      <c r="O28" t="str">
        <f>C27</f>
        <v>Totally new</v>
      </c>
    </row>
    <row r="29" spans="1:15">
      <c r="A29" s="148"/>
      <c r="B29" s="8" t="s">
        <v>251</v>
      </c>
      <c r="C29" s="149">
        <v>100</v>
      </c>
      <c r="D29" s="149">
        <v>60</v>
      </c>
      <c r="E29" s="149">
        <v>30</v>
      </c>
      <c r="F29" s="149">
        <v>0</v>
      </c>
      <c r="G29" s="149"/>
      <c r="H29" s="8"/>
      <c r="I29" s="8"/>
      <c r="J29" s="8"/>
      <c r="K29" s="8"/>
      <c r="L29" s="8"/>
      <c r="M29" s="8"/>
      <c r="N29" s="145"/>
      <c r="O29" t="str">
        <f>D27</f>
        <v>Substantial review</v>
      </c>
    </row>
    <row r="30" spans="1:15">
      <c r="A30" s="148" t="s">
        <v>0</v>
      </c>
      <c r="B30" s="8" t="s">
        <v>31</v>
      </c>
      <c r="C30" s="149">
        <v>8</v>
      </c>
      <c r="D30" s="149">
        <v>5</v>
      </c>
      <c r="E30" s="149">
        <v>2</v>
      </c>
      <c r="F30" s="149">
        <v>1</v>
      </c>
      <c r="G30" s="149"/>
      <c r="H30" s="150" t="s">
        <v>38</v>
      </c>
      <c r="I30" s="8"/>
      <c r="J30" s="8"/>
      <c r="K30" s="8"/>
      <c r="L30" s="8"/>
      <c r="M30" s="8"/>
      <c r="N30" s="145"/>
      <c r="O30" t="str">
        <f>E27</f>
        <v>Update</v>
      </c>
    </row>
    <row r="31" spans="1:15">
      <c r="A31" s="148"/>
      <c r="B31" s="8" t="s">
        <v>36</v>
      </c>
      <c r="C31" s="149">
        <v>10</v>
      </c>
      <c r="D31" s="149">
        <v>5</v>
      </c>
      <c r="E31" s="149">
        <v>3</v>
      </c>
      <c r="F31" s="149">
        <v>1</v>
      </c>
      <c r="G31" s="149"/>
      <c r="H31" s="150"/>
      <c r="I31" s="8"/>
      <c r="J31" s="8"/>
      <c r="K31" s="8"/>
      <c r="L31" s="8"/>
      <c r="M31" s="8"/>
      <c r="N31" s="145"/>
      <c r="O31" t="str">
        <f>F27</f>
        <v>Repeat</v>
      </c>
    </row>
    <row r="32" spans="1:15">
      <c r="A32" s="148" t="s">
        <v>1</v>
      </c>
      <c r="B32" s="8" t="s">
        <v>31</v>
      </c>
      <c r="C32" s="149">
        <v>5</v>
      </c>
      <c r="D32" s="149">
        <v>3</v>
      </c>
      <c r="E32" s="149">
        <v>2</v>
      </c>
      <c r="F32" s="149">
        <v>1</v>
      </c>
      <c r="G32" s="149"/>
      <c r="H32" s="150" t="s">
        <v>38</v>
      </c>
      <c r="I32" s="8"/>
      <c r="J32" s="8"/>
      <c r="K32" s="8"/>
      <c r="L32" s="8"/>
      <c r="M32" s="8"/>
      <c r="N32" s="145"/>
    </row>
    <row r="33" spans="1:15">
      <c r="A33" s="148"/>
      <c r="B33" s="8" t="s">
        <v>36</v>
      </c>
      <c r="C33" s="149">
        <v>6</v>
      </c>
      <c r="D33" s="149">
        <v>4</v>
      </c>
      <c r="E33" s="149">
        <v>2</v>
      </c>
      <c r="F33" s="149">
        <v>1</v>
      </c>
      <c r="G33" s="149"/>
      <c r="H33" s="150"/>
      <c r="I33" s="8"/>
      <c r="J33" s="8"/>
      <c r="K33" s="8"/>
      <c r="L33" s="8"/>
      <c r="M33" s="8"/>
      <c r="N33" s="145"/>
      <c r="O33" t="str">
        <f>B28</f>
        <v>On-campus teaching</v>
      </c>
    </row>
    <row r="34" spans="1:15">
      <c r="A34" s="148" t="s">
        <v>7</v>
      </c>
      <c r="B34" s="8" t="s">
        <v>31</v>
      </c>
      <c r="C34" s="149">
        <v>8</v>
      </c>
      <c r="D34" s="149">
        <v>4</v>
      </c>
      <c r="E34" s="149">
        <v>2</v>
      </c>
      <c r="F34" s="149">
        <v>1</v>
      </c>
      <c r="G34" s="149"/>
      <c r="H34" s="150" t="s">
        <v>38</v>
      </c>
      <c r="I34" s="8"/>
      <c r="J34" s="8"/>
      <c r="K34" s="8"/>
      <c r="L34" s="8"/>
      <c r="M34" s="8"/>
      <c r="N34" s="145"/>
      <c r="O34" t="str">
        <f>B29</f>
        <v>Online teaching/blended learning</v>
      </c>
    </row>
    <row r="35" spans="1:15">
      <c r="A35" s="148"/>
      <c r="B35" s="8" t="s">
        <v>36</v>
      </c>
      <c r="C35" s="149">
        <v>8</v>
      </c>
      <c r="D35" s="149">
        <v>5</v>
      </c>
      <c r="E35" s="149">
        <v>3</v>
      </c>
      <c r="F35" s="149">
        <v>1</v>
      </c>
      <c r="G35" s="149"/>
      <c r="H35" s="150"/>
      <c r="I35" s="8"/>
      <c r="J35" s="8"/>
      <c r="K35" s="8"/>
      <c r="L35" s="8"/>
      <c r="M35" s="8"/>
      <c r="N35" s="145"/>
    </row>
    <row r="36" spans="1:15">
      <c r="A36" s="148" t="s">
        <v>84</v>
      </c>
      <c r="B36" s="8" t="s">
        <v>31</v>
      </c>
      <c r="C36" s="149">
        <v>10</v>
      </c>
      <c r="D36" s="149">
        <v>5</v>
      </c>
      <c r="E36" s="149">
        <v>3</v>
      </c>
      <c r="F36" s="149">
        <v>1</v>
      </c>
      <c r="G36" s="149"/>
      <c r="H36" s="150" t="s">
        <v>38</v>
      </c>
      <c r="I36" s="8"/>
      <c r="J36" s="8"/>
      <c r="K36" s="8"/>
      <c r="L36" s="8"/>
      <c r="M36" s="8"/>
      <c r="N36" s="145"/>
      <c r="O36" t="str">
        <f>A30</f>
        <v>Lecture</v>
      </c>
    </row>
    <row r="37" spans="1:15">
      <c r="A37" s="148" t="s">
        <v>85</v>
      </c>
      <c r="B37" s="8" t="s">
        <v>31</v>
      </c>
      <c r="C37" s="149">
        <v>6</v>
      </c>
      <c r="D37" s="149">
        <v>4</v>
      </c>
      <c r="E37" s="149">
        <v>2</v>
      </c>
      <c r="F37" s="149">
        <v>1</v>
      </c>
      <c r="G37" s="149"/>
      <c r="H37" s="150" t="s">
        <v>38</v>
      </c>
      <c r="I37" s="8"/>
      <c r="J37" s="8"/>
      <c r="K37" s="8"/>
      <c r="L37" s="8"/>
      <c r="M37" s="8"/>
      <c r="N37" s="145"/>
      <c r="O37" t="str">
        <f>A32</f>
        <v>Tutorial</v>
      </c>
    </row>
    <row r="38" spans="1:15">
      <c r="A38" s="148" t="s">
        <v>86</v>
      </c>
      <c r="B38" s="8"/>
      <c r="C38" s="149">
        <v>10</v>
      </c>
      <c r="D38" s="149">
        <v>5</v>
      </c>
      <c r="E38" s="149">
        <v>3</v>
      </c>
      <c r="F38" s="149">
        <v>1</v>
      </c>
      <c r="G38" s="149"/>
      <c r="H38" s="150" t="s">
        <v>38</v>
      </c>
      <c r="I38" s="8"/>
      <c r="J38" s="8"/>
      <c r="K38" s="8"/>
      <c r="L38" s="8"/>
      <c r="M38" s="8"/>
      <c r="N38" s="145"/>
      <c r="O38" t="str">
        <f>A34</f>
        <v>Workshop</v>
      </c>
    </row>
    <row r="39" spans="1:15" ht="30">
      <c r="A39" s="148" t="s">
        <v>252</v>
      </c>
      <c r="B39" s="8"/>
      <c r="C39" s="149"/>
      <c r="D39" s="149"/>
      <c r="E39" s="149"/>
      <c r="F39" s="149"/>
      <c r="G39" s="149">
        <v>1</v>
      </c>
      <c r="H39" s="8"/>
      <c r="I39" s="8"/>
      <c r="J39" s="8"/>
      <c r="K39" s="8"/>
      <c r="L39" s="8"/>
      <c r="M39" s="8"/>
      <c r="N39" s="145"/>
      <c r="O39" t="str">
        <f>A36</f>
        <v>Lab session</v>
      </c>
    </row>
    <row r="40" spans="1:15" ht="78" customHeight="1">
      <c r="A40" s="148" t="s">
        <v>88</v>
      </c>
      <c r="B40" s="8"/>
      <c r="C40" s="149"/>
      <c r="D40" s="149"/>
      <c r="E40" s="149"/>
      <c r="F40" s="149"/>
      <c r="G40" s="149">
        <v>4</v>
      </c>
      <c r="H40" s="8"/>
      <c r="I40" s="8"/>
      <c r="J40" s="8"/>
      <c r="K40" s="8"/>
      <c r="L40" s="8"/>
      <c r="M40" s="8"/>
      <c r="N40" s="145"/>
      <c r="O40" t="str">
        <f>A37</f>
        <v>Studio class</v>
      </c>
    </row>
    <row r="41" spans="1:15" ht="30">
      <c r="A41" s="148" t="s">
        <v>274</v>
      </c>
      <c r="B41" s="8" t="s">
        <v>31</v>
      </c>
      <c r="C41" s="149"/>
      <c r="D41" s="149"/>
      <c r="E41" s="149"/>
      <c r="F41" s="149"/>
      <c r="G41" s="149">
        <f>20/60</f>
        <v>0.33333333333333331</v>
      </c>
      <c r="H41" s="8"/>
      <c r="I41" s="8"/>
      <c r="J41" s="8"/>
      <c r="K41" s="8"/>
      <c r="L41" s="8"/>
      <c r="M41" s="8"/>
      <c r="N41" s="145"/>
      <c r="O41" t="str">
        <f>A38</f>
        <v>Field trip</v>
      </c>
    </row>
    <row r="42" spans="1:15">
      <c r="A42" s="148"/>
      <c r="B42" s="8" t="s">
        <v>36</v>
      </c>
      <c r="C42" s="149"/>
      <c r="D42" s="149"/>
      <c r="E42" s="149"/>
      <c r="F42" s="149"/>
      <c r="G42" s="149">
        <f>25/60</f>
        <v>0.41666666666666669</v>
      </c>
      <c r="H42" s="8"/>
      <c r="I42" s="8"/>
      <c r="J42" s="8"/>
      <c r="K42" s="8"/>
      <c r="L42" s="8"/>
      <c r="M42" s="8"/>
      <c r="N42" s="145"/>
    </row>
    <row r="43" spans="1:15" s="9" customFormat="1" ht="30">
      <c r="A43" s="148" t="s">
        <v>89</v>
      </c>
      <c r="B43" s="8" t="s">
        <v>31</v>
      </c>
      <c r="C43" s="149"/>
      <c r="D43" s="149"/>
      <c r="E43" s="149"/>
      <c r="F43" s="149"/>
      <c r="G43" s="149">
        <f>60/60</f>
        <v>1</v>
      </c>
      <c r="H43" s="151" t="s">
        <v>40</v>
      </c>
      <c r="I43" s="8"/>
      <c r="J43" s="8"/>
      <c r="K43" s="8"/>
      <c r="L43" s="8"/>
      <c r="M43" s="8"/>
      <c r="N43" s="145"/>
    </row>
    <row r="44" spans="1:15" s="9" customFormat="1">
      <c r="A44" s="148"/>
      <c r="B44" s="8" t="s">
        <v>36</v>
      </c>
      <c r="C44" s="149"/>
      <c r="D44" s="149"/>
      <c r="E44" s="149"/>
      <c r="F44" s="149"/>
      <c r="G44" s="149">
        <f>60/60</f>
        <v>1</v>
      </c>
      <c r="H44" s="8"/>
      <c r="I44" s="8"/>
      <c r="J44" s="8"/>
      <c r="K44" s="8"/>
      <c r="L44" s="8"/>
      <c r="M44" s="8"/>
      <c r="N44" s="145"/>
    </row>
    <row r="45" spans="1:15" s="9" customFormat="1" ht="30">
      <c r="A45" s="148" t="s">
        <v>260</v>
      </c>
      <c r="B45" s="8" t="s">
        <v>31</v>
      </c>
      <c r="C45" s="149"/>
      <c r="D45" s="149"/>
      <c r="E45" s="149"/>
      <c r="F45" s="149"/>
      <c r="G45" s="149">
        <f>30/60</f>
        <v>0.5</v>
      </c>
      <c r="H45" s="8"/>
      <c r="I45" s="8"/>
      <c r="J45" s="8"/>
      <c r="K45" s="8"/>
      <c r="L45" s="8"/>
      <c r="M45" s="8"/>
      <c r="N45" s="145"/>
    </row>
    <row r="46" spans="1:15" s="9" customFormat="1">
      <c r="A46" s="148"/>
      <c r="B46" s="8" t="s">
        <v>36</v>
      </c>
      <c r="C46" s="149"/>
      <c r="D46" s="149"/>
      <c r="E46" s="149"/>
      <c r="F46" s="149"/>
      <c r="G46" s="149">
        <f>40/60</f>
        <v>0.66666666666666663</v>
      </c>
      <c r="H46" s="8"/>
      <c r="I46" s="8"/>
      <c r="J46" s="8"/>
      <c r="K46" s="8"/>
      <c r="L46" s="8"/>
      <c r="M46" s="8"/>
      <c r="N46" s="145"/>
    </row>
    <row r="47" spans="1:15" s="9" customFormat="1" ht="15.75" thickBot="1">
      <c r="A47" s="152" t="s">
        <v>218</v>
      </c>
      <c r="B47" s="153"/>
      <c r="C47" s="153"/>
      <c r="D47" s="153"/>
      <c r="E47" s="153"/>
      <c r="F47" s="153"/>
      <c r="G47" s="153">
        <v>25</v>
      </c>
      <c r="H47" s="153">
        <v>0.1</v>
      </c>
      <c r="I47" s="153"/>
      <c r="J47" s="153"/>
      <c r="K47" s="153"/>
      <c r="L47" s="153"/>
      <c r="M47" s="153"/>
      <c r="N47" s="154"/>
      <c r="O47" s="9" t="s">
        <v>220</v>
      </c>
    </row>
    <row r="48" spans="1:15" s="9" customFormat="1" ht="15.75" thickTop="1">
      <c r="A48" s="279" t="s">
        <v>270</v>
      </c>
      <c r="B48" s="279"/>
      <c r="C48" s="279"/>
      <c r="D48" s="279"/>
      <c r="E48" s="279"/>
      <c r="F48" s="279"/>
      <c r="G48" s="279"/>
      <c r="H48" s="279"/>
      <c r="I48" s="279"/>
      <c r="J48" s="279"/>
      <c r="K48" s="279"/>
      <c r="L48" s="279"/>
      <c r="M48" s="279"/>
      <c r="O48" s="9" t="s">
        <v>221</v>
      </c>
    </row>
    <row r="49" spans="1:8" s="9" customFormat="1">
      <c r="A49" s="188" t="s">
        <v>282</v>
      </c>
      <c r="B49" s="189" t="s">
        <v>281</v>
      </c>
      <c r="F49" s="12" t="s">
        <v>279</v>
      </c>
      <c r="H49" s="12" t="s">
        <v>280</v>
      </c>
    </row>
    <row r="50" spans="1:8" s="9" customFormat="1">
      <c r="A50" s="16"/>
      <c r="B50" s="187" t="s">
        <v>277</v>
      </c>
      <c r="F50" s="9">
        <v>40</v>
      </c>
      <c r="H50" s="9" t="s">
        <v>278</v>
      </c>
    </row>
    <row r="51" spans="1:8" s="9" customFormat="1">
      <c r="A51" s="16"/>
      <c r="B51" s="14" t="s">
        <v>284</v>
      </c>
      <c r="F51" s="9">
        <v>13</v>
      </c>
      <c r="H51" s="9" t="s">
        <v>285</v>
      </c>
    </row>
    <row r="52" spans="1:8" ht="15.75" thickBot="1">
      <c r="A52" s="16"/>
    </row>
    <row r="53" spans="1:8" ht="15.75" thickTop="1">
      <c r="A53" s="171" t="s">
        <v>29</v>
      </c>
      <c r="B53" s="143"/>
    </row>
    <row r="54" spans="1:8" ht="30">
      <c r="A54" s="181" t="s">
        <v>41</v>
      </c>
      <c r="B54" s="186" t="s">
        <v>42</v>
      </c>
    </row>
    <row r="55" spans="1:8" ht="60">
      <c r="A55" s="148" t="s">
        <v>348</v>
      </c>
      <c r="B55" s="162">
        <v>120</v>
      </c>
    </row>
    <row r="56" spans="1:8" ht="60">
      <c r="A56" s="148" t="s">
        <v>349</v>
      </c>
      <c r="B56" s="162">
        <v>80</v>
      </c>
    </row>
    <row r="57" spans="1:8" ht="30">
      <c r="A57" s="148" t="s">
        <v>347</v>
      </c>
      <c r="B57" s="162">
        <v>80</v>
      </c>
    </row>
    <row r="58" spans="1:8" ht="30">
      <c r="A58" s="148" t="s">
        <v>346</v>
      </c>
      <c r="B58" s="162">
        <v>60</v>
      </c>
    </row>
    <row r="59" spans="1:8" ht="30">
      <c r="A59" s="148" t="s">
        <v>336</v>
      </c>
      <c r="B59" s="162">
        <v>16</v>
      </c>
    </row>
    <row r="60" spans="1:8" ht="30">
      <c r="A60" s="148" t="s">
        <v>351</v>
      </c>
      <c r="B60" s="162">
        <v>120</v>
      </c>
    </row>
    <row r="61" spans="1:8" ht="30">
      <c r="A61" s="148" t="s">
        <v>337</v>
      </c>
      <c r="B61" s="162">
        <v>500</v>
      </c>
    </row>
    <row r="62" spans="1:8" ht="30">
      <c r="A62" s="148" t="s">
        <v>338</v>
      </c>
      <c r="B62" s="162">
        <v>100</v>
      </c>
    </row>
    <row r="63" spans="1:8" ht="30">
      <c r="A63" s="148" t="s">
        <v>339</v>
      </c>
      <c r="B63" s="162">
        <v>50</v>
      </c>
    </row>
    <row r="64" spans="1:8" ht="30">
      <c r="A64" s="148" t="s">
        <v>340</v>
      </c>
      <c r="B64" s="162">
        <v>30</v>
      </c>
    </row>
    <row r="65" spans="1:13" ht="30">
      <c r="A65" s="148" t="s">
        <v>341</v>
      </c>
      <c r="B65" s="162">
        <v>140</v>
      </c>
    </row>
    <row r="66" spans="1:13" ht="30">
      <c r="A66" s="148" t="s">
        <v>342</v>
      </c>
      <c r="B66" s="162">
        <v>60</v>
      </c>
    </row>
    <row r="67" spans="1:13" ht="45">
      <c r="A67" s="148" t="s">
        <v>343</v>
      </c>
      <c r="B67" s="162">
        <v>60</v>
      </c>
    </row>
    <row r="68" spans="1:13">
      <c r="A68" s="148" t="s">
        <v>43</v>
      </c>
      <c r="B68" s="162">
        <v>500</v>
      </c>
    </row>
    <row r="69" spans="1:13" ht="30">
      <c r="A69" s="148" t="s">
        <v>344</v>
      </c>
      <c r="B69" s="162">
        <v>150</v>
      </c>
      <c r="D69" s="14" t="s">
        <v>110</v>
      </c>
    </row>
    <row r="70" spans="1:13" ht="30.75" thickBot="1">
      <c r="A70" s="152" t="s">
        <v>345</v>
      </c>
      <c r="B70" s="163">
        <v>150</v>
      </c>
    </row>
    <row r="71" spans="1:13" ht="15.75" thickTop="1">
      <c r="A71" s="279" t="s">
        <v>269</v>
      </c>
      <c r="B71" s="279"/>
      <c r="C71" s="279"/>
      <c r="D71" s="279"/>
      <c r="E71" s="279"/>
      <c r="F71" s="279"/>
      <c r="G71" s="279"/>
      <c r="H71" s="279"/>
      <c r="I71" s="279"/>
      <c r="J71" s="279"/>
      <c r="K71" s="279"/>
      <c r="L71" s="279"/>
      <c r="M71" s="279"/>
    </row>
    <row r="72" spans="1:13" s="9" customFormat="1">
      <c r="A72" s="16"/>
    </row>
    <row r="73" spans="1:13" s="9" customFormat="1">
      <c r="A73" s="188" t="s">
        <v>289</v>
      </c>
      <c r="B73" s="193" t="s">
        <v>291</v>
      </c>
    </row>
    <row r="74" spans="1:13" s="9" customFormat="1" ht="60">
      <c r="A74" s="16" t="s">
        <v>290</v>
      </c>
      <c r="B74" s="16" t="s">
        <v>292</v>
      </c>
      <c r="C74" s="16" t="s">
        <v>293</v>
      </c>
    </row>
    <row r="75" spans="1:13" s="9" customFormat="1">
      <c r="A75" s="16" t="s">
        <v>294</v>
      </c>
      <c r="B75" s="15">
        <f>B55</f>
        <v>120</v>
      </c>
      <c r="C75" s="15">
        <f>B57</f>
        <v>80</v>
      </c>
    </row>
    <row r="76" spans="1:13" s="9" customFormat="1" ht="30">
      <c r="A76" s="16" t="s">
        <v>295</v>
      </c>
      <c r="B76" s="15">
        <f>B56</f>
        <v>80</v>
      </c>
      <c r="C76" s="15">
        <f>B57</f>
        <v>80</v>
      </c>
    </row>
    <row r="77" spans="1:13" s="9" customFormat="1" ht="30.75" customHeight="1">
      <c r="A77" s="207" t="s">
        <v>328</v>
      </c>
      <c r="B77" s="15">
        <f>C77/2</f>
        <v>30</v>
      </c>
      <c r="C77" s="15">
        <f>B58</f>
        <v>60</v>
      </c>
    </row>
    <row r="78" spans="1:13" s="9" customFormat="1">
      <c r="A78" s="16" t="s">
        <v>296</v>
      </c>
      <c r="B78" s="15">
        <f>B77</f>
        <v>30</v>
      </c>
      <c r="C78" s="15">
        <f>C77/2</f>
        <v>30</v>
      </c>
    </row>
    <row r="79" spans="1:13" s="9" customFormat="1">
      <c r="A79" s="16" t="s">
        <v>297</v>
      </c>
      <c r="B79" s="15">
        <f>0</f>
        <v>0</v>
      </c>
      <c r="C79" s="15">
        <f>C78</f>
        <v>30</v>
      </c>
    </row>
    <row r="80" spans="1:13" s="9" customFormat="1">
      <c r="A80" s="16"/>
    </row>
    <row r="81" spans="1:14" s="9" customFormat="1">
      <c r="A81" s="16"/>
    </row>
    <row r="82" spans="1:14" s="9" customFormat="1">
      <c r="A82" s="16"/>
    </row>
    <row r="83" spans="1:14" s="9" customFormat="1">
      <c r="A83" s="16"/>
    </row>
    <row r="84" spans="1:14" s="9" customFormat="1">
      <c r="A84" s="16"/>
    </row>
    <row r="85" spans="1:14" s="9" customFormat="1">
      <c r="A85" s="16"/>
    </row>
    <row r="86" spans="1:14" s="9" customFormat="1">
      <c r="A86" s="16"/>
    </row>
    <row r="87" spans="1:14" s="9" customFormat="1">
      <c r="A87" s="16"/>
    </row>
    <row r="88" spans="1:14" s="9" customFormat="1">
      <c r="A88" s="16"/>
    </row>
    <row r="89" spans="1:14" s="9" customFormat="1">
      <c r="A89" s="16"/>
    </row>
    <row r="90" spans="1:14" s="9" customFormat="1">
      <c r="A90" s="16"/>
    </row>
    <row r="91" spans="1:14" ht="15.75" thickBot="1">
      <c r="A91" s="16"/>
    </row>
    <row r="92" spans="1:14" ht="15.75" thickTop="1">
      <c r="A92" s="141" t="s">
        <v>30</v>
      </c>
      <c r="B92" s="142" t="s">
        <v>77</v>
      </c>
      <c r="C92" s="142"/>
      <c r="D92" s="142"/>
      <c r="E92" s="142"/>
      <c r="F92" s="143"/>
    </row>
    <row r="93" spans="1:14">
      <c r="A93" s="146"/>
      <c r="B93" s="147" t="s">
        <v>45</v>
      </c>
      <c r="C93" s="8"/>
      <c r="D93" s="8"/>
      <c r="E93" s="8"/>
      <c r="F93" s="145"/>
      <c r="G93" s="17" t="s">
        <v>5</v>
      </c>
      <c r="N93" s="17" t="s">
        <v>273</v>
      </c>
    </row>
    <row r="94" spans="1:14">
      <c r="A94" s="182" t="s">
        <v>46</v>
      </c>
      <c r="B94" s="172" t="s">
        <v>12</v>
      </c>
      <c r="C94" s="172" t="s">
        <v>10</v>
      </c>
      <c r="D94" s="172" t="s">
        <v>11</v>
      </c>
      <c r="E94" s="8"/>
      <c r="F94" s="145"/>
      <c r="G94" s="18" t="s">
        <v>12</v>
      </c>
      <c r="H94" s="9" t="s">
        <v>286</v>
      </c>
      <c r="N94">
        <v>2015</v>
      </c>
    </row>
    <row r="95" spans="1:14">
      <c r="A95" s="148" t="s">
        <v>44</v>
      </c>
      <c r="B95" s="173">
        <v>1860</v>
      </c>
      <c r="C95" s="173">
        <v>1250</v>
      </c>
      <c r="D95" s="173">
        <v>825</v>
      </c>
      <c r="E95" s="8"/>
      <c r="F95" s="145"/>
      <c r="G95" s="18" t="s">
        <v>10</v>
      </c>
      <c r="H95" s="9" t="s">
        <v>287</v>
      </c>
      <c r="N95">
        <f>1+N94</f>
        <v>2016</v>
      </c>
    </row>
    <row r="96" spans="1:14" ht="30">
      <c r="A96" s="148" t="s">
        <v>47</v>
      </c>
      <c r="B96" s="173">
        <v>1000</v>
      </c>
      <c r="C96" s="173">
        <v>700</v>
      </c>
      <c r="D96" s="173">
        <v>700</v>
      </c>
      <c r="E96" s="8"/>
      <c r="F96" s="145"/>
      <c r="G96" s="18" t="s">
        <v>11</v>
      </c>
      <c r="H96" s="9" t="s">
        <v>288</v>
      </c>
      <c r="N96" s="9">
        <f t="shared" ref="N96:N107" si="0">1+N95</f>
        <v>2017</v>
      </c>
    </row>
    <row r="97" spans="1:14" ht="30">
      <c r="A97" s="148" t="s">
        <v>48</v>
      </c>
      <c r="B97" s="173">
        <v>700</v>
      </c>
      <c r="C97" s="173">
        <v>450</v>
      </c>
      <c r="D97" s="173">
        <v>400</v>
      </c>
      <c r="E97" s="8"/>
      <c r="F97" s="145"/>
      <c r="N97" s="9">
        <f t="shared" si="0"/>
        <v>2018</v>
      </c>
    </row>
    <row r="98" spans="1:14">
      <c r="A98" s="148" t="s">
        <v>49</v>
      </c>
      <c r="B98" s="173">
        <v>700</v>
      </c>
      <c r="C98" s="173">
        <v>550</v>
      </c>
      <c r="D98" s="173">
        <v>400</v>
      </c>
      <c r="E98" s="8"/>
      <c r="F98" s="145"/>
      <c r="N98" s="9">
        <f t="shared" si="0"/>
        <v>2019</v>
      </c>
    </row>
    <row r="99" spans="1:14">
      <c r="A99" s="148" t="s">
        <v>50</v>
      </c>
      <c r="B99" s="173">
        <v>500</v>
      </c>
      <c r="C99" s="173">
        <v>300</v>
      </c>
      <c r="D99" s="173">
        <v>200</v>
      </c>
      <c r="E99" s="8"/>
      <c r="F99" s="145"/>
      <c r="N99" s="9">
        <f t="shared" si="0"/>
        <v>2020</v>
      </c>
    </row>
    <row r="100" spans="1:14">
      <c r="A100" s="148" t="s">
        <v>51</v>
      </c>
      <c r="B100" s="173">
        <v>150</v>
      </c>
      <c r="C100" s="173">
        <v>150</v>
      </c>
      <c r="D100" s="173">
        <v>145</v>
      </c>
      <c r="E100" s="8"/>
      <c r="F100" s="145"/>
      <c r="N100" s="9">
        <f t="shared" si="0"/>
        <v>2021</v>
      </c>
    </row>
    <row r="101" spans="1:14">
      <c r="A101" s="148" t="s">
        <v>26</v>
      </c>
      <c r="B101" s="173">
        <v>180</v>
      </c>
      <c r="C101" s="173">
        <v>180</v>
      </c>
      <c r="D101" s="173">
        <v>140</v>
      </c>
      <c r="E101" s="8"/>
      <c r="F101" s="145"/>
      <c r="N101" s="9">
        <f t="shared" si="0"/>
        <v>2022</v>
      </c>
    </row>
    <row r="102" spans="1:14" ht="30">
      <c r="A102" s="148" t="s">
        <v>52</v>
      </c>
      <c r="B102" s="173">
        <v>150</v>
      </c>
      <c r="C102" s="173">
        <v>150</v>
      </c>
      <c r="D102" s="173">
        <v>100</v>
      </c>
      <c r="E102" s="8"/>
      <c r="F102" s="145"/>
      <c r="N102" s="9">
        <f t="shared" si="0"/>
        <v>2023</v>
      </c>
    </row>
    <row r="103" spans="1:14">
      <c r="A103" s="148"/>
      <c r="B103" s="173"/>
      <c r="C103" s="173"/>
      <c r="D103" s="173"/>
      <c r="E103" s="8"/>
      <c r="F103" s="145"/>
      <c r="N103" s="9">
        <f t="shared" si="0"/>
        <v>2024</v>
      </c>
    </row>
    <row r="104" spans="1:14">
      <c r="A104" s="181" t="s">
        <v>53</v>
      </c>
      <c r="B104" s="173"/>
      <c r="C104" s="173"/>
      <c r="D104" s="173"/>
      <c r="E104" s="8"/>
      <c r="F104" s="145"/>
      <c r="N104" s="9">
        <f t="shared" si="0"/>
        <v>2025</v>
      </c>
    </row>
    <row r="105" spans="1:14" ht="30">
      <c r="A105" s="148" t="s">
        <v>57</v>
      </c>
      <c r="B105" s="173"/>
      <c r="C105" s="173"/>
      <c r="D105" s="173"/>
      <c r="E105" s="173">
        <v>50</v>
      </c>
      <c r="F105" s="145"/>
      <c r="N105" s="9">
        <f t="shared" si="0"/>
        <v>2026</v>
      </c>
    </row>
    <row r="106" spans="1:14" ht="45">
      <c r="A106" s="148" t="s">
        <v>228</v>
      </c>
      <c r="B106" s="173"/>
      <c r="C106" s="173"/>
      <c r="D106" s="173"/>
      <c r="E106" s="173">
        <v>30</v>
      </c>
      <c r="F106" s="145"/>
      <c r="N106" s="9">
        <f t="shared" si="0"/>
        <v>2027</v>
      </c>
    </row>
    <row r="107" spans="1:14" s="9" customFormat="1" ht="30">
      <c r="A107" s="148" t="s">
        <v>58</v>
      </c>
      <c r="B107" s="173"/>
      <c r="C107" s="173"/>
      <c r="D107" s="173"/>
      <c r="E107" s="173">
        <v>40</v>
      </c>
      <c r="F107" s="145"/>
      <c r="N107" s="9">
        <f t="shared" si="0"/>
        <v>2028</v>
      </c>
    </row>
    <row r="108" spans="1:14" s="9" customFormat="1">
      <c r="A108" s="148" t="s">
        <v>59</v>
      </c>
      <c r="B108" s="173"/>
      <c r="C108" s="173"/>
      <c r="D108" s="173"/>
      <c r="E108" s="173">
        <v>40</v>
      </c>
      <c r="F108" s="145"/>
    </row>
    <row r="109" spans="1:14" s="9" customFormat="1">
      <c r="A109" s="148" t="s">
        <v>60</v>
      </c>
      <c r="B109" s="173"/>
      <c r="C109" s="173"/>
      <c r="D109" s="173"/>
      <c r="E109" s="173">
        <v>50</v>
      </c>
      <c r="F109" s="145"/>
    </row>
    <row r="110" spans="1:14" s="9" customFormat="1">
      <c r="A110" s="148" t="s">
        <v>61</v>
      </c>
      <c r="B110" s="173"/>
      <c r="C110" s="173"/>
      <c r="D110" s="173"/>
      <c r="E110" s="173">
        <v>40</v>
      </c>
      <c r="F110" s="145"/>
    </row>
    <row r="111" spans="1:14" s="9" customFormat="1">
      <c r="A111" s="148" t="s">
        <v>213</v>
      </c>
      <c r="B111" s="173"/>
      <c r="C111" s="173"/>
      <c r="D111" s="173"/>
      <c r="E111" s="173">
        <v>60</v>
      </c>
      <c r="F111" s="145"/>
    </row>
    <row r="112" spans="1:14" s="9" customFormat="1" ht="30">
      <c r="A112" s="148" t="s">
        <v>64</v>
      </c>
      <c r="B112" s="173"/>
      <c r="C112" s="173"/>
      <c r="D112" s="173"/>
      <c r="E112" s="173">
        <v>50</v>
      </c>
      <c r="F112" s="145"/>
    </row>
    <row r="113" spans="1:6" s="9" customFormat="1" ht="30">
      <c r="A113" s="148" t="s">
        <v>65</v>
      </c>
      <c r="B113" s="173"/>
      <c r="C113" s="173"/>
      <c r="D113" s="173"/>
      <c r="E113" s="173">
        <v>125</v>
      </c>
      <c r="F113" s="145"/>
    </row>
    <row r="114" spans="1:6">
      <c r="A114" s="148" t="s">
        <v>66</v>
      </c>
      <c r="B114" s="173"/>
      <c r="C114" s="173"/>
      <c r="D114" s="173"/>
      <c r="E114" s="173">
        <v>50</v>
      </c>
      <c r="F114" s="145"/>
    </row>
    <row r="115" spans="1:6">
      <c r="A115" s="148" t="s">
        <v>67</v>
      </c>
      <c r="B115" s="173"/>
      <c r="C115" s="173"/>
      <c r="D115" s="173"/>
      <c r="E115" s="173">
        <v>125</v>
      </c>
      <c r="F115" s="145"/>
    </row>
    <row r="116" spans="1:6">
      <c r="A116" s="148" t="s">
        <v>68</v>
      </c>
      <c r="B116" s="173"/>
      <c r="C116" s="173"/>
      <c r="D116" s="173"/>
      <c r="E116" s="173">
        <v>50</v>
      </c>
      <c r="F116" s="145"/>
    </row>
    <row r="117" spans="1:6">
      <c r="A117" s="148" t="s">
        <v>69</v>
      </c>
      <c r="B117" s="173"/>
      <c r="C117" s="173"/>
      <c r="D117" s="173"/>
      <c r="E117" s="173">
        <v>100</v>
      </c>
      <c r="F117" s="145"/>
    </row>
    <row r="118" spans="1:6" s="9" customFormat="1" ht="45">
      <c r="A118" s="148" t="s">
        <v>70</v>
      </c>
      <c r="B118" s="173"/>
      <c r="C118" s="173"/>
      <c r="D118" s="173"/>
      <c r="E118" s="173">
        <v>40</v>
      </c>
      <c r="F118" s="145"/>
    </row>
    <row r="119" spans="1:6" s="9" customFormat="1" ht="45">
      <c r="A119" s="148" t="s">
        <v>71</v>
      </c>
      <c r="B119" s="173"/>
      <c r="C119" s="173"/>
      <c r="D119" s="173"/>
      <c r="E119" s="173">
        <v>140</v>
      </c>
      <c r="F119" s="145"/>
    </row>
    <row r="120" spans="1:6" s="9" customFormat="1" ht="45">
      <c r="A120" s="148" t="s">
        <v>229</v>
      </c>
      <c r="B120" s="173"/>
      <c r="C120" s="173"/>
      <c r="D120" s="173"/>
      <c r="E120" s="173">
        <v>60</v>
      </c>
      <c r="F120" s="145"/>
    </row>
    <row r="121" spans="1:6" s="9" customFormat="1">
      <c r="A121" s="148" t="s">
        <v>72</v>
      </c>
      <c r="B121" s="173"/>
      <c r="C121" s="173"/>
      <c r="D121" s="173"/>
      <c r="E121" s="173">
        <v>200</v>
      </c>
      <c r="F121" s="145"/>
    </row>
    <row r="122" spans="1:6" s="9" customFormat="1" ht="30">
      <c r="A122" s="148" t="s">
        <v>73</v>
      </c>
      <c r="B122" s="173"/>
      <c r="C122" s="173"/>
      <c r="D122" s="173"/>
      <c r="E122" s="173">
        <v>125</v>
      </c>
      <c r="F122" s="145"/>
    </row>
    <row r="123" spans="1:6">
      <c r="A123" s="148" t="s">
        <v>62</v>
      </c>
      <c r="B123" s="173"/>
      <c r="C123" s="173"/>
      <c r="D123" s="173"/>
      <c r="E123" s="173">
        <v>40</v>
      </c>
      <c r="F123" s="145"/>
    </row>
    <row r="124" spans="1:6">
      <c r="A124" s="148" t="s">
        <v>63</v>
      </c>
      <c r="B124" s="173"/>
      <c r="C124" s="173"/>
      <c r="D124" s="173"/>
      <c r="E124" s="173">
        <v>80</v>
      </c>
      <c r="F124" s="145"/>
    </row>
    <row r="125" spans="1:6" s="9" customFormat="1" ht="63">
      <c r="A125" s="174" t="s">
        <v>243</v>
      </c>
      <c r="B125" s="173"/>
      <c r="C125" s="173"/>
      <c r="D125" s="173"/>
      <c r="E125" s="173"/>
      <c r="F125" s="145"/>
    </row>
    <row r="126" spans="1:6" s="9" customFormat="1">
      <c r="A126" s="175" t="s">
        <v>240</v>
      </c>
      <c r="B126" s="173"/>
      <c r="C126" s="173"/>
      <c r="D126" s="173"/>
      <c r="E126" s="173">
        <v>80</v>
      </c>
      <c r="F126" s="145"/>
    </row>
    <row r="127" spans="1:6" s="9" customFormat="1">
      <c r="A127" s="175" t="s">
        <v>242</v>
      </c>
      <c r="B127" s="173"/>
      <c r="C127" s="173"/>
      <c r="D127" s="173"/>
      <c r="E127" s="173">
        <v>40</v>
      </c>
      <c r="F127" s="145"/>
    </row>
    <row r="128" spans="1:6" s="9" customFormat="1" ht="94.5">
      <c r="A128" s="176" t="s">
        <v>255</v>
      </c>
      <c r="B128" s="173"/>
      <c r="C128" s="173"/>
      <c r="D128" s="173"/>
      <c r="E128" s="173">
        <v>2</v>
      </c>
      <c r="F128" s="183" t="s">
        <v>245</v>
      </c>
    </row>
    <row r="129" spans="1:6" s="9" customFormat="1" ht="31.5">
      <c r="A129" s="177" t="s">
        <v>246</v>
      </c>
      <c r="B129" s="173"/>
      <c r="C129" s="173"/>
      <c r="D129" s="173"/>
      <c r="E129" s="173">
        <v>120</v>
      </c>
      <c r="F129" s="145"/>
    </row>
    <row r="130" spans="1:6" ht="15.75">
      <c r="A130" s="178"/>
      <c r="B130" s="173"/>
      <c r="C130" s="173"/>
      <c r="D130" s="173"/>
      <c r="E130" s="8"/>
      <c r="F130" s="145"/>
    </row>
    <row r="131" spans="1:6">
      <c r="A131" s="181" t="s">
        <v>54</v>
      </c>
      <c r="B131" s="173"/>
      <c r="C131" s="173"/>
      <c r="D131" s="173"/>
      <c r="E131" s="8"/>
      <c r="F131" s="145"/>
    </row>
    <row r="132" spans="1:6" s="9" customFormat="1" ht="30">
      <c r="A132" s="179" t="s">
        <v>74</v>
      </c>
      <c r="B132" s="173"/>
      <c r="C132" s="173"/>
      <c r="D132" s="173"/>
      <c r="E132" s="173">
        <v>50</v>
      </c>
      <c r="F132" s="145"/>
    </row>
    <row r="133" spans="1:6" s="9" customFormat="1" ht="30">
      <c r="A133" s="179" t="s">
        <v>222</v>
      </c>
      <c r="B133" s="173"/>
      <c r="C133" s="173"/>
      <c r="D133" s="173"/>
      <c r="E133" s="173">
        <v>150</v>
      </c>
      <c r="F133" s="145"/>
    </row>
    <row r="134" spans="1:6" s="9" customFormat="1" ht="30">
      <c r="A134" s="179" t="s">
        <v>248</v>
      </c>
      <c r="B134" s="173"/>
      <c r="C134" s="173"/>
      <c r="D134" s="173"/>
      <c r="E134" s="173">
        <v>40</v>
      </c>
      <c r="F134" s="145"/>
    </row>
    <row r="135" spans="1:6" s="9" customFormat="1" ht="30">
      <c r="A135" s="179" t="s">
        <v>75</v>
      </c>
      <c r="B135" s="173"/>
      <c r="C135" s="173"/>
      <c r="D135" s="173"/>
      <c r="E135" s="8"/>
      <c r="F135" s="145"/>
    </row>
    <row r="136" spans="1:6" s="9" customFormat="1" ht="45">
      <c r="A136" s="179" t="s">
        <v>354</v>
      </c>
      <c r="B136" s="173"/>
      <c r="C136" s="173"/>
      <c r="D136" s="173"/>
      <c r="E136" s="173">
        <v>30</v>
      </c>
      <c r="F136" s="145"/>
    </row>
    <row r="137" spans="1:6" s="9" customFormat="1" ht="30">
      <c r="A137" s="179" t="s">
        <v>353</v>
      </c>
      <c r="B137" s="173"/>
      <c r="C137" s="173"/>
      <c r="D137" s="173"/>
      <c r="E137" s="173">
        <v>4</v>
      </c>
      <c r="F137" s="145"/>
    </row>
    <row r="138" spans="1:6" s="9" customFormat="1" ht="45">
      <c r="A138" s="179" t="s">
        <v>323</v>
      </c>
      <c r="B138" s="173"/>
      <c r="C138" s="173"/>
      <c r="D138" s="173"/>
      <c r="E138" s="173">
        <v>50</v>
      </c>
      <c r="F138" s="145"/>
    </row>
    <row r="139" spans="1:6">
      <c r="A139" s="148" t="s">
        <v>321</v>
      </c>
      <c r="B139" s="173"/>
      <c r="C139" s="173"/>
      <c r="D139" s="173"/>
      <c r="E139" s="173">
        <v>50</v>
      </c>
      <c r="F139" s="145"/>
    </row>
    <row r="140" spans="1:6">
      <c r="A140" s="148" t="s">
        <v>76</v>
      </c>
      <c r="B140" s="173"/>
      <c r="C140" s="173"/>
      <c r="D140" s="173"/>
      <c r="E140" s="173">
        <v>125</v>
      </c>
      <c r="F140" s="145"/>
    </row>
    <row r="141" spans="1:6">
      <c r="A141" s="146"/>
      <c r="B141" s="173"/>
      <c r="C141" s="173"/>
      <c r="D141" s="173"/>
      <c r="E141" s="173"/>
      <c r="F141" s="145"/>
    </row>
    <row r="142" spans="1:6">
      <c r="A142" s="181" t="s">
        <v>55</v>
      </c>
      <c r="B142" s="8"/>
      <c r="C142" s="8"/>
      <c r="D142" s="8"/>
      <c r="E142" s="173">
        <v>50</v>
      </c>
      <c r="F142" s="145"/>
    </row>
    <row r="143" spans="1:6" s="9" customFormat="1" ht="63">
      <c r="A143" s="148" t="s">
        <v>239</v>
      </c>
      <c r="B143" s="8"/>
      <c r="C143" s="8"/>
      <c r="D143" s="8"/>
      <c r="E143" s="173"/>
      <c r="F143" s="145"/>
    </row>
    <row r="144" spans="1:6" s="9" customFormat="1">
      <c r="A144" s="175" t="s">
        <v>240</v>
      </c>
      <c r="B144" s="8"/>
      <c r="C144" s="8"/>
      <c r="D144" s="8"/>
      <c r="E144" s="173">
        <v>125</v>
      </c>
      <c r="F144" s="145"/>
    </row>
    <row r="145" spans="1:13" s="9" customFormat="1">
      <c r="A145" s="175" t="s">
        <v>242</v>
      </c>
      <c r="B145" s="8"/>
      <c r="C145" s="8"/>
      <c r="D145" s="8"/>
      <c r="E145" s="173">
        <v>50</v>
      </c>
      <c r="F145" s="145"/>
    </row>
    <row r="146" spans="1:13">
      <c r="A146" s="146"/>
      <c r="B146" s="8"/>
      <c r="C146" s="8"/>
      <c r="D146" s="8"/>
      <c r="E146" s="173"/>
      <c r="F146" s="145"/>
    </row>
    <row r="147" spans="1:13">
      <c r="A147" s="181" t="s">
        <v>56</v>
      </c>
      <c r="B147" s="8"/>
      <c r="C147" s="8"/>
      <c r="D147" s="8"/>
      <c r="E147" s="173">
        <v>100</v>
      </c>
      <c r="F147" s="145"/>
    </row>
    <row r="148" spans="1:13" ht="90">
      <c r="A148" s="148" t="s">
        <v>247</v>
      </c>
      <c r="B148" s="8"/>
      <c r="C148" s="8"/>
      <c r="D148" s="8"/>
      <c r="E148" s="8"/>
      <c r="F148" s="145"/>
    </row>
    <row r="149" spans="1:13">
      <c r="A149" s="175" t="s">
        <v>240</v>
      </c>
      <c r="B149" s="8"/>
      <c r="C149" s="8"/>
      <c r="D149" s="8"/>
      <c r="E149" s="173">
        <v>125</v>
      </c>
      <c r="F149" s="145"/>
    </row>
    <row r="150" spans="1:13" ht="15.75" thickBot="1">
      <c r="A150" s="180" t="s">
        <v>241</v>
      </c>
      <c r="B150" s="153"/>
      <c r="C150" s="153"/>
      <c r="D150" s="153"/>
      <c r="E150" s="184">
        <v>50</v>
      </c>
      <c r="F150" s="154"/>
    </row>
    <row r="151" spans="1:13" ht="15.75" thickTop="1">
      <c r="A151" s="279" t="s">
        <v>271</v>
      </c>
      <c r="B151" s="279"/>
      <c r="C151" s="279"/>
      <c r="D151" s="279"/>
      <c r="E151" s="279"/>
      <c r="F151" s="279"/>
      <c r="G151" s="279"/>
      <c r="H151" s="279"/>
      <c r="I151" s="279"/>
      <c r="J151" s="279"/>
      <c r="K151" s="279"/>
      <c r="L151" s="279"/>
      <c r="M151" s="279"/>
    </row>
    <row r="153" spans="1:13" s="9" customFormat="1"/>
    <row r="154" spans="1:13" s="9" customFormat="1"/>
    <row r="155" spans="1:13" s="9" customFormat="1"/>
    <row r="156" spans="1:13" s="9" customFormat="1" ht="15.75">
      <c r="A156" s="185" t="s">
        <v>272</v>
      </c>
    </row>
    <row r="157" spans="1:13">
      <c r="A157" s="68" t="s">
        <v>111</v>
      </c>
      <c r="B157" s="68" t="s">
        <v>112</v>
      </c>
    </row>
    <row r="158" spans="1:13" ht="21.75" customHeight="1">
      <c r="A158" s="69" t="s">
        <v>113</v>
      </c>
      <c r="B158" s="69" t="s">
        <v>114</v>
      </c>
    </row>
    <row r="159" spans="1:13">
      <c r="A159" s="69" t="s">
        <v>115</v>
      </c>
      <c r="B159" s="69" t="s">
        <v>204</v>
      </c>
    </row>
    <row r="160" spans="1:13">
      <c r="A160" s="69" t="s">
        <v>116</v>
      </c>
      <c r="B160" s="69" t="s">
        <v>117</v>
      </c>
    </row>
    <row r="161" spans="1:2">
      <c r="A161" s="69" t="s">
        <v>118</v>
      </c>
      <c r="B161" s="69" t="s">
        <v>119</v>
      </c>
    </row>
    <row r="162" spans="1:2">
      <c r="A162" s="69" t="s">
        <v>120</v>
      </c>
      <c r="B162" s="69" t="s">
        <v>121</v>
      </c>
    </row>
    <row r="163" spans="1:2">
      <c r="A163" s="69" t="s">
        <v>122</v>
      </c>
      <c r="B163" s="69" t="s">
        <v>123</v>
      </c>
    </row>
    <row r="164" spans="1:2">
      <c r="A164" s="69" t="s">
        <v>124</v>
      </c>
      <c r="B164" s="69" t="s">
        <v>125</v>
      </c>
    </row>
    <row r="165" spans="1:2">
      <c r="A165" s="69" t="s">
        <v>126</v>
      </c>
      <c r="B165" s="69" t="s">
        <v>127</v>
      </c>
    </row>
    <row r="166" spans="1:2">
      <c r="A166" s="69" t="s">
        <v>128</v>
      </c>
      <c r="B166" s="69" t="s">
        <v>129</v>
      </c>
    </row>
    <row r="167" spans="1:2">
      <c r="A167" s="69" t="s">
        <v>130</v>
      </c>
      <c r="B167" s="69" t="s">
        <v>131</v>
      </c>
    </row>
    <row r="168" spans="1:2">
      <c r="A168" s="69" t="s">
        <v>0</v>
      </c>
      <c r="B168" s="69" t="s">
        <v>205</v>
      </c>
    </row>
    <row r="169" spans="1:2">
      <c r="A169" s="69" t="s">
        <v>132</v>
      </c>
      <c r="B169" s="69" t="s">
        <v>133</v>
      </c>
    </row>
    <row r="170" spans="1:2">
      <c r="A170" s="69" t="s">
        <v>134</v>
      </c>
      <c r="B170" s="69" t="s">
        <v>135</v>
      </c>
    </row>
    <row r="171" spans="1:2">
      <c r="A171" s="69" t="s">
        <v>136</v>
      </c>
      <c r="B171" s="69" t="s">
        <v>137</v>
      </c>
    </row>
    <row r="172" spans="1:2">
      <c r="A172" s="69" t="s">
        <v>138</v>
      </c>
      <c r="B172" s="69" t="s">
        <v>139</v>
      </c>
    </row>
    <row r="173" spans="1:2">
      <c r="A173" s="69" t="s">
        <v>140</v>
      </c>
      <c r="B173" s="69" t="s">
        <v>141</v>
      </c>
    </row>
    <row r="174" spans="1:2">
      <c r="A174" s="69" t="s">
        <v>142</v>
      </c>
      <c r="B174" s="69" t="s">
        <v>143</v>
      </c>
    </row>
    <row r="175" spans="1:2">
      <c r="A175" s="69"/>
      <c r="B175" s="69" t="s">
        <v>144</v>
      </c>
    </row>
    <row r="176" spans="1:2">
      <c r="A176" s="69"/>
      <c r="B176" s="69" t="s">
        <v>145</v>
      </c>
    </row>
    <row r="177" spans="1:2">
      <c r="A177" s="69"/>
      <c r="B177" s="69" t="s">
        <v>146</v>
      </c>
    </row>
    <row r="178" spans="1:2">
      <c r="A178" s="69"/>
      <c r="B178" s="70" t="s">
        <v>147</v>
      </c>
    </row>
    <row r="179" spans="1:2">
      <c r="A179" s="69"/>
      <c r="B179" s="70" t="s">
        <v>148</v>
      </c>
    </row>
    <row r="180" spans="1:2">
      <c r="A180" s="69"/>
      <c r="B180" s="70" t="s">
        <v>149</v>
      </c>
    </row>
    <row r="181" spans="1:2">
      <c r="A181" s="69" t="s">
        <v>150</v>
      </c>
      <c r="B181" s="69" t="s">
        <v>206</v>
      </c>
    </row>
    <row r="182" spans="1:2">
      <c r="A182" s="69"/>
      <c r="B182" s="70" t="s">
        <v>151</v>
      </c>
    </row>
    <row r="183" spans="1:2">
      <c r="A183" s="69"/>
      <c r="B183" s="70" t="s">
        <v>152</v>
      </c>
    </row>
    <row r="184" spans="1:2">
      <c r="A184" s="69" t="s">
        <v>153</v>
      </c>
      <c r="B184" s="69" t="s">
        <v>154</v>
      </c>
    </row>
    <row r="185" spans="1:2">
      <c r="A185" s="69" t="s">
        <v>155</v>
      </c>
      <c r="B185" s="69" t="s">
        <v>156</v>
      </c>
    </row>
    <row r="186" spans="1:2">
      <c r="A186" s="69" t="s">
        <v>157</v>
      </c>
      <c r="B186" s="69" t="s">
        <v>158</v>
      </c>
    </row>
    <row r="187" spans="1:2">
      <c r="A187" s="69" t="s">
        <v>159</v>
      </c>
      <c r="B187" s="69" t="s">
        <v>160</v>
      </c>
    </row>
    <row r="188" spans="1:2">
      <c r="A188" s="69"/>
      <c r="B188" s="70" t="s">
        <v>161</v>
      </c>
    </row>
    <row r="189" spans="1:2">
      <c r="A189" s="69"/>
      <c r="B189" s="70" t="s">
        <v>162</v>
      </c>
    </row>
    <row r="190" spans="1:2">
      <c r="A190" s="69"/>
      <c r="B190" s="70" t="s">
        <v>163</v>
      </c>
    </row>
    <row r="191" spans="1:2">
      <c r="A191" s="69"/>
      <c r="B191" s="70" t="s">
        <v>164</v>
      </c>
    </row>
    <row r="192" spans="1:2">
      <c r="A192" s="69"/>
      <c r="B192" s="70" t="s">
        <v>165</v>
      </c>
    </row>
    <row r="193" spans="1:2">
      <c r="A193" s="69"/>
      <c r="B193" s="70" t="s">
        <v>166</v>
      </c>
    </row>
    <row r="194" spans="1:2">
      <c r="A194" s="69"/>
      <c r="B194" s="70" t="s">
        <v>167</v>
      </c>
    </row>
    <row r="195" spans="1:2">
      <c r="A195" s="69"/>
      <c r="B195" s="70" t="s">
        <v>168</v>
      </c>
    </row>
    <row r="196" spans="1:2">
      <c r="A196" s="69"/>
      <c r="B196" s="70" t="s">
        <v>169</v>
      </c>
    </row>
    <row r="197" spans="1:2">
      <c r="A197" s="69"/>
      <c r="B197" s="70" t="s">
        <v>170</v>
      </c>
    </row>
    <row r="198" spans="1:2">
      <c r="A198" s="69"/>
      <c r="B198" s="70" t="s">
        <v>171</v>
      </c>
    </row>
    <row r="199" spans="1:2">
      <c r="A199" s="69"/>
      <c r="B199" s="70" t="s">
        <v>172</v>
      </c>
    </row>
    <row r="200" spans="1:2">
      <c r="A200" s="69"/>
      <c r="B200" s="70" t="s">
        <v>173</v>
      </c>
    </row>
    <row r="201" spans="1:2">
      <c r="A201" s="69"/>
      <c r="B201" s="70" t="s">
        <v>174</v>
      </c>
    </row>
    <row r="202" spans="1:2">
      <c r="A202" s="69"/>
      <c r="B202" s="70" t="s">
        <v>175</v>
      </c>
    </row>
    <row r="203" spans="1:2">
      <c r="A203" s="69"/>
      <c r="B203" s="70" t="s">
        <v>176</v>
      </c>
    </row>
    <row r="204" spans="1:2">
      <c r="A204" s="69" t="s">
        <v>177</v>
      </c>
      <c r="B204" s="69" t="s">
        <v>178</v>
      </c>
    </row>
    <row r="205" spans="1:2">
      <c r="A205" s="69"/>
      <c r="B205" s="70" t="s">
        <v>179</v>
      </c>
    </row>
    <row r="206" spans="1:2">
      <c r="A206" s="69"/>
      <c r="B206" s="70" t="s">
        <v>180</v>
      </c>
    </row>
    <row r="207" spans="1:2">
      <c r="A207" s="69"/>
      <c r="B207" s="70" t="s">
        <v>181</v>
      </c>
    </row>
    <row r="208" spans="1:2">
      <c r="A208" s="69"/>
      <c r="B208" s="70" t="s">
        <v>182</v>
      </c>
    </row>
    <row r="209" spans="1:2">
      <c r="A209" s="69"/>
      <c r="B209" s="70" t="s">
        <v>183</v>
      </c>
    </row>
    <row r="210" spans="1:2">
      <c r="A210" s="69"/>
      <c r="B210" s="70" t="s">
        <v>184</v>
      </c>
    </row>
    <row r="211" spans="1:2">
      <c r="A211" s="69"/>
      <c r="B211" s="70" t="s">
        <v>185</v>
      </c>
    </row>
    <row r="212" spans="1:2">
      <c r="A212" s="69"/>
      <c r="B212" s="70" t="s">
        <v>186</v>
      </c>
    </row>
    <row r="213" spans="1:2">
      <c r="A213" s="69"/>
      <c r="B213" s="70" t="s">
        <v>187</v>
      </c>
    </row>
    <row r="214" spans="1:2">
      <c r="A214" s="69"/>
      <c r="B214" s="70" t="s">
        <v>188</v>
      </c>
    </row>
    <row r="215" spans="1:2">
      <c r="A215" s="69"/>
      <c r="B215" s="70" t="s">
        <v>189</v>
      </c>
    </row>
    <row r="216" spans="1:2">
      <c r="A216" s="69"/>
      <c r="B216" s="70" t="s">
        <v>190</v>
      </c>
    </row>
    <row r="217" spans="1:2">
      <c r="A217" s="69"/>
      <c r="B217" s="69" t="s">
        <v>191</v>
      </c>
    </row>
    <row r="218" spans="1:2">
      <c r="A218" s="69"/>
      <c r="B218" s="70" t="s">
        <v>192</v>
      </c>
    </row>
    <row r="219" spans="1:2">
      <c r="A219" s="69"/>
      <c r="B219" s="70" t="s">
        <v>193</v>
      </c>
    </row>
    <row r="220" spans="1:2">
      <c r="A220" s="69"/>
      <c r="B220" s="70" t="s">
        <v>194</v>
      </c>
    </row>
    <row r="221" spans="1:2">
      <c r="A221" s="69" t="s">
        <v>1</v>
      </c>
      <c r="B221" s="69" t="s">
        <v>195</v>
      </c>
    </row>
    <row r="222" spans="1:2">
      <c r="A222" s="69" t="s">
        <v>196</v>
      </c>
      <c r="B222" s="69" t="s">
        <v>197</v>
      </c>
    </row>
    <row r="223" spans="1:2">
      <c r="A223" s="69" t="s">
        <v>198</v>
      </c>
      <c r="B223" s="69" t="s">
        <v>199</v>
      </c>
    </row>
    <row r="224" spans="1:2">
      <c r="A224" s="69"/>
      <c r="B224" s="69" t="s">
        <v>200</v>
      </c>
    </row>
    <row r="225" spans="1:2">
      <c r="A225" s="69" t="s">
        <v>7</v>
      </c>
      <c r="B225" s="69" t="s">
        <v>201</v>
      </c>
    </row>
    <row r="226" spans="1:2">
      <c r="A226" s="69" t="s">
        <v>202</v>
      </c>
      <c r="B226" s="69" t="s">
        <v>203</v>
      </c>
    </row>
  </sheetData>
  <sheetProtection algorithmName="SHA-512" hashValue="bRJZ5zdrsd4+2Xf9qqG/+JbpG+nK7FJwIAWBXSA4zmsA7dFXR0QagW5dXPvk1+DgvQFElgqDASLfYU+3DsFqAQ==" saltValue="catDOZqxZbMFYy2tz1ZDGQ==" spinCount="100000" sheet="1" objects="1" scenarios="1"/>
  <mergeCells count="5">
    <mergeCell ref="A1:E1"/>
    <mergeCell ref="A48:M48"/>
    <mergeCell ref="A71:M71"/>
    <mergeCell ref="A151:M151"/>
    <mergeCell ref="E10:F10"/>
  </mergeCell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Introduction</vt:lpstr>
      <vt:lpstr>Research</vt:lpstr>
      <vt:lpstr>Teaching</vt:lpstr>
      <vt:lpstr>Adminstration and Service</vt:lpstr>
      <vt:lpstr>SUMMARY</vt:lpstr>
      <vt:lpstr>Data</vt:lpstr>
      <vt:lpstr>Research!Print_Area</vt:lpstr>
    </vt:vector>
  </TitlesOfParts>
  <Company>Faculty of Arts University of Tasmania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tthomas</dc:creator>
  <cp:lastModifiedBy>andrewef</cp:lastModifiedBy>
  <cp:lastPrinted>2020-04-23T03:56:36Z</cp:lastPrinted>
  <dcterms:created xsi:type="dcterms:W3CDTF">2009-08-03T02:51:10Z</dcterms:created>
  <dcterms:modified xsi:type="dcterms:W3CDTF">2022-05-18T02:25:29Z</dcterms:modified>
</cp:coreProperties>
</file>