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24A70AC-C0FB-46F6-BC0C-67519760C070}" xr6:coauthVersionLast="36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7-Oct-23" sheetId="1" r:id="rId1"/>
    <sheet name="14-Oct-23" sheetId="9" r:id="rId2"/>
    <sheet name="Data" sheetId="11" r:id="rId3"/>
    <sheet name="21-10-23" sheetId="12" r:id="rId4"/>
    <sheet name="28-10-23" sheetId="13" r:id="rId5"/>
    <sheet name="11-11-23" sheetId="14" r:id="rId6"/>
    <sheet name="18-11-23" sheetId="15" r:id="rId7"/>
    <sheet name="19-11-23" sheetId="16" r:id="rId8"/>
    <sheet name="25-11-23" sheetId="17" r:id="rId9"/>
    <sheet name="Sheet1" sheetId="18" r:id="rId10"/>
    <sheet name="Sheet2" sheetId="19" state="hidden" r:id="rId11"/>
  </sheet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8" l="1"/>
  <c r="E27" i="18"/>
  <c r="E26" i="18"/>
  <c r="E25" i="18"/>
  <c r="E24" i="18"/>
  <c r="E29" i="17"/>
  <c r="E27" i="17"/>
  <c r="E28" i="17"/>
  <c r="E26" i="17"/>
  <c r="I20" i="14"/>
  <c r="F20" i="14"/>
  <c r="B20" i="14"/>
  <c r="B10" i="14"/>
  <c r="E25" i="17"/>
  <c r="E24" i="17"/>
  <c r="A8" i="15"/>
  <c r="B6" i="15"/>
  <c r="C9" i="13"/>
  <c r="C6" i="13"/>
  <c r="C11" i="13" s="1"/>
  <c r="B14" i="12"/>
  <c r="B11" i="12"/>
  <c r="B16" i="12" s="1"/>
  <c r="D6" i="12"/>
  <c r="C6" i="12"/>
  <c r="B5" i="12"/>
  <c r="E6" i="12" s="1"/>
  <c r="C11" i="9"/>
  <c r="C12" i="9"/>
  <c r="C15" i="9"/>
  <c r="C14" i="9"/>
  <c r="C13" i="9"/>
  <c r="C10" i="9"/>
  <c r="C5" i="9"/>
  <c r="E15" i="9"/>
  <c r="E14" i="9"/>
  <c r="E13" i="9"/>
  <c r="E12" i="9"/>
  <c r="E11" i="9"/>
  <c r="E10" i="9"/>
  <c r="C7" i="9"/>
  <c r="C6" i="9"/>
  <c r="K16" i="11"/>
  <c r="K15" i="11"/>
  <c r="E16" i="9" l="1"/>
  <c r="D16" i="9"/>
  <c r="E16" i="1"/>
  <c r="D16" i="1"/>
  <c r="E17" i="9" l="1"/>
  <c r="K4" i="11"/>
  <c r="K8" i="11"/>
  <c r="K12" i="11"/>
  <c r="K14" i="11"/>
  <c r="K10" i="11"/>
  <c r="K6" i="11"/>
  <c r="K13" i="11"/>
  <c r="K11" i="11"/>
  <c r="K9" i="11"/>
  <c r="K7" i="11"/>
  <c r="K5" i="11"/>
  <c r="E17" i="1"/>
  <c r="D22" i="1" s="1"/>
  <c r="F17" i="1"/>
  <c r="D18" i="9" l="1"/>
  <c r="D19" i="9"/>
  <c r="D20" i="9"/>
  <c r="D21" i="1"/>
  <c r="D19" i="1"/>
  <c r="F17" i="9"/>
  <c r="D20" i="1"/>
  <c r="D21" i="9"/>
</calcChain>
</file>

<file path=xl/sharedStrings.xml><?xml version="1.0" encoding="utf-8"?>
<sst xmlns="http://schemas.openxmlformats.org/spreadsheetml/2006/main" count="454" uniqueCount="183">
  <si>
    <t>to jump on last arrow CTRL+Down arrow key</t>
  </si>
  <si>
    <t>to jump on first arrow CTRL+Up arrow key</t>
  </si>
  <si>
    <t>Change of colour and font is called Formating</t>
  </si>
  <si>
    <t>Name</t>
  </si>
  <si>
    <t>Student ID</t>
  </si>
  <si>
    <t>Program</t>
  </si>
  <si>
    <t>BSAF</t>
  </si>
  <si>
    <t xml:space="preserve">Section </t>
  </si>
  <si>
    <t>IE</t>
  </si>
  <si>
    <t>S.NO</t>
  </si>
  <si>
    <t>Course code</t>
  </si>
  <si>
    <t>Course name</t>
  </si>
  <si>
    <t>Marks allocated</t>
  </si>
  <si>
    <t>Marks Obtained</t>
  </si>
  <si>
    <t>CCA</t>
  </si>
  <si>
    <t>Accounting</t>
  </si>
  <si>
    <t>Sociology</t>
  </si>
  <si>
    <t>English</t>
  </si>
  <si>
    <t>Maths</t>
  </si>
  <si>
    <t>PST</t>
  </si>
  <si>
    <t>CTRL+S = Save</t>
  </si>
  <si>
    <t>Total</t>
  </si>
  <si>
    <t>Percentage</t>
  </si>
  <si>
    <t>For percetage - =(Value1/Value2)*100</t>
  </si>
  <si>
    <t>ALT + = Sum/Total</t>
  </si>
  <si>
    <t>to jump on left arrow CTRL+left arrow key</t>
  </si>
  <si>
    <t>To adjust column - Double click on top colum</t>
  </si>
  <si>
    <t>to jump on right arrow CTRL+right arrow key</t>
  </si>
  <si>
    <t>CTRL+Z = Undo</t>
  </si>
  <si>
    <t>Clear formats  adjusts to basic excel font and standard</t>
  </si>
  <si>
    <t>CTRL+X = Cut</t>
  </si>
  <si>
    <t>To shift rows - Select and cut, press enter on the area you want to paste.</t>
  </si>
  <si>
    <t>IF Statement: In case wants to put any condition</t>
  </si>
  <si>
    <t>Referencing of colums - = enter cell</t>
  </si>
  <si>
    <t>GRADE</t>
  </si>
  <si>
    <t>Conditional formatting - Equals to 90/any number</t>
  </si>
  <si>
    <t>Accounts</t>
  </si>
  <si>
    <t xml:space="preserve">Ahmad </t>
  </si>
  <si>
    <t>Ali</t>
  </si>
  <si>
    <t>Zehra</t>
  </si>
  <si>
    <t>Fatima</t>
  </si>
  <si>
    <t>Noman</t>
  </si>
  <si>
    <t>Kaleen</t>
  </si>
  <si>
    <t>Jennifer</t>
  </si>
  <si>
    <t>Abdullah</t>
  </si>
  <si>
    <t>Sadia</t>
  </si>
  <si>
    <t>Talha</t>
  </si>
  <si>
    <t>Asad</t>
  </si>
  <si>
    <t>BABS</t>
  </si>
  <si>
    <t>A</t>
  </si>
  <si>
    <t>F</t>
  </si>
  <si>
    <t>C</t>
  </si>
  <si>
    <t>B</t>
  </si>
  <si>
    <t>Computer</t>
  </si>
  <si>
    <t xml:space="preserve"> </t>
  </si>
  <si>
    <t>Saad</t>
  </si>
  <si>
    <t>Younus</t>
  </si>
  <si>
    <t>Student Name</t>
  </si>
  <si>
    <t>Section</t>
  </si>
  <si>
    <t>Grade</t>
  </si>
  <si>
    <t>Remainder</t>
  </si>
  <si>
    <t>Number</t>
  </si>
  <si>
    <t>Divisor</t>
  </si>
  <si>
    <t>Unit sold</t>
  </si>
  <si>
    <t>Price per unit</t>
  </si>
  <si>
    <t>Revenue</t>
  </si>
  <si>
    <t>Cost per unit</t>
  </si>
  <si>
    <t>Cost</t>
  </si>
  <si>
    <t>Income</t>
  </si>
  <si>
    <t>Income Statement</t>
  </si>
  <si>
    <t>Loan Amount</t>
  </si>
  <si>
    <t>Interest Rate</t>
  </si>
  <si>
    <t>Term</t>
  </si>
  <si>
    <t>Repayments</t>
  </si>
  <si>
    <t>Months</t>
  </si>
  <si>
    <t>Per annum</t>
  </si>
  <si>
    <t>Interest rate</t>
  </si>
  <si>
    <t>Order ID</t>
  </si>
  <si>
    <t>Item</t>
  </si>
  <si>
    <t>Company</t>
  </si>
  <si>
    <t>Item Category</t>
  </si>
  <si>
    <t>Amount</t>
  </si>
  <si>
    <t>City</t>
  </si>
  <si>
    <t>Day</t>
  </si>
  <si>
    <t>Month</t>
  </si>
  <si>
    <t>Year</t>
  </si>
  <si>
    <t>Iphone</t>
  </si>
  <si>
    <t>Infinix Hot 6</t>
  </si>
  <si>
    <t>Led</t>
  </si>
  <si>
    <t>S8</t>
  </si>
  <si>
    <t>L500</t>
  </si>
  <si>
    <t>N650</t>
  </si>
  <si>
    <t>Play Station</t>
  </si>
  <si>
    <t>Xbox</t>
  </si>
  <si>
    <t>Led100</t>
  </si>
  <si>
    <t>Led200</t>
  </si>
  <si>
    <t>DSLR</t>
  </si>
  <si>
    <t>Charge2</t>
  </si>
  <si>
    <t>Watch1</t>
  </si>
  <si>
    <t>Watch22</t>
  </si>
  <si>
    <t>Apple</t>
  </si>
  <si>
    <t>Infinix</t>
  </si>
  <si>
    <t>Samsung</t>
  </si>
  <si>
    <t>HP</t>
  </si>
  <si>
    <t>DELL</t>
  </si>
  <si>
    <t>Sony</t>
  </si>
  <si>
    <t>Microsoft</t>
  </si>
  <si>
    <t>Orange</t>
  </si>
  <si>
    <t>Canon</t>
  </si>
  <si>
    <t>FITBIT</t>
  </si>
  <si>
    <t>Rolex</t>
  </si>
  <si>
    <t>Tag Huer</t>
  </si>
  <si>
    <t>Mobile Phone</t>
  </si>
  <si>
    <t>Home Electronic</t>
  </si>
  <si>
    <t>Office Electronic</t>
  </si>
  <si>
    <t>Watch</t>
  </si>
  <si>
    <t>Lahore</t>
  </si>
  <si>
    <t>Faisalabad</t>
  </si>
  <si>
    <t>Karachi</t>
  </si>
  <si>
    <t>Multan</t>
  </si>
  <si>
    <t>Bahawalpur</t>
  </si>
  <si>
    <t>Peshawar</t>
  </si>
  <si>
    <t>Quetta</t>
  </si>
  <si>
    <t>Sialkot</t>
  </si>
  <si>
    <t xml:space="preserve">Jan </t>
  </si>
  <si>
    <t>Feb</t>
  </si>
  <si>
    <t>Mar</t>
  </si>
  <si>
    <t>Jan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</si>
  <si>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</si>
  <si>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</si>
  <si>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</si>
  <si>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</si>
  <si>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</si>
  <si>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</si>
  <si>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</si>
  <si>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</si>
  <si>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</si>
  <si>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Watch222</t>
  </si>
  <si>
    <t>Watch 232</t>
  </si>
  <si>
    <t>Tshirt1</t>
  </si>
  <si>
    <t>Sneaker</t>
  </si>
  <si>
    <t>Sneaker1</t>
  </si>
  <si>
    <t>Sneaker222</t>
  </si>
  <si>
    <t>Hublot</t>
  </si>
  <si>
    <t>Zellbury</t>
  </si>
  <si>
    <t>Vans</t>
  </si>
  <si>
    <t>Adidas Original</t>
  </si>
  <si>
    <t>Clothing</t>
  </si>
  <si>
    <t>Sargodha</t>
  </si>
  <si>
    <t>Row Labels</t>
  </si>
  <si>
    <t>Grand Total</t>
  </si>
  <si>
    <t>(All)</t>
  </si>
  <si>
    <t>Count of Amount</t>
  </si>
  <si>
    <t>S.No</t>
  </si>
  <si>
    <t>Sales Man</t>
  </si>
  <si>
    <t>Ahmed</t>
  </si>
  <si>
    <t>Mubeen</t>
  </si>
  <si>
    <t>Sana</t>
  </si>
  <si>
    <t>Hamza</t>
  </si>
  <si>
    <t>Shaheer</t>
  </si>
  <si>
    <t>Rawalpindi</t>
  </si>
  <si>
    <t>Sahiwal</t>
  </si>
  <si>
    <t>Phone</t>
  </si>
  <si>
    <t>Washing Machine</t>
  </si>
  <si>
    <t>LED</t>
  </si>
  <si>
    <t>Laptop</t>
  </si>
  <si>
    <t>Motor Cycle</t>
  </si>
  <si>
    <t>Car</t>
  </si>
  <si>
    <t>Calculate a Monthly Loan Amount</t>
  </si>
  <si>
    <t>Amount Borrowed</t>
  </si>
  <si>
    <t>No of Payments</t>
  </si>
  <si>
    <t>Monthly payments</t>
  </si>
  <si>
    <t>My goal is to keep car loan at $275</t>
  </si>
  <si>
    <t>Borrow Less Money</t>
  </si>
  <si>
    <t>Monthly Payments</t>
  </si>
  <si>
    <t>Lower Interest Rate</t>
  </si>
  <si>
    <t>Change No of Payments</t>
  </si>
  <si>
    <t>Muhammad Ali Farooq Mamsa</t>
  </si>
  <si>
    <t>Data</t>
  </si>
  <si>
    <t>Data Table</t>
  </si>
  <si>
    <t>Ahmed(Karachi)</t>
  </si>
  <si>
    <t>&gt;200000</t>
  </si>
  <si>
    <t>Mobile Phone in 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</si>
</sst>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ahnschrift"/>
      <family val="2"/>
    </font>
    <font>
      <b/>
      <sz val="11"/>
      <color theme="1"/>
      <name val="Bahnschrift"/>
      <family val="2"/>
    </font>
    <font>
      <b/>
      <sz val="10"/>
      <color theme="1"/>
      <name val="Bahnschrift"/>
      <family val="2"/>
    </font>
    <font>
      <sz val="10"/>
      <color theme="1"/>
      <name val="Bahnschrift"/>
      <family val="2"/>
    </font>
    <font>
      <sz val="11"/>
      <color theme="5"/>
      <name val="Bahnschrift"/>
      <family val="2"/>
    </font>
    <font>
      <b/>
      <u/>
      <sz val="11"/>
      <color theme="1"/>
      <name val="Bahnschrift"/>
      <family val="2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6" borderId="0" xfId="0" applyFont="1" applyFill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0" xfId="0" applyFont="1" applyFill="1"/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10" fontId="3" fillId="0" borderId="0" xfId="1" applyNumberFormat="1" applyFont="1"/>
    <xf numFmtId="0" fontId="3" fillId="7" borderId="0" xfId="0" applyFont="1" applyFill="1" applyAlignment="1">
      <alignment horizontal="left"/>
    </xf>
    <xf numFmtId="0" fontId="7" fillId="0" borderId="0" xfId="0" applyFont="1"/>
    <xf numFmtId="0" fontId="3" fillId="5" borderId="0" xfId="0" applyFont="1" applyFill="1"/>
    <xf numFmtId="0" fontId="4" fillId="2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0" fontId="3" fillId="0" borderId="0" xfId="1" applyNumberFormat="1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2" borderId="0" xfId="0" applyFont="1" applyFill="1"/>
    <xf numFmtId="9" fontId="3" fillId="0" borderId="0" xfId="0" applyNumberFormat="1" applyFont="1"/>
    <xf numFmtId="8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6" fontId="3" fillId="0" borderId="0" xfId="0" applyNumberFormat="1" applyFont="1"/>
    <xf numFmtId="0" fontId="3" fillId="2" borderId="1" xfId="0" applyFont="1" applyFill="1" applyBorder="1"/>
    <xf numFmtId="0" fontId="3" fillId="0" borderId="1" xfId="0" applyFont="1" applyBorder="1"/>
    <xf numFmtId="10" fontId="3" fillId="0" borderId="1" xfId="0" applyNumberFormat="1" applyFont="1" applyBorder="1"/>
    <xf numFmtId="8" fontId="3" fillId="0" borderId="1" xfId="0" applyNumberFormat="1" applyFont="1" applyBorder="1"/>
    <xf numFmtId="8" fontId="3" fillId="2" borderId="1" xfId="0" applyNumberFormat="1" applyFont="1" applyFill="1" applyBorder="1"/>
    <xf numFmtId="6" fontId="3" fillId="0" borderId="1" xfId="0" applyNumberFormat="1" applyFont="1" applyBorder="1"/>
    <xf numFmtId="6" fontId="3" fillId="0" borderId="1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left" vertical="center"/>
    </xf>
    <xf numFmtId="0" fontId="3" fillId="0" borderId="0" xfId="0" applyFont="1" applyBorder="1"/>
    <xf numFmtId="164" fontId="3" fillId="6" borderId="2" xfId="0" applyNumberFormat="1" applyFont="1" applyFill="1" applyBorder="1"/>
    <xf numFmtId="164" fontId="3" fillId="0" borderId="0" xfId="0" applyNumberFormat="1" applyFont="1"/>
    <xf numFmtId="164" fontId="3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9" fillId="0" borderId="0" xfId="0" applyFont="1"/>
    <xf numFmtId="0" fontId="6" fillId="0" borderId="2" xfId="0" applyFont="1" applyBorder="1" applyAlignment="1">
      <alignment horizontal="center" vertical="center"/>
    </xf>
    <xf numFmtId="6" fontId="6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6" fontId="6" fillId="0" borderId="1" xfId="0" applyNumberFormat="1" applyFont="1" applyBorder="1" applyAlignment="1">
      <alignment horizontal="center" vertical="center"/>
    </xf>
    <xf numFmtId="0" fontId="6" fillId="0" borderId="0" xfId="0" pivotButton="1" applyFont="1"/>
    <xf numFmtId="0" fontId="6" fillId="0" borderId="0" xfId="0" applyFont="1" applyAlignment="1">
      <alignment horizontal="left"/>
    </xf>
    <xf numFmtId="0" fontId="6" fillId="0" borderId="0" xfId="0" applyNumberFormat="1" applyFont="1"/>
    <xf numFmtId="0" fontId="6" fillId="0" borderId="0" xfId="0" applyFont="1" applyAlignment="1">
      <alignment horizontal="left" inden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6" borderId="0" xfId="0" applyFont="1" applyFill="1"/>
    <xf numFmtId="164" fontId="3" fillId="10" borderId="0" xfId="0" applyNumberFormat="1" applyFont="1" applyFill="1"/>
    <xf numFmtId="0" fontId="3" fillId="10" borderId="0" xfId="0" applyFont="1" applyFill="1"/>
    <xf numFmtId="164" fontId="3" fillId="11" borderId="0" xfId="0" applyNumberFormat="1" applyFont="1" applyFill="1"/>
    <xf numFmtId="0" fontId="3" fillId="11" borderId="0" xfId="0" applyFont="1" applyFill="1"/>
    <xf numFmtId="164" fontId="3" fillId="12" borderId="0" xfId="0" applyNumberFormat="1" applyFont="1" applyFill="1"/>
    <xf numFmtId="0" fontId="3" fillId="12" borderId="0" xfId="0" applyFont="1" applyFill="1"/>
    <xf numFmtId="164" fontId="3" fillId="13" borderId="0" xfId="0" applyNumberFormat="1" applyFont="1" applyFill="1"/>
    <xf numFmtId="0" fontId="3" fillId="13" borderId="0" xfId="0" applyFont="1" applyFill="1"/>
    <xf numFmtId="164" fontId="3" fillId="14" borderId="0" xfId="0" applyNumberFormat="1" applyFont="1" applyFill="1"/>
    <xf numFmtId="0" fontId="3" fillId="14" borderId="0" xfId="0" applyFont="1" applyFill="1"/>
    <xf numFmtId="164" fontId="3" fillId="15" borderId="0" xfId="0" applyNumberFormat="1" applyFont="1" applyFill="1"/>
    <xf numFmtId="0" fontId="3" fillId="15" borderId="0" xfId="0" applyFont="1" applyFill="1"/>
    <xf numFmtId="164" fontId="3" fillId="16" borderId="0" xfId="0" applyNumberFormat="1" applyFont="1" applyFill="1"/>
    <xf numFmtId="0" fontId="3" fillId="16" borderId="0" xfId="0" applyFont="1" applyFill="1"/>
    <xf numFmtId="164" fontId="3" fillId="17" borderId="0" xfId="0" applyNumberFormat="1" applyFont="1" applyFill="1"/>
    <xf numFmtId="0" fontId="3" fillId="17" borderId="0" xfId="0" applyFont="1" applyFill="1"/>
    <xf numFmtId="15" fontId="3" fillId="9" borderId="0" xfId="0" applyNumberFormat="1" applyFont="1" applyFill="1" applyAlignment="1">
      <alignment horizontal="center"/>
    </xf>
    <xf numFmtId="15" fontId="4" fillId="9" borderId="0" xfId="0" applyNumberFormat="1" applyFont="1" applyFill="1" applyAlignment="1">
      <alignment horizontal="center"/>
    </xf>
    <xf numFmtId="15" fontId="4" fillId="9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15" fontId="5" fillId="9" borderId="6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56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249.530874421296" createdVersion="7" refreshedVersion="7" minRefreshableVersion="3" recordCount="20" xr:uid="{B270D901-EB88-4407-B931-4133E596D973}">
  <cacheSource type="worksheet">
    <worksheetSource ref="A2:I22" sheet="19-11-23"/>
  </cacheSource>
  <cacheFields count="9">
    <cacheField name="Order ID" numFmtId="0">
      <sharedItems containsSemiMixedTypes="0" containsString="0" containsNumber="1" containsInteger="1" minValue="1" maxValue="20"/>
    </cacheField>
    <cacheField name="Item" numFmtId="0">
      <sharedItems count="20">
        <s v="Iphone"/>
        <s v="Infinix Hot 6"/>
        <s v="Led"/>
        <s v="S8"/>
        <s v="L500"/>
        <s v="N650"/>
        <s v="Play Station"/>
        <s v="Xbox"/>
        <s v="Led100"/>
        <s v="Led200"/>
        <s v="DSLR"/>
        <s v="Charge2"/>
        <s v="Watch1"/>
        <s v="Watch22"/>
        <s v="Watch222"/>
        <s v="Watch 232"/>
        <s v="Tshirt1"/>
        <s v="Sneaker"/>
        <s v="Sneaker1"/>
        <s v="Sneaker222"/>
      </sharedItems>
    </cacheField>
    <cacheField name="Company" numFmtId="0">
      <sharedItems count="16">
        <s v="Apple"/>
        <s v="Infinix"/>
        <s v="Samsung"/>
        <s v="HP"/>
        <s v="DELL"/>
        <s v="Sony"/>
        <s v="Microsoft"/>
        <s v="Orange"/>
        <s v="Canon"/>
        <s v="FITBIT"/>
        <s v="Rolex"/>
        <s v="Tag Huer"/>
        <s v="Hublot"/>
        <s v="Zellbury"/>
        <s v="Vans"/>
        <s v="Adidas Original"/>
      </sharedItems>
    </cacheField>
    <cacheField name="Item Category" numFmtId="0">
      <sharedItems count="5">
        <s v="Mobile Phone"/>
        <s v="Home Electronic"/>
        <s v="Office Electronic"/>
        <s v="Watch"/>
        <s v="Clothing"/>
      </sharedItems>
    </cacheField>
    <cacheField name="Amount" numFmtId="6">
      <sharedItems containsSemiMixedTypes="0" containsString="0" containsNumber="1" containsInteger="1" minValue="20" maxValue="30000"/>
    </cacheField>
    <cacheField name="City" numFmtId="0">
      <sharedItems count="9">
        <s v="Lahore"/>
        <s v="Faisalabad"/>
        <s v="Karachi"/>
        <s v="Multan"/>
        <s v="Bahawalpur"/>
        <s v="Peshawar"/>
        <s v="Quetta"/>
        <s v="Sialkot"/>
        <s v="Sargodha"/>
      </sharedItems>
    </cacheField>
    <cacheField name="Day" numFmtId="0">
      <sharedItems containsSemiMixedTypes="0" containsString="0" containsNumber="1" containsInteger="1" minValue="1" maxValue="20"/>
    </cacheField>
    <cacheField name="Month" numFmtId="0">
      <sharedItems/>
    </cacheField>
    <cacheField name="Year" numFmtId="0">
      <sharedItems containsSemiMixedTypes="0" containsString="0" containsNumber="1" containsInteger="1" minValue="2019" maxValue="2023" count="2">
        <n v="2023"/>
        <n v="20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x v="0"/>
    <x v="0"/>
    <x v="0"/>
    <n v="1000"/>
    <x v="0"/>
    <n v="1"/>
    <s v="Jan "/>
    <x v="0"/>
  </r>
  <r>
    <n v="2"/>
    <x v="1"/>
    <x v="1"/>
    <x v="0"/>
    <n v="200"/>
    <x v="1"/>
    <n v="2"/>
    <s v="Feb"/>
    <x v="1"/>
  </r>
  <r>
    <n v="3"/>
    <x v="2"/>
    <x v="2"/>
    <x v="1"/>
    <n v="85"/>
    <x v="2"/>
    <n v="3"/>
    <s v="Mar"/>
    <x v="1"/>
  </r>
  <r>
    <n v="4"/>
    <x v="3"/>
    <x v="2"/>
    <x v="0"/>
    <n v="400"/>
    <x v="3"/>
    <n v="4"/>
    <s v="Apr"/>
    <x v="1"/>
  </r>
  <r>
    <n v="5"/>
    <x v="4"/>
    <x v="3"/>
    <x v="2"/>
    <n v="700"/>
    <x v="0"/>
    <n v="5"/>
    <s v="May"/>
    <x v="1"/>
  </r>
  <r>
    <n v="6"/>
    <x v="5"/>
    <x v="4"/>
    <x v="2"/>
    <n v="650"/>
    <x v="2"/>
    <n v="6"/>
    <s v="Jun"/>
    <x v="0"/>
  </r>
  <r>
    <n v="7"/>
    <x v="6"/>
    <x v="5"/>
    <x v="1"/>
    <n v="200"/>
    <x v="4"/>
    <n v="7"/>
    <s v="Jul"/>
    <x v="1"/>
  </r>
  <r>
    <n v="8"/>
    <x v="7"/>
    <x v="6"/>
    <x v="1"/>
    <n v="150"/>
    <x v="5"/>
    <n v="8"/>
    <s v="Aug"/>
    <x v="1"/>
  </r>
  <r>
    <n v="9"/>
    <x v="8"/>
    <x v="7"/>
    <x v="1"/>
    <n v="75"/>
    <x v="6"/>
    <n v="9"/>
    <s v="Sep"/>
    <x v="1"/>
  </r>
  <r>
    <n v="10"/>
    <x v="9"/>
    <x v="7"/>
    <x v="1"/>
    <n v="85"/>
    <x v="2"/>
    <n v="10"/>
    <s v="Oct"/>
    <x v="1"/>
  </r>
  <r>
    <n v="11"/>
    <x v="10"/>
    <x v="8"/>
    <x v="1"/>
    <n v="3000"/>
    <x v="0"/>
    <n v="11"/>
    <s v="Nov"/>
    <x v="1"/>
  </r>
  <r>
    <n v="12"/>
    <x v="11"/>
    <x v="9"/>
    <x v="3"/>
    <n v="44"/>
    <x v="2"/>
    <n v="12"/>
    <s v="Dec"/>
    <x v="1"/>
  </r>
  <r>
    <n v="13"/>
    <x v="12"/>
    <x v="10"/>
    <x v="3"/>
    <n v="10000"/>
    <x v="1"/>
    <n v="13"/>
    <s v="Jan"/>
    <x v="1"/>
  </r>
  <r>
    <n v="14"/>
    <x v="13"/>
    <x v="11"/>
    <x v="3"/>
    <n v="8000"/>
    <x v="7"/>
    <n v="14"/>
    <s v="Feb"/>
    <x v="1"/>
  </r>
  <r>
    <n v="15"/>
    <x v="14"/>
    <x v="11"/>
    <x v="3"/>
    <n v="9000"/>
    <x v="8"/>
    <n v="15"/>
    <s v="Mar"/>
    <x v="1"/>
  </r>
  <r>
    <n v="16"/>
    <x v="15"/>
    <x v="12"/>
    <x v="3"/>
    <n v="30000"/>
    <x v="2"/>
    <n v="16"/>
    <s v="Apr"/>
    <x v="1"/>
  </r>
  <r>
    <n v="17"/>
    <x v="16"/>
    <x v="13"/>
    <x v="4"/>
    <n v="20"/>
    <x v="0"/>
    <n v="17"/>
    <s v="May"/>
    <x v="1"/>
  </r>
  <r>
    <n v="18"/>
    <x v="17"/>
    <x v="14"/>
    <x v="4"/>
    <n v="65"/>
    <x v="0"/>
    <n v="18"/>
    <s v="Jun"/>
    <x v="1"/>
  </r>
  <r>
    <n v="19"/>
    <x v="18"/>
    <x v="14"/>
    <x v="4"/>
    <n v="35"/>
    <x v="2"/>
    <n v="19"/>
    <s v="Jul"/>
    <x v="1"/>
  </r>
  <r>
    <n v="20"/>
    <x v="19"/>
    <x v="15"/>
    <x v="4"/>
    <n v="100"/>
    <x v="2"/>
    <n v="20"/>
    <s v="Aug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B1783B-6815-4DA9-A147-B3315C9B3FFE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8:B54" firstHeaderRow="1" firstDataRow="1" firstDataCol="1" rowPageCount="3" colPageCount="1"/>
  <pivotFields count="9">
    <pivotField showAll="0"/>
    <pivotField axis="axisRow" showAll="0">
      <items count="21">
        <item x="11"/>
        <item x="10"/>
        <item x="1"/>
        <item x="0"/>
        <item x="4"/>
        <item x="2"/>
        <item x="8"/>
        <item x="9"/>
        <item x="5"/>
        <item x="6"/>
        <item x="3"/>
        <item x="17"/>
        <item x="18"/>
        <item x="19"/>
        <item x="16"/>
        <item x="15"/>
        <item x="12"/>
        <item x="13"/>
        <item x="14"/>
        <item x="7"/>
        <item t="default"/>
      </items>
    </pivotField>
    <pivotField axis="axisPage" showAll="0">
      <items count="17">
        <item x="15"/>
        <item x="0"/>
        <item x="8"/>
        <item x="4"/>
        <item x="9"/>
        <item x="3"/>
        <item x="12"/>
        <item x="1"/>
        <item x="6"/>
        <item x="7"/>
        <item x="10"/>
        <item x="2"/>
        <item x="5"/>
        <item x="11"/>
        <item x="14"/>
        <item x="13"/>
        <item t="default"/>
      </items>
    </pivotField>
    <pivotField axis="axisRow" showAll="0">
      <items count="6">
        <item x="4"/>
        <item x="1"/>
        <item x="0"/>
        <item x="2"/>
        <item x="3"/>
        <item t="default"/>
      </items>
    </pivotField>
    <pivotField dataField="1" numFmtId="6" showAll="0"/>
    <pivotField axis="axisPage" showAll="0">
      <items count="10">
        <item x="4"/>
        <item x="1"/>
        <item x="2"/>
        <item x="0"/>
        <item x="3"/>
        <item x="5"/>
        <item x="6"/>
        <item x="8"/>
        <item x="7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</pivotFields>
  <rowFields count="2">
    <field x="3"/>
    <field x="1"/>
  </rowFields>
  <rowItems count="26">
    <i>
      <x/>
    </i>
    <i r="1">
      <x v="11"/>
    </i>
    <i r="1">
      <x v="12"/>
    </i>
    <i r="1">
      <x v="13"/>
    </i>
    <i r="1">
      <x v="14"/>
    </i>
    <i>
      <x v="1"/>
    </i>
    <i r="1">
      <x v="1"/>
    </i>
    <i r="1">
      <x v="5"/>
    </i>
    <i r="1">
      <x v="6"/>
    </i>
    <i r="1">
      <x v="7"/>
    </i>
    <i r="1">
      <x v="9"/>
    </i>
    <i r="1">
      <x v="19"/>
    </i>
    <i>
      <x v="2"/>
    </i>
    <i r="1">
      <x v="2"/>
    </i>
    <i r="1">
      <x v="3"/>
    </i>
    <i r="1">
      <x v="10"/>
    </i>
    <i>
      <x v="3"/>
    </i>
    <i r="1">
      <x v="4"/>
    </i>
    <i r="1">
      <x v="8"/>
    </i>
    <i>
      <x v="4"/>
    </i>
    <i r="1">
      <x/>
    </i>
    <i r="1">
      <x v="15"/>
    </i>
    <i r="1">
      <x v="16"/>
    </i>
    <i r="1">
      <x v="17"/>
    </i>
    <i r="1">
      <x v="18"/>
    </i>
    <i t="grand">
      <x/>
    </i>
  </rowItems>
  <colItems count="1">
    <i/>
  </colItems>
  <pageFields count="3">
    <pageField fld="5" hier="-1"/>
    <pageField fld="2" hier="-1"/>
    <pageField fld="8" hier="-1"/>
  </pageFields>
  <dataFields count="1">
    <dataField name="Count of Amount" fld="4" subtotal="count" baseField="3" baseItem="0"/>
  </dataFields>
  <formats count="22"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3" type="button" dataOnly="0" labelOnly="1" outline="0" axis="axisRow" fieldPosition="0"/>
    </format>
    <format dxfId="18">
      <pivotArea dataOnly="0" labelOnly="1" fieldPosition="0">
        <references count="1">
          <reference field="3" count="0"/>
        </references>
      </pivotArea>
    </format>
    <format dxfId="17">
      <pivotArea dataOnly="0" labelOnly="1" grandRow="1" outline="0" fieldPosition="0"/>
    </format>
    <format dxfId="16">
      <pivotArea dataOnly="0" labelOnly="1" fieldPosition="0">
        <references count="2">
          <reference field="1" count="4">
            <x v="11"/>
            <x v="12"/>
            <x v="13"/>
            <x v="14"/>
          </reference>
          <reference field="3" count="1" selected="0">
            <x v="0"/>
          </reference>
        </references>
      </pivotArea>
    </format>
    <format dxfId="15">
      <pivotArea dataOnly="0" labelOnly="1" fieldPosition="0">
        <references count="2">
          <reference field="1" count="6">
            <x v="1"/>
            <x v="5"/>
            <x v="6"/>
            <x v="7"/>
            <x v="9"/>
            <x v="19"/>
          </reference>
          <reference field="3" count="1" selected="0">
            <x v="1"/>
          </reference>
        </references>
      </pivotArea>
    </format>
    <format dxfId="14">
      <pivotArea dataOnly="0" labelOnly="1" fieldPosition="0">
        <references count="2">
          <reference field="1" count="3">
            <x v="2"/>
            <x v="3"/>
            <x v="10"/>
          </reference>
          <reference field="3" count="1" selected="0">
            <x v="2"/>
          </reference>
        </references>
      </pivotArea>
    </format>
    <format dxfId="13">
      <pivotArea dataOnly="0" labelOnly="1" fieldPosition="0">
        <references count="2">
          <reference field="1" count="2">
            <x v="4"/>
            <x v="8"/>
          </reference>
          <reference field="3" count="1" selected="0">
            <x v="3"/>
          </reference>
        </references>
      </pivotArea>
    </format>
    <format dxfId="12">
      <pivotArea dataOnly="0" labelOnly="1" fieldPosition="0">
        <references count="2">
          <reference field="1" count="5">
            <x v="0"/>
            <x v="15"/>
            <x v="16"/>
            <x v="17"/>
            <x v="18"/>
          </reference>
          <reference field="3" count="1" selected="0">
            <x v="4"/>
          </reference>
        </references>
      </pivotArea>
    </format>
    <format dxfId="11">
      <pivotArea dataOnly="0" labelOnly="1" outline="0" axis="axisValues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3" type="button" dataOnly="0" labelOnly="1" outline="0" axis="axisRow" fieldPosition="0"/>
    </format>
    <format dxfId="7">
      <pivotArea dataOnly="0" labelOnly="1" fieldPosition="0">
        <references count="1">
          <reference field="3" count="0"/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2">
          <reference field="1" count="4">
            <x v="11"/>
            <x v="12"/>
            <x v="13"/>
            <x v="14"/>
          </reference>
          <reference field="3" count="1" selected="0">
            <x v="0"/>
          </reference>
        </references>
      </pivotArea>
    </format>
    <format dxfId="4">
      <pivotArea dataOnly="0" labelOnly="1" fieldPosition="0">
        <references count="2">
          <reference field="1" count="6">
            <x v="1"/>
            <x v="5"/>
            <x v="6"/>
            <x v="7"/>
            <x v="9"/>
            <x v="19"/>
          </reference>
          <reference field="3" count="1" selected="0">
            <x v="1"/>
          </reference>
        </references>
      </pivotArea>
    </format>
    <format dxfId="3">
      <pivotArea dataOnly="0" labelOnly="1" fieldPosition="0">
        <references count="2">
          <reference field="1" count="3">
            <x v="2"/>
            <x v="3"/>
            <x v="10"/>
          </reference>
          <reference field="3" count="1" selected="0">
            <x v="2"/>
          </reference>
        </references>
      </pivotArea>
    </format>
    <format dxfId="2">
      <pivotArea dataOnly="0" labelOnly="1" fieldPosition="0">
        <references count="2">
          <reference field="1" count="2">
            <x v="4"/>
            <x v="8"/>
          </reference>
          <reference field="3" count="1" selected="0">
            <x v="3"/>
          </reference>
        </references>
      </pivotArea>
    </format>
    <format dxfId="1">
      <pivotArea dataOnly="0" labelOnly="1" fieldPosition="0">
        <references count="2">
          <reference field="1" count="5">
            <x v="0"/>
            <x v="15"/>
            <x v="16"/>
            <x v="17"/>
            <x v="18"/>
          </reference>
          <reference field="3" count="1" selected="0">
            <x v="4"/>
          </reference>
        </references>
      </pivotArea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P39"/>
  <sheetViews>
    <sheetView topLeftCell="A10" workbookViewId="0">
      <selection activeCell="E15" sqref="E15"/>
    </sheetView>
  </sheetViews>
  <sheetFormatPr defaultColWidth="9.1796875" defaultRowHeight="14" x14ac:dyDescent="0.3"/>
  <cols>
    <col min="1" max="1" width="9.1796875" style="1"/>
    <col min="2" max="2" width="9.81640625" style="1" bestFit="1" customWidth="1"/>
    <col min="3" max="3" width="14.81640625" style="1" bestFit="1" customWidth="1"/>
    <col min="4" max="4" width="14.54296875" style="1" customWidth="1"/>
    <col min="5" max="5" width="17.1796875" style="1" customWidth="1"/>
    <col min="6" max="6" width="8.54296875" style="1" customWidth="1"/>
    <col min="7" max="7" width="8.26953125" style="1" customWidth="1"/>
    <col min="8" max="8" width="9.81640625" style="1" customWidth="1"/>
    <col min="9" max="11" width="9.1796875" style="1"/>
    <col min="12" max="12" width="33.1796875" style="1" customWidth="1"/>
    <col min="13" max="16384" width="9.1796875" style="1"/>
  </cols>
  <sheetData>
    <row r="1" spans="1:16" x14ac:dyDescent="0.3">
      <c r="B1" s="88">
        <v>45206</v>
      </c>
      <c r="C1" s="88"/>
      <c r="D1" s="88"/>
      <c r="E1" s="88"/>
      <c r="H1" s="2"/>
      <c r="I1" s="2"/>
      <c r="J1" s="2"/>
      <c r="K1" s="2"/>
      <c r="P1" s="3"/>
    </row>
    <row r="2" spans="1:16" x14ac:dyDescent="0.3">
      <c r="H2" s="2"/>
      <c r="I2" s="2"/>
      <c r="J2" s="2"/>
      <c r="K2" s="2"/>
      <c r="P2" s="3"/>
    </row>
    <row r="3" spans="1:16" x14ac:dyDescent="0.3">
      <c r="H3" s="2"/>
      <c r="I3" s="2"/>
      <c r="J3" s="2"/>
      <c r="K3" s="2"/>
      <c r="P3" s="3"/>
    </row>
    <row r="4" spans="1:16" x14ac:dyDescent="0.3">
      <c r="B4" s="5" t="s">
        <v>3</v>
      </c>
      <c r="C4" s="14" t="s">
        <v>177</v>
      </c>
      <c r="D4" s="14"/>
      <c r="H4" s="2"/>
      <c r="I4" s="2"/>
      <c r="J4" s="2"/>
      <c r="K4" s="2"/>
      <c r="P4" s="3"/>
    </row>
    <row r="5" spans="1:16" x14ac:dyDescent="0.3">
      <c r="B5" s="5" t="s">
        <v>4</v>
      </c>
      <c r="C5" s="14">
        <v>2347261</v>
      </c>
      <c r="D5" s="6"/>
      <c r="H5" s="2"/>
      <c r="I5" s="2"/>
      <c r="J5" s="2"/>
      <c r="K5" s="2"/>
      <c r="P5" s="3"/>
    </row>
    <row r="6" spans="1:16" x14ac:dyDescent="0.3">
      <c r="B6" s="5" t="s">
        <v>5</v>
      </c>
      <c r="C6" s="14" t="s">
        <v>6</v>
      </c>
      <c r="D6" s="6"/>
      <c r="H6" s="2"/>
      <c r="P6" s="4"/>
    </row>
    <row r="7" spans="1:16" x14ac:dyDescent="0.3">
      <c r="B7" s="5" t="s">
        <v>7</v>
      </c>
      <c r="C7" s="14" t="s">
        <v>8</v>
      </c>
      <c r="D7" s="6"/>
      <c r="H7" s="2"/>
      <c r="P7" s="4"/>
    </row>
    <row r="8" spans="1:16" x14ac:dyDescent="0.3">
      <c r="P8" s="4"/>
    </row>
    <row r="9" spans="1:16" x14ac:dyDescent="0.3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8"/>
      <c r="P9" s="4"/>
    </row>
    <row r="10" spans="1:16" x14ac:dyDescent="0.3">
      <c r="A10" s="9">
        <v>1</v>
      </c>
      <c r="B10" s="9"/>
      <c r="C10" s="9" t="s">
        <v>14</v>
      </c>
      <c r="D10" s="9">
        <v>100</v>
      </c>
      <c r="E10" s="9">
        <v>90</v>
      </c>
      <c r="P10" s="4"/>
    </row>
    <row r="11" spans="1:16" x14ac:dyDescent="0.3">
      <c r="A11" s="9">
        <v>2</v>
      </c>
      <c r="B11" s="9"/>
      <c r="C11" s="9" t="s">
        <v>15</v>
      </c>
      <c r="D11" s="9">
        <v>100</v>
      </c>
      <c r="E11" s="9">
        <v>87</v>
      </c>
      <c r="P11" s="4"/>
    </row>
    <row r="12" spans="1:16" x14ac:dyDescent="0.3">
      <c r="A12" s="9">
        <v>3</v>
      </c>
      <c r="B12" s="9"/>
      <c r="C12" s="9" t="s">
        <v>16</v>
      </c>
      <c r="D12" s="9">
        <v>100</v>
      </c>
      <c r="E12" s="9">
        <v>89</v>
      </c>
      <c r="P12" s="4"/>
    </row>
    <row r="13" spans="1:16" x14ac:dyDescent="0.3">
      <c r="A13" s="9">
        <v>4</v>
      </c>
      <c r="B13" s="9"/>
      <c r="C13" s="9" t="s">
        <v>17</v>
      </c>
      <c r="D13" s="9">
        <v>100</v>
      </c>
      <c r="E13" s="9">
        <v>76</v>
      </c>
      <c r="P13" s="4"/>
    </row>
    <row r="14" spans="1:16" x14ac:dyDescent="0.3">
      <c r="A14" s="9">
        <v>5</v>
      </c>
      <c r="B14" s="9"/>
      <c r="C14" s="9" t="s">
        <v>18</v>
      </c>
      <c r="D14" s="9">
        <v>100</v>
      </c>
      <c r="E14" s="9">
        <v>82</v>
      </c>
      <c r="P14" s="4"/>
    </row>
    <row r="15" spans="1:16" x14ac:dyDescent="0.3">
      <c r="A15" s="9">
        <v>6</v>
      </c>
      <c r="B15" s="9"/>
      <c r="C15" s="9" t="s">
        <v>19</v>
      </c>
      <c r="D15" s="9">
        <v>100</v>
      </c>
      <c r="E15" s="9">
        <v>54</v>
      </c>
      <c r="P15" s="4"/>
    </row>
    <row r="16" spans="1:16" x14ac:dyDescent="0.3">
      <c r="A16" s="10" t="s">
        <v>21</v>
      </c>
      <c r="B16" s="10"/>
      <c r="C16" s="9"/>
      <c r="D16" s="9">
        <f>SUM(D10:D15)</f>
        <v>600</v>
      </c>
      <c r="E16" s="9">
        <f>SUM(E10:E15)</f>
        <v>478</v>
      </c>
      <c r="P16" s="4"/>
    </row>
    <row r="17" spans="1:8" x14ac:dyDescent="0.3">
      <c r="A17" s="10" t="s">
        <v>22</v>
      </c>
      <c r="B17" s="10"/>
      <c r="C17" s="11"/>
      <c r="D17" s="11"/>
      <c r="E17" s="12">
        <f>E16/D16*100</f>
        <v>79.666666666666657</v>
      </c>
      <c r="F17" s="13">
        <f>E16/D16</f>
        <v>0.79666666666666663</v>
      </c>
      <c r="H17" s="15"/>
    </row>
    <row r="19" spans="1:8" x14ac:dyDescent="0.3">
      <c r="B19" s="16" t="s">
        <v>34</v>
      </c>
      <c r="D19" s="1" t="str">
        <f>IF(E17&gt;=90,"A","FAIL")</f>
        <v>FAIL</v>
      </c>
    </row>
    <row r="20" spans="1:8" x14ac:dyDescent="0.3">
      <c r="D20" s="1" t="str">
        <f>IF(E17&gt;=90,"A",IF(AND(E17&gt;=80,E17&lt;90),"B","FAIL"))</f>
        <v>FAIL</v>
      </c>
    </row>
    <row r="21" spans="1:8" x14ac:dyDescent="0.3">
      <c r="D21" s="1" t="str">
        <f>IF(E17&gt;=90,"A",IF(AND(E17&gt;=80,E17&lt;90),"B",IF(AND(E17&gt;=70,E17&lt;80),"C","FAIL")))</f>
        <v>C</v>
      </c>
    </row>
    <row r="22" spans="1:8" x14ac:dyDescent="0.3">
      <c r="D22" s="1" t="str">
        <f>IF(E17&gt;=90,"A",IF(AND(E17&gt;=80,E17&lt;90),"B",IF(AND(E17&gt;=70,E17&lt;80),"C",IF(AND(E17&gt;=60,E17&lt;70),"D",IF(AND(E17&gt;=50,E17&lt;60),"FAIL")))))</f>
        <v>C</v>
      </c>
    </row>
    <row r="24" spans="1:8" x14ac:dyDescent="0.3">
      <c r="A24" s="3" t="s">
        <v>0</v>
      </c>
      <c r="B24" s="3"/>
      <c r="C24" s="3"/>
      <c r="D24" s="3"/>
    </row>
    <row r="25" spans="1:8" x14ac:dyDescent="0.3">
      <c r="A25" s="3" t="s">
        <v>1</v>
      </c>
      <c r="B25" s="3"/>
      <c r="C25" s="3"/>
      <c r="D25" s="3"/>
    </row>
    <row r="26" spans="1:8" x14ac:dyDescent="0.3">
      <c r="A26" s="3" t="s">
        <v>25</v>
      </c>
      <c r="B26" s="3"/>
      <c r="C26" s="3"/>
      <c r="D26" s="3"/>
    </row>
    <row r="27" spans="1:8" x14ac:dyDescent="0.3">
      <c r="A27" s="3" t="s">
        <v>27</v>
      </c>
      <c r="B27" s="3"/>
      <c r="C27" s="3"/>
      <c r="D27" s="3"/>
    </row>
    <row r="28" spans="1:8" x14ac:dyDescent="0.3">
      <c r="A28" s="3" t="s">
        <v>2</v>
      </c>
      <c r="B28" s="3"/>
      <c r="C28" s="3"/>
      <c r="D28" s="3"/>
    </row>
    <row r="29" spans="1:8" x14ac:dyDescent="0.3">
      <c r="A29" s="3" t="s">
        <v>20</v>
      </c>
      <c r="B29" s="4"/>
      <c r="C29" s="4"/>
      <c r="D29" s="4"/>
    </row>
    <row r="30" spans="1:8" x14ac:dyDescent="0.3">
      <c r="A30" s="3" t="s">
        <v>24</v>
      </c>
      <c r="B30" s="4"/>
      <c r="C30" s="4"/>
      <c r="D30" s="4"/>
    </row>
    <row r="31" spans="1:8" x14ac:dyDescent="0.3">
      <c r="A31" s="3" t="s">
        <v>23</v>
      </c>
      <c r="B31" s="4"/>
      <c r="C31" s="4"/>
      <c r="D31" s="4"/>
    </row>
    <row r="32" spans="1:8" x14ac:dyDescent="0.3">
      <c r="A32" s="3" t="s">
        <v>26</v>
      </c>
      <c r="B32" s="4"/>
      <c r="C32" s="4"/>
      <c r="D32" s="4"/>
    </row>
    <row r="33" spans="1:4" x14ac:dyDescent="0.3">
      <c r="A33" s="3" t="s">
        <v>28</v>
      </c>
      <c r="B33" s="4"/>
      <c r="C33" s="4"/>
      <c r="D33" s="4"/>
    </row>
    <row r="34" spans="1:4" x14ac:dyDescent="0.3">
      <c r="A34" s="3" t="s">
        <v>29</v>
      </c>
      <c r="B34" s="4"/>
      <c r="C34" s="4"/>
      <c r="D34" s="4"/>
    </row>
    <row r="35" spans="1:4" x14ac:dyDescent="0.3">
      <c r="A35" s="3" t="s">
        <v>30</v>
      </c>
      <c r="B35" s="4"/>
      <c r="C35" s="4"/>
      <c r="D35" s="4"/>
    </row>
    <row r="36" spans="1:4" x14ac:dyDescent="0.3">
      <c r="A36" s="3" t="s">
        <v>31</v>
      </c>
      <c r="B36" s="4"/>
      <c r="C36" s="4"/>
      <c r="D36" s="4"/>
    </row>
    <row r="37" spans="1:4" x14ac:dyDescent="0.3">
      <c r="A37" s="3" t="s">
        <v>32</v>
      </c>
      <c r="B37" s="4"/>
      <c r="C37" s="4"/>
      <c r="D37" s="4"/>
    </row>
    <row r="38" spans="1:4" x14ac:dyDescent="0.3">
      <c r="A38" s="3" t="s">
        <v>33</v>
      </c>
      <c r="B38" s="4"/>
      <c r="C38" s="4"/>
      <c r="D38" s="4"/>
    </row>
    <row r="39" spans="1:4" x14ac:dyDescent="0.3">
      <c r="A39" s="3" t="s">
        <v>35</v>
      </c>
      <c r="B39" s="4"/>
      <c r="C39" s="4"/>
      <c r="D39" s="4"/>
    </row>
  </sheetData>
  <mergeCells count="1">
    <mergeCell ref="B1:E1"/>
  </mergeCells>
  <conditionalFormatting sqref="E31">
    <cfRule type="containsText" dxfId="55" priority="26" operator="containsText" text="A">
      <formula>NOT(ISERROR(SEARCH("A",E31)))</formula>
    </cfRule>
  </conditionalFormatting>
  <conditionalFormatting sqref="E17">
    <cfRule type="cellIs" dxfId="54" priority="18" operator="greaterThan">
      <formula>60</formula>
    </cfRule>
    <cfRule type="cellIs" dxfId="53" priority="19" operator="greaterThan">
      <formula>90</formula>
    </cfRule>
    <cfRule type="cellIs" dxfId="52" priority="20" operator="lessThan">
      <formula>60</formula>
    </cfRule>
    <cfRule type="cellIs" dxfId="51" priority="21" operator="equal">
      <formula>90</formula>
    </cfRule>
  </conditionalFormatting>
  <conditionalFormatting sqref="D21">
    <cfRule type="containsText" dxfId="50" priority="4" operator="containsText" text="FAIL">
      <formula>NOT(ISERROR(SEARCH("FAIL",D21)))</formula>
    </cfRule>
    <cfRule type="cellIs" dxfId="49" priority="9" operator="lessThan">
      <formula>70</formula>
    </cfRule>
    <cfRule type="cellIs" dxfId="48" priority="14" operator="greaterThan">
      <formula>70</formula>
    </cfRule>
  </conditionalFormatting>
  <conditionalFormatting sqref="D19">
    <cfRule type="containsText" dxfId="47" priority="6" operator="containsText" text="FAIL">
      <formula>NOT(ISERROR(SEARCH("FAIL",D19)))</formula>
    </cfRule>
    <cfRule type="cellIs" dxfId="46" priority="7" operator="lessThan">
      <formula>90</formula>
    </cfRule>
    <cfRule type="cellIs" dxfId="45" priority="12" operator="lessThan">
      <formula>90</formula>
    </cfRule>
    <cfRule type="cellIs" dxfId="44" priority="13" operator="greaterThan">
      <formula>90</formula>
    </cfRule>
  </conditionalFormatting>
  <conditionalFormatting sqref="D20">
    <cfRule type="containsText" dxfId="43" priority="5" operator="containsText" text="FAIL">
      <formula>NOT(ISERROR(SEARCH("FAIL",D20)))</formula>
    </cfRule>
    <cfRule type="cellIs" dxfId="42" priority="10" operator="lessThan">
      <formula>80</formula>
    </cfRule>
    <cfRule type="cellIs" dxfId="41" priority="11" operator="greaterThan">
      <formula>80</formula>
    </cfRule>
  </conditionalFormatting>
  <conditionalFormatting sqref="D22">
    <cfRule type="containsText" dxfId="40" priority="1" operator="containsText" text="FAIL">
      <formula>NOT(ISERROR(SEARCH("FAIL",D22)))</formula>
    </cfRule>
    <cfRule type="cellIs" dxfId="39" priority="2" operator="greaterThan">
      <formula>60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B050"/>
  </sheetPr>
  <dimension ref="A1:P39"/>
  <sheetViews>
    <sheetView workbookViewId="0">
      <selection activeCell="D6" sqref="D6"/>
    </sheetView>
  </sheetViews>
  <sheetFormatPr defaultColWidth="9.1796875" defaultRowHeight="14" x14ac:dyDescent="0.3"/>
  <cols>
    <col min="1" max="1" width="9.1796875" style="1"/>
    <col min="2" max="2" width="10.7265625" style="1" bestFit="1" customWidth="1"/>
    <col min="3" max="3" width="14.81640625" style="1" bestFit="1" customWidth="1"/>
    <col min="4" max="4" width="14" style="1" bestFit="1" customWidth="1"/>
    <col min="5" max="5" width="20.81640625" style="1" customWidth="1"/>
    <col min="6" max="6" width="19.453125" style="1" bestFit="1" customWidth="1"/>
    <col min="7" max="7" width="8.26953125" style="1" customWidth="1"/>
    <col min="8" max="8" width="9.81640625" style="1" customWidth="1"/>
    <col min="9" max="11" width="9.1796875" style="1"/>
    <col min="12" max="12" width="33.1796875" style="1" customWidth="1"/>
    <col min="13" max="16384" width="9.1796875" style="1"/>
  </cols>
  <sheetData>
    <row r="1" spans="1:16" x14ac:dyDescent="0.3">
      <c r="A1" s="22"/>
      <c r="B1" s="89">
        <v>45213</v>
      </c>
      <c r="C1" s="89"/>
      <c r="D1" s="89"/>
      <c r="E1" s="89"/>
      <c r="F1" s="22"/>
      <c r="G1" s="22"/>
      <c r="H1" s="23"/>
      <c r="I1" s="23"/>
      <c r="J1" s="23"/>
      <c r="K1" s="23"/>
      <c r="P1" s="24"/>
    </row>
    <row r="2" spans="1:16" x14ac:dyDescent="0.3">
      <c r="A2" s="22"/>
      <c r="B2" s="22"/>
      <c r="C2" s="22"/>
      <c r="D2" s="22"/>
      <c r="E2" s="22"/>
      <c r="F2" s="22"/>
      <c r="G2" s="22"/>
      <c r="H2" s="23"/>
      <c r="I2" s="23"/>
      <c r="J2" s="23"/>
      <c r="K2" s="23"/>
      <c r="P2" s="24"/>
    </row>
    <row r="3" spans="1:16" x14ac:dyDescent="0.3">
      <c r="A3" s="22"/>
      <c r="B3" s="22"/>
      <c r="C3" s="22" t="s">
        <v>54</v>
      </c>
      <c r="D3" s="22"/>
      <c r="E3" s="22"/>
      <c r="F3" s="22"/>
      <c r="G3" s="22"/>
      <c r="H3" s="23"/>
      <c r="I3" s="23"/>
      <c r="J3" s="23"/>
      <c r="K3" s="23"/>
      <c r="P3" s="24"/>
    </row>
    <row r="4" spans="1:16" x14ac:dyDescent="0.3">
      <c r="A4" s="22"/>
      <c r="B4" s="26" t="s">
        <v>4</v>
      </c>
      <c r="C4" s="27">
        <v>1901132</v>
      </c>
      <c r="D4" s="22"/>
      <c r="E4" s="22"/>
      <c r="F4" s="22"/>
      <c r="G4" s="22"/>
      <c r="H4" s="23"/>
      <c r="I4" s="23"/>
      <c r="J4" s="23"/>
      <c r="K4" s="23"/>
      <c r="P4" s="24"/>
    </row>
    <row r="5" spans="1:16" x14ac:dyDescent="0.3">
      <c r="A5" s="22"/>
      <c r="B5" s="26" t="s">
        <v>3</v>
      </c>
      <c r="C5" s="27" t="str">
        <f>VLOOKUP(C4,Data!A4:K16,2,FALSE)</f>
        <v>Asad</v>
      </c>
      <c r="D5" s="22"/>
      <c r="E5" s="22"/>
      <c r="F5" s="22"/>
      <c r="G5" s="22"/>
      <c r="H5" s="23"/>
      <c r="I5" s="23"/>
      <c r="J5" s="23"/>
      <c r="K5" s="23"/>
      <c r="P5" s="24"/>
    </row>
    <row r="6" spans="1:16" x14ac:dyDescent="0.3">
      <c r="A6" s="22"/>
      <c r="B6" s="26" t="s">
        <v>5</v>
      </c>
      <c r="C6" s="27" t="str">
        <f>VLOOKUP(C4,Data!A4:K16,3,FALSE)</f>
        <v>BSAF</v>
      </c>
      <c r="D6" s="22"/>
      <c r="E6" s="22"/>
      <c r="F6" s="22"/>
      <c r="G6" s="22"/>
      <c r="H6" s="23"/>
      <c r="I6" s="22"/>
      <c r="J6" s="22"/>
      <c r="K6" s="22"/>
      <c r="P6" s="25"/>
    </row>
    <row r="7" spans="1:16" x14ac:dyDescent="0.3">
      <c r="A7" s="22"/>
      <c r="B7" s="26" t="s">
        <v>7</v>
      </c>
      <c r="C7" s="27" t="str">
        <f>VLOOKUP(C4,Data!A4:K16,4,FALSE)</f>
        <v>A</v>
      </c>
      <c r="D7" s="22"/>
      <c r="E7" s="22"/>
      <c r="F7" s="22"/>
      <c r="G7" s="22"/>
      <c r="H7" s="23"/>
      <c r="I7" s="22"/>
      <c r="J7" s="22"/>
      <c r="K7" s="22"/>
      <c r="P7" s="25"/>
    </row>
    <row r="8" spans="1:16" x14ac:dyDescent="0.3">
      <c r="A8" s="22"/>
      <c r="B8" s="22"/>
      <c r="C8" s="22"/>
      <c r="D8" s="22"/>
      <c r="E8" s="22"/>
      <c r="F8" s="22"/>
      <c r="H8" s="22"/>
      <c r="I8" s="22"/>
      <c r="J8" s="22"/>
      <c r="K8" s="22"/>
      <c r="P8" s="25"/>
    </row>
    <row r="9" spans="1:16" x14ac:dyDescent="0.3">
      <c r="A9" s="20" t="s">
        <v>9</v>
      </c>
      <c r="B9" s="20" t="s">
        <v>10</v>
      </c>
      <c r="C9" s="20" t="s">
        <v>11</v>
      </c>
      <c r="D9" s="20" t="s">
        <v>12</v>
      </c>
      <c r="E9" s="20" t="s">
        <v>13</v>
      </c>
      <c r="F9" s="28"/>
      <c r="H9" s="22"/>
      <c r="I9" s="22"/>
      <c r="J9" s="22"/>
      <c r="K9" s="22"/>
      <c r="P9" s="25"/>
    </row>
    <row r="10" spans="1:16" x14ac:dyDescent="0.3">
      <c r="A10" s="29">
        <v>1</v>
      </c>
      <c r="B10" s="29">
        <v>1101</v>
      </c>
      <c r="C10" s="29" t="str">
        <f>VLOOKUP(B10,Data!A19:B24,2,FALSE)</f>
        <v>Computer</v>
      </c>
      <c r="D10" s="29">
        <v>100</v>
      </c>
      <c r="E10" s="29">
        <f>VLOOKUP(C4,Data!A4:K16,5,FALSE)</f>
        <v>76</v>
      </c>
      <c r="F10" s="22"/>
      <c r="H10" s="22"/>
      <c r="I10" s="22"/>
      <c r="J10" s="22"/>
      <c r="K10" s="22"/>
      <c r="P10" s="25"/>
    </row>
    <row r="11" spans="1:16" x14ac:dyDescent="0.3">
      <c r="A11" s="29">
        <v>2</v>
      </c>
      <c r="B11" s="29">
        <v>1102</v>
      </c>
      <c r="C11" s="29" t="str">
        <f>VLOOKUP(B11,Data!A19:B24,2,FALSE)</f>
        <v>Accounting</v>
      </c>
      <c r="D11" s="29">
        <v>100</v>
      </c>
      <c r="E11" s="29">
        <f>VLOOKUP(C4,Data!A4:K16,6,FALSE)</f>
        <v>88</v>
      </c>
      <c r="F11" s="22"/>
      <c r="H11" s="22"/>
      <c r="I11" s="22"/>
      <c r="J11" s="22"/>
      <c r="K11" s="22"/>
      <c r="P11" s="25"/>
    </row>
    <row r="12" spans="1:16" x14ac:dyDescent="0.3">
      <c r="A12" s="29">
        <v>3</v>
      </c>
      <c r="B12" s="29">
        <v>1103</v>
      </c>
      <c r="C12" s="29" t="str">
        <f>VLOOKUP(B12,Data!A20:B25,2,FALSE)</f>
        <v>Sociology</v>
      </c>
      <c r="D12" s="29">
        <v>100</v>
      </c>
      <c r="E12" s="29">
        <f>VLOOKUP(C4,Data!A4:K16,7,FALSE)</f>
        <v>81</v>
      </c>
      <c r="F12" s="22"/>
      <c r="H12" s="22"/>
      <c r="I12" s="22"/>
      <c r="J12" s="22"/>
      <c r="K12" s="22"/>
      <c r="P12" s="25"/>
    </row>
    <row r="13" spans="1:16" x14ac:dyDescent="0.3">
      <c r="A13" s="29">
        <v>4</v>
      </c>
      <c r="B13" s="29">
        <v>1104</v>
      </c>
      <c r="C13" s="29" t="str">
        <f>VLOOKUP(B13,Data!A19:B24,2,FALSE)</f>
        <v>English</v>
      </c>
      <c r="D13" s="29">
        <v>100</v>
      </c>
      <c r="E13" s="29">
        <f>VLOOKUP(C4,Data!A4:K16,8,FALSE)</f>
        <v>87</v>
      </c>
      <c r="F13" s="22"/>
      <c r="H13" s="22"/>
      <c r="I13" s="22"/>
      <c r="J13" s="22"/>
      <c r="K13" s="22"/>
      <c r="P13" s="25"/>
    </row>
    <row r="14" spans="1:16" x14ac:dyDescent="0.3">
      <c r="A14" s="29">
        <v>5</v>
      </c>
      <c r="B14" s="29">
        <v>1105</v>
      </c>
      <c r="C14" s="29" t="str">
        <f>VLOOKUP(B14,Data!A19:B24,2,FALSE)</f>
        <v>Maths</v>
      </c>
      <c r="D14" s="29">
        <v>100</v>
      </c>
      <c r="E14" s="29">
        <f>VLOOKUP(C4,Data!A4:K16,9,FALSE)</f>
        <v>70</v>
      </c>
      <c r="F14" s="22"/>
      <c r="H14" s="22"/>
      <c r="I14" s="22"/>
      <c r="J14" s="22"/>
      <c r="K14" s="22"/>
      <c r="P14" s="25"/>
    </row>
    <row r="15" spans="1:16" x14ac:dyDescent="0.3">
      <c r="A15" s="29">
        <v>6</v>
      </c>
      <c r="B15" s="29">
        <v>1106</v>
      </c>
      <c r="C15" s="29" t="str">
        <f>VLOOKUP(B15,Data!A19:B24,2,FALSE)</f>
        <v>PST</v>
      </c>
      <c r="D15" s="29">
        <v>100</v>
      </c>
      <c r="E15" s="29">
        <f>VLOOKUP(C4,Data!A4:K16,10,FALSE)</f>
        <v>90</v>
      </c>
      <c r="F15" s="22"/>
      <c r="H15" s="22"/>
      <c r="I15" s="22"/>
      <c r="J15" s="22"/>
      <c r="K15" s="22"/>
      <c r="P15" s="25"/>
    </row>
    <row r="16" spans="1:16" x14ac:dyDescent="0.3">
      <c r="A16" s="31" t="s">
        <v>21</v>
      </c>
      <c r="B16" s="31"/>
      <c r="C16" s="29"/>
      <c r="D16" s="29">
        <f>SUM(D10:D15)</f>
        <v>600</v>
      </c>
      <c r="E16" s="29">
        <f>SUM(E10:E15)</f>
        <v>492</v>
      </c>
      <c r="F16" s="22"/>
      <c r="H16" s="22"/>
      <c r="I16" s="22"/>
      <c r="J16" s="22"/>
      <c r="K16" s="22"/>
      <c r="P16" s="25"/>
    </row>
    <row r="17" spans="1:16" x14ac:dyDescent="0.3">
      <c r="A17" s="31" t="s">
        <v>22</v>
      </c>
      <c r="B17" s="31"/>
      <c r="C17" s="32"/>
      <c r="D17" s="32"/>
      <c r="E17" s="33">
        <f>E16/D16*100</f>
        <v>82</v>
      </c>
      <c r="F17" s="34">
        <f>E16/D16</f>
        <v>0.82</v>
      </c>
      <c r="H17" s="22"/>
      <c r="I17" s="22"/>
      <c r="J17" s="22"/>
      <c r="K17" s="22"/>
      <c r="P17" s="25"/>
    </row>
    <row r="18" spans="1:16" x14ac:dyDescent="0.3">
      <c r="A18" s="23"/>
      <c r="B18" s="35" t="s">
        <v>59</v>
      </c>
      <c r="C18" s="22"/>
      <c r="D18" s="22" t="str">
        <f>IF(E17&gt;=90,"A","FAIL")</f>
        <v>FAIL</v>
      </c>
      <c r="E18" s="22"/>
      <c r="F18" s="22"/>
      <c r="H18" s="30"/>
      <c r="I18" s="22"/>
      <c r="J18" s="22"/>
      <c r="K18" s="22"/>
      <c r="L18" s="22"/>
      <c r="M18" s="22"/>
      <c r="N18" s="22"/>
      <c r="O18" s="22"/>
      <c r="P18" s="22"/>
    </row>
    <row r="19" spans="1:16" x14ac:dyDescent="0.3">
      <c r="A19" s="22"/>
      <c r="B19" s="22"/>
      <c r="C19" s="22"/>
      <c r="D19" s="22" t="str">
        <f>IF(E17&gt;=90,"A",IF(AND(E17&gt;=80,E17&lt;90),"B","FAIL"))</f>
        <v>B</v>
      </c>
      <c r="E19" s="22"/>
      <c r="F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3">
      <c r="A20" s="22"/>
      <c r="B20" s="22"/>
      <c r="C20" s="22"/>
      <c r="D20" s="22" t="str">
        <f>IF(E17&gt;=90,"A",IF(AND(E17&gt;=80,E17&lt;90),"B",IF(AND(E17&gt;=70,E17&lt;80),"C","FAIL")))</f>
        <v>B</v>
      </c>
      <c r="E20" s="22"/>
      <c r="F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3">
      <c r="D21" s="1" t="str">
        <f>IF(E17&gt;=90,"A",IF(AND(E17&gt;=80,E17&lt;90),"B",IF(AND(E17&gt;=70,E17&lt;80),"C",IF(AND(E17&gt;=60,E17&lt;70),"D",IF(AND(E17&gt;=50,E17&lt;60),"FAIL")))))</f>
        <v>B</v>
      </c>
      <c r="H21" s="22"/>
      <c r="I21" s="22"/>
      <c r="J21" s="22"/>
      <c r="K21" s="22"/>
      <c r="L21" s="22"/>
      <c r="M21" s="22"/>
      <c r="N21" s="22"/>
      <c r="O21" s="22"/>
      <c r="P21" s="22"/>
    </row>
    <row r="22" spans="1:16" x14ac:dyDescent="0.3">
      <c r="A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 x14ac:dyDescent="0.3">
      <c r="A23" s="24" t="s">
        <v>0</v>
      </c>
      <c r="B23" s="24"/>
      <c r="C23" s="24"/>
      <c r="D23" s="24"/>
      <c r="H23" s="22"/>
      <c r="I23" s="22"/>
      <c r="J23" s="22"/>
      <c r="K23" s="22"/>
      <c r="L23" s="22"/>
      <c r="M23" s="22"/>
      <c r="N23" s="22"/>
      <c r="O23" s="22"/>
      <c r="P23" s="22"/>
    </row>
    <row r="24" spans="1:16" x14ac:dyDescent="0.3">
      <c r="A24" s="24" t="s">
        <v>1</v>
      </c>
      <c r="B24" s="24"/>
      <c r="C24" s="24"/>
      <c r="D24" s="24"/>
      <c r="H24" s="22"/>
      <c r="I24" s="22"/>
      <c r="J24" s="22"/>
      <c r="K24" s="22"/>
      <c r="L24" s="22"/>
      <c r="M24" s="22"/>
      <c r="N24" s="22"/>
      <c r="O24" s="22"/>
      <c r="P24" s="22"/>
    </row>
    <row r="25" spans="1:16" x14ac:dyDescent="0.3">
      <c r="A25" s="24" t="s">
        <v>25</v>
      </c>
      <c r="B25" s="24"/>
      <c r="C25" s="24"/>
      <c r="D25" s="24"/>
      <c r="H25" s="22"/>
      <c r="I25" s="22"/>
      <c r="J25" s="22"/>
      <c r="K25" s="22"/>
      <c r="L25" s="22"/>
      <c r="M25" s="22"/>
      <c r="N25" s="22"/>
      <c r="O25" s="22"/>
      <c r="P25" s="22"/>
    </row>
    <row r="26" spans="1:16" x14ac:dyDescent="0.3">
      <c r="A26" s="24" t="s">
        <v>27</v>
      </c>
      <c r="B26" s="24"/>
      <c r="C26" s="24"/>
      <c r="D26" s="24"/>
    </row>
    <row r="27" spans="1:16" x14ac:dyDescent="0.3">
      <c r="A27" s="24" t="s">
        <v>2</v>
      </c>
      <c r="B27" s="24"/>
      <c r="C27" s="24"/>
      <c r="D27" s="24"/>
    </row>
    <row r="28" spans="1:16" x14ac:dyDescent="0.3">
      <c r="A28" s="24" t="s">
        <v>20</v>
      </c>
      <c r="B28" s="25"/>
      <c r="C28" s="25"/>
      <c r="D28" s="25"/>
    </row>
    <row r="29" spans="1:16" x14ac:dyDescent="0.3">
      <c r="A29" s="24" t="s">
        <v>24</v>
      </c>
      <c r="B29" s="25"/>
      <c r="C29" s="25"/>
      <c r="D29" s="25"/>
    </row>
    <row r="30" spans="1:16" x14ac:dyDescent="0.3">
      <c r="A30" s="24" t="s">
        <v>23</v>
      </c>
      <c r="B30" s="25"/>
      <c r="C30" s="25"/>
      <c r="D30" s="25"/>
    </row>
    <row r="31" spans="1:16" x14ac:dyDescent="0.3">
      <c r="A31" s="24" t="s">
        <v>26</v>
      </c>
      <c r="B31" s="25"/>
      <c r="C31" s="25"/>
      <c r="D31" s="25"/>
    </row>
    <row r="32" spans="1:16" x14ac:dyDescent="0.3">
      <c r="A32" s="24"/>
      <c r="B32" s="25"/>
      <c r="C32" s="25"/>
      <c r="D32" s="25"/>
    </row>
    <row r="33" spans="1:4" x14ac:dyDescent="0.3">
      <c r="A33" s="24" t="s">
        <v>28</v>
      </c>
      <c r="B33" s="25"/>
      <c r="C33" s="25"/>
      <c r="D33" s="25"/>
    </row>
    <row r="34" spans="1:4" x14ac:dyDescent="0.3">
      <c r="A34" s="24" t="s">
        <v>29</v>
      </c>
      <c r="B34" s="25"/>
      <c r="C34" s="25"/>
      <c r="D34" s="25"/>
    </row>
    <row r="35" spans="1:4" x14ac:dyDescent="0.3">
      <c r="A35" s="24" t="s">
        <v>30</v>
      </c>
      <c r="B35" s="25"/>
      <c r="C35" s="25"/>
      <c r="D35" s="25"/>
    </row>
    <row r="36" spans="1:4" x14ac:dyDescent="0.3">
      <c r="A36" s="24" t="s">
        <v>31</v>
      </c>
      <c r="B36" s="25"/>
      <c r="C36" s="25"/>
      <c r="D36" s="25"/>
    </row>
    <row r="37" spans="1:4" x14ac:dyDescent="0.3">
      <c r="A37" s="24" t="s">
        <v>32</v>
      </c>
      <c r="B37" s="25"/>
      <c r="C37" s="25"/>
      <c r="D37" s="25"/>
    </row>
    <row r="38" spans="1:4" x14ac:dyDescent="0.3">
      <c r="A38" s="24" t="s">
        <v>33</v>
      </c>
      <c r="B38" s="25"/>
      <c r="C38" s="25"/>
      <c r="D38" s="25"/>
    </row>
    <row r="39" spans="1:4" x14ac:dyDescent="0.3">
      <c r="A39" s="24" t="s">
        <v>35</v>
      </c>
      <c r="B39" s="25"/>
      <c r="C39" s="25"/>
      <c r="D39" s="25"/>
    </row>
  </sheetData>
  <protectedRanges>
    <protectedRange sqref="C4" name="Range1"/>
  </protectedRanges>
  <mergeCells count="1">
    <mergeCell ref="B1:E1"/>
  </mergeCells>
  <conditionalFormatting sqref="E30">
    <cfRule type="containsText" dxfId="38" priority="15" operator="containsText" text="A">
      <formula>NOT(ISERROR(SEARCH("A",E30)))</formula>
    </cfRule>
  </conditionalFormatting>
  <conditionalFormatting sqref="E17">
    <cfRule type="cellIs" dxfId="37" priority="8" operator="lessThan">
      <formula>50</formula>
    </cfRule>
    <cfRule type="cellIs" dxfId="36" priority="9" operator="greaterThan">
      <formula>50</formula>
    </cfRule>
    <cfRule type="cellIs" dxfId="35" priority="10" operator="greaterThan">
      <formula>90</formula>
    </cfRule>
    <cfRule type="cellIs" dxfId="34" priority="11" operator="lessThan">
      <formula>60</formula>
    </cfRule>
    <cfRule type="cellIs" dxfId="33" priority="12" operator="equal">
      <formula>90</formula>
    </cfRule>
  </conditionalFormatting>
  <conditionalFormatting sqref="D18 D20:D21">
    <cfRule type="cellIs" dxfId="32" priority="13" operator="equal">
      <formula>"A"</formula>
    </cfRule>
    <cfRule type="cellIs" dxfId="31" priority="14" operator="equal">
      <formula>"FAIL"</formula>
    </cfRule>
  </conditionalFormatting>
  <conditionalFormatting sqref="D19">
    <cfRule type="containsText" dxfId="30" priority="5" operator="containsText" text="FAIL">
      <formula>NOT(ISERROR(SEARCH("FAIL",D19)))</formula>
    </cfRule>
    <cfRule type="cellIs" dxfId="29" priority="6" operator="greaterThan">
      <formula>80</formula>
    </cfRule>
  </conditionalFormatting>
  <conditionalFormatting sqref="D20">
    <cfRule type="containsText" dxfId="28" priority="3" operator="containsText" text="FAIL">
      <formula>NOT(ISERROR(SEARCH("FAIL",D20)))</formula>
    </cfRule>
    <cfRule type="cellIs" dxfId="27" priority="4" operator="greaterThan">
      <formula>70</formula>
    </cfRule>
  </conditionalFormatting>
  <conditionalFormatting sqref="D21">
    <cfRule type="containsText" dxfId="26" priority="1" operator="containsText" text="FAIL">
      <formula>NOT(ISERROR(SEARCH("FAIL",D21)))</formula>
    </cfRule>
    <cfRule type="cellIs" dxfId="25" priority="2" operator="greaterThan">
      <formula>60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Select Student ID_x000a_" xr:uid="{9E5E4327-E7C9-48BF-B1BC-D2FBAE7B9BDD}">
          <x14:formula1>
            <xm:f>Data!$A$4:$A$16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4"/>
  <sheetViews>
    <sheetView workbookViewId="0">
      <selection activeCell="D22" sqref="D22"/>
    </sheetView>
  </sheetViews>
  <sheetFormatPr defaultColWidth="9.1796875" defaultRowHeight="14" x14ac:dyDescent="0.3"/>
  <cols>
    <col min="1" max="1" width="17" style="1" bestFit="1" customWidth="1"/>
    <col min="2" max="2" width="15" style="1" customWidth="1"/>
    <col min="3" max="4" width="12.81640625" style="1" bestFit="1" customWidth="1"/>
    <col min="5" max="6" width="13.453125" style="1" bestFit="1" customWidth="1"/>
    <col min="7" max="7" width="14" style="1" bestFit="1" customWidth="1"/>
    <col min="8" max="8" width="18.1796875" style="1" bestFit="1" customWidth="1"/>
    <col min="9" max="9" width="17" style="1" bestFit="1" customWidth="1"/>
    <col min="10" max="10" width="9.1796875" style="1"/>
    <col min="11" max="11" width="16.453125" style="1" bestFit="1" customWidth="1"/>
    <col min="12" max="16384" width="9.1796875" style="1"/>
  </cols>
  <sheetData>
    <row r="1" spans="1:11" x14ac:dyDescent="0.3">
      <c r="A1" s="90" t="s">
        <v>178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3" spans="1:11" x14ac:dyDescent="0.3">
      <c r="A3" s="17" t="s">
        <v>57</v>
      </c>
      <c r="B3" s="17" t="s">
        <v>3</v>
      </c>
      <c r="C3" s="17" t="s">
        <v>5</v>
      </c>
      <c r="D3" s="17" t="s">
        <v>58</v>
      </c>
      <c r="E3" s="17" t="s">
        <v>53</v>
      </c>
      <c r="F3" s="17" t="s">
        <v>36</v>
      </c>
      <c r="G3" s="17" t="s">
        <v>16</v>
      </c>
      <c r="H3" s="17" t="s">
        <v>17</v>
      </c>
      <c r="I3" s="17" t="s">
        <v>18</v>
      </c>
      <c r="J3" s="17" t="s">
        <v>19</v>
      </c>
      <c r="K3" s="17" t="s">
        <v>13</v>
      </c>
    </row>
    <row r="4" spans="1:11" x14ac:dyDescent="0.3">
      <c r="A4" s="18">
        <v>1901122</v>
      </c>
      <c r="B4" s="18" t="s">
        <v>37</v>
      </c>
      <c r="C4" s="19" t="s">
        <v>6</v>
      </c>
      <c r="D4" s="19" t="s">
        <v>51</v>
      </c>
      <c r="E4" s="19">
        <v>79</v>
      </c>
      <c r="F4" s="19">
        <v>82</v>
      </c>
      <c r="G4" s="19">
        <v>84</v>
      </c>
      <c r="H4" s="19">
        <v>84</v>
      </c>
      <c r="I4" s="19">
        <v>86</v>
      </c>
      <c r="J4" s="19">
        <v>88</v>
      </c>
      <c r="K4" s="19">
        <f>SUM(E4:J4)</f>
        <v>503</v>
      </c>
    </row>
    <row r="5" spans="1:11" x14ac:dyDescent="0.3">
      <c r="A5" s="18">
        <v>1901123</v>
      </c>
      <c r="B5" s="18" t="s">
        <v>38</v>
      </c>
      <c r="C5" s="19" t="s">
        <v>48</v>
      </c>
      <c r="D5" s="19" t="s">
        <v>49</v>
      </c>
      <c r="E5" s="19">
        <v>97</v>
      </c>
      <c r="F5" s="19">
        <v>71</v>
      </c>
      <c r="G5" s="19">
        <v>79</v>
      </c>
      <c r="H5" s="19">
        <v>85</v>
      </c>
      <c r="I5" s="19">
        <v>81</v>
      </c>
      <c r="J5" s="19">
        <v>79</v>
      </c>
      <c r="K5" s="19">
        <f t="shared" ref="K5:K16" si="0">SUM(E5:J5)</f>
        <v>492</v>
      </c>
    </row>
    <row r="6" spans="1:11" x14ac:dyDescent="0.3">
      <c r="A6" s="18">
        <v>1901124</v>
      </c>
      <c r="B6" s="18" t="s">
        <v>39</v>
      </c>
      <c r="C6" s="19" t="s">
        <v>6</v>
      </c>
      <c r="D6" s="19" t="s">
        <v>49</v>
      </c>
      <c r="E6" s="19">
        <v>74</v>
      </c>
      <c r="F6" s="19">
        <v>84</v>
      </c>
      <c r="G6" s="19">
        <v>98</v>
      </c>
      <c r="H6" s="19">
        <v>82</v>
      </c>
      <c r="I6" s="19">
        <v>75</v>
      </c>
      <c r="J6" s="19">
        <v>80</v>
      </c>
      <c r="K6" s="19">
        <f t="shared" si="0"/>
        <v>493</v>
      </c>
    </row>
    <row r="7" spans="1:11" x14ac:dyDescent="0.3">
      <c r="A7" s="18">
        <v>1901125</v>
      </c>
      <c r="B7" s="18" t="s">
        <v>40</v>
      </c>
      <c r="C7" s="19" t="s">
        <v>6</v>
      </c>
      <c r="D7" s="19" t="s">
        <v>52</v>
      </c>
      <c r="E7" s="19">
        <v>91</v>
      </c>
      <c r="F7" s="19">
        <v>79</v>
      </c>
      <c r="G7" s="19">
        <v>93</v>
      </c>
      <c r="H7" s="19">
        <v>78</v>
      </c>
      <c r="I7" s="19">
        <v>92</v>
      </c>
      <c r="J7" s="19">
        <v>86</v>
      </c>
      <c r="K7" s="19">
        <f t="shared" si="0"/>
        <v>519</v>
      </c>
    </row>
    <row r="8" spans="1:11" x14ac:dyDescent="0.3">
      <c r="A8" s="18">
        <v>1901126</v>
      </c>
      <c r="B8" s="18" t="s">
        <v>41</v>
      </c>
      <c r="C8" s="19" t="s">
        <v>48</v>
      </c>
      <c r="D8" s="19" t="s">
        <v>52</v>
      </c>
      <c r="E8" s="19">
        <v>93</v>
      </c>
      <c r="F8" s="19">
        <v>83</v>
      </c>
      <c r="G8" s="19">
        <v>80</v>
      </c>
      <c r="H8" s="19">
        <v>76</v>
      </c>
      <c r="I8" s="19">
        <v>77</v>
      </c>
      <c r="J8" s="19">
        <v>76</v>
      </c>
      <c r="K8" s="19">
        <f t="shared" si="0"/>
        <v>485</v>
      </c>
    </row>
    <row r="9" spans="1:11" x14ac:dyDescent="0.3">
      <c r="A9" s="18">
        <v>1901127</v>
      </c>
      <c r="B9" s="18" t="s">
        <v>42</v>
      </c>
      <c r="C9" s="19" t="s">
        <v>6</v>
      </c>
      <c r="D9" s="19" t="s">
        <v>52</v>
      </c>
      <c r="E9" s="19">
        <v>77</v>
      </c>
      <c r="F9" s="19">
        <v>86</v>
      </c>
      <c r="G9" s="19">
        <v>94</v>
      </c>
      <c r="H9" s="19">
        <v>73</v>
      </c>
      <c r="I9" s="19">
        <v>73</v>
      </c>
      <c r="J9" s="19">
        <v>77</v>
      </c>
      <c r="K9" s="19">
        <f t="shared" si="0"/>
        <v>480</v>
      </c>
    </row>
    <row r="10" spans="1:11" x14ac:dyDescent="0.3">
      <c r="A10" s="18">
        <v>1901128</v>
      </c>
      <c r="B10" s="18" t="s">
        <v>43</v>
      </c>
      <c r="C10" s="19" t="s">
        <v>48</v>
      </c>
      <c r="D10" s="19" t="s">
        <v>49</v>
      </c>
      <c r="E10" s="19">
        <v>89</v>
      </c>
      <c r="F10" s="19">
        <v>77</v>
      </c>
      <c r="G10" s="19">
        <v>94</v>
      </c>
      <c r="H10" s="19">
        <v>91</v>
      </c>
      <c r="I10" s="19">
        <v>99</v>
      </c>
      <c r="J10" s="19">
        <v>73</v>
      </c>
      <c r="K10" s="19">
        <f t="shared" si="0"/>
        <v>523</v>
      </c>
    </row>
    <row r="11" spans="1:11" x14ac:dyDescent="0.3">
      <c r="A11" s="18">
        <v>1901129</v>
      </c>
      <c r="B11" s="18" t="s">
        <v>44</v>
      </c>
      <c r="C11" s="19" t="s">
        <v>48</v>
      </c>
      <c r="D11" s="19" t="s">
        <v>49</v>
      </c>
      <c r="E11" s="19">
        <v>71</v>
      </c>
      <c r="F11" s="19">
        <v>85</v>
      </c>
      <c r="G11" s="19">
        <v>74</v>
      </c>
      <c r="H11" s="19">
        <v>81</v>
      </c>
      <c r="I11" s="19">
        <v>98</v>
      </c>
      <c r="J11" s="19">
        <v>91</v>
      </c>
      <c r="K11" s="19">
        <f t="shared" si="0"/>
        <v>500</v>
      </c>
    </row>
    <row r="12" spans="1:11" x14ac:dyDescent="0.3">
      <c r="A12" s="18">
        <v>1901130</v>
      </c>
      <c r="B12" s="18" t="s">
        <v>45</v>
      </c>
      <c r="C12" s="19" t="s">
        <v>48</v>
      </c>
      <c r="D12" s="19" t="s">
        <v>50</v>
      </c>
      <c r="E12" s="19">
        <v>83</v>
      </c>
      <c r="F12" s="19">
        <v>74</v>
      </c>
      <c r="G12" s="19">
        <v>97</v>
      </c>
      <c r="H12" s="19">
        <v>72</v>
      </c>
      <c r="I12" s="19">
        <v>100</v>
      </c>
      <c r="J12" s="19">
        <v>74</v>
      </c>
      <c r="K12" s="19">
        <f t="shared" si="0"/>
        <v>500</v>
      </c>
    </row>
    <row r="13" spans="1:11" x14ac:dyDescent="0.3">
      <c r="A13" s="18">
        <v>1901131</v>
      </c>
      <c r="B13" s="18" t="s">
        <v>46</v>
      </c>
      <c r="C13" s="19" t="s">
        <v>6</v>
      </c>
      <c r="D13" s="19" t="s">
        <v>51</v>
      </c>
      <c r="E13" s="19">
        <v>73</v>
      </c>
      <c r="F13" s="19">
        <v>98</v>
      </c>
      <c r="G13" s="19">
        <v>97</v>
      </c>
      <c r="H13" s="19">
        <v>78</v>
      </c>
      <c r="I13" s="19">
        <v>77</v>
      </c>
      <c r="J13" s="19">
        <v>75</v>
      </c>
      <c r="K13" s="19">
        <f t="shared" si="0"/>
        <v>498</v>
      </c>
    </row>
    <row r="14" spans="1:11" x14ac:dyDescent="0.3">
      <c r="A14" s="18">
        <v>1901132</v>
      </c>
      <c r="B14" s="18" t="s">
        <v>47</v>
      </c>
      <c r="C14" s="19" t="s">
        <v>6</v>
      </c>
      <c r="D14" s="19" t="s">
        <v>49</v>
      </c>
      <c r="E14" s="19">
        <v>76</v>
      </c>
      <c r="F14" s="19">
        <v>88</v>
      </c>
      <c r="G14" s="19">
        <v>81</v>
      </c>
      <c r="H14" s="19">
        <v>87</v>
      </c>
      <c r="I14" s="19">
        <v>70</v>
      </c>
      <c r="J14" s="19">
        <v>90</v>
      </c>
      <c r="K14" s="19">
        <f t="shared" si="0"/>
        <v>492</v>
      </c>
    </row>
    <row r="15" spans="1:11" x14ac:dyDescent="0.3">
      <c r="A15" s="18">
        <v>1901133</v>
      </c>
      <c r="B15" s="18" t="s">
        <v>55</v>
      </c>
      <c r="C15" s="19" t="s">
        <v>6</v>
      </c>
      <c r="D15" s="19" t="s">
        <v>51</v>
      </c>
      <c r="E15" s="19">
        <v>87</v>
      </c>
      <c r="F15" s="19">
        <v>100</v>
      </c>
      <c r="G15" s="19">
        <v>72</v>
      </c>
      <c r="H15" s="19">
        <v>71</v>
      </c>
      <c r="I15" s="19">
        <v>80</v>
      </c>
      <c r="J15" s="19">
        <v>90</v>
      </c>
      <c r="K15" s="19">
        <f t="shared" si="0"/>
        <v>500</v>
      </c>
    </row>
    <row r="16" spans="1:11" x14ac:dyDescent="0.3">
      <c r="A16" s="18">
        <v>1901134</v>
      </c>
      <c r="B16" s="18" t="s">
        <v>56</v>
      </c>
      <c r="C16" s="19" t="s">
        <v>6</v>
      </c>
      <c r="D16" s="19" t="s">
        <v>52</v>
      </c>
      <c r="E16" s="19">
        <v>79</v>
      </c>
      <c r="F16" s="19">
        <v>92</v>
      </c>
      <c r="G16" s="19">
        <v>79</v>
      </c>
      <c r="H16" s="19">
        <v>82</v>
      </c>
      <c r="I16" s="19">
        <v>70</v>
      </c>
      <c r="J16" s="19">
        <v>78</v>
      </c>
      <c r="K16" s="19">
        <f t="shared" si="0"/>
        <v>480</v>
      </c>
    </row>
    <row r="18" spans="1:2" x14ac:dyDescent="0.3">
      <c r="A18" s="20" t="s">
        <v>10</v>
      </c>
      <c r="B18" s="20" t="s">
        <v>11</v>
      </c>
    </row>
    <row r="19" spans="1:2" x14ac:dyDescent="0.3">
      <c r="A19" s="21">
        <v>1101</v>
      </c>
      <c r="B19" s="21" t="s">
        <v>53</v>
      </c>
    </row>
    <row r="20" spans="1:2" x14ac:dyDescent="0.3">
      <c r="A20" s="21">
        <v>1102</v>
      </c>
      <c r="B20" s="21" t="s">
        <v>15</v>
      </c>
    </row>
    <row r="21" spans="1:2" x14ac:dyDescent="0.3">
      <c r="A21" s="21">
        <v>1103</v>
      </c>
      <c r="B21" s="21" t="s">
        <v>16</v>
      </c>
    </row>
    <row r="22" spans="1:2" x14ac:dyDescent="0.3">
      <c r="A22" s="21">
        <v>1104</v>
      </c>
      <c r="B22" s="21" t="s">
        <v>17</v>
      </c>
    </row>
    <row r="23" spans="1:2" x14ac:dyDescent="0.3">
      <c r="A23" s="21">
        <v>1105</v>
      </c>
      <c r="B23" s="21" t="s">
        <v>18</v>
      </c>
    </row>
    <row r="24" spans="1:2" x14ac:dyDescent="0.3">
      <c r="A24" s="21">
        <v>1106</v>
      </c>
      <c r="B24" s="21" t="s">
        <v>19</v>
      </c>
    </row>
  </sheetData>
  <mergeCells count="1">
    <mergeCell ref="A1:K1"/>
  </mergeCells>
  <dataValidations count="1">
    <dataValidation type="list" allowBlank="1" showInputMessage="1" showErrorMessage="1" sqref="A4" xr:uid="{034508E7-3B60-47A1-BF9D-6C13B9274D5F}">
      <formula1>$A$3:$A$14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18DB-3974-40F9-9C83-F0A8A710688F}">
  <sheetPr codeName="Sheet5">
    <tabColor theme="7" tint="-0.249977111117893"/>
  </sheetPr>
  <dimension ref="A1:E16"/>
  <sheetViews>
    <sheetView tabSelected="1" workbookViewId="0">
      <selection activeCell="G13" sqref="G13"/>
    </sheetView>
  </sheetViews>
  <sheetFormatPr defaultColWidth="9.1796875" defaultRowHeight="14" x14ac:dyDescent="0.3"/>
  <cols>
    <col min="1" max="1" width="14.1796875" style="1" bestFit="1" customWidth="1"/>
    <col min="2" max="2" width="9.1796875" style="1"/>
    <col min="3" max="3" width="12.26953125" style="1" bestFit="1" customWidth="1"/>
    <col min="4" max="16384" width="9.1796875" style="1"/>
  </cols>
  <sheetData>
    <row r="1" spans="1:5" x14ac:dyDescent="0.3">
      <c r="A1" s="88">
        <v>45220</v>
      </c>
      <c r="B1" s="88"/>
      <c r="C1" s="88"/>
      <c r="D1" s="88"/>
      <c r="E1" s="88"/>
    </row>
    <row r="4" spans="1:5" x14ac:dyDescent="0.3">
      <c r="C4" s="36" t="s">
        <v>61</v>
      </c>
      <c r="D4" s="36" t="s">
        <v>62</v>
      </c>
    </row>
    <row r="5" spans="1:5" x14ac:dyDescent="0.3">
      <c r="A5" s="36" t="s">
        <v>60</v>
      </c>
      <c r="B5" s="1">
        <f>MOD(C5,D5)</f>
        <v>0</v>
      </c>
      <c r="C5" s="1">
        <v>8</v>
      </c>
      <c r="D5" s="1">
        <v>8</v>
      </c>
    </row>
    <row r="6" spans="1:5" x14ac:dyDescent="0.3">
      <c r="C6" s="1" t="str">
        <f>IF(ISEVEN(C5),"EVEN","ODD")</f>
        <v>EVEN</v>
      </c>
      <c r="D6" s="1" t="str">
        <f>IF(MOD(C5,D5), "ODD","EVEN")</f>
        <v>EVEN</v>
      </c>
      <c r="E6" s="1" t="str">
        <f>IF(B5=0, "EVEN","ODD")</f>
        <v>EVEN</v>
      </c>
    </row>
    <row r="9" spans="1:5" x14ac:dyDescent="0.3">
      <c r="A9" s="1" t="s">
        <v>63</v>
      </c>
      <c r="B9" s="1">
        <v>658</v>
      </c>
    </row>
    <row r="10" spans="1:5" x14ac:dyDescent="0.3">
      <c r="A10" s="1" t="s">
        <v>64</v>
      </c>
      <c r="B10" s="1">
        <v>3.8</v>
      </c>
    </row>
    <row r="11" spans="1:5" x14ac:dyDescent="0.3">
      <c r="A11" s="1" t="s">
        <v>65</v>
      </c>
      <c r="B11" s="1">
        <f>B9*B10</f>
        <v>2500.4</v>
      </c>
    </row>
    <row r="13" spans="1:5" x14ac:dyDescent="0.3">
      <c r="A13" s="1" t="s">
        <v>66</v>
      </c>
      <c r="B13" s="1">
        <v>1.5</v>
      </c>
    </row>
    <row r="14" spans="1:5" x14ac:dyDescent="0.3">
      <c r="A14" s="1" t="s">
        <v>67</v>
      </c>
      <c r="B14" s="1">
        <f>B13*B9</f>
        <v>987</v>
      </c>
    </row>
    <row r="16" spans="1:5" x14ac:dyDescent="0.3">
      <c r="A16" s="1" t="s">
        <v>68</v>
      </c>
      <c r="B16" s="1">
        <f>B11-B14</f>
        <v>1513.4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41D6-63E5-458F-AE87-47E05C0FDBB5}">
  <sheetPr codeName="Sheet6">
    <tabColor rgb="FFFF0000"/>
  </sheetPr>
  <dimension ref="B1:D11"/>
  <sheetViews>
    <sheetView workbookViewId="0">
      <selection activeCell="D5" sqref="D5"/>
    </sheetView>
  </sheetViews>
  <sheetFormatPr defaultRowHeight="14.5" x14ac:dyDescent="0.35"/>
  <cols>
    <col min="2" max="2" width="18.81640625" bestFit="1" customWidth="1"/>
  </cols>
  <sheetData>
    <row r="1" spans="2:4" x14ac:dyDescent="0.35">
      <c r="B1" s="88">
        <v>45227</v>
      </c>
      <c r="C1" s="88"/>
    </row>
    <row r="3" spans="2:4" x14ac:dyDescent="0.35">
      <c r="B3" s="1" t="s">
        <v>69</v>
      </c>
      <c r="C3" s="1"/>
      <c r="D3" s="1"/>
    </row>
    <row r="4" spans="2:4" x14ac:dyDescent="0.35">
      <c r="B4" s="1" t="s">
        <v>63</v>
      </c>
      <c r="C4" s="1">
        <v>800</v>
      </c>
      <c r="D4" s="1"/>
    </row>
    <row r="5" spans="2:4" x14ac:dyDescent="0.35">
      <c r="B5" s="1" t="s">
        <v>64</v>
      </c>
      <c r="C5" s="1">
        <v>4.5999999999999996</v>
      </c>
      <c r="D5" s="1"/>
    </row>
    <row r="6" spans="2:4" x14ac:dyDescent="0.35">
      <c r="B6" s="1" t="s">
        <v>65</v>
      </c>
      <c r="C6" s="1">
        <f>C4*C5</f>
        <v>3679.9999999999995</v>
      </c>
      <c r="D6" s="1"/>
    </row>
    <row r="7" spans="2:4" x14ac:dyDescent="0.35">
      <c r="B7" s="1"/>
      <c r="C7" s="1"/>
      <c r="D7" s="1"/>
    </row>
    <row r="8" spans="2:4" x14ac:dyDescent="0.35">
      <c r="B8" s="1" t="s">
        <v>66</v>
      </c>
      <c r="C8" s="1">
        <v>1.5</v>
      </c>
      <c r="D8" s="1"/>
    </row>
    <row r="9" spans="2:4" x14ac:dyDescent="0.35">
      <c r="B9" s="1" t="s">
        <v>66</v>
      </c>
      <c r="C9" s="1">
        <f>C4*C8</f>
        <v>1200</v>
      </c>
      <c r="D9" s="1"/>
    </row>
    <row r="10" spans="2:4" x14ac:dyDescent="0.35">
      <c r="B10" s="1"/>
      <c r="C10" s="1"/>
      <c r="D10" s="1"/>
    </row>
    <row r="11" spans="2:4" x14ac:dyDescent="0.35">
      <c r="B11" s="1" t="s">
        <v>68</v>
      </c>
      <c r="C11" s="1">
        <f>C6-C9</f>
        <v>2479.9999999999995</v>
      </c>
      <c r="D11" s="1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F796-3A4D-4602-A7EB-C410B2B10421}">
  <sheetPr codeName="Sheet7">
    <tabColor rgb="FF00B0F0"/>
  </sheetPr>
  <dimension ref="A1:I20"/>
  <sheetViews>
    <sheetView workbookViewId="0">
      <selection activeCell="D5" sqref="D5"/>
    </sheetView>
  </sheetViews>
  <sheetFormatPr defaultColWidth="9.1796875" defaultRowHeight="14" x14ac:dyDescent="0.3"/>
  <cols>
    <col min="1" max="1" width="33.7265625" style="1" bestFit="1" customWidth="1"/>
    <col min="2" max="2" width="20.7265625" style="1" bestFit="1" customWidth="1"/>
    <col min="3" max="3" width="9.81640625" style="1" bestFit="1" customWidth="1"/>
    <col min="4" max="5" width="9.1796875" style="1"/>
    <col min="6" max="6" width="20.7265625" style="1" bestFit="1" customWidth="1"/>
    <col min="7" max="7" width="10.1796875" style="1" bestFit="1" customWidth="1"/>
    <col min="8" max="8" width="9.1796875" style="1"/>
    <col min="9" max="9" width="24.453125" style="1" bestFit="1" customWidth="1"/>
    <col min="10" max="10" width="9.26953125" style="1" bestFit="1" customWidth="1"/>
    <col min="11" max="16384" width="9.1796875" style="1"/>
  </cols>
  <sheetData>
    <row r="1" spans="1:9" x14ac:dyDescent="0.3">
      <c r="A1" s="88">
        <v>45241</v>
      </c>
      <c r="B1" s="88"/>
      <c r="C1" s="88"/>
      <c r="D1" s="88"/>
      <c r="E1" s="88"/>
      <c r="F1" s="88"/>
      <c r="G1" s="88"/>
      <c r="H1" s="88"/>
      <c r="I1" s="88"/>
    </row>
    <row r="3" spans="1:9" x14ac:dyDescent="0.3">
      <c r="A3" s="1" t="s">
        <v>168</v>
      </c>
    </row>
    <row r="6" spans="1:9" x14ac:dyDescent="0.3">
      <c r="A6" s="1" t="s">
        <v>169</v>
      </c>
      <c r="B6" s="1">
        <v>15000</v>
      </c>
    </row>
    <row r="7" spans="1:9" x14ac:dyDescent="0.3">
      <c r="A7" s="1" t="s">
        <v>71</v>
      </c>
      <c r="B7" s="37">
        <v>0.08</v>
      </c>
    </row>
    <row r="8" spans="1:9" x14ac:dyDescent="0.3">
      <c r="A8" s="1" t="s">
        <v>170</v>
      </c>
      <c r="B8" s="1">
        <v>60</v>
      </c>
    </row>
    <row r="10" spans="1:9" x14ac:dyDescent="0.3">
      <c r="A10" s="1" t="s">
        <v>171</v>
      </c>
      <c r="B10" s="38">
        <f>PMT(B7/12,B8,B6)</f>
        <v>-304.14591432620523</v>
      </c>
    </row>
    <row r="12" spans="1:9" x14ac:dyDescent="0.3">
      <c r="B12" s="1" t="s">
        <v>172</v>
      </c>
    </row>
    <row r="14" spans="1:9" x14ac:dyDescent="0.3">
      <c r="A14" s="1" t="s">
        <v>173</v>
      </c>
      <c r="E14" s="1" t="s">
        <v>175</v>
      </c>
      <c r="H14" s="1" t="s">
        <v>176</v>
      </c>
    </row>
    <row r="16" spans="1:9" x14ac:dyDescent="0.3">
      <c r="A16" s="1" t="s">
        <v>169</v>
      </c>
      <c r="B16" s="39">
        <v>13562.569167297201</v>
      </c>
      <c r="E16" s="1" t="s">
        <v>169</v>
      </c>
      <c r="F16" s="1">
        <v>15000</v>
      </c>
      <c r="H16" s="1" t="s">
        <v>169</v>
      </c>
      <c r="I16" s="1">
        <v>15000</v>
      </c>
    </row>
    <row r="17" spans="1:9" x14ac:dyDescent="0.3">
      <c r="A17" s="1" t="s">
        <v>71</v>
      </c>
      <c r="B17" s="37">
        <v>0.08</v>
      </c>
      <c r="E17" s="1" t="s">
        <v>71</v>
      </c>
      <c r="F17" s="37">
        <v>3.8153988849867503E-2</v>
      </c>
      <c r="H17" s="1" t="s">
        <v>71</v>
      </c>
      <c r="I17" s="37">
        <v>0.08</v>
      </c>
    </row>
    <row r="18" spans="1:9" x14ac:dyDescent="0.3">
      <c r="A18" s="1" t="s">
        <v>170</v>
      </c>
      <c r="B18" s="1">
        <v>60</v>
      </c>
      <c r="E18" s="1" t="s">
        <v>170</v>
      </c>
      <c r="F18" s="1">
        <v>60</v>
      </c>
      <c r="H18" s="1" t="s">
        <v>170</v>
      </c>
      <c r="I18" s="40">
        <v>68.023499999999999</v>
      </c>
    </row>
    <row r="20" spans="1:9" x14ac:dyDescent="0.3">
      <c r="A20" s="1" t="s">
        <v>174</v>
      </c>
      <c r="B20" s="41">
        <f>PMT(B17/12,B18,B16)</f>
        <v>-275.00000000000045</v>
      </c>
      <c r="E20" s="1" t="s">
        <v>174</v>
      </c>
      <c r="F20" s="38">
        <f>PMT(F17/12,F18,F16)</f>
        <v>-275.00000112825404</v>
      </c>
      <c r="H20" s="1" t="s">
        <v>174</v>
      </c>
      <c r="I20" s="41">
        <f>PMT(I17/12,I18,I16)</f>
        <v>-275.00003470761374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AF50-D433-4B54-AA61-CFC21C64C97C}">
  <sheetPr codeName="Sheet8">
    <tabColor rgb="FF7030A0"/>
  </sheetPr>
  <dimension ref="A1:I33"/>
  <sheetViews>
    <sheetView workbookViewId="0">
      <selection sqref="A1:I1"/>
    </sheetView>
  </sheetViews>
  <sheetFormatPr defaultColWidth="9.1796875" defaultRowHeight="14" x14ac:dyDescent="0.3"/>
  <cols>
    <col min="1" max="1" width="14.1796875" style="1" bestFit="1" customWidth="1"/>
    <col min="2" max="2" width="10.54296875" style="1" bestFit="1" customWidth="1"/>
    <col min="3" max="3" width="11.54296875" style="1" bestFit="1" customWidth="1"/>
    <col min="4" max="4" width="9.1796875" style="1"/>
    <col min="5" max="5" width="13.54296875" style="1" customWidth="1"/>
    <col min="6" max="13" width="10.26953125" style="1" bestFit="1" customWidth="1"/>
    <col min="14" max="14" width="13.1796875" style="1" bestFit="1" customWidth="1"/>
    <col min="15" max="16384" width="9.1796875" style="1"/>
  </cols>
  <sheetData>
    <row r="1" spans="1:9" x14ac:dyDescent="0.3">
      <c r="A1" s="87">
        <v>45248</v>
      </c>
      <c r="B1" s="87"/>
      <c r="C1" s="87"/>
      <c r="D1" s="87"/>
      <c r="E1" s="87"/>
      <c r="F1" s="87"/>
      <c r="G1" s="87"/>
      <c r="H1" s="87"/>
      <c r="I1" s="87"/>
    </row>
    <row r="3" spans="1:9" x14ac:dyDescent="0.3">
      <c r="A3" s="42" t="s">
        <v>70</v>
      </c>
      <c r="B3" s="43">
        <v>300000</v>
      </c>
      <c r="C3" s="43"/>
      <c r="E3" s="42" t="s">
        <v>76</v>
      </c>
      <c r="F3" s="43">
        <v>5</v>
      </c>
    </row>
    <row r="4" spans="1:9" x14ac:dyDescent="0.3">
      <c r="A4" s="42" t="s">
        <v>71</v>
      </c>
      <c r="B4" s="44">
        <v>0.1</v>
      </c>
      <c r="C4" s="43" t="s">
        <v>75</v>
      </c>
    </row>
    <row r="5" spans="1:9" x14ac:dyDescent="0.3">
      <c r="A5" s="42" t="s">
        <v>72</v>
      </c>
      <c r="B5" s="43">
        <v>60</v>
      </c>
      <c r="C5" s="43" t="s">
        <v>74</v>
      </c>
    </row>
    <row r="6" spans="1:9" x14ac:dyDescent="0.3">
      <c r="A6" s="42" t="s">
        <v>73</v>
      </c>
      <c r="B6" s="45">
        <f>-PMT(B4/12,B5,B3)</f>
        <v>6374.1134133804835</v>
      </c>
      <c r="C6" s="43"/>
    </row>
    <row r="8" spans="1:9" x14ac:dyDescent="0.3">
      <c r="A8" s="46">
        <f>-PMT(B4/12,B5,B3)</f>
        <v>6374.1134133804835</v>
      </c>
      <c r="B8" s="42">
        <v>36</v>
      </c>
      <c r="C8" s="42">
        <v>48</v>
      </c>
      <c r="D8" s="42">
        <v>60</v>
      </c>
      <c r="E8" s="42">
        <v>72</v>
      </c>
      <c r="F8" s="42">
        <v>84</v>
      </c>
      <c r="G8" s="42">
        <v>96</v>
      </c>
      <c r="H8" s="42">
        <v>108</v>
      </c>
      <c r="I8" s="42">
        <v>120</v>
      </c>
    </row>
    <row r="9" spans="1:9" x14ac:dyDescent="0.3">
      <c r="A9" s="47">
        <v>15000</v>
      </c>
      <c r="B9" s="48">
        <f t="dataTable" ref="B9:I24" dt2D="1" dtr="1" r1="B5" r2="B3"/>
        <v>484.00780790756227</v>
      </c>
      <c r="C9" s="48">
        <v>380.43875152120779</v>
      </c>
      <c r="D9" s="48">
        <v>318.70567066902413</v>
      </c>
      <c r="E9" s="48">
        <v>277.88756663655721</v>
      </c>
      <c r="F9" s="48">
        <v>249.01776040328863</v>
      </c>
      <c r="G9" s="48">
        <v>227.61246146706497</v>
      </c>
      <c r="H9" s="48">
        <v>211.18029326056836</v>
      </c>
      <c r="I9" s="48">
        <v>198.2261053226425</v>
      </c>
    </row>
    <row r="10" spans="1:9" x14ac:dyDescent="0.3">
      <c r="A10" s="47">
        <v>16000</v>
      </c>
      <c r="B10" s="48">
        <v>516.27499510139978</v>
      </c>
      <c r="C10" s="48">
        <v>405.80133495595504</v>
      </c>
      <c r="D10" s="48">
        <v>339.95271538029237</v>
      </c>
      <c r="E10" s="48">
        <v>296.41340441232768</v>
      </c>
      <c r="F10" s="48">
        <v>265.61894443017451</v>
      </c>
      <c r="G10" s="48">
        <v>242.7866255648693</v>
      </c>
      <c r="H10" s="48">
        <v>225.25897947793962</v>
      </c>
      <c r="I10" s="48">
        <v>211.44117901081867</v>
      </c>
    </row>
    <row r="11" spans="1:9" x14ac:dyDescent="0.3">
      <c r="A11" s="47">
        <v>17000</v>
      </c>
      <c r="B11" s="48">
        <v>548.54218229523724</v>
      </c>
      <c r="C11" s="48">
        <v>431.16391839070218</v>
      </c>
      <c r="D11" s="48">
        <v>361.19976009156073</v>
      </c>
      <c r="E11" s="48">
        <v>314.93924218809815</v>
      </c>
      <c r="F11" s="48">
        <v>282.22012845706041</v>
      </c>
      <c r="G11" s="48">
        <v>257.96078966267362</v>
      </c>
      <c r="H11" s="48">
        <v>239.33766569531085</v>
      </c>
      <c r="I11" s="48">
        <v>224.65625269899482</v>
      </c>
    </row>
    <row r="12" spans="1:9" x14ac:dyDescent="0.3">
      <c r="A12" s="47">
        <v>18000</v>
      </c>
      <c r="B12" s="48">
        <v>580.8093694890747</v>
      </c>
      <c r="C12" s="48">
        <v>456.52650182544943</v>
      </c>
      <c r="D12" s="48">
        <v>382.44680480282898</v>
      </c>
      <c r="E12" s="48">
        <v>333.46507996386862</v>
      </c>
      <c r="F12" s="48">
        <v>298.82131248394637</v>
      </c>
      <c r="G12" s="48">
        <v>273.13495376047797</v>
      </c>
      <c r="H12" s="48">
        <v>253.41635191268205</v>
      </c>
      <c r="I12" s="48">
        <v>237.87132638717097</v>
      </c>
    </row>
    <row r="13" spans="1:9" x14ac:dyDescent="0.3">
      <c r="A13" s="47">
        <v>19000</v>
      </c>
      <c r="B13" s="48">
        <v>613.07655668291227</v>
      </c>
      <c r="C13" s="48">
        <v>481.88908526019657</v>
      </c>
      <c r="D13" s="48">
        <v>403.69384951409728</v>
      </c>
      <c r="E13" s="48">
        <v>351.99091773963914</v>
      </c>
      <c r="F13" s="48">
        <v>315.42249651083227</v>
      </c>
      <c r="G13" s="48">
        <v>288.30911785828232</v>
      </c>
      <c r="H13" s="48">
        <v>267.49503813005327</v>
      </c>
      <c r="I13" s="48">
        <v>251.08640007534714</v>
      </c>
    </row>
    <row r="14" spans="1:9" x14ac:dyDescent="0.3">
      <c r="A14" s="47">
        <v>20000</v>
      </c>
      <c r="B14" s="48">
        <v>645.34374387674961</v>
      </c>
      <c r="C14" s="48">
        <v>507.25166869494376</v>
      </c>
      <c r="D14" s="48">
        <v>424.94089422536553</v>
      </c>
      <c r="E14" s="48">
        <v>370.51675551540956</v>
      </c>
      <c r="F14" s="48">
        <v>332.02368053771812</v>
      </c>
      <c r="G14" s="48">
        <v>303.48328195608667</v>
      </c>
      <c r="H14" s="48">
        <v>281.5737243474245</v>
      </c>
      <c r="I14" s="48">
        <v>264.30147376352329</v>
      </c>
    </row>
    <row r="15" spans="1:9" x14ac:dyDescent="0.3">
      <c r="A15" s="47">
        <v>21000</v>
      </c>
      <c r="B15" s="48">
        <v>677.61093107058718</v>
      </c>
      <c r="C15" s="48">
        <v>532.61425212969095</v>
      </c>
      <c r="D15" s="48">
        <v>446.18793893663383</v>
      </c>
      <c r="E15" s="48">
        <v>389.04259329118008</v>
      </c>
      <c r="F15" s="48">
        <v>348.62486456460402</v>
      </c>
      <c r="G15" s="48">
        <v>318.65744605389091</v>
      </c>
      <c r="H15" s="48">
        <v>295.65241056479573</v>
      </c>
      <c r="I15" s="48">
        <v>277.51654745169952</v>
      </c>
    </row>
    <row r="16" spans="1:9" x14ac:dyDescent="0.3">
      <c r="A16" s="47">
        <v>22000</v>
      </c>
      <c r="B16" s="48">
        <v>709.87811826442476</v>
      </c>
      <c r="C16" s="48">
        <v>557.97683556443815</v>
      </c>
      <c r="D16" s="48">
        <v>467.43498364790207</v>
      </c>
      <c r="E16" s="48">
        <v>407.5684310669505</v>
      </c>
      <c r="F16" s="48">
        <v>365.22604859148998</v>
      </c>
      <c r="G16" s="48">
        <v>333.83161015169526</v>
      </c>
      <c r="H16" s="48">
        <v>309.73109678216696</v>
      </c>
      <c r="I16" s="48">
        <v>290.73162113987564</v>
      </c>
    </row>
    <row r="17" spans="1:9" x14ac:dyDescent="0.3">
      <c r="A17" s="47">
        <v>23000</v>
      </c>
      <c r="B17" s="48">
        <v>742.1453054582621</v>
      </c>
      <c r="C17" s="48">
        <v>583.33941899918534</v>
      </c>
      <c r="D17" s="48">
        <v>488.68202835917037</v>
      </c>
      <c r="E17" s="48">
        <v>426.09426884272102</v>
      </c>
      <c r="F17" s="48">
        <v>381.82723261837589</v>
      </c>
      <c r="G17" s="48">
        <v>349.00577424949961</v>
      </c>
      <c r="H17" s="48">
        <v>323.80978299953813</v>
      </c>
      <c r="I17" s="48">
        <v>303.94669482805182</v>
      </c>
    </row>
    <row r="18" spans="1:9" x14ac:dyDescent="0.3">
      <c r="A18" s="47">
        <v>24000</v>
      </c>
      <c r="B18" s="48">
        <v>774.41249265209967</v>
      </c>
      <c r="C18" s="48">
        <v>608.70200243393253</v>
      </c>
      <c r="D18" s="48">
        <v>509.92907307043862</v>
      </c>
      <c r="E18" s="48">
        <v>444.62010661849149</v>
      </c>
      <c r="F18" s="48">
        <v>398.42841664526179</v>
      </c>
      <c r="G18" s="48">
        <v>364.1799383473039</v>
      </c>
      <c r="H18" s="48">
        <v>337.88846921690941</v>
      </c>
      <c r="I18" s="48">
        <v>317.16176851622799</v>
      </c>
    </row>
    <row r="19" spans="1:9" x14ac:dyDescent="0.3">
      <c r="A19" s="47">
        <v>25000</v>
      </c>
      <c r="B19" s="48">
        <v>806.67967984593713</v>
      </c>
      <c r="C19" s="48">
        <v>634.06458586867973</v>
      </c>
      <c r="D19" s="48">
        <v>531.17611778170692</v>
      </c>
      <c r="E19" s="48">
        <v>463.14594439426196</v>
      </c>
      <c r="F19" s="48">
        <v>415.02960067214769</v>
      </c>
      <c r="G19" s="48">
        <v>379.35410244510825</v>
      </c>
      <c r="H19" s="48">
        <v>351.96715543428058</v>
      </c>
      <c r="I19" s="48">
        <v>330.37684220440411</v>
      </c>
    </row>
    <row r="20" spans="1:9" x14ac:dyDescent="0.3">
      <c r="A20" s="47">
        <v>26000</v>
      </c>
      <c r="B20" s="48">
        <v>838.94686703977459</v>
      </c>
      <c r="C20" s="48">
        <v>659.42716930342681</v>
      </c>
      <c r="D20" s="48">
        <v>552.42316249297517</v>
      </c>
      <c r="E20" s="48">
        <v>481.67178217003243</v>
      </c>
      <c r="F20" s="48">
        <v>431.63078469903354</v>
      </c>
      <c r="G20" s="48">
        <v>394.5282665429126</v>
      </c>
      <c r="H20" s="48">
        <v>366.04584165165187</v>
      </c>
      <c r="I20" s="48">
        <v>343.59191589258029</v>
      </c>
    </row>
    <row r="21" spans="1:9" x14ac:dyDescent="0.3">
      <c r="A21" s="47">
        <v>27000</v>
      </c>
      <c r="B21" s="48">
        <v>871.21405423361205</v>
      </c>
      <c r="C21" s="48">
        <v>684.78975273817412</v>
      </c>
      <c r="D21" s="48">
        <v>573.67020720424341</v>
      </c>
      <c r="E21" s="48">
        <v>500.19761994580296</v>
      </c>
      <c r="F21" s="48">
        <v>448.2319687259195</v>
      </c>
      <c r="G21" s="48">
        <v>409.70243064071695</v>
      </c>
      <c r="H21" s="48">
        <v>380.1245278690231</v>
      </c>
      <c r="I21" s="48">
        <v>356.80698958075646</v>
      </c>
    </row>
    <row r="22" spans="1:9" x14ac:dyDescent="0.3">
      <c r="A22" s="47">
        <v>28000</v>
      </c>
      <c r="B22" s="48">
        <v>903.48124142744962</v>
      </c>
      <c r="C22" s="48">
        <v>710.15233617292131</v>
      </c>
      <c r="D22" s="48">
        <v>594.91725191551166</v>
      </c>
      <c r="E22" s="48">
        <v>518.72345772157337</v>
      </c>
      <c r="F22" s="48">
        <v>464.8331527528054</v>
      </c>
      <c r="G22" s="48">
        <v>424.87659473852125</v>
      </c>
      <c r="H22" s="48">
        <v>394.20321408639427</v>
      </c>
      <c r="I22" s="48">
        <v>370.02206326893264</v>
      </c>
    </row>
    <row r="23" spans="1:9" x14ac:dyDescent="0.3">
      <c r="A23" s="47">
        <v>29000</v>
      </c>
      <c r="B23" s="48">
        <v>935.74842862128708</v>
      </c>
      <c r="C23" s="48">
        <v>735.5149196076685</v>
      </c>
      <c r="D23" s="48">
        <v>616.1642966267799</v>
      </c>
      <c r="E23" s="48">
        <v>537.24929549734384</v>
      </c>
      <c r="F23" s="48">
        <v>481.43433677969131</v>
      </c>
      <c r="G23" s="48">
        <v>440.0507588363256</v>
      </c>
      <c r="H23" s="48">
        <v>408.28190030376555</v>
      </c>
      <c r="I23" s="48">
        <v>383.23713695710876</v>
      </c>
    </row>
    <row r="24" spans="1:9" x14ac:dyDescent="0.3">
      <c r="A24" s="47">
        <v>30000</v>
      </c>
      <c r="B24" s="48">
        <v>968.01561581512453</v>
      </c>
      <c r="C24" s="48">
        <v>760.87750304241558</v>
      </c>
      <c r="D24" s="48">
        <v>637.41134133804826</v>
      </c>
      <c r="E24" s="48">
        <v>555.77513327311442</v>
      </c>
      <c r="F24" s="48">
        <v>498.03552080657727</v>
      </c>
      <c r="G24" s="48">
        <v>455.22492293412995</v>
      </c>
      <c r="H24" s="48">
        <v>422.36058652113672</v>
      </c>
      <c r="I24" s="48">
        <v>396.45221064528499</v>
      </c>
    </row>
    <row r="26" spans="1:9" x14ac:dyDescent="0.3">
      <c r="A26" s="57" t="s">
        <v>179</v>
      </c>
    </row>
    <row r="27" spans="1:9" x14ac:dyDescent="0.3">
      <c r="A27" s="1">
        <v>5</v>
      </c>
    </row>
    <row r="28" spans="1:9" x14ac:dyDescent="0.3">
      <c r="A28" s="1">
        <v>10</v>
      </c>
    </row>
    <row r="29" spans="1:9" x14ac:dyDescent="0.3">
      <c r="A29" s="1">
        <v>15</v>
      </c>
    </row>
    <row r="30" spans="1:9" x14ac:dyDescent="0.3">
      <c r="A30" s="1">
        <v>20</v>
      </c>
    </row>
    <row r="31" spans="1:9" x14ac:dyDescent="0.3">
      <c r="A31" s="1">
        <v>25</v>
      </c>
    </row>
    <row r="32" spans="1:9" x14ac:dyDescent="0.3">
      <c r="A32" s="1">
        <v>30</v>
      </c>
    </row>
    <row r="33" spans="1:1" x14ac:dyDescent="0.3">
      <c r="A33" s="1">
        <v>35</v>
      </c>
    </row>
  </sheetData>
  <mergeCells count="1">
    <mergeCell ref="A1:I1"/>
  </mergeCells>
  <conditionalFormatting sqref="B9:I24">
    <cfRule type="cellIs" dxfId="24" priority="1" operator="between">
      <formula>300</formula>
      <formula>400</formula>
    </cfRule>
    <cfRule type="cellIs" dxfId="23" priority="2" operator="lessThan">
      <formula>300</formula>
    </cfRule>
    <cfRule type="cellIs" dxfId="22" priority="3" operator="greaterThan">
      <formula>400</formula>
    </cfRule>
  </conditionalFormatting>
  <dataValidations count="1">
    <dataValidation type="list" allowBlank="1" showInputMessage="1" showErrorMessage="1" sqref="F3" xr:uid="{C962B701-5692-477F-BA4E-494D9ED524C8}">
      <formula1>$A$27:$A$33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FB18-01F4-41AD-96CD-4887B51CEE2C}">
  <sheetPr codeName="Sheet9">
    <tabColor theme="6"/>
  </sheetPr>
  <dimension ref="A1:J54"/>
  <sheetViews>
    <sheetView zoomScale="110" zoomScaleNormal="110" workbookViewId="0">
      <selection activeCell="J10" sqref="J10"/>
    </sheetView>
  </sheetViews>
  <sheetFormatPr defaultColWidth="9.1796875" defaultRowHeight="13" x14ac:dyDescent="0.3"/>
  <cols>
    <col min="1" max="1" width="19.26953125" style="58" bestFit="1" customWidth="1"/>
    <col min="2" max="2" width="11.7265625" style="58" bestFit="1" customWidth="1"/>
    <col min="3" max="3" width="16" style="58" bestFit="1" customWidth="1"/>
    <col min="4" max="4" width="17" style="58" bestFit="1" customWidth="1"/>
    <col min="5" max="5" width="9.453125" style="58" bestFit="1" customWidth="1"/>
    <col min="6" max="6" width="12.7265625" style="58" bestFit="1" customWidth="1"/>
    <col min="7" max="7" width="9.26953125" style="58" bestFit="1" customWidth="1"/>
    <col min="8" max="8" width="9.1796875" style="58"/>
    <col min="9" max="9" width="9.26953125" style="58" bestFit="1" customWidth="1"/>
    <col min="10" max="10" width="9.1796875" style="58"/>
    <col min="11" max="11" width="19.26953125" style="58" bestFit="1" customWidth="1"/>
    <col min="12" max="12" width="16.7265625" style="58" bestFit="1" customWidth="1"/>
    <col min="13" max="13" width="5.1796875" style="58" bestFit="1" customWidth="1"/>
    <col min="14" max="14" width="11.453125" style="58" bestFit="1" customWidth="1"/>
    <col min="15" max="15" width="7.26953125" style="58" bestFit="1" customWidth="1"/>
    <col min="16" max="16" width="5" style="58" bestFit="1" customWidth="1"/>
    <col min="17" max="17" width="4.1796875" style="58" bestFit="1" customWidth="1"/>
    <col min="18" max="19" width="7.1796875" style="58" bestFit="1" customWidth="1"/>
    <col min="20" max="20" width="5.453125" style="58" bestFit="1" customWidth="1"/>
    <col min="21" max="21" width="11.7265625" style="58" bestFit="1" customWidth="1"/>
    <col min="22" max="22" width="4" style="58" bestFit="1" customWidth="1"/>
    <col min="23" max="23" width="8.1796875" style="58" bestFit="1" customWidth="1"/>
    <col min="24" max="24" width="9.1796875" style="58" bestFit="1" customWidth="1"/>
    <col min="25" max="25" width="11.1796875" style="58" bestFit="1" customWidth="1"/>
    <col min="26" max="26" width="7" style="58" bestFit="1" customWidth="1"/>
    <col min="27" max="27" width="10.453125" style="58" bestFit="1" customWidth="1"/>
    <col min="28" max="28" width="7.81640625" style="58" bestFit="1" customWidth="1"/>
    <col min="29" max="29" width="8.81640625" style="58" bestFit="1" customWidth="1"/>
    <col min="30" max="30" width="9.81640625" style="58" bestFit="1" customWidth="1"/>
    <col min="31" max="31" width="5.453125" style="58" bestFit="1" customWidth="1"/>
    <col min="32" max="32" width="11.453125" style="58" bestFit="1" customWidth="1"/>
    <col min="33" max="33" width="8" style="58" bestFit="1" customWidth="1"/>
    <col min="34" max="34" width="10" style="58" bestFit="1" customWidth="1"/>
    <col min="35" max="35" width="13.1796875" style="58" bestFit="1" customWidth="1"/>
    <col min="36" max="36" width="11.1796875" style="58" bestFit="1" customWidth="1"/>
    <col min="37" max="37" width="14.26953125" style="58" bestFit="1" customWidth="1"/>
    <col min="38" max="38" width="13.1796875" style="58" bestFit="1" customWidth="1"/>
    <col min="39" max="39" width="16.453125" style="58" bestFit="1" customWidth="1"/>
    <col min="40" max="40" width="9" style="58" bestFit="1" customWidth="1"/>
    <col min="41" max="41" width="12.1796875" style="58" bestFit="1" customWidth="1"/>
    <col min="42" max="42" width="12.453125" style="58" bestFit="1" customWidth="1"/>
    <col min="43" max="43" width="15.54296875" style="58" bestFit="1" customWidth="1"/>
    <col min="44" max="44" width="9.81640625" style="58" bestFit="1" customWidth="1"/>
    <col min="45" max="45" width="12.81640625" style="58" bestFit="1" customWidth="1"/>
    <col min="46" max="46" width="10.81640625" style="58" bestFit="1" customWidth="1"/>
    <col min="47" max="47" width="14" style="58" bestFit="1" customWidth="1"/>
    <col min="48" max="48" width="11.81640625" style="58" bestFit="1" customWidth="1"/>
    <col min="49" max="49" width="15.1796875" style="58" bestFit="1" customWidth="1"/>
    <col min="50" max="50" width="15.54296875" style="58" bestFit="1" customWidth="1"/>
    <col min="51" max="51" width="10.453125" style="58" bestFit="1" customWidth="1"/>
    <col min="52" max="52" width="11.453125" style="58" bestFit="1" customWidth="1"/>
    <col min="53" max="16384" width="9.1796875" style="58"/>
  </cols>
  <sheetData>
    <row r="1" spans="1:10" ht="13.5" thickBot="1" x14ac:dyDescent="0.35">
      <c r="A1" s="91">
        <v>45249</v>
      </c>
      <c r="B1" s="91"/>
      <c r="C1" s="91"/>
      <c r="D1" s="91"/>
      <c r="E1" s="91"/>
      <c r="F1" s="91"/>
      <c r="G1" s="91"/>
      <c r="H1" s="91"/>
      <c r="I1" s="91"/>
    </row>
    <row r="2" spans="1:10" ht="13.5" thickBot="1" x14ac:dyDescent="0.35">
      <c r="A2" s="67" t="s">
        <v>77</v>
      </c>
      <c r="B2" s="68" t="s">
        <v>78</v>
      </c>
      <c r="C2" s="68" t="s">
        <v>79</v>
      </c>
      <c r="D2" s="68" t="s">
        <v>80</v>
      </c>
      <c r="E2" s="68" t="s">
        <v>81</v>
      </c>
      <c r="F2" s="68" t="s">
        <v>82</v>
      </c>
      <c r="G2" s="68" t="s">
        <v>83</v>
      </c>
      <c r="H2" s="68" t="s">
        <v>84</v>
      </c>
      <c r="I2" s="69" t="s">
        <v>85</v>
      </c>
      <c r="J2" s="4"/>
    </row>
    <row r="3" spans="1:10" x14ac:dyDescent="0.3">
      <c r="A3" s="59">
        <v>1</v>
      </c>
      <c r="B3" s="59" t="s">
        <v>86</v>
      </c>
      <c r="C3" s="59" t="s">
        <v>100</v>
      </c>
      <c r="D3" s="59" t="s">
        <v>112</v>
      </c>
      <c r="E3" s="60">
        <v>1000</v>
      </c>
      <c r="F3" s="59" t="s">
        <v>116</v>
      </c>
      <c r="G3" s="59">
        <v>1</v>
      </c>
      <c r="H3" s="59" t="s">
        <v>124</v>
      </c>
      <c r="I3" s="59">
        <v>2023</v>
      </c>
      <c r="J3" s="4"/>
    </row>
    <row r="4" spans="1:10" x14ac:dyDescent="0.3">
      <c r="A4" s="61">
        <v>2</v>
      </c>
      <c r="B4" s="61" t="s">
        <v>87</v>
      </c>
      <c r="C4" s="61" t="s">
        <v>101</v>
      </c>
      <c r="D4" s="61" t="s">
        <v>112</v>
      </c>
      <c r="E4" s="62">
        <v>200</v>
      </c>
      <c r="F4" s="61" t="s">
        <v>117</v>
      </c>
      <c r="G4" s="61">
        <v>2</v>
      </c>
      <c r="H4" s="61" t="s">
        <v>125</v>
      </c>
      <c r="I4" s="61">
        <v>2019</v>
      </c>
      <c r="J4" s="4"/>
    </row>
    <row r="5" spans="1:10" x14ac:dyDescent="0.3">
      <c r="A5" s="61">
        <v>3</v>
      </c>
      <c r="B5" s="61" t="s">
        <v>88</v>
      </c>
      <c r="C5" s="61" t="s">
        <v>102</v>
      </c>
      <c r="D5" s="61" t="s">
        <v>113</v>
      </c>
      <c r="E5" s="62">
        <v>85</v>
      </c>
      <c r="F5" s="61" t="s">
        <v>118</v>
      </c>
      <c r="G5" s="61">
        <v>3</v>
      </c>
      <c r="H5" s="61" t="s">
        <v>126</v>
      </c>
      <c r="I5" s="61">
        <v>2019</v>
      </c>
      <c r="J5" s="4"/>
    </row>
    <row r="6" spans="1:10" x14ac:dyDescent="0.3">
      <c r="A6" s="61">
        <v>4</v>
      </c>
      <c r="B6" s="61" t="s">
        <v>89</v>
      </c>
      <c r="C6" s="61" t="s">
        <v>102</v>
      </c>
      <c r="D6" s="61" t="s">
        <v>112</v>
      </c>
      <c r="E6" s="62">
        <v>400</v>
      </c>
      <c r="F6" s="61" t="s">
        <v>119</v>
      </c>
      <c r="G6" s="61">
        <v>4</v>
      </c>
      <c r="H6" s="61" t="s">
        <v>128</v>
      </c>
      <c r="I6" s="61">
        <v>2019</v>
      </c>
      <c r="J6" s="4"/>
    </row>
    <row r="7" spans="1:10" x14ac:dyDescent="0.3">
      <c r="A7" s="61">
        <v>5</v>
      </c>
      <c r="B7" s="61" t="s">
        <v>90</v>
      </c>
      <c r="C7" s="61" t="s">
        <v>103</v>
      </c>
      <c r="D7" s="61" t="s">
        <v>114</v>
      </c>
      <c r="E7" s="62">
        <v>700</v>
      </c>
      <c r="F7" s="61" t="s">
        <v>116</v>
      </c>
      <c r="G7" s="61">
        <v>5</v>
      </c>
      <c r="H7" s="61" t="s">
        <v>129</v>
      </c>
      <c r="I7" s="61">
        <v>2019</v>
      </c>
      <c r="J7" s="4"/>
    </row>
    <row r="8" spans="1:10" x14ac:dyDescent="0.3">
      <c r="A8" s="61">
        <v>6</v>
      </c>
      <c r="B8" s="61" t="s">
        <v>91</v>
      </c>
      <c r="C8" s="61" t="s">
        <v>104</v>
      </c>
      <c r="D8" s="61" t="s">
        <v>114</v>
      </c>
      <c r="E8" s="62">
        <v>650</v>
      </c>
      <c r="F8" s="61" t="s">
        <v>118</v>
      </c>
      <c r="G8" s="61">
        <v>6</v>
      </c>
      <c r="H8" s="61" t="s">
        <v>130</v>
      </c>
      <c r="I8" s="61">
        <v>2023</v>
      </c>
      <c r="J8" s="4"/>
    </row>
    <row r="9" spans="1:10" x14ac:dyDescent="0.3">
      <c r="A9" s="61">
        <v>7</v>
      </c>
      <c r="B9" s="61" t="s">
        <v>92</v>
      </c>
      <c r="C9" s="61" t="s">
        <v>105</v>
      </c>
      <c r="D9" s="61" t="s">
        <v>113</v>
      </c>
      <c r="E9" s="62">
        <v>200</v>
      </c>
      <c r="F9" s="61" t="s">
        <v>120</v>
      </c>
      <c r="G9" s="61">
        <v>7</v>
      </c>
      <c r="H9" s="61" t="s">
        <v>131</v>
      </c>
      <c r="I9" s="61">
        <v>2019</v>
      </c>
      <c r="J9" s="4"/>
    </row>
    <row r="10" spans="1:10" x14ac:dyDescent="0.3">
      <c r="A10" s="61">
        <v>8</v>
      </c>
      <c r="B10" s="61" t="s">
        <v>93</v>
      </c>
      <c r="C10" s="61" t="s">
        <v>106</v>
      </c>
      <c r="D10" s="61" t="s">
        <v>113</v>
      </c>
      <c r="E10" s="62">
        <v>150</v>
      </c>
      <c r="F10" s="61" t="s">
        <v>121</v>
      </c>
      <c r="G10" s="61">
        <v>8</v>
      </c>
      <c r="H10" s="61" t="s">
        <v>132</v>
      </c>
      <c r="I10" s="61">
        <v>2019</v>
      </c>
      <c r="J10" s="4"/>
    </row>
    <row r="11" spans="1:10" x14ac:dyDescent="0.3">
      <c r="A11" s="61">
        <v>9</v>
      </c>
      <c r="B11" s="61" t="s">
        <v>94</v>
      </c>
      <c r="C11" s="61" t="s">
        <v>107</v>
      </c>
      <c r="D11" s="61" t="s">
        <v>113</v>
      </c>
      <c r="E11" s="62">
        <v>75</v>
      </c>
      <c r="F11" s="61" t="s">
        <v>122</v>
      </c>
      <c r="G11" s="61">
        <v>9</v>
      </c>
      <c r="H11" s="61" t="s">
        <v>133</v>
      </c>
      <c r="I11" s="61">
        <v>2019</v>
      </c>
      <c r="J11" s="4"/>
    </row>
    <row r="12" spans="1:10" x14ac:dyDescent="0.3">
      <c r="A12" s="61">
        <v>10</v>
      </c>
      <c r="B12" s="61" t="s">
        <v>95</v>
      </c>
      <c r="C12" s="61" t="s">
        <v>107</v>
      </c>
      <c r="D12" s="61" t="s">
        <v>113</v>
      </c>
      <c r="E12" s="62">
        <v>85</v>
      </c>
      <c r="F12" s="61" t="s">
        <v>118</v>
      </c>
      <c r="G12" s="61">
        <v>10</v>
      </c>
      <c r="H12" s="61" t="s">
        <v>134</v>
      </c>
      <c r="I12" s="61">
        <v>2019</v>
      </c>
      <c r="J12" s="4"/>
    </row>
    <row r="13" spans="1:10" x14ac:dyDescent="0.3">
      <c r="A13" s="61">
        <v>11</v>
      </c>
      <c r="B13" s="61" t="s">
        <v>96</v>
      </c>
      <c r="C13" s="61" t="s">
        <v>108</v>
      </c>
      <c r="D13" s="61" t="s">
        <v>113</v>
      </c>
      <c r="E13" s="62">
        <v>3000</v>
      </c>
      <c r="F13" s="61" t="s">
        <v>116</v>
      </c>
      <c r="G13" s="61">
        <v>11</v>
      </c>
      <c r="H13" s="61" t="s">
        <v>135</v>
      </c>
      <c r="I13" s="61">
        <v>2019</v>
      </c>
      <c r="J13" s="4"/>
    </row>
    <row r="14" spans="1:10" x14ac:dyDescent="0.3">
      <c r="A14" s="61">
        <v>12</v>
      </c>
      <c r="B14" s="61" t="s">
        <v>97</v>
      </c>
      <c r="C14" s="61" t="s">
        <v>109</v>
      </c>
      <c r="D14" s="61" t="s">
        <v>115</v>
      </c>
      <c r="E14" s="62">
        <v>44</v>
      </c>
      <c r="F14" s="61" t="s">
        <v>118</v>
      </c>
      <c r="G14" s="61">
        <v>12</v>
      </c>
      <c r="H14" s="61" t="s">
        <v>136</v>
      </c>
      <c r="I14" s="61">
        <v>2019</v>
      </c>
      <c r="J14" s="4"/>
    </row>
    <row r="15" spans="1:10" x14ac:dyDescent="0.3">
      <c r="A15" s="61">
        <v>13</v>
      </c>
      <c r="B15" s="61" t="s">
        <v>98</v>
      </c>
      <c r="C15" s="61" t="s">
        <v>110</v>
      </c>
      <c r="D15" s="61" t="s">
        <v>115</v>
      </c>
      <c r="E15" s="62">
        <v>10000</v>
      </c>
      <c r="F15" s="61" t="s">
        <v>117</v>
      </c>
      <c r="G15" s="61">
        <v>13</v>
      </c>
      <c r="H15" s="61" t="s">
        <v>127</v>
      </c>
      <c r="I15" s="61">
        <v>2019</v>
      </c>
      <c r="J15" s="4"/>
    </row>
    <row r="16" spans="1:10" x14ac:dyDescent="0.3">
      <c r="A16" s="61">
        <v>14</v>
      </c>
      <c r="B16" s="61" t="s">
        <v>99</v>
      </c>
      <c r="C16" s="61" t="s">
        <v>111</v>
      </c>
      <c r="D16" s="61" t="s">
        <v>115</v>
      </c>
      <c r="E16" s="62">
        <v>8000</v>
      </c>
      <c r="F16" s="61" t="s">
        <v>123</v>
      </c>
      <c r="G16" s="61">
        <v>14</v>
      </c>
      <c r="H16" s="61" t="s">
        <v>125</v>
      </c>
      <c r="I16" s="61">
        <v>2019</v>
      </c>
      <c r="J16" s="4"/>
    </row>
    <row r="17" spans="1:10" x14ac:dyDescent="0.3">
      <c r="A17" s="61">
        <v>15</v>
      </c>
      <c r="B17" s="61" t="s">
        <v>137</v>
      </c>
      <c r="C17" s="61" t="s">
        <v>111</v>
      </c>
      <c r="D17" s="61" t="s">
        <v>115</v>
      </c>
      <c r="E17" s="62">
        <v>9000</v>
      </c>
      <c r="F17" s="61" t="s">
        <v>148</v>
      </c>
      <c r="G17" s="61">
        <v>15</v>
      </c>
      <c r="H17" s="61" t="s">
        <v>126</v>
      </c>
      <c r="I17" s="61">
        <v>2019</v>
      </c>
      <c r="J17" s="4"/>
    </row>
    <row r="18" spans="1:10" x14ac:dyDescent="0.3">
      <c r="A18" s="61">
        <v>16</v>
      </c>
      <c r="B18" s="61" t="s">
        <v>138</v>
      </c>
      <c r="C18" s="61" t="s">
        <v>143</v>
      </c>
      <c r="D18" s="61" t="s">
        <v>115</v>
      </c>
      <c r="E18" s="62">
        <v>30000</v>
      </c>
      <c r="F18" s="61" t="s">
        <v>118</v>
      </c>
      <c r="G18" s="61">
        <v>16</v>
      </c>
      <c r="H18" s="61" t="s">
        <v>128</v>
      </c>
      <c r="I18" s="61">
        <v>2019</v>
      </c>
      <c r="J18" s="4"/>
    </row>
    <row r="19" spans="1:10" x14ac:dyDescent="0.3">
      <c r="A19" s="61">
        <v>17</v>
      </c>
      <c r="B19" s="61" t="s">
        <v>139</v>
      </c>
      <c r="C19" s="61" t="s">
        <v>144</v>
      </c>
      <c r="D19" s="61" t="s">
        <v>147</v>
      </c>
      <c r="E19" s="62">
        <v>20</v>
      </c>
      <c r="F19" s="61" t="s">
        <v>116</v>
      </c>
      <c r="G19" s="61">
        <v>17</v>
      </c>
      <c r="H19" s="61" t="s">
        <v>129</v>
      </c>
      <c r="I19" s="61">
        <v>2019</v>
      </c>
      <c r="J19" s="4"/>
    </row>
    <row r="20" spans="1:10" x14ac:dyDescent="0.3">
      <c r="A20" s="61">
        <v>18</v>
      </c>
      <c r="B20" s="61" t="s">
        <v>140</v>
      </c>
      <c r="C20" s="61" t="s">
        <v>145</v>
      </c>
      <c r="D20" s="61" t="s">
        <v>147</v>
      </c>
      <c r="E20" s="62">
        <v>65</v>
      </c>
      <c r="F20" s="61" t="s">
        <v>116</v>
      </c>
      <c r="G20" s="61">
        <v>18</v>
      </c>
      <c r="H20" s="61" t="s">
        <v>130</v>
      </c>
      <c r="I20" s="61">
        <v>2019</v>
      </c>
      <c r="J20" s="4"/>
    </row>
    <row r="21" spans="1:10" x14ac:dyDescent="0.3">
      <c r="A21" s="61">
        <v>19</v>
      </c>
      <c r="B21" s="61" t="s">
        <v>141</v>
      </c>
      <c r="C21" s="61" t="s">
        <v>145</v>
      </c>
      <c r="D21" s="61" t="s">
        <v>147</v>
      </c>
      <c r="E21" s="62">
        <v>35</v>
      </c>
      <c r="F21" s="61" t="s">
        <v>118</v>
      </c>
      <c r="G21" s="61">
        <v>19</v>
      </c>
      <c r="H21" s="61" t="s">
        <v>131</v>
      </c>
      <c r="I21" s="61">
        <v>2019</v>
      </c>
      <c r="J21" s="4"/>
    </row>
    <row r="22" spans="1:10" x14ac:dyDescent="0.3">
      <c r="A22" s="61">
        <v>20</v>
      </c>
      <c r="B22" s="61" t="s">
        <v>142</v>
      </c>
      <c r="C22" s="61" t="s">
        <v>146</v>
      </c>
      <c r="D22" s="61" t="s">
        <v>147</v>
      </c>
      <c r="E22" s="62">
        <v>100</v>
      </c>
      <c r="F22" s="61" t="s">
        <v>118</v>
      </c>
      <c r="G22" s="61">
        <v>20</v>
      </c>
      <c r="H22" s="61" t="s">
        <v>132</v>
      </c>
      <c r="I22" s="61">
        <v>2019</v>
      </c>
      <c r="J22" s="4"/>
    </row>
    <row r="23" spans="1:10" x14ac:dyDescent="0.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">
      <c r="A24" s="63" t="s">
        <v>82</v>
      </c>
      <c r="B24" s="4" t="s">
        <v>151</v>
      </c>
      <c r="C24" s="4"/>
      <c r="D24" s="4"/>
      <c r="E24" s="4"/>
      <c r="F24" s="4"/>
      <c r="G24" s="4"/>
      <c r="H24" s="4"/>
      <c r="I24" s="4"/>
      <c r="J24" s="4"/>
    </row>
    <row r="25" spans="1:10" x14ac:dyDescent="0.3">
      <c r="A25" s="63" t="s">
        <v>79</v>
      </c>
      <c r="B25" s="4" t="s">
        <v>151</v>
      </c>
      <c r="C25" s="4"/>
      <c r="D25" s="4"/>
      <c r="E25" s="4"/>
      <c r="F25" s="4"/>
      <c r="G25" s="4"/>
      <c r="H25" s="4"/>
      <c r="I25" s="4"/>
      <c r="J25" s="4"/>
    </row>
    <row r="26" spans="1:10" x14ac:dyDescent="0.3">
      <c r="A26" s="63" t="s">
        <v>85</v>
      </c>
      <c r="B26" s="4" t="s">
        <v>151</v>
      </c>
      <c r="C26" s="4"/>
      <c r="D26" s="4"/>
      <c r="E26" s="4"/>
      <c r="F26" s="4"/>
      <c r="G26" s="4"/>
      <c r="H26" s="4"/>
      <c r="I26" s="4"/>
      <c r="J26" s="4"/>
    </row>
    <row r="27" spans="1:10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">
      <c r="A28" s="63" t="s">
        <v>149</v>
      </c>
      <c r="B28" s="4" t="s">
        <v>152</v>
      </c>
      <c r="C28" s="4"/>
      <c r="D28" s="4"/>
      <c r="E28" s="4"/>
      <c r="F28" s="4"/>
      <c r="G28" s="4"/>
      <c r="H28" s="4"/>
      <c r="I28" s="4"/>
      <c r="J28" s="4"/>
    </row>
    <row r="29" spans="1:10" x14ac:dyDescent="0.3">
      <c r="A29" s="64" t="s">
        <v>147</v>
      </c>
      <c r="B29" s="65">
        <v>4</v>
      </c>
      <c r="C29" s="4"/>
      <c r="D29" s="4"/>
      <c r="E29" s="4"/>
      <c r="F29" s="4"/>
      <c r="G29" s="4"/>
      <c r="H29" s="4"/>
      <c r="I29" s="4"/>
      <c r="J29" s="4"/>
    </row>
    <row r="30" spans="1:10" x14ac:dyDescent="0.3">
      <c r="A30" s="66" t="s">
        <v>140</v>
      </c>
      <c r="B30" s="65">
        <v>1</v>
      </c>
      <c r="C30" s="4"/>
      <c r="D30" s="4"/>
      <c r="E30" s="4"/>
      <c r="F30" s="4"/>
      <c r="G30" s="4"/>
      <c r="H30" s="4"/>
      <c r="I30" s="4"/>
      <c r="J30" s="4"/>
    </row>
    <row r="31" spans="1:10" x14ac:dyDescent="0.3">
      <c r="A31" s="66" t="s">
        <v>141</v>
      </c>
      <c r="B31" s="65">
        <v>1</v>
      </c>
      <c r="C31" s="4"/>
      <c r="D31" s="4"/>
      <c r="E31" s="4"/>
      <c r="F31" s="4"/>
      <c r="G31" s="4"/>
      <c r="H31" s="4"/>
      <c r="I31" s="4"/>
      <c r="J31" s="4"/>
    </row>
    <row r="32" spans="1:10" x14ac:dyDescent="0.3">
      <c r="A32" s="66" t="s">
        <v>142</v>
      </c>
      <c r="B32" s="65">
        <v>1</v>
      </c>
      <c r="C32" s="4"/>
      <c r="D32" s="4"/>
      <c r="E32" s="4"/>
      <c r="F32" s="4"/>
      <c r="G32" s="4"/>
      <c r="H32" s="4"/>
      <c r="I32" s="4"/>
      <c r="J32" s="4"/>
    </row>
    <row r="33" spans="1:2" x14ac:dyDescent="0.3">
      <c r="A33" s="66" t="s">
        <v>139</v>
      </c>
      <c r="B33" s="65">
        <v>1</v>
      </c>
    </row>
    <row r="34" spans="1:2" x14ac:dyDescent="0.3">
      <c r="A34" s="64" t="s">
        <v>113</v>
      </c>
      <c r="B34" s="65">
        <v>6</v>
      </c>
    </row>
    <row r="35" spans="1:2" x14ac:dyDescent="0.3">
      <c r="A35" s="66" t="s">
        <v>96</v>
      </c>
      <c r="B35" s="65">
        <v>1</v>
      </c>
    </row>
    <row r="36" spans="1:2" x14ac:dyDescent="0.3">
      <c r="A36" s="66" t="s">
        <v>88</v>
      </c>
      <c r="B36" s="65">
        <v>1</v>
      </c>
    </row>
    <row r="37" spans="1:2" x14ac:dyDescent="0.3">
      <c r="A37" s="66" t="s">
        <v>94</v>
      </c>
      <c r="B37" s="65">
        <v>1</v>
      </c>
    </row>
    <row r="38" spans="1:2" x14ac:dyDescent="0.3">
      <c r="A38" s="66" t="s">
        <v>95</v>
      </c>
      <c r="B38" s="65">
        <v>1</v>
      </c>
    </row>
    <row r="39" spans="1:2" x14ac:dyDescent="0.3">
      <c r="A39" s="66" t="s">
        <v>92</v>
      </c>
      <c r="B39" s="65">
        <v>1</v>
      </c>
    </row>
    <row r="40" spans="1:2" x14ac:dyDescent="0.3">
      <c r="A40" s="66" t="s">
        <v>93</v>
      </c>
      <c r="B40" s="65">
        <v>1</v>
      </c>
    </row>
    <row r="41" spans="1:2" x14ac:dyDescent="0.3">
      <c r="A41" s="64" t="s">
        <v>112</v>
      </c>
      <c r="B41" s="65">
        <v>3</v>
      </c>
    </row>
    <row r="42" spans="1:2" x14ac:dyDescent="0.3">
      <c r="A42" s="66" t="s">
        <v>87</v>
      </c>
      <c r="B42" s="65">
        <v>1</v>
      </c>
    </row>
    <row r="43" spans="1:2" x14ac:dyDescent="0.3">
      <c r="A43" s="66" t="s">
        <v>86</v>
      </c>
      <c r="B43" s="65">
        <v>1</v>
      </c>
    </row>
    <row r="44" spans="1:2" x14ac:dyDescent="0.3">
      <c r="A44" s="66" t="s">
        <v>89</v>
      </c>
      <c r="B44" s="65">
        <v>1</v>
      </c>
    </row>
    <row r="45" spans="1:2" x14ac:dyDescent="0.3">
      <c r="A45" s="64" t="s">
        <v>114</v>
      </c>
      <c r="B45" s="65">
        <v>2</v>
      </c>
    </row>
    <row r="46" spans="1:2" x14ac:dyDescent="0.3">
      <c r="A46" s="66" t="s">
        <v>90</v>
      </c>
      <c r="B46" s="65">
        <v>1</v>
      </c>
    </row>
    <row r="47" spans="1:2" x14ac:dyDescent="0.3">
      <c r="A47" s="66" t="s">
        <v>91</v>
      </c>
      <c r="B47" s="65">
        <v>1</v>
      </c>
    </row>
    <row r="48" spans="1:2" x14ac:dyDescent="0.3">
      <c r="A48" s="64" t="s">
        <v>115</v>
      </c>
      <c r="B48" s="65">
        <v>5</v>
      </c>
    </row>
    <row r="49" spans="1:2" x14ac:dyDescent="0.3">
      <c r="A49" s="66" t="s">
        <v>97</v>
      </c>
      <c r="B49" s="65">
        <v>1</v>
      </c>
    </row>
    <row r="50" spans="1:2" x14ac:dyDescent="0.3">
      <c r="A50" s="66" t="s">
        <v>138</v>
      </c>
      <c r="B50" s="65">
        <v>1</v>
      </c>
    </row>
    <row r="51" spans="1:2" x14ac:dyDescent="0.3">
      <c r="A51" s="66" t="s">
        <v>98</v>
      </c>
      <c r="B51" s="65">
        <v>1</v>
      </c>
    </row>
    <row r="52" spans="1:2" x14ac:dyDescent="0.3">
      <c r="A52" s="66" t="s">
        <v>99</v>
      </c>
      <c r="B52" s="65">
        <v>1</v>
      </c>
    </row>
    <row r="53" spans="1:2" x14ac:dyDescent="0.3">
      <c r="A53" s="66" t="s">
        <v>137</v>
      </c>
      <c r="B53" s="65">
        <v>1</v>
      </c>
    </row>
    <row r="54" spans="1:2" x14ac:dyDescent="0.3">
      <c r="A54" s="64" t="s">
        <v>150</v>
      </c>
      <c r="B54" s="65">
        <v>20</v>
      </c>
    </row>
  </sheetData>
  <mergeCells count="1">
    <mergeCell ref="A1:I1"/>
  </mergeCells>
  <phoneticPr fontId="2" type="noConversion"/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21B7-FF1D-4005-8B9C-ABC0993152EC}">
  <dimension ref="A1:F29"/>
  <sheetViews>
    <sheetView workbookViewId="0">
      <selection activeCell="G23" sqref="G23"/>
    </sheetView>
  </sheetViews>
  <sheetFormatPr defaultColWidth="9.1796875" defaultRowHeight="14" x14ac:dyDescent="0.3"/>
  <cols>
    <col min="1" max="1" width="11.7265625" style="1" bestFit="1" customWidth="1"/>
    <col min="2" max="2" width="11.1796875" style="1" bestFit="1" customWidth="1"/>
    <col min="3" max="3" width="11.81640625" style="1" bestFit="1" customWidth="1"/>
    <col min="4" max="4" width="18.1796875" style="1" bestFit="1" customWidth="1"/>
    <col min="5" max="5" width="17.54296875" style="55" bestFit="1" customWidth="1"/>
    <col min="6" max="6" width="18.1796875" style="1" bestFit="1" customWidth="1"/>
    <col min="7" max="16384" width="9.1796875" style="1"/>
  </cols>
  <sheetData>
    <row r="1" spans="1:5" x14ac:dyDescent="0.3">
      <c r="A1" s="88">
        <v>45255</v>
      </c>
      <c r="B1" s="88"/>
      <c r="C1" s="88"/>
      <c r="D1" s="88"/>
      <c r="E1" s="88"/>
    </row>
    <row r="3" spans="1:5" x14ac:dyDescent="0.3">
      <c r="A3" s="50" t="s">
        <v>153</v>
      </c>
      <c r="B3" s="50" t="s">
        <v>154</v>
      </c>
      <c r="C3" s="50" t="s">
        <v>82</v>
      </c>
      <c r="D3" s="50" t="s">
        <v>78</v>
      </c>
      <c r="E3" s="51" t="s">
        <v>81</v>
      </c>
    </row>
    <row r="4" spans="1:5" x14ac:dyDescent="0.3">
      <c r="A4" s="32">
        <v>1</v>
      </c>
      <c r="B4" s="32" t="s">
        <v>155</v>
      </c>
      <c r="C4" s="32" t="s">
        <v>118</v>
      </c>
      <c r="D4" s="32" t="s">
        <v>164</v>
      </c>
      <c r="E4" s="52">
        <v>50000</v>
      </c>
    </row>
    <row r="5" spans="1:5" x14ac:dyDescent="0.3">
      <c r="A5" s="32">
        <v>2</v>
      </c>
      <c r="B5" s="32" t="s">
        <v>156</v>
      </c>
      <c r="C5" s="32" t="s">
        <v>116</v>
      </c>
      <c r="D5" s="32" t="s">
        <v>162</v>
      </c>
      <c r="E5" s="52">
        <v>75000</v>
      </c>
    </row>
    <row r="6" spans="1:5" x14ac:dyDescent="0.3">
      <c r="A6" s="32">
        <v>3</v>
      </c>
      <c r="B6" s="32" t="s">
        <v>157</v>
      </c>
      <c r="C6" s="32" t="s">
        <v>160</v>
      </c>
      <c r="D6" s="32" t="s">
        <v>163</v>
      </c>
      <c r="E6" s="52">
        <v>90000</v>
      </c>
    </row>
    <row r="7" spans="1:5" x14ac:dyDescent="0.3">
      <c r="A7" s="32">
        <v>4</v>
      </c>
      <c r="B7" s="32" t="s">
        <v>155</v>
      </c>
      <c r="C7" s="32" t="s">
        <v>116</v>
      </c>
      <c r="D7" s="32" t="s">
        <v>112</v>
      </c>
      <c r="E7" s="52">
        <v>75000</v>
      </c>
    </row>
    <row r="8" spans="1:5" x14ac:dyDescent="0.3">
      <c r="A8" s="32">
        <v>5</v>
      </c>
      <c r="B8" s="32" t="s">
        <v>44</v>
      </c>
      <c r="C8" s="32" t="s">
        <v>116</v>
      </c>
      <c r="D8" s="32" t="s">
        <v>112</v>
      </c>
      <c r="E8" s="52">
        <v>900000</v>
      </c>
    </row>
    <row r="9" spans="1:5" x14ac:dyDescent="0.3">
      <c r="A9" s="32">
        <v>6</v>
      </c>
      <c r="B9" s="32" t="s">
        <v>158</v>
      </c>
      <c r="C9" s="32" t="s">
        <v>160</v>
      </c>
      <c r="D9" s="32" t="s">
        <v>164</v>
      </c>
      <c r="E9" s="52">
        <v>400000</v>
      </c>
    </row>
    <row r="10" spans="1:5" x14ac:dyDescent="0.3">
      <c r="A10" s="32">
        <v>7</v>
      </c>
      <c r="B10" s="32" t="s">
        <v>159</v>
      </c>
      <c r="C10" s="32" t="s">
        <v>117</v>
      </c>
      <c r="D10" s="32" t="s">
        <v>165</v>
      </c>
      <c r="E10" s="52">
        <v>120000</v>
      </c>
    </row>
    <row r="11" spans="1:5" x14ac:dyDescent="0.3">
      <c r="A11" s="32">
        <v>8</v>
      </c>
      <c r="B11" s="32" t="s">
        <v>159</v>
      </c>
      <c r="C11" s="32" t="s">
        <v>161</v>
      </c>
      <c r="D11" s="32" t="s">
        <v>164</v>
      </c>
      <c r="E11" s="52">
        <v>140000</v>
      </c>
    </row>
    <row r="12" spans="1:5" x14ac:dyDescent="0.3">
      <c r="A12" s="32">
        <v>9</v>
      </c>
      <c r="B12" s="32" t="s">
        <v>44</v>
      </c>
      <c r="C12" s="32" t="s">
        <v>119</v>
      </c>
      <c r="D12" s="32" t="s">
        <v>164</v>
      </c>
      <c r="E12" s="52">
        <v>120000</v>
      </c>
    </row>
    <row r="13" spans="1:5" x14ac:dyDescent="0.3">
      <c r="A13" s="32">
        <v>10</v>
      </c>
      <c r="B13" s="32" t="s">
        <v>155</v>
      </c>
      <c r="C13" s="32" t="s">
        <v>118</v>
      </c>
      <c r="D13" s="32" t="s">
        <v>112</v>
      </c>
      <c r="E13" s="52">
        <v>100000</v>
      </c>
    </row>
    <row r="14" spans="1:5" x14ac:dyDescent="0.3">
      <c r="A14" s="32">
        <v>11</v>
      </c>
      <c r="B14" s="32" t="s">
        <v>157</v>
      </c>
      <c r="C14" s="32" t="s">
        <v>118</v>
      </c>
      <c r="D14" s="32" t="s">
        <v>112</v>
      </c>
      <c r="E14" s="52">
        <v>25000</v>
      </c>
    </row>
    <row r="15" spans="1:5" x14ac:dyDescent="0.3">
      <c r="A15" s="32">
        <v>12</v>
      </c>
      <c r="B15" s="32" t="s">
        <v>156</v>
      </c>
      <c r="C15" s="32" t="s">
        <v>118</v>
      </c>
      <c r="D15" s="32" t="s">
        <v>166</v>
      </c>
      <c r="E15" s="52">
        <v>450000</v>
      </c>
    </row>
    <row r="16" spans="1:5" x14ac:dyDescent="0.3">
      <c r="A16" s="32">
        <v>13</v>
      </c>
      <c r="B16" s="32" t="s">
        <v>156</v>
      </c>
      <c r="C16" s="32" t="s">
        <v>121</v>
      </c>
      <c r="D16" s="32" t="s">
        <v>167</v>
      </c>
      <c r="E16" s="52">
        <v>1000000</v>
      </c>
    </row>
    <row r="17" spans="1:6" x14ac:dyDescent="0.3">
      <c r="A17" s="32">
        <v>14</v>
      </c>
      <c r="B17" s="32" t="s">
        <v>157</v>
      </c>
      <c r="C17" s="32" t="s">
        <v>118</v>
      </c>
      <c r="D17" s="32" t="s">
        <v>167</v>
      </c>
      <c r="E17" s="52">
        <v>400000</v>
      </c>
    </row>
    <row r="18" spans="1:6" x14ac:dyDescent="0.3">
      <c r="A18" s="32">
        <v>15</v>
      </c>
      <c r="B18" s="32" t="s">
        <v>157</v>
      </c>
      <c r="C18" s="32" t="s">
        <v>116</v>
      </c>
      <c r="D18" s="32" t="s">
        <v>166</v>
      </c>
      <c r="E18" s="52">
        <v>450000</v>
      </c>
    </row>
    <row r="19" spans="1:6" x14ac:dyDescent="0.3">
      <c r="A19" s="32">
        <v>16</v>
      </c>
      <c r="B19" s="32" t="s">
        <v>155</v>
      </c>
      <c r="C19" s="32" t="s">
        <v>116</v>
      </c>
      <c r="D19" s="32" t="s">
        <v>112</v>
      </c>
      <c r="E19" s="52">
        <v>10000</v>
      </c>
    </row>
    <row r="20" spans="1:6" x14ac:dyDescent="0.3">
      <c r="A20" s="32">
        <v>17</v>
      </c>
      <c r="B20" s="32" t="s">
        <v>44</v>
      </c>
      <c r="C20" s="32" t="s">
        <v>116</v>
      </c>
      <c r="D20" s="32" t="s">
        <v>164</v>
      </c>
      <c r="E20" s="52">
        <v>340000</v>
      </c>
    </row>
    <row r="21" spans="1:6" x14ac:dyDescent="0.3">
      <c r="A21" s="32">
        <v>18</v>
      </c>
      <c r="B21" s="32" t="s">
        <v>158</v>
      </c>
      <c r="C21" s="32" t="s">
        <v>160</v>
      </c>
      <c r="D21" s="32" t="s">
        <v>163</v>
      </c>
      <c r="E21" s="52">
        <v>120000</v>
      </c>
    </row>
    <row r="22" spans="1:6" x14ac:dyDescent="0.3">
      <c r="A22" s="32">
        <v>19</v>
      </c>
      <c r="B22" s="32" t="s">
        <v>44</v>
      </c>
      <c r="C22" s="32" t="s">
        <v>119</v>
      </c>
      <c r="D22" s="32" t="s">
        <v>165</v>
      </c>
      <c r="E22" s="52">
        <v>66000</v>
      </c>
    </row>
    <row r="23" spans="1:6" x14ac:dyDescent="0.3">
      <c r="A23" s="32">
        <v>20</v>
      </c>
      <c r="B23" s="32" t="s">
        <v>158</v>
      </c>
      <c r="C23" s="32" t="s">
        <v>122</v>
      </c>
      <c r="D23" s="32" t="s">
        <v>166</v>
      </c>
      <c r="E23" s="52">
        <v>120000</v>
      </c>
    </row>
    <row r="24" spans="1:6" x14ac:dyDescent="0.3">
      <c r="A24" s="53"/>
      <c r="B24" s="53"/>
      <c r="C24" s="53"/>
      <c r="D24" s="53"/>
      <c r="E24" s="54">
        <f>SUM(E4:E23)</f>
        <v>5051000</v>
      </c>
      <c r="F24" s="70" t="s">
        <v>21</v>
      </c>
    </row>
    <row r="25" spans="1:6" x14ac:dyDescent="0.3">
      <c r="E25" s="71">
        <f>SUMIF(B4:B23,"Ahmed",E4:E23)</f>
        <v>235000</v>
      </c>
      <c r="F25" s="72" t="s">
        <v>155</v>
      </c>
    </row>
    <row r="26" spans="1:6" x14ac:dyDescent="0.3">
      <c r="E26" s="73">
        <f>SUMIFS(E4:E23,B4:B23,"Ahmed",C4:C23,"Karachi")</f>
        <v>150000</v>
      </c>
      <c r="F26" s="74" t="s">
        <v>180</v>
      </c>
    </row>
    <row r="27" spans="1:6" x14ac:dyDescent="0.3">
      <c r="E27" s="75">
        <f>SUMIF(C4:C23,"Karachi",E4:E23)</f>
        <v>1025000</v>
      </c>
      <c r="F27" s="76" t="s">
        <v>118</v>
      </c>
    </row>
    <row r="28" spans="1:6" x14ac:dyDescent="0.3">
      <c r="E28" s="77">
        <f>SUMIF(D4:D23,"Washing Machine",E4:E23)</f>
        <v>210000</v>
      </c>
      <c r="F28" s="78" t="s">
        <v>163</v>
      </c>
    </row>
    <row r="29" spans="1:6" x14ac:dyDescent="0.3">
      <c r="E29" s="79">
        <f>SUMIF(E4:E23,"&gt;200000",E4:E23)</f>
        <v>3940000</v>
      </c>
      <c r="F29" s="80" t="s">
        <v>181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4682-5DEA-43BA-919C-F75CA7345885}">
  <dimension ref="A1:F28"/>
  <sheetViews>
    <sheetView workbookViewId="0">
      <selection activeCell="E22" sqref="E22"/>
    </sheetView>
  </sheetViews>
  <sheetFormatPr defaultColWidth="9.1796875" defaultRowHeight="14" x14ac:dyDescent="0.3"/>
  <cols>
    <col min="1" max="1" width="10.26953125" style="1" bestFit="1" customWidth="1"/>
    <col min="2" max="2" width="11.1796875" style="1" bestFit="1" customWidth="1"/>
    <col min="3" max="3" width="11.81640625" style="1" bestFit="1" customWidth="1"/>
    <col min="4" max="4" width="18.1796875" style="1" bestFit="1" customWidth="1"/>
    <col min="5" max="5" width="12.54296875" style="1" customWidth="1"/>
    <col min="6" max="6" width="24" style="1" bestFit="1" customWidth="1"/>
    <col min="7" max="8" width="9.1796875" style="1"/>
    <col min="9" max="9" width="10" style="1" bestFit="1" customWidth="1"/>
    <col min="10" max="16384" width="9.1796875" style="1"/>
  </cols>
  <sheetData>
    <row r="1" spans="1:5" x14ac:dyDescent="0.3">
      <c r="A1" s="88">
        <v>45262</v>
      </c>
      <c r="B1" s="88"/>
      <c r="C1" s="88"/>
      <c r="D1" s="88"/>
      <c r="E1" s="88"/>
    </row>
    <row r="3" spans="1:5" x14ac:dyDescent="0.3">
      <c r="A3" s="50" t="s">
        <v>153</v>
      </c>
      <c r="B3" s="50" t="s">
        <v>154</v>
      </c>
      <c r="C3" s="50" t="s">
        <v>82</v>
      </c>
      <c r="D3" s="50" t="s">
        <v>78</v>
      </c>
      <c r="E3" s="51" t="s">
        <v>81</v>
      </c>
    </row>
    <row r="4" spans="1:5" x14ac:dyDescent="0.3">
      <c r="A4" s="49">
        <v>1</v>
      </c>
      <c r="B4" s="49" t="s">
        <v>155</v>
      </c>
      <c r="C4" s="49" t="s">
        <v>118</v>
      </c>
      <c r="D4" s="49" t="s">
        <v>164</v>
      </c>
      <c r="E4" s="56">
        <v>50000</v>
      </c>
    </row>
    <row r="5" spans="1:5" x14ac:dyDescent="0.3">
      <c r="A5" s="49">
        <v>2</v>
      </c>
      <c r="B5" s="49" t="s">
        <v>156</v>
      </c>
      <c r="C5" s="49" t="s">
        <v>116</v>
      </c>
      <c r="D5" s="49" t="s">
        <v>162</v>
      </c>
      <c r="E5" s="56">
        <v>75000</v>
      </c>
    </row>
    <row r="6" spans="1:5" x14ac:dyDescent="0.3">
      <c r="A6" s="49">
        <v>3</v>
      </c>
      <c r="B6" s="49" t="s">
        <v>157</v>
      </c>
      <c r="C6" s="49" t="s">
        <v>160</v>
      </c>
      <c r="D6" s="49" t="s">
        <v>163</v>
      </c>
      <c r="E6" s="56">
        <v>90000</v>
      </c>
    </row>
    <row r="7" spans="1:5" x14ac:dyDescent="0.3">
      <c r="A7" s="49">
        <v>4</v>
      </c>
      <c r="B7" s="49" t="s">
        <v>155</v>
      </c>
      <c r="C7" s="49" t="s">
        <v>116</v>
      </c>
      <c r="D7" s="49" t="s">
        <v>112</v>
      </c>
      <c r="E7" s="56">
        <v>75000</v>
      </c>
    </row>
    <row r="8" spans="1:5" x14ac:dyDescent="0.3">
      <c r="A8" s="49">
        <v>5</v>
      </c>
      <c r="B8" s="49" t="s">
        <v>44</v>
      </c>
      <c r="C8" s="49" t="s">
        <v>116</v>
      </c>
      <c r="D8" s="49" t="s">
        <v>112</v>
      </c>
      <c r="E8" s="56">
        <v>900000</v>
      </c>
    </row>
    <row r="9" spans="1:5" x14ac:dyDescent="0.3">
      <c r="A9" s="49">
        <v>6</v>
      </c>
      <c r="B9" s="49" t="s">
        <v>158</v>
      </c>
      <c r="C9" s="49" t="s">
        <v>160</v>
      </c>
      <c r="D9" s="49" t="s">
        <v>164</v>
      </c>
      <c r="E9" s="56">
        <v>400000</v>
      </c>
    </row>
    <row r="10" spans="1:5" x14ac:dyDescent="0.3">
      <c r="A10" s="49">
        <v>7</v>
      </c>
      <c r="B10" s="49" t="s">
        <v>159</v>
      </c>
      <c r="C10" s="49" t="s">
        <v>117</v>
      </c>
      <c r="D10" s="49" t="s">
        <v>165</v>
      </c>
      <c r="E10" s="56">
        <v>120000</v>
      </c>
    </row>
    <row r="11" spans="1:5" x14ac:dyDescent="0.3">
      <c r="A11" s="49">
        <v>8</v>
      </c>
      <c r="B11" s="49" t="s">
        <v>159</v>
      </c>
      <c r="C11" s="49" t="s">
        <v>161</v>
      </c>
      <c r="D11" s="49" t="s">
        <v>164</v>
      </c>
      <c r="E11" s="56">
        <v>140000</v>
      </c>
    </row>
    <row r="12" spans="1:5" x14ac:dyDescent="0.3">
      <c r="A12" s="49">
        <v>9</v>
      </c>
      <c r="B12" s="49" t="s">
        <v>44</v>
      </c>
      <c r="C12" s="49" t="s">
        <v>119</v>
      </c>
      <c r="D12" s="49" t="s">
        <v>164</v>
      </c>
      <c r="E12" s="56">
        <v>120000</v>
      </c>
    </row>
    <row r="13" spans="1:5" x14ac:dyDescent="0.3">
      <c r="A13" s="49">
        <v>10</v>
      </c>
      <c r="B13" s="49" t="s">
        <v>155</v>
      </c>
      <c r="C13" s="49" t="s">
        <v>118</v>
      </c>
      <c r="D13" s="49" t="s">
        <v>112</v>
      </c>
      <c r="E13" s="56">
        <v>100000</v>
      </c>
    </row>
    <row r="14" spans="1:5" x14ac:dyDescent="0.3">
      <c r="A14" s="49">
        <v>11</v>
      </c>
      <c r="B14" s="49" t="s">
        <v>157</v>
      </c>
      <c r="C14" s="49" t="s">
        <v>118</v>
      </c>
      <c r="D14" s="49" t="s">
        <v>112</v>
      </c>
      <c r="E14" s="56">
        <v>25000</v>
      </c>
    </row>
    <row r="15" spans="1:5" x14ac:dyDescent="0.3">
      <c r="A15" s="49">
        <v>12</v>
      </c>
      <c r="B15" s="49" t="s">
        <v>156</v>
      </c>
      <c r="C15" s="49" t="s">
        <v>118</v>
      </c>
      <c r="D15" s="49" t="s">
        <v>166</v>
      </c>
      <c r="E15" s="56">
        <v>450000</v>
      </c>
    </row>
    <row r="16" spans="1:5" x14ac:dyDescent="0.3">
      <c r="A16" s="49">
        <v>13</v>
      </c>
      <c r="B16" s="49" t="s">
        <v>156</v>
      </c>
      <c r="C16" s="49" t="s">
        <v>121</v>
      </c>
      <c r="D16" s="49" t="s">
        <v>167</v>
      </c>
      <c r="E16" s="56">
        <v>1000000</v>
      </c>
    </row>
    <row r="17" spans="1:6" x14ac:dyDescent="0.3">
      <c r="A17" s="49">
        <v>14</v>
      </c>
      <c r="B17" s="49" t="s">
        <v>157</v>
      </c>
      <c r="C17" s="49" t="s">
        <v>118</v>
      </c>
      <c r="D17" s="49" t="s">
        <v>167</v>
      </c>
      <c r="E17" s="56">
        <v>400000</v>
      </c>
    </row>
    <row r="18" spans="1:6" x14ac:dyDescent="0.3">
      <c r="A18" s="49">
        <v>15</v>
      </c>
      <c r="B18" s="49" t="s">
        <v>157</v>
      </c>
      <c r="C18" s="49" t="s">
        <v>116</v>
      </c>
      <c r="D18" s="49" t="s">
        <v>166</v>
      </c>
      <c r="E18" s="56">
        <v>450000</v>
      </c>
    </row>
    <row r="19" spans="1:6" x14ac:dyDescent="0.3">
      <c r="A19" s="49">
        <v>16</v>
      </c>
      <c r="B19" s="49" t="s">
        <v>155</v>
      </c>
      <c r="C19" s="49" t="s">
        <v>116</v>
      </c>
      <c r="D19" s="49" t="s">
        <v>112</v>
      </c>
      <c r="E19" s="56">
        <v>10000</v>
      </c>
    </row>
    <row r="20" spans="1:6" x14ac:dyDescent="0.3">
      <c r="A20" s="49">
        <v>17</v>
      </c>
      <c r="B20" s="49" t="s">
        <v>44</v>
      </c>
      <c r="C20" s="49" t="s">
        <v>116</v>
      </c>
      <c r="D20" s="49" t="s">
        <v>164</v>
      </c>
      <c r="E20" s="56">
        <v>340000</v>
      </c>
    </row>
    <row r="21" spans="1:6" x14ac:dyDescent="0.3">
      <c r="A21" s="49">
        <v>18</v>
      </c>
      <c r="B21" s="49" t="s">
        <v>158</v>
      </c>
      <c r="C21" s="49" t="s">
        <v>160</v>
      </c>
      <c r="D21" s="49" t="s">
        <v>163</v>
      </c>
      <c r="E21" s="56">
        <v>12000</v>
      </c>
    </row>
    <row r="22" spans="1:6" x14ac:dyDescent="0.3">
      <c r="A22" s="49">
        <v>19</v>
      </c>
      <c r="B22" s="49" t="s">
        <v>44</v>
      </c>
      <c r="C22" s="49" t="s">
        <v>119</v>
      </c>
      <c r="D22" s="49" t="s">
        <v>165</v>
      </c>
      <c r="E22" s="56">
        <v>66000</v>
      </c>
    </row>
    <row r="23" spans="1:6" x14ac:dyDescent="0.3">
      <c r="A23" s="49">
        <v>20</v>
      </c>
      <c r="B23" s="49" t="s">
        <v>158</v>
      </c>
      <c r="C23" s="49" t="s">
        <v>122</v>
      </c>
      <c r="D23" s="49" t="s">
        <v>166</v>
      </c>
      <c r="E23" s="56">
        <v>120000</v>
      </c>
    </row>
    <row r="24" spans="1:6" x14ac:dyDescent="0.3">
      <c r="E24" s="81">
        <f>SUM(E4:E23)</f>
        <v>4943000</v>
      </c>
      <c r="F24" s="82" t="s">
        <v>21</v>
      </c>
    </row>
    <row r="25" spans="1:6" x14ac:dyDescent="0.3">
      <c r="E25" s="83">
        <f>SUMIF(B4:B23,"Ahmed",E4:E23)</f>
        <v>235000</v>
      </c>
      <c r="F25" s="84" t="s">
        <v>155</v>
      </c>
    </row>
    <row r="26" spans="1:6" x14ac:dyDescent="0.3">
      <c r="E26" s="85">
        <f>SUMIFS(E4:E23,B4:B23,"Ahmed",C4:C23,"Karachi")</f>
        <v>150000</v>
      </c>
      <c r="F26" s="86" t="s">
        <v>180</v>
      </c>
    </row>
    <row r="27" spans="1:6" x14ac:dyDescent="0.3">
      <c r="E27" s="70">
        <f>COUNTIF(D4:D23,"Mobile Phone")</f>
        <v>5</v>
      </c>
      <c r="F27" s="70" t="s">
        <v>112</v>
      </c>
    </row>
    <row r="28" spans="1:6" x14ac:dyDescent="0.3">
      <c r="E28" s="78">
        <f>COUNTIFS(C4:C23,"Lahore",D4:D23,"Mobile Phone",E4:E23,"&lt;30000")</f>
        <v>1</v>
      </c>
      <c r="F28" s="78" t="s">
        <v>182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E240-07AA-4616-A0FB-5953D769784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7-Oct-23</vt:lpstr>
      <vt:lpstr>14-Oct-23</vt:lpstr>
      <vt:lpstr>Data</vt:lpstr>
      <vt:lpstr>21-10-23</vt:lpstr>
      <vt:lpstr>28-10-23</vt:lpstr>
      <vt:lpstr>11-11-23</vt:lpstr>
      <vt:lpstr>18-11-23</vt:lpstr>
      <vt:lpstr>19-11-23</vt:lpstr>
      <vt:lpstr>25-11-23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</dc:creator>
  <cp:lastModifiedBy>QBS</cp:lastModifiedBy>
  <cp:lastPrinted>2023-12-09T05:29:30Z</cp:lastPrinted>
  <dcterms:created xsi:type="dcterms:W3CDTF">2023-09-24T06:54:08Z</dcterms:created>
  <dcterms:modified xsi:type="dcterms:W3CDTF">2024-08-16T08:01:16Z</dcterms:modified>
</cp:coreProperties>
</file>