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C\3º semestre\Heurística\projeto\código\"/>
    </mc:Choice>
  </mc:AlternateContent>
  <xr:revisionPtr revIDLastSave="0" documentId="13_ncr:1_{02C024B8-7673-4ABE-8A0A-B29C3767983F}" xr6:coauthVersionLast="47" xr6:coauthVersionMax="47" xr10:uidLastSave="{00000000-0000-0000-0000-000000000000}"/>
  <bookViews>
    <workbookView xWindow="-120" yWindow="-120" windowWidth="20730" windowHeight="11160" activeTab="1" xr2:uid="{7C968FA1-1F69-4A43-9644-29FE9E4B2EAA}"/>
  </bookViews>
  <sheets>
    <sheet name="contrutivos" sheetId="1" r:id="rId1"/>
    <sheet name="procura_loc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2" l="1"/>
  <c r="O27" i="2"/>
  <c r="K27" i="2"/>
  <c r="G27" i="2"/>
  <c r="C27" i="2"/>
  <c r="S16" i="2"/>
  <c r="R16" i="2"/>
  <c r="R20" i="2" s="1"/>
  <c r="O16" i="2"/>
  <c r="O20" i="2" s="1"/>
  <c r="N16" i="2"/>
  <c r="K16" i="2"/>
  <c r="J16" i="2"/>
  <c r="J20" i="2" s="1"/>
  <c r="G16" i="2"/>
  <c r="G20" i="2" s="1"/>
  <c r="F16" i="2"/>
  <c r="C16" i="2"/>
  <c r="B16" i="2"/>
  <c r="B20" i="2" s="1"/>
  <c r="S15" i="2"/>
  <c r="S20" i="2" s="1"/>
  <c r="R15" i="2"/>
  <c r="R19" i="2" s="1"/>
  <c r="O15" i="2"/>
  <c r="O19" i="2" s="1"/>
  <c r="N15" i="2"/>
  <c r="N20" i="2" s="1"/>
  <c r="K15" i="2"/>
  <c r="K20" i="2" s="1"/>
  <c r="J15" i="2"/>
  <c r="J19" i="2" s="1"/>
  <c r="G15" i="2"/>
  <c r="G19" i="2" s="1"/>
  <c r="F15" i="2"/>
  <c r="F20" i="2" s="1"/>
  <c r="C15" i="2"/>
  <c r="C20" i="2" s="1"/>
  <c r="B15" i="2"/>
  <c r="B19" i="2" s="1"/>
  <c r="AE7" i="1"/>
  <c r="AD7" i="1"/>
  <c r="AC7" i="1"/>
  <c r="AB7" i="1"/>
  <c r="AA7" i="1"/>
  <c r="AE6" i="1"/>
  <c r="AD6" i="1"/>
  <c r="AC6" i="1"/>
  <c r="AB6" i="1"/>
  <c r="AA6" i="1"/>
  <c r="C19" i="2" l="1"/>
  <c r="K19" i="2"/>
  <c r="S19" i="2"/>
  <c r="F19" i="2"/>
  <c r="N19" i="2"/>
</calcChain>
</file>

<file path=xl/sharedStrings.xml><?xml version="1.0" encoding="utf-8"?>
<sst xmlns="http://schemas.openxmlformats.org/spreadsheetml/2006/main" count="118" uniqueCount="31">
  <si>
    <t>20_10</t>
  </si>
  <si>
    <t>50_10</t>
  </si>
  <si>
    <t>100_20</t>
  </si>
  <si>
    <t>500_20</t>
  </si>
  <si>
    <t>20_5</t>
  </si>
  <si>
    <t>L1</t>
  </si>
  <si>
    <t>Relative Error</t>
  </si>
  <si>
    <t>Greed_construction_random_tie</t>
  </si>
  <si>
    <t>Greed_randomize_adaptive</t>
  </si>
  <si>
    <t>GRASP</t>
  </si>
  <si>
    <t>L2</t>
  </si>
  <si>
    <t>L3</t>
  </si>
  <si>
    <t>L4</t>
  </si>
  <si>
    <t>L5</t>
  </si>
  <si>
    <t>Execution Time</t>
  </si>
  <si>
    <t>Não presente no relatório, mas testamos o GRASP com o melhor lowerbound para 20 segundos, 40 e 80, mas como o erro não melhorou muito não referimos</t>
  </si>
  <si>
    <t>20seg</t>
  </si>
  <si>
    <t>40seg</t>
  </si>
  <si>
    <t>80seg</t>
  </si>
  <si>
    <t>first</t>
  </si>
  <si>
    <t>best</t>
  </si>
  <si>
    <t>stats</t>
  </si>
  <si>
    <t>média</t>
  </si>
  <si>
    <t>dp</t>
  </si>
  <si>
    <t>IC</t>
  </si>
  <si>
    <t>inf</t>
  </si>
  <si>
    <t>sup</t>
  </si>
  <si>
    <t>makespan</t>
  </si>
  <si>
    <t>benchmark</t>
  </si>
  <si>
    <t>observado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</si>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</sst>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#,##0.0000000"/>
    <numFmt numFmtId="166" formatCode="0.0000"/>
    <numFmt numFmtId="167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125B-6F56-4B8D-BAA4-DB475FD74F54}">
  <dimension ref="A1:AE13"/>
  <sheetViews>
    <sheetView topLeftCell="K1" workbookViewId="0">
      <selection activeCell="X11" sqref="X11"/>
    </sheetView>
  </sheetViews>
  <sheetFormatPr defaultRowHeight="15" x14ac:dyDescent="0.25"/>
  <cols>
    <col min="1" max="1" width="14.28515625" bestFit="1" customWidth="1"/>
    <col min="2" max="2" width="16.140625" customWidth="1"/>
  </cols>
  <sheetData>
    <row r="1" spans="1:31" ht="19.899999999999999" customHeight="1" x14ac:dyDescent="0.25">
      <c r="B1" s="4" t="s">
        <v>5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10</v>
      </c>
      <c r="I1" s="4" t="s">
        <v>4</v>
      </c>
      <c r="J1" s="4" t="s">
        <v>0</v>
      </c>
      <c r="K1" s="4" t="s">
        <v>1</v>
      </c>
      <c r="L1" s="4" t="s">
        <v>2</v>
      </c>
      <c r="M1" s="4" t="s">
        <v>3</v>
      </c>
      <c r="N1" s="4" t="s">
        <v>11</v>
      </c>
      <c r="O1" s="4" t="s">
        <v>4</v>
      </c>
      <c r="P1" s="4" t="s">
        <v>0</v>
      </c>
      <c r="Q1" s="4" t="s">
        <v>1</v>
      </c>
      <c r="R1" s="4" t="s">
        <v>2</v>
      </c>
      <c r="S1" s="4" t="s">
        <v>3</v>
      </c>
      <c r="T1" s="4" t="s">
        <v>12</v>
      </c>
      <c r="U1" s="4" t="s">
        <v>4</v>
      </c>
      <c r="V1" s="4" t="s">
        <v>0</v>
      </c>
      <c r="W1" s="4" t="s">
        <v>1</v>
      </c>
      <c r="X1" s="4" t="s">
        <v>2</v>
      </c>
      <c r="Y1" s="4" t="s">
        <v>3</v>
      </c>
      <c r="Z1" s="4" t="s">
        <v>13</v>
      </c>
      <c r="AA1" s="4" t="s">
        <v>4</v>
      </c>
      <c r="AB1" s="4" t="s">
        <v>0</v>
      </c>
      <c r="AC1" s="4" t="s">
        <v>1</v>
      </c>
      <c r="AD1" s="4" t="s">
        <v>2</v>
      </c>
      <c r="AE1" s="4" t="s">
        <v>3</v>
      </c>
    </row>
    <row r="2" spans="1:31" ht="27" customHeight="1" x14ac:dyDescent="0.25">
      <c r="A2" s="3" t="s">
        <v>6</v>
      </c>
      <c r="B2" s="2" t="s">
        <v>7</v>
      </c>
      <c r="C2" s="5">
        <v>0.19170579029733958</v>
      </c>
      <c r="D2" s="5">
        <v>0.26042983565107458</v>
      </c>
      <c r="E2" s="5">
        <v>0.30082644628099175</v>
      </c>
      <c r="F2" s="5">
        <v>0.22144447979637288</v>
      </c>
      <c r="G2" s="5">
        <v>0.1724388101874833</v>
      </c>
      <c r="H2" s="5"/>
      <c r="I2" s="5">
        <v>0.15336463223787167</v>
      </c>
      <c r="J2" s="5">
        <v>0.24525916561314792</v>
      </c>
      <c r="K2" s="5">
        <v>0.22016528925619835</v>
      </c>
      <c r="L2" s="5">
        <v>0.22446706967865096</v>
      </c>
      <c r="M2" s="5">
        <v>0.1386459964107068</v>
      </c>
      <c r="N2" s="5"/>
      <c r="O2" s="5">
        <v>9.2331768388106417E-2</v>
      </c>
      <c r="P2" s="5">
        <v>0.24905183312262957</v>
      </c>
      <c r="Q2" s="5">
        <v>0.22512396694214876</v>
      </c>
      <c r="R2" s="5">
        <v>0.17642379891823098</v>
      </c>
      <c r="S2" s="5">
        <v>0.14036427507732255</v>
      </c>
      <c r="T2" s="5"/>
      <c r="U2" s="5">
        <v>0.10015649452269171</v>
      </c>
      <c r="V2" s="5">
        <v>0.21175726927939317</v>
      </c>
      <c r="W2" s="5">
        <v>0.23008264462809919</v>
      </c>
      <c r="X2" s="5">
        <v>0.19026407890550429</v>
      </c>
      <c r="Y2" s="5">
        <v>0.13891328420329146</v>
      </c>
      <c r="Z2" s="5"/>
      <c r="AA2" s="5">
        <v>0.13458528951486698</v>
      </c>
      <c r="AB2" s="5">
        <v>0.19026548672566371</v>
      </c>
      <c r="AC2" s="5">
        <v>0.21619834710743802</v>
      </c>
      <c r="AD2" s="5">
        <v>0.19440025453388482</v>
      </c>
      <c r="AE2" s="5">
        <v>0.1232960403222727</v>
      </c>
    </row>
    <row r="3" spans="1:31" ht="30" x14ac:dyDescent="0.25">
      <c r="B3" s="2" t="s">
        <v>8</v>
      </c>
      <c r="C3" s="5">
        <v>0.23865414710485133</v>
      </c>
      <c r="D3" s="5">
        <v>0.29266750948166875</v>
      </c>
      <c r="E3" s="5">
        <v>0.23471074380165288</v>
      </c>
      <c r="F3" s="5">
        <v>0.24976137448297805</v>
      </c>
      <c r="G3" s="5">
        <v>0.15556149528427965</v>
      </c>
      <c r="H3" s="5"/>
      <c r="I3" s="5">
        <v>0.14397496087636932</v>
      </c>
      <c r="J3" s="5">
        <v>0.23198482932996206</v>
      </c>
      <c r="K3" s="5">
        <v>0.23206611570247934</v>
      </c>
      <c r="L3" s="5">
        <v>0.20824053452115812</v>
      </c>
      <c r="M3" s="5">
        <v>0.15708885409904921</v>
      </c>
      <c r="N3" s="5"/>
      <c r="O3" s="5">
        <v>0.1134585289514867</v>
      </c>
      <c r="P3" s="5">
        <v>0.20733249051833122</v>
      </c>
      <c r="Q3" s="5">
        <v>0.20793388429752066</v>
      </c>
      <c r="R3" s="5">
        <v>0.23433025771555838</v>
      </c>
      <c r="S3" s="5">
        <v>0.14486998358089273</v>
      </c>
      <c r="T3" s="5"/>
      <c r="U3" s="5">
        <v>0.14945226917057902</v>
      </c>
      <c r="V3" s="5">
        <v>0.22945638432364096</v>
      </c>
      <c r="W3" s="5">
        <v>0.228099173553719</v>
      </c>
      <c r="X3" s="5">
        <v>0.22208081450843142</v>
      </c>
      <c r="Y3" s="5">
        <v>0.12375424796670358</v>
      </c>
      <c r="Z3" s="5"/>
      <c r="AA3" s="5">
        <v>0.11815336463223787</v>
      </c>
      <c r="AB3" s="5">
        <v>0.20922882427307207</v>
      </c>
      <c r="AC3" s="5">
        <v>0.21454545454545454</v>
      </c>
      <c r="AD3" s="5">
        <v>0.20028635062042635</v>
      </c>
      <c r="AE3" s="5">
        <v>0.13681316583298331</v>
      </c>
    </row>
    <row r="4" spans="1:31" x14ac:dyDescent="0.25">
      <c r="B4" s="1" t="s">
        <v>9</v>
      </c>
      <c r="C4" s="5">
        <v>4.4600938967136149E-2</v>
      </c>
      <c r="D4" s="5">
        <v>0.12515802781289506</v>
      </c>
      <c r="E4" s="5">
        <v>0.1884297520661157</v>
      </c>
      <c r="F4" s="5">
        <v>0.22287623289850461</v>
      </c>
      <c r="G4" s="5">
        <v>0.15349956088434075</v>
      </c>
      <c r="H4" s="5"/>
      <c r="I4" s="5">
        <v>6.0250391236306731E-2</v>
      </c>
      <c r="J4" s="5">
        <v>0.15865992414664981</v>
      </c>
      <c r="K4" s="5">
        <v>0.19404958677685952</v>
      </c>
      <c r="L4" s="5">
        <v>0.22208081450843142</v>
      </c>
      <c r="M4" s="5">
        <v>0.15262132956584826</v>
      </c>
      <c r="N4" s="5"/>
      <c r="O4" s="5">
        <v>3.912363067292645E-2</v>
      </c>
      <c r="P4" s="5">
        <v>0.11757269279393173</v>
      </c>
      <c r="Q4" s="5">
        <v>0.16198347107438016</v>
      </c>
      <c r="R4" s="5">
        <v>0.20776328348711423</v>
      </c>
      <c r="S4" s="5">
        <v>0.13734774141815265</v>
      </c>
      <c r="T4" s="5"/>
      <c r="U4" s="5">
        <v>3.5993740219092331E-2</v>
      </c>
      <c r="V4" s="5">
        <v>0.1125158027812895</v>
      </c>
      <c r="W4" s="5">
        <v>0.16429752066115702</v>
      </c>
      <c r="X4" s="5">
        <v>0.18087814190264079</v>
      </c>
      <c r="Y4" s="5">
        <v>0.14639734239566229</v>
      </c>
      <c r="Z4" s="5"/>
      <c r="AA4" s="5">
        <v>1.486697965571205E-2</v>
      </c>
      <c r="AB4" s="5">
        <v>7.4589127686472814E-2</v>
      </c>
      <c r="AC4" s="5">
        <v>0.13619834710743803</v>
      </c>
      <c r="AD4" s="5">
        <v>0.16353802099904549</v>
      </c>
      <c r="AE4" s="5">
        <v>0.1232960403222727</v>
      </c>
    </row>
    <row r="5" spans="1:31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30" x14ac:dyDescent="0.25">
      <c r="A6" s="4" t="s">
        <v>14</v>
      </c>
      <c r="B6" s="2" t="s">
        <v>7</v>
      </c>
      <c r="C6" s="5">
        <v>5.4464300000000004E-4</v>
      </c>
      <c r="D6" s="5">
        <v>7.326E-3</v>
      </c>
      <c r="E6" s="5">
        <v>2.4348000000000002E-2</v>
      </c>
      <c r="F6" s="5">
        <v>0.361485</v>
      </c>
      <c r="G6" s="5">
        <v>294.75531000000001</v>
      </c>
      <c r="H6" s="5"/>
      <c r="I6" s="5">
        <v>1.5668999999999999E-2</v>
      </c>
      <c r="J6" s="5">
        <v>1.8846999999999999E-2</v>
      </c>
      <c r="K6" s="5">
        <v>8.5834999999999995E-2</v>
      </c>
      <c r="L6" s="5">
        <v>1.3570249999999999</v>
      </c>
      <c r="M6" s="5">
        <v>407.64</v>
      </c>
      <c r="N6" s="5"/>
      <c r="O6" s="5">
        <v>6.2979999999999998E-3</v>
      </c>
      <c r="P6" s="5">
        <v>7.8110000000000002E-3</v>
      </c>
      <c r="Q6" s="5">
        <v>3.2960000000000003E-2</v>
      </c>
      <c r="R6" s="5">
        <v>0.64543200000000001</v>
      </c>
      <c r="S6" s="5">
        <v>133.06069600000001</v>
      </c>
      <c r="T6" s="5"/>
      <c r="U6" s="5">
        <v>9.4129999999999995E-3</v>
      </c>
      <c r="V6" s="5">
        <v>5.9459999999999999E-3</v>
      </c>
      <c r="W6" s="5">
        <v>1.4114109999999999E-2</v>
      </c>
      <c r="X6" s="5">
        <v>5.6634950000000003E-2</v>
      </c>
      <c r="Y6" s="5">
        <v>2.6137908900000002</v>
      </c>
      <c r="Z6" s="5"/>
      <c r="AA6" s="5">
        <f>0.00169551372528076*10/4</f>
        <v>4.2387843132019E-3</v>
      </c>
      <c r="AB6" s="5">
        <f>0.00129649639129638*10/4</f>
        <v>3.2412409782409499E-3</v>
      </c>
      <c r="AC6" s="5">
        <f>0.00588421821594238*10/4</f>
        <v>1.471054553985595E-2</v>
      </c>
      <c r="AD6" s="5">
        <f>0.00797863006591797*10/4</f>
        <v>1.9946575164794922E-2</v>
      </c>
      <c r="AE6" s="5">
        <f>0.0265232801437377*10/4</f>
        <v>6.6308200359344246E-2</v>
      </c>
    </row>
    <row r="7" spans="1:31" ht="30" x14ac:dyDescent="0.25">
      <c r="B7" s="2" t="s">
        <v>8</v>
      </c>
      <c r="C7" s="5">
        <v>4.2400000000000001E-4</v>
      </c>
      <c r="D7" s="5">
        <v>6.8659999999999997E-3</v>
      </c>
      <c r="E7" s="5">
        <v>2.3522999999999999E-2</v>
      </c>
      <c r="F7" s="5">
        <v>0.36126999999999998</v>
      </c>
      <c r="G7" s="5">
        <v>295.4600494</v>
      </c>
      <c r="H7" s="5"/>
      <c r="I7" s="5">
        <v>9.4160000000000008E-3</v>
      </c>
      <c r="J7" s="5">
        <v>1.4160000000000001E-2</v>
      </c>
      <c r="K7" s="5">
        <v>8.1634999999999999E-2</v>
      </c>
      <c r="L7" s="5">
        <v>1.2966418</v>
      </c>
      <c r="M7" s="5">
        <v>229.02394000000001</v>
      </c>
      <c r="N7" s="5"/>
      <c r="O7" s="5">
        <v>6.3020000000000003E-3</v>
      </c>
      <c r="P7" s="5">
        <v>5.1939999999999998E-3</v>
      </c>
      <c r="Q7" s="5">
        <v>3.4799999999999998E-2</v>
      </c>
      <c r="R7" s="5">
        <v>0.84555100000000005</v>
      </c>
      <c r="S7" s="5">
        <v>118.91014761</v>
      </c>
      <c r="T7" s="5"/>
      <c r="U7" s="5">
        <v>6.5520999999999999E-3</v>
      </c>
      <c r="V7" s="5">
        <v>6.2960999999999998E-3</v>
      </c>
      <c r="W7" s="5">
        <v>9.4228000000000003E-3</v>
      </c>
      <c r="X7" s="5">
        <v>5.6339500000000001E-2</v>
      </c>
      <c r="Y7" s="5">
        <v>2.6763856000000001</v>
      </c>
      <c r="Z7" s="5"/>
      <c r="AA7" s="5">
        <f>0.00289239883422851*10/4</f>
        <v>7.2309970855712752E-3</v>
      </c>
      <c r="AB7" s="5">
        <f>0.00369017124176025*10/4</f>
        <v>9.2254281044006261E-3</v>
      </c>
      <c r="AC7" s="5">
        <f>0.00628316402435302*10/4</f>
        <v>1.5707910060882551E-2</v>
      </c>
      <c r="AD7" s="5">
        <f>0.00698163509368896*10/4</f>
        <v>1.7454087734222402E-2</v>
      </c>
      <c r="AE7" s="5">
        <f>0.0312933444976806*10/4</f>
        <v>7.8233361244201494E-2</v>
      </c>
    </row>
    <row r="9" spans="1:31" ht="45" customHeight="1" x14ac:dyDescent="0.25">
      <c r="AA9" s="6" t="s">
        <v>15</v>
      </c>
      <c r="AB9" s="6"/>
      <c r="AC9" s="6"/>
      <c r="AD9" s="6"/>
      <c r="AE9" s="6"/>
    </row>
    <row r="11" spans="1:31" x14ac:dyDescent="0.25">
      <c r="Y11" t="s">
        <v>9</v>
      </c>
      <c r="Z11" t="s">
        <v>16</v>
      </c>
      <c r="AA11">
        <v>1.486697965571205E-2</v>
      </c>
      <c r="AB11">
        <v>6.2579013906447531E-2</v>
      </c>
      <c r="AC11">
        <v>0.13289256198347107</v>
      </c>
      <c r="AD11">
        <v>0.15287941457206491</v>
      </c>
      <c r="AE11">
        <v>0.11409370346328611</v>
      </c>
    </row>
    <row r="12" spans="1:31" x14ac:dyDescent="0.25">
      <c r="Y12" t="s">
        <v>9</v>
      </c>
      <c r="Z12" t="s">
        <v>17</v>
      </c>
      <c r="AA12">
        <v>1.7214397496087636E-2</v>
      </c>
      <c r="AB12">
        <v>6.1946902654867256E-2</v>
      </c>
      <c r="AC12">
        <v>0.12363636363636364</v>
      </c>
      <c r="AD12">
        <v>0.14762965319758192</v>
      </c>
      <c r="AE12">
        <v>0.11772118064836382</v>
      </c>
    </row>
    <row r="13" spans="1:31" x14ac:dyDescent="0.25">
      <c r="Y13" t="s">
        <v>9</v>
      </c>
      <c r="Z13" t="s">
        <v>18</v>
      </c>
      <c r="AA13">
        <v>1.7214397496087636E-2</v>
      </c>
      <c r="AB13">
        <v>6.3843236409608095E-2</v>
      </c>
      <c r="AC13">
        <v>0.12132231404958678</v>
      </c>
      <c r="AD13">
        <v>0.15542475342029907</v>
      </c>
      <c r="AE13">
        <v>0.11237542479667036</v>
      </c>
    </row>
  </sheetData>
  <mergeCells count="1">
    <mergeCell ref="AA9:A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15B2-FDDE-4B66-87F2-B23C9D23F269}">
  <dimension ref="A1:S27"/>
  <sheetViews>
    <sheetView tabSelected="1" workbookViewId="0">
      <selection sqref="A1:S27"/>
    </sheetView>
  </sheetViews>
  <sheetFormatPr defaultRowHeight="15" x14ac:dyDescent="0.25"/>
  <sheetData>
    <row r="1" spans="1:19" x14ac:dyDescent="0.25">
      <c r="A1" s="7"/>
      <c r="B1" s="8" t="s">
        <v>4</v>
      </c>
      <c r="C1" s="9"/>
      <c r="E1" s="10"/>
      <c r="F1" s="8" t="s">
        <v>0</v>
      </c>
      <c r="G1" s="9"/>
      <c r="I1" s="10"/>
      <c r="J1" s="8" t="s">
        <v>1</v>
      </c>
      <c r="K1" s="9"/>
      <c r="M1" s="10"/>
      <c r="N1" s="8" t="s">
        <v>2</v>
      </c>
      <c r="O1" s="9"/>
      <c r="Q1" s="10"/>
      <c r="R1" s="8" t="s">
        <v>3</v>
      </c>
      <c r="S1" s="9"/>
    </row>
    <row r="2" spans="1:19" x14ac:dyDescent="0.25">
      <c r="A2" s="7"/>
      <c r="B2" s="11" t="s">
        <v>19</v>
      </c>
      <c r="C2" s="10" t="s">
        <v>20</v>
      </c>
      <c r="E2" s="10"/>
      <c r="F2" s="11" t="s">
        <v>19</v>
      </c>
      <c r="G2" s="10" t="s">
        <v>20</v>
      </c>
      <c r="I2" s="10"/>
      <c r="J2" s="11" t="s">
        <v>19</v>
      </c>
      <c r="K2" s="10" t="s">
        <v>20</v>
      </c>
      <c r="M2" s="10"/>
      <c r="N2" s="11" t="s">
        <v>19</v>
      </c>
      <c r="O2" s="10" t="s">
        <v>20</v>
      </c>
      <c r="Q2" s="10"/>
      <c r="R2" s="11" t="s">
        <v>19</v>
      </c>
      <c r="S2" s="10" t="s">
        <v>20</v>
      </c>
    </row>
    <row r="3" spans="1:19" x14ac:dyDescent="0.25">
      <c r="A3" s="7"/>
      <c r="B3" s="12">
        <v>2.3986299987882299E-2</v>
      </c>
      <c r="C3" s="12">
        <v>1.1660399992251699E-2</v>
      </c>
      <c r="E3" s="7"/>
      <c r="F3" s="13">
        <v>3.8537799991900101E-2</v>
      </c>
      <c r="G3" s="13">
        <v>3.56861999898683E-2</v>
      </c>
      <c r="H3" s="14"/>
      <c r="I3" s="13"/>
      <c r="J3" s="13">
        <v>0.49528040000586698</v>
      </c>
      <c r="K3" s="13">
        <v>0.46122409999952602</v>
      </c>
      <c r="L3" s="14"/>
      <c r="M3" s="13"/>
      <c r="N3" s="13">
        <v>7.4507526000088502</v>
      </c>
      <c r="O3" s="13">
        <v>7.6336538999748802</v>
      </c>
      <c r="Q3" s="7"/>
      <c r="R3" s="15">
        <v>910.15598219999799</v>
      </c>
      <c r="S3" s="15">
        <v>704.70507719999296</v>
      </c>
    </row>
    <row r="4" spans="1:19" x14ac:dyDescent="0.25">
      <c r="A4" s="7"/>
      <c r="B4" s="12">
        <v>1.14096000033896E-2</v>
      </c>
      <c r="C4" s="12">
        <v>2.24070999829564E-2</v>
      </c>
      <c r="E4" s="7"/>
      <c r="F4" s="13">
        <v>2.4108899990096602E-2</v>
      </c>
      <c r="G4" s="13">
        <v>3.0140999995637598E-2</v>
      </c>
      <c r="H4" s="14"/>
      <c r="I4" s="13"/>
      <c r="J4" s="13">
        <v>0.49818029999732899</v>
      </c>
      <c r="K4" s="13">
        <v>0.57147759999497705</v>
      </c>
      <c r="L4" s="14"/>
      <c r="M4" s="13"/>
      <c r="N4" s="13">
        <v>7.5011588000052098</v>
      </c>
      <c r="O4" s="13">
        <v>7.2597068999893901</v>
      </c>
      <c r="Q4" s="7"/>
      <c r="R4" s="15">
        <v>904.61123550002196</v>
      </c>
      <c r="S4" s="15">
        <v>737.63096370000801</v>
      </c>
    </row>
    <row r="5" spans="1:19" x14ac:dyDescent="0.25">
      <c r="A5" s="7"/>
      <c r="B5" s="12">
        <v>1.22537999995984E-2</v>
      </c>
      <c r="C5" s="12">
        <v>1.0483700025361E-2</v>
      </c>
      <c r="E5" s="7"/>
      <c r="F5" s="13">
        <v>2.83187000022735E-2</v>
      </c>
      <c r="G5" s="13">
        <v>3.1395300000440302E-2</v>
      </c>
      <c r="H5" s="14"/>
      <c r="I5" s="13"/>
      <c r="J5" s="13">
        <v>0.53680480000912201</v>
      </c>
      <c r="K5" s="13">
        <v>0.53855279998970196</v>
      </c>
      <c r="L5" s="14"/>
      <c r="M5" s="13"/>
      <c r="N5" s="13">
        <v>7.8232355999934899</v>
      </c>
      <c r="O5" s="13">
        <v>7.5089448999788102</v>
      </c>
      <c r="Q5" s="7"/>
      <c r="R5" s="15">
        <v>824.19238840002799</v>
      </c>
      <c r="S5" s="15">
        <v>843.03120809997199</v>
      </c>
    </row>
    <row r="6" spans="1:19" x14ac:dyDescent="0.25">
      <c r="A6" s="7"/>
      <c r="B6" s="12">
        <v>1.97859999898355E-2</v>
      </c>
      <c r="C6" s="12">
        <v>1.3313800009200299E-2</v>
      </c>
      <c r="E6" s="7"/>
      <c r="F6" s="13">
        <v>3.49643999943509E-2</v>
      </c>
      <c r="G6" s="13">
        <v>2.9619100008858298E-2</v>
      </c>
      <c r="H6" s="14"/>
      <c r="I6" s="13"/>
      <c r="J6" s="13">
        <v>0.53485729999374598</v>
      </c>
      <c r="K6" s="13">
        <v>0.50839790000463803</v>
      </c>
      <c r="L6" s="14"/>
      <c r="M6" s="13"/>
      <c r="N6" s="13">
        <v>7.76162979999207</v>
      </c>
      <c r="O6" s="13">
        <v>7.5715107000141799</v>
      </c>
      <c r="Q6" s="7"/>
      <c r="R6" s="15">
        <v>862.58758049999597</v>
      </c>
      <c r="S6" s="15">
        <v>847.90985240001396</v>
      </c>
    </row>
    <row r="7" spans="1:19" x14ac:dyDescent="0.25">
      <c r="A7" s="7"/>
      <c r="B7" s="12">
        <v>1.6999900020891801E-2</v>
      </c>
      <c r="C7" s="12">
        <v>2.4255700001958699E-2</v>
      </c>
      <c r="E7" s="7"/>
      <c r="F7" s="13">
        <v>4.4472500012489001E-2</v>
      </c>
      <c r="G7" s="13">
        <v>6.0844899999210597E-2</v>
      </c>
      <c r="H7" s="14"/>
      <c r="I7" s="13"/>
      <c r="J7" s="13">
        <v>0.52152009998098903</v>
      </c>
      <c r="K7" s="13">
        <v>0.54466079999110595</v>
      </c>
      <c r="L7" s="14"/>
      <c r="M7" s="13"/>
      <c r="N7" s="13">
        <v>7.7505165000038598</v>
      </c>
      <c r="O7" s="13">
        <v>7.2895154999860097</v>
      </c>
      <c r="Q7" s="7"/>
      <c r="R7" s="15">
        <v>735.05536230001599</v>
      </c>
      <c r="S7" s="15">
        <v>878.71052629995302</v>
      </c>
    </row>
    <row r="8" spans="1:19" x14ac:dyDescent="0.25">
      <c r="A8" s="7"/>
      <c r="B8" s="12">
        <v>1.7168599995784399E-2</v>
      </c>
      <c r="C8" s="12">
        <v>2.23822000261861E-2</v>
      </c>
      <c r="E8" s="7"/>
      <c r="F8" s="13">
        <v>2.9610700003104201E-2</v>
      </c>
      <c r="G8" s="13">
        <v>3.3811100001912502E-2</v>
      </c>
      <c r="H8" s="14"/>
      <c r="I8" s="13"/>
      <c r="J8" s="13">
        <v>0.48270809999667103</v>
      </c>
      <c r="K8" s="13">
        <v>0.50392960000317499</v>
      </c>
      <c r="L8" s="14"/>
      <c r="M8" s="13"/>
      <c r="N8" s="13">
        <v>7.6598516000085501</v>
      </c>
      <c r="O8" s="13">
        <v>7.5940246999962202</v>
      </c>
      <c r="Q8" s="7"/>
      <c r="R8" s="15">
        <v>887.01072259998102</v>
      </c>
      <c r="S8" s="15">
        <v>863.55226369999502</v>
      </c>
    </row>
    <row r="9" spans="1:19" x14ac:dyDescent="0.25">
      <c r="A9" s="7"/>
      <c r="B9" s="12">
        <v>2.14269999996759E-2</v>
      </c>
      <c r="C9" s="12">
        <v>1.8474500015145098E-2</v>
      </c>
      <c r="E9" s="7"/>
      <c r="F9" s="13">
        <v>2.4029799998970699E-2</v>
      </c>
      <c r="G9" s="13">
        <v>3.2342899998184203E-2</v>
      </c>
      <c r="H9" s="14"/>
      <c r="I9" s="13"/>
      <c r="J9" s="13">
        <v>0.51825429999735195</v>
      </c>
      <c r="K9" s="13">
        <v>0.499922899994999</v>
      </c>
      <c r="L9" s="14"/>
      <c r="M9" s="13"/>
      <c r="N9" s="13">
        <v>7.7016448999929699</v>
      </c>
      <c r="O9" s="13">
        <v>7.7779215000045898</v>
      </c>
      <c r="Q9" s="7"/>
      <c r="R9" s="15">
        <v>886.62939310004003</v>
      </c>
      <c r="S9" s="15">
        <v>875.52260040002795</v>
      </c>
    </row>
    <row r="10" spans="1:19" x14ac:dyDescent="0.25">
      <c r="A10" s="7"/>
      <c r="B10" s="12">
        <v>1.0625399998389099E-2</v>
      </c>
      <c r="C10" s="12">
        <v>2.3358200007351101E-2</v>
      </c>
      <c r="E10" s="7"/>
      <c r="F10" s="13">
        <v>3.7564099999144597E-2</v>
      </c>
      <c r="G10" s="13">
        <v>3.34534000139683E-2</v>
      </c>
      <c r="H10" s="14"/>
      <c r="I10" s="13"/>
      <c r="J10" s="13">
        <v>0.53000660001998701</v>
      </c>
      <c r="K10" s="13">
        <v>0.51842179999221105</v>
      </c>
      <c r="L10" s="14"/>
      <c r="M10" s="13"/>
      <c r="N10" s="13">
        <v>7.6309260000125496</v>
      </c>
      <c r="O10" s="13">
        <v>7.6693746000237297</v>
      </c>
      <c r="Q10" s="7"/>
      <c r="R10" s="15">
        <v>813.83016680000503</v>
      </c>
      <c r="S10" s="15">
        <v>647.33943079999801</v>
      </c>
    </row>
    <row r="11" spans="1:19" x14ac:dyDescent="0.25">
      <c r="A11" s="7"/>
      <c r="B11" s="12">
        <v>1.1385999998310499E-2</v>
      </c>
      <c r="C11" s="12">
        <v>2.1072300005471299E-2</v>
      </c>
      <c r="E11" s="7"/>
      <c r="F11" s="13">
        <v>2.5990499998442801E-2</v>
      </c>
      <c r="G11" s="13">
        <v>2.2887599974637799E-2</v>
      </c>
      <c r="H11" s="14"/>
      <c r="I11" s="13"/>
      <c r="J11" s="13">
        <v>0.53085899999132302</v>
      </c>
      <c r="K11" s="13">
        <v>0.48719020001590202</v>
      </c>
      <c r="L11" s="14"/>
      <c r="M11" s="13"/>
      <c r="N11" s="13">
        <v>7.8409469000180199</v>
      </c>
      <c r="O11" s="13">
        <v>7.8329228000075002</v>
      </c>
      <c r="Q11" s="7"/>
      <c r="R11" s="15">
        <v>887.526927499973</v>
      </c>
      <c r="S11" s="15">
        <v>874.46852469997202</v>
      </c>
    </row>
    <row r="12" spans="1:19" x14ac:dyDescent="0.25">
      <c r="A12" s="7"/>
      <c r="B12" s="12">
        <v>1.81496999866794E-2</v>
      </c>
      <c r="C12" s="12">
        <v>2.2215400007553399E-2</v>
      </c>
      <c r="E12" s="7"/>
      <c r="F12" s="13">
        <v>2.21364000171888E-2</v>
      </c>
      <c r="G12" s="13">
        <v>2.2086899989517399E-2</v>
      </c>
      <c r="H12" s="14"/>
      <c r="I12" s="13"/>
      <c r="J12" s="13">
        <v>0.51398040002095502</v>
      </c>
      <c r="K12" s="13">
        <v>0.49836630001664101</v>
      </c>
      <c r="L12" s="14"/>
      <c r="M12" s="13"/>
      <c r="N12" s="13">
        <v>8.1129603000008501</v>
      </c>
      <c r="O12" s="13">
        <v>7.8652135999873201</v>
      </c>
      <c r="Q12" s="7"/>
      <c r="R12" s="7">
        <v>916.37919999999997</v>
      </c>
      <c r="S12" s="7">
        <v>909.41240000000005</v>
      </c>
    </row>
    <row r="13" spans="1:19" x14ac:dyDescent="0.25">
      <c r="A13" s="7"/>
      <c r="B13" s="12"/>
      <c r="C13" s="12"/>
      <c r="E13" s="7"/>
      <c r="F13" s="13"/>
      <c r="G13" s="13"/>
      <c r="H13" s="14"/>
      <c r="I13" s="13"/>
      <c r="J13" s="13"/>
      <c r="K13" s="13"/>
      <c r="L13" s="14"/>
      <c r="M13" s="13"/>
      <c r="N13" s="13"/>
      <c r="O13" s="13"/>
      <c r="Q13" s="7"/>
      <c r="R13" s="7"/>
      <c r="S13" s="7"/>
    </row>
    <row r="14" spans="1:19" x14ac:dyDescent="0.25">
      <c r="A14" s="10" t="s">
        <v>21</v>
      </c>
      <c r="B14" s="16"/>
      <c r="C14" s="12"/>
      <c r="E14" s="10" t="s">
        <v>21</v>
      </c>
      <c r="F14" s="13"/>
      <c r="G14" s="13"/>
      <c r="H14" s="14"/>
      <c r="I14" s="17" t="s">
        <v>21</v>
      </c>
      <c r="J14" s="13"/>
      <c r="K14" s="13"/>
      <c r="L14" s="14"/>
      <c r="M14" s="17" t="s">
        <v>21</v>
      </c>
      <c r="N14" s="13"/>
      <c r="O14" s="13"/>
      <c r="Q14" s="10" t="s">
        <v>21</v>
      </c>
      <c r="R14" s="7"/>
      <c r="S14" s="7"/>
    </row>
    <row r="15" spans="1:19" x14ac:dyDescent="0.25">
      <c r="A15" s="7" t="s">
        <v>22</v>
      </c>
      <c r="B15" s="12">
        <f t="shared" ref="B15:C15" si="0">AVERAGE(B3:B12)</f>
        <v>1.6319229998043687E-2</v>
      </c>
      <c r="C15" s="12">
        <f t="shared" si="0"/>
        <v>1.8962330007343511E-2</v>
      </c>
      <c r="E15" s="7" t="s">
        <v>22</v>
      </c>
      <c r="F15" s="13">
        <f t="shared" ref="F15:G15" si="1">AVERAGE(F3:F12)</f>
        <v>3.0973380000796118E-2</v>
      </c>
      <c r="G15" s="13">
        <f t="shared" si="1"/>
        <v>3.3226839997223527E-2</v>
      </c>
      <c r="H15" s="14"/>
      <c r="I15" s="13" t="s">
        <v>22</v>
      </c>
      <c r="J15" s="13">
        <f t="shared" ref="J15:K15" si="2">AVERAGE(J3:J12)</f>
        <v>0.5162451300013341</v>
      </c>
      <c r="K15" s="13">
        <f t="shared" si="2"/>
        <v>0.51321440000028762</v>
      </c>
      <c r="L15" s="14"/>
      <c r="M15" s="13" t="s">
        <v>22</v>
      </c>
      <c r="N15" s="13">
        <f t="shared" ref="N15:O15" si="3">AVERAGE(N3:N12)</f>
        <v>7.7233623000036431</v>
      </c>
      <c r="O15" s="13">
        <f t="shared" si="3"/>
        <v>7.6002789099962609</v>
      </c>
      <c r="Q15" s="7" t="s">
        <v>22</v>
      </c>
      <c r="R15" s="18">
        <f t="shared" ref="R15:S15" si="4">AVERAGE(R3:R12)</f>
        <v>862.79789589000598</v>
      </c>
      <c r="S15" s="18">
        <f t="shared" si="4"/>
        <v>818.22828472999322</v>
      </c>
    </row>
    <row r="16" spans="1:19" x14ac:dyDescent="0.25">
      <c r="A16" s="7" t="s">
        <v>23</v>
      </c>
      <c r="B16" s="12">
        <f t="shared" ref="B16:C16" si="5">STDEV(B3:B12)</f>
        <v>4.7000683009092558E-3</v>
      </c>
      <c r="C16" s="12">
        <f t="shared" si="5"/>
        <v>5.1992418834615663E-3</v>
      </c>
      <c r="E16" s="7" t="s">
        <v>23</v>
      </c>
      <c r="F16" s="13">
        <f t="shared" ref="F16:G16" si="6">STDEV(F3:F12)</f>
        <v>7.4979437303816432E-3</v>
      </c>
      <c r="G16" s="13">
        <f t="shared" si="6"/>
        <v>1.0681607305611997E-2</v>
      </c>
      <c r="I16" s="13" t="s">
        <v>23</v>
      </c>
      <c r="J16" s="13">
        <f t="shared" ref="J16:K16" si="7">STDEV(J3:J12)</f>
        <v>1.8558129690388319E-2</v>
      </c>
      <c r="K16" s="13">
        <f t="shared" si="7"/>
        <v>3.1516159139945037E-2</v>
      </c>
      <c r="M16" s="13" t="s">
        <v>23</v>
      </c>
      <c r="N16" s="13">
        <f t="shared" ref="N16:O16" si="8">STDEV(N3:N12)</f>
        <v>0.18694305012851764</v>
      </c>
      <c r="O16" s="13">
        <f t="shared" si="8"/>
        <v>0.20643276577698436</v>
      </c>
      <c r="Q16" s="7" t="s">
        <v>23</v>
      </c>
      <c r="R16" s="18">
        <f t="shared" ref="R16:S16" si="9">STDEV(R3:R12)</f>
        <v>56.602168117763632</v>
      </c>
      <c r="S16" s="18">
        <f t="shared" si="9"/>
        <v>88.540724065393704</v>
      </c>
    </row>
    <row r="17" spans="1:19" x14ac:dyDescent="0.25">
      <c r="A17" s="7"/>
      <c r="B17" s="12"/>
      <c r="C17" s="12"/>
      <c r="E17" s="7"/>
      <c r="F17" s="13"/>
      <c r="G17" s="13"/>
      <c r="H17" s="14"/>
      <c r="I17" s="13"/>
      <c r="J17" s="13"/>
      <c r="K17" s="13"/>
      <c r="L17" s="14"/>
      <c r="M17" s="13"/>
      <c r="N17" s="13"/>
      <c r="O17" s="13"/>
      <c r="Q17" s="7"/>
      <c r="R17" s="18"/>
      <c r="S17" s="18"/>
    </row>
    <row r="18" spans="1:19" x14ac:dyDescent="0.25">
      <c r="A18" s="10"/>
      <c r="B18" s="19" t="s">
        <v>19</v>
      </c>
      <c r="C18" s="19" t="s">
        <v>20</v>
      </c>
      <c r="E18" s="10" t="s">
        <v>24</v>
      </c>
      <c r="F18" s="17" t="s">
        <v>19</v>
      </c>
      <c r="G18" s="17" t="s">
        <v>20</v>
      </c>
      <c r="H18" s="14"/>
      <c r="I18" s="17" t="s">
        <v>24</v>
      </c>
      <c r="J18" s="17" t="s">
        <v>19</v>
      </c>
      <c r="K18" s="17" t="s">
        <v>20</v>
      </c>
      <c r="L18" s="14"/>
      <c r="M18" s="17" t="s">
        <v>24</v>
      </c>
      <c r="N18" s="17" t="s">
        <v>19</v>
      </c>
      <c r="O18" s="17" t="s">
        <v>20</v>
      </c>
      <c r="Q18" s="10" t="s">
        <v>24</v>
      </c>
      <c r="R18" s="11" t="s">
        <v>19</v>
      </c>
      <c r="S18" s="10" t="s">
        <v>20</v>
      </c>
    </row>
    <row r="19" spans="1:19" x14ac:dyDescent="0.25">
      <c r="A19" s="7" t="s">
        <v>25</v>
      </c>
      <c r="B19" s="12">
        <f t="shared" ref="B19:C19" si="10">B15-B16</f>
        <v>1.1619161697134431E-2</v>
      </c>
      <c r="C19" s="12">
        <f t="shared" si="10"/>
        <v>1.3763088123881944E-2</v>
      </c>
      <c r="E19" s="7" t="s">
        <v>25</v>
      </c>
      <c r="F19" s="13">
        <f t="shared" ref="F19:G19" si="11">F15-F16</f>
        <v>2.3475436270414474E-2</v>
      </c>
      <c r="G19" s="13">
        <f t="shared" si="11"/>
        <v>2.254523269161153E-2</v>
      </c>
      <c r="H19" s="14"/>
      <c r="I19" s="13" t="s">
        <v>25</v>
      </c>
      <c r="J19" s="13">
        <f t="shared" ref="J19:K19" si="12">J15-J16</f>
        <v>0.49768700031094576</v>
      </c>
      <c r="K19" s="13">
        <f t="shared" si="12"/>
        <v>0.48169824086034257</v>
      </c>
      <c r="L19" s="14"/>
      <c r="M19" s="13" t="s">
        <v>25</v>
      </c>
      <c r="N19" s="13">
        <f t="shared" ref="N19:O19" si="13">N15-N16</f>
        <v>7.5364192498751255</v>
      </c>
      <c r="O19" s="13">
        <f t="shared" si="13"/>
        <v>7.3938461442192764</v>
      </c>
      <c r="Q19" s="7" t="s">
        <v>25</v>
      </c>
      <c r="R19" s="18">
        <f t="shared" ref="R19:S19" si="14">R15-R16</f>
        <v>806.19572777224232</v>
      </c>
      <c r="S19" s="18">
        <f t="shared" si="14"/>
        <v>729.68756066459946</v>
      </c>
    </row>
    <row r="20" spans="1:19" x14ac:dyDescent="0.25">
      <c r="A20" s="7" t="s">
        <v>26</v>
      </c>
      <c r="B20" s="12">
        <f t="shared" ref="B20:C20" si="15">B15+B16</f>
        <v>2.1019298298952944E-2</v>
      </c>
      <c r="C20" s="12">
        <f t="shared" si="15"/>
        <v>2.4161571890805075E-2</v>
      </c>
      <c r="E20" s="7" t="s">
        <v>26</v>
      </c>
      <c r="F20" s="13">
        <f t="shared" ref="F20:G20" si="16">F15+F16</f>
        <v>3.8471323731177759E-2</v>
      </c>
      <c r="G20" s="13">
        <f t="shared" si="16"/>
        <v>4.3908447302835524E-2</v>
      </c>
      <c r="H20" s="14"/>
      <c r="I20" s="13" t="s">
        <v>26</v>
      </c>
      <c r="J20" s="13">
        <f t="shared" ref="J20:K20" si="17">J15+J16</f>
        <v>0.53480325969172238</v>
      </c>
      <c r="K20" s="13">
        <f t="shared" si="17"/>
        <v>0.54473055914023261</v>
      </c>
      <c r="L20" s="14"/>
      <c r="M20" s="13" t="s">
        <v>26</v>
      </c>
      <c r="N20" s="13">
        <f t="shared" ref="N20:O20" si="18">N15+N16</f>
        <v>7.9103053501321607</v>
      </c>
      <c r="O20" s="13">
        <f t="shared" si="18"/>
        <v>7.8067116757732453</v>
      </c>
      <c r="Q20" s="7" t="s">
        <v>26</v>
      </c>
      <c r="R20" s="18">
        <f t="shared" ref="R20:S20" si="19">R15+R16</f>
        <v>919.40006400776963</v>
      </c>
      <c r="S20" s="18">
        <f t="shared" si="19"/>
        <v>906.76900879538698</v>
      </c>
    </row>
    <row r="21" spans="1:19" x14ac:dyDescent="0.25">
      <c r="A21" s="7"/>
      <c r="B21" s="20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B22" s="2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B23" s="8" t="s">
        <v>27</v>
      </c>
      <c r="C23" s="9"/>
      <c r="D23" s="7"/>
      <c r="E23" s="7"/>
      <c r="F23" s="8" t="s">
        <v>27</v>
      </c>
      <c r="G23" s="9"/>
      <c r="H23" s="7"/>
      <c r="I23" s="7"/>
      <c r="J23" s="8" t="s">
        <v>27</v>
      </c>
      <c r="K23" s="9"/>
      <c r="L23" s="7"/>
      <c r="M23" s="7"/>
      <c r="N23" s="8" t="s">
        <v>27</v>
      </c>
      <c r="O23" s="9"/>
      <c r="P23" s="7"/>
      <c r="Q23" s="7"/>
      <c r="R23" s="8" t="s">
        <v>27</v>
      </c>
      <c r="S23" s="9"/>
    </row>
    <row r="24" spans="1:19" x14ac:dyDescent="0.25">
      <c r="A24" s="7"/>
      <c r="B24" s="7" t="s">
        <v>28</v>
      </c>
      <c r="C24" s="7" t="s">
        <v>29</v>
      </c>
      <c r="D24" s="7"/>
      <c r="E24" s="7"/>
      <c r="F24" s="7" t="s">
        <v>28</v>
      </c>
      <c r="G24" s="7" t="s">
        <v>29</v>
      </c>
      <c r="H24" s="7"/>
      <c r="I24" s="7"/>
      <c r="J24" s="7" t="s">
        <v>28</v>
      </c>
      <c r="K24" s="7" t="s">
        <v>29</v>
      </c>
      <c r="L24" s="7"/>
      <c r="M24" s="7"/>
      <c r="N24" s="7" t="s">
        <v>28</v>
      </c>
      <c r="O24" s="7" t="s">
        <v>29</v>
      </c>
      <c r="P24" s="7"/>
      <c r="Q24" s="7"/>
      <c r="R24" s="7" t="s">
        <v>28</v>
      </c>
      <c r="S24" s="7" t="s">
        <v>29</v>
      </c>
    </row>
    <row r="25" spans="1:19" x14ac:dyDescent="0.25">
      <c r="A25" s="7"/>
      <c r="B25" s="7">
        <v>1232</v>
      </c>
      <c r="C25" s="7">
        <v>1514</v>
      </c>
      <c r="D25" s="7"/>
      <c r="E25" s="7"/>
      <c r="F25" s="7">
        <v>1448</v>
      </c>
      <c r="G25" s="7">
        <v>2071</v>
      </c>
      <c r="H25" s="7"/>
      <c r="I25" s="7"/>
      <c r="J25" s="7">
        <v>2907</v>
      </c>
      <c r="K25" s="7">
        <v>3810</v>
      </c>
      <c r="L25" s="7"/>
      <c r="M25" s="7"/>
      <c r="N25" s="7">
        <v>5851</v>
      </c>
      <c r="O25" s="7">
        <v>7810</v>
      </c>
      <c r="P25" s="7"/>
      <c r="Q25" s="7"/>
      <c r="R25" s="7">
        <v>25922</v>
      </c>
      <c r="S25" s="7">
        <v>30104</v>
      </c>
    </row>
    <row r="26" spans="1:1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5">
      <c r="A27" s="7"/>
      <c r="B27" s="10" t="s">
        <v>30</v>
      </c>
      <c r="C27" s="12">
        <f>(C25-B25)/C25</f>
        <v>0.18626155878467635</v>
      </c>
      <c r="D27" s="7"/>
      <c r="E27" s="7"/>
      <c r="F27" s="10" t="s">
        <v>30</v>
      </c>
      <c r="G27" s="12">
        <f>(G25-F25)/G25</f>
        <v>0.30082085948816994</v>
      </c>
      <c r="H27" s="7"/>
      <c r="I27" s="7"/>
      <c r="J27" s="10" t="s">
        <v>30</v>
      </c>
      <c r="K27" s="12">
        <f>(K25-J25)/K25</f>
        <v>0.23700787401574802</v>
      </c>
      <c r="L27" s="7"/>
      <c r="M27" s="7"/>
      <c r="N27" s="10" t="s">
        <v>30</v>
      </c>
      <c r="O27" s="12">
        <f>(O25-N25)/O25</f>
        <v>0.2508322663252241</v>
      </c>
      <c r="P27" s="7"/>
      <c r="Q27" s="7"/>
      <c r="R27" s="10" t="s">
        <v>30</v>
      </c>
      <c r="S27" s="12">
        <f>(S25-R25)/S25</f>
        <v>0.13891841615732128</v>
      </c>
    </row>
  </sheetData>
  <mergeCells count="10">
    <mergeCell ref="B1:C1"/>
    <mergeCell ref="F1:G1"/>
    <mergeCell ref="J1:K1"/>
    <mergeCell ref="N1:O1"/>
    <mergeCell ref="R1:S1"/>
    <mergeCell ref="B23:C23"/>
    <mergeCell ref="F23:G23"/>
    <mergeCell ref="J23:K23"/>
    <mergeCell ref="N23:O23"/>
    <mergeCell ref="R23:S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contrutivos</vt:lpstr>
      <vt:lpstr>procura_local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Abreu Couto</dc:creator>
  <cp:lastModifiedBy>Andrei Fokin Teixeira</cp:lastModifiedBy>
  <cp:lastPrinted>2023-12-19T18:17:48Z</cp:lastPrinted>
  <dcterms:created xsi:type="dcterms:W3CDTF">2023-12-19T16:26:23Z</dcterms:created>
  <dcterms:modified xsi:type="dcterms:W3CDTF">2023-12-20T12:47:23Z</dcterms:modified>
</cp:coreProperties>
</file>