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R3_2021_2\docs\sprint3\"/>
    </mc:Choice>
  </mc:AlternateContent>
  <xr:revisionPtr revIDLastSave="0" documentId="13_ncr:1_{DD8F00F4-52CC-4631-BB27-D80A53031783}" xr6:coauthVersionLast="47" xr6:coauthVersionMax="47" xr10:uidLastSave="{00000000-0000-0000-0000-000000000000}"/>
  <bookViews>
    <workbookView xWindow="-120" yWindow="-120" windowWidth="29040" windowHeight="15840" activeTab="3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B15" i="10"/>
  <c r="H14" i="10"/>
  <c r="H13" i="10"/>
  <c r="H10" i="10"/>
  <c r="H9" i="10"/>
  <c r="H7" i="10"/>
  <c r="H6" i="10"/>
  <c r="H5" i="10"/>
  <c r="H4" i="10"/>
  <c r="H12" i="10"/>
  <c r="H8" i="10"/>
  <c r="G15" i="10"/>
  <c r="G16" i="10" s="1"/>
  <c r="F15" i="10"/>
  <c r="F16" i="10" s="1"/>
  <c r="E15" i="10"/>
  <c r="E16" i="10" s="1"/>
  <c r="D15" i="10"/>
  <c r="D16" i="10" s="1"/>
  <c r="C15" i="10"/>
  <c r="C16" i="10" s="1"/>
  <c r="N3" i="10"/>
  <c r="M3" i="10"/>
  <c r="L3" i="10"/>
  <c r="K3" i="10"/>
  <c r="J3" i="10"/>
  <c r="I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H5" i="1"/>
  <c r="H7" i="1"/>
  <c r="N3" i="1"/>
  <c r="M3" i="1"/>
  <c r="L3" i="1"/>
  <c r="K3" i="1"/>
  <c r="J3" i="1"/>
  <c r="I3" i="1"/>
  <c r="B9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G9" i="1" l="1"/>
  <c r="G10" i="1" s="1"/>
  <c r="F9" i="1"/>
  <c r="F10" i="1" s="1"/>
  <c r="E9" i="1"/>
  <c r="E10" i="1" s="1"/>
  <c r="C9" i="1"/>
  <c r="C10" i="1" s="1"/>
  <c r="D9" i="1"/>
  <c r="D10" i="1" s="1"/>
  <c r="H4" i="1" l="1"/>
</calcChain>
</file>

<file path=xl/sharedStrings.xml><?xml version="1.0" encoding="utf-8"?>
<sst xmlns="http://schemas.openxmlformats.org/spreadsheetml/2006/main" count="327" uniqueCount="172">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</sst>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14</xdr:row>
      <xdr:rowOff>0</xdr:rowOff>
    </xdr:from>
    <xdr:to>
      <xdr:col>20</xdr:col>
      <xdr:colOff>401260</xdr:colOff>
      <xdr:row>14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H28" sqref="H28"/>
    </sheetView>
  </sheetViews>
  <sheetFormatPr defaultColWidth="11" defaultRowHeight="15.75" x14ac:dyDescent="0.25"/>
  <cols>
    <col min="2" max="2" width="5.75" bestFit="1" customWidth="1"/>
    <col min="3" max="3" width="10" bestFit="1" customWidth="1"/>
    <col min="4" max="8" width="7.75" customWidth="1"/>
    <col min="9" max="18" width="7.75" hidden="1" customWidth="1"/>
    <col min="19" max="19" width="7.75" customWidth="1"/>
    <col min="20" max="20" width="8" customWidth="1"/>
  </cols>
  <sheetData>
    <row r="1" spans="1:20" ht="21" x14ac:dyDescent="0.25">
      <c r="A1" s="25" t="s">
        <v>0</v>
      </c>
      <c r="B1" s="1"/>
      <c r="C1" s="1"/>
    </row>
    <row r="2" spans="1:20" x14ac:dyDescent="0.25">
      <c r="A2" s="37" t="s">
        <v>1</v>
      </c>
      <c r="B2" s="1"/>
      <c r="C2" s="1"/>
    </row>
    <row r="3" spans="1:20" x14ac:dyDescent="0.25">
      <c r="B3" s="1"/>
      <c r="C3" s="1"/>
    </row>
    <row r="4" spans="1:20" x14ac:dyDescent="0.25">
      <c r="A4" s="2" t="s">
        <v>2</v>
      </c>
      <c r="B4" s="6">
        <v>169</v>
      </c>
      <c r="C4" s="1" t="s">
        <v>3</v>
      </c>
    </row>
    <row r="6" spans="1:20" x14ac:dyDescent="0.25">
      <c r="A6" s="4" t="s">
        <v>4</v>
      </c>
    </row>
    <row r="7" spans="1:20" ht="16.5" thickBot="1" x14ac:dyDescent="0.3"/>
    <row r="8" spans="1:20" ht="16.149999999999999" customHeight="1" thickBot="1" x14ac:dyDescent="0.3">
      <c r="B8" s="1"/>
      <c r="C8" s="1"/>
      <c r="E8" s="81" t="s">
        <v>5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3"/>
    </row>
    <row r="9" spans="1:20" ht="106.15" customHeight="1" thickBot="1" x14ac:dyDescent="0.3">
      <c r="B9" s="1"/>
      <c r="C9" s="1"/>
      <c r="D9" s="45">
        <f>C10</f>
        <v>1151399</v>
      </c>
      <c r="E9" s="46">
        <f>C11</f>
        <v>1181654</v>
      </c>
      <c r="F9" s="46">
        <f>C12</f>
        <v>1181544</v>
      </c>
      <c r="G9" s="46">
        <f>C13</f>
        <v>1181350</v>
      </c>
      <c r="H9" s="46">
        <f>C14</f>
        <v>1181357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6</v>
      </c>
    </row>
    <row r="10" spans="1:20" x14ac:dyDescent="0.25">
      <c r="B10" s="78" t="s">
        <v>7</v>
      </c>
      <c r="C10" s="40">
        <v>1151399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x14ac:dyDescent="0.25">
      <c r="B11" s="79"/>
      <c r="C11" s="8">
        <v>1181654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x14ac:dyDescent="0.25">
      <c r="B12" s="79"/>
      <c r="C12" s="8">
        <v>1181544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x14ac:dyDescent="0.25">
      <c r="B13" s="79"/>
      <c r="C13" s="8">
        <v>1181350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9"/>
      <c r="C14" s="8">
        <v>1181357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5" hidden="1" thickBot="1" x14ac:dyDescent="0.3">
      <c r="B15" s="79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hidden="1" thickBot="1" x14ac:dyDescent="0.3">
      <c r="B16" s="79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hidden="1" thickBot="1" x14ac:dyDescent="0.3">
      <c r="B17" s="79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hidden="1" thickBot="1" x14ac:dyDescent="0.3">
      <c r="B18" s="79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hidden="1" thickBot="1" x14ac:dyDescent="0.3">
      <c r="B19" s="79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hidden="1" thickBot="1" x14ac:dyDescent="0.3">
      <c r="B20" s="79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hidden="1" thickBot="1" x14ac:dyDescent="0.3">
      <c r="B21" s="79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hidden="1" thickBot="1" x14ac:dyDescent="0.3">
      <c r="B22" s="79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hidden="1" thickBot="1" x14ac:dyDescent="0.3">
      <c r="B23" s="79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hidden="1" thickBot="1" x14ac:dyDescent="0.3">
      <c r="B24" s="80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6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>
      <selection activeCell="D8" sqref="D8"/>
    </sheetView>
  </sheetViews>
  <sheetFormatPr defaultColWidth="20.25" defaultRowHeight="15.75" x14ac:dyDescent="0.25"/>
  <cols>
    <col min="1" max="1" width="11.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8" t="s">
        <v>29</v>
      </c>
      <c r="B3" s="86" t="s">
        <v>30</v>
      </c>
      <c r="C3" s="86" t="s">
        <v>31</v>
      </c>
      <c r="D3" s="84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9"/>
      <c r="B4" s="87"/>
      <c r="C4" s="87"/>
      <c r="D4" s="85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7.25" x14ac:dyDescent="0.25">
      <c r="A5" s="79"/>
      <c r="B5" s="87"/>
      <c r="C5" s="87"/>
      <c r="D5" s="85"/>
      <c r="E5" s="76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152</v>
      </c>
      <c r="B6" s="8">
        <v>1181357</v>
      </c>
      <c r="C6" s="8">
        <v>4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45</v>
      </c>
    </row>
    <row r="7" spans="1:10" ht="47.25" x14ac:dyDescent="0.25">
      <c r="A7" s="77" t="s">
        <v>153</v>
      </c>
      <c r="B7" s="8">
        <v>1181544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45</v>
      </c>
    </row>
    <row r="8" spans="1:10" ht="47.25" x14ac:dyDescent="0.25">
      <c r="A8" s="77" t="s">
        <v>154</v>
      </c>
      <c r="B8" s="8">
        <v>1151399</v>
      </c>
      <c r="C8" s="8">
        <v>4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45</v>
      </c>
    </row>
    <row r="9" spans="1:10" ht="47.25" x14ac:dyDescent="0.25">
      <c r="A9" s="77" t="s">
        <v>155</v>
      </c>
      <c r="B9" s="8">
        <v>1181357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45</v>
      </c>
    </row>
    <row r="10" spans="1:10" ht="47.25" x14ac:dyDescent="0.25">
      <c r="A10" s="77" t="s">
        <v>156</v>
      </c>
      <c r="B10" s="8">
        <v>1181350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45</v>
      </c>
    </row>
    <row r="11" spans="1:10" ht="47.25" x14ac:dyDescent="0.25">
      <c r="A11" s="77" t="s">
        <v>157</v>
      </c>
      <c r="B11" s="8">
        <v>1151399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45</v>
      </c>
    </row>
    <row r="12" spans="1:10" ht="47.25" x14ac:dyDescent="0.25">
      <c r="A12" s="77" t="s">
        <v>158</v>
      </c>
      <c r="B12" s="8">
        <v>1151399</v>
      </c>
      <c r="C12" s="8">
        <v>4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45</v>
      </c>
    </row>
    <row r="13" spans="1:10" ht="47.25" x14ac:dyDescent="0.25">
      <c r="A13" s="77" t="s">
        <v>159</v>
      </c>
      <c r="B13" s="8">
        <v>1151399</v>
      </c>
      <c r="C13" s="8">
        <v>4</v>
      </c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45</v>
      </c>
    </row>
    <row r="14" spans="1:10" ht="47.25" x14ac:dyDescent="0.25">
      <c r="A14" s="77" t="s">
        <v>160</v>
      </c>
      <c r="B14" s="8">
        <v>1181357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45</v>
      </c>
    </row>
    <row r="15" spans="1:10" ht="47.25" x14ac:dyDescent="0.25">
      <c r="A15" s="77" t="s">
        <v>161</v>
      </c>
      <c r="B15" s="8">
        <v>1181654</v>
      </c>
      <c r="C15" s="8">
        <v>4</v>
      </c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45</v>
      </c>
    </row>
    <row r="16" spans="1:10" ht="47.25" x14ac:dyDescent="0.25">
      <c r="A16" s="77" t="s">
        <v>162</v>
      </c>
      <c r="B16" s="8">
        <v>1181544</v>
      </c>
      <c r="C16" s="8">
        <v>4</v>
      </c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45</v>
      </c>
    </row>
    <row r="17" spans="1:10" ht="47.25" x14ac:dyDescent="0.25">
      <c r="A17" s="77" t="s">
        <v>163</v>
      </c>
      <c r="B17" s="8">
        <v>1181357</v>
      </c>
      <c r="C17" s="8">
        <v>4</v>
      </c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45</v>
      </c>
    </row>
    <row r="18" spans="1:10" ht="47.25" x14ac:dyDescent="0.25">
      <c r="A18" s="77" t="s">
        <v>164</v>
      </c>
      <c r="B18" s="8">
        <v>1181654</v>
      </c>
      <c r="C18" s="8">
        <v>4</v>
      </c>
      <c r="D18" s="13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45</v>
      </c>
    </row>
    <row r="19" spans="1:10" ht="47.25" x14ac:dyDescent="0.25">
      <c r="A19" s="77" t="s">
        <v>165</v>
      </c>
      <c r="B19" s="8">
        <v>1181357</v>
      </c>
      <c r="C19" s="8">
        <v>4</v>
      </c>
      <c r="D19" s="13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45</v>
      </c>
    </row>
    <row r="20" spans="1:10" ht="47.25" x14ac:dyDescent="0.25">
      <c r="A20" s="77" t="s">
        <v>166</v>
      </c>
      <c r="B20" s="8">
        <v>1181350</v>
      </c>
      <c r="C20" s="8">
        <v>4</v>
      </c>
      <c r="D20" s="13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45</v>
      </c>
    </row>
    <row r="21" spans="1:10" ht="47.25" x14ac:dyDescent="0.25">
      <c r="A21" s="77" t="s">
        <v>167</v>
      </c>
      <c r="B21" s="8">
        <v>1181544</v>
      </c>
      <c r="C21" s="8">
        <v>4</v>
      </c>
      <c r="D21" s="13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45</v>
      </c>
    </row>
    <row r="22" spans="1:10" ht="47.25" x14ac:dyDescent="0.25">
      <c r="A22" s="77" t="s">
        <v>168</v>
      </c>
      <c r="B22" s="8">
        <v>1181357</v>
      </c>
      <c r="C22" s="8">
        <v>4</v>
      </c>
      <c r="D22" s="13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45</v>
      </c>
    </row>
    <row r="23" spans="1:10" ht="47.25" x14ac:dyDescent="0.25">
      <c r="A23" s="77" t="s">
        <v>169</v>
      </c>
      <c r="B23" s="8">
        <v>1181654</v>
      </c>
      <c r="C23" s="8">
        <v>4</v>
      </c>
      <c r="D23" s="13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45</v>
      </c>
    </row>
    <row r="24" spans="1:10" ht="47.25" x14ac:dyDescent="0.25">
      <c r="A24" s="77" t="s">
        <v>170</v>
      </c>
      <c r="B24" s="8">
        <v>1181350</v>
      </c>
      <c r="C24" s="8">
        <v>4</v>
      </c>
      <c r="D24" s="13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45</v>
      </c>
    </row>
    <row r="25" spans="1:10" ht="48" thickBot="1" x14ac:dyDescent="0.3">
      <c r="A25" s="77" t="s">
        <v>171</v>
      </c>
      <c r="B25" s="8">
        <v>1181544</v>
      </c>
      <c r="C25" s="8">
        <v>4</v>
      </c>
      <c r="D25" s="13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8" sqref="C8"/>
    </sheetView>
  </sheetViews>
  <sheetFormatPr defaultColWidth="30.75" defaultRowHeight="15.75" x14ac:dyDescent="0.25"/>
  <cols>
    <col min="1" max="1" width="37.5" customWidth="1"/>
    <col min="2" max="5" width="14.75" customWidth="1"/>
    <col min="6" max="6" width="12.375" customWidth="1"/>
  </cols>
  <sheetData>
    <row r="1" spans="1:6" ht="21" x14ac:dyDescent="0.35">
      <c r="A1" s="33" t="s">
        <v>46</v>
      </c>
    </row>
    <row r="2" spans="1:6" ht="16.5" thickBot="1" x14ac:dyDescent="0.3"/>
    <row r="3" spans="1:6" ht="36" customHeight="1" thickBot="1" x14ac:dyDescent="0.3">
      <c r="A3" s="60" t="s">
        <v>47</v>
      </c>
      <c r="B3" s="59" t="s">
        <v>48</v>
      </c>
      <c r="C3" s="57" t="s">
        <v>49</v>
      </c>
      <c r="D3" s="57" t="s">
        <v>50</v>
      </c>
      <c r="E3" s="57" t="s">
        <v>51</v>
      </c>
      <c r="F3" s="58" t="s">
        <v>52</v>
      </c>
    </row>
    <row r="4" spans="1:6" ht="36" customHeight="1" x14ac:dyDescent="0.25">
      <c r="A4" s="61" t="s">
        <v>53</v>
      </c>
      <c r="B4" s="11">
        <v>34</v>
      </c>
      <c r="C4" s="64">
        <v>95.3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54</v>
      </c>
      <c r="B5" s="15">
        <v>21</v>
      </c>
      <c r="C5" s="31">
        <v>86</v>
      </c>
      <c r="D5" s="7">
        <v>75</v>
      </c>
      <c r="E5" s="7">
        <v>85</v>
      </c>
      <c r="F5" s="16">
        <f>IF(((C5-D5)/(E5-D5)*100)&gt;100,100,(C5-D5)/(E5-D5)*100)</f>
        <v>100</v>
      </c>
    </row>
    <row r="6" spans="1:6" ht="36" customHeight="1" x14ac:dyDescent="0.25">
      <c r="A6" s="62" t="s">
        <v>55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56</v>
      </c>
      <c r="B7" s="23">
        <v>-13</v>
      </c>
      <c r="C7" s="65">
        <v>0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57</v>
      </c>
      <c r="B8" s="57">
        <v>55</v>
      </c>
      <c r="C8" s="57"/>
      <c r="D8" s="57"/>
      <c r="E8" s="57"/>
      <c r="F8" s="58">
        <f>SUMPRODUCT(B4:B7,F4:F7)/100</f>
        <v>55</v>
      </c>
    </row>
    <row r="9" spans="1:6" ht="36" customHeight="1" thickBot="1" x14ac:dyDescent="0.3">
      <c r="A9" s="66"/>
      <c r="B9" s="67"/>
      <c r="C9" s="67"/>
      <c r="D9" s="68"/>
      <c r="E9" s="48" t="s">
        <v>58</v>
      </c>
      <c r="F9" s="69">
        <f>IF((F8/B8)&lt;0,0,(F8/B8))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P11"/>
  <sheetViews>
    <sheetView tabSelected="1" workbookViewId="0">
      <selection activeCell="F5" sqref="F5"/>
    </sheetView>
  </sheetViews>
  <sheetFormatPr defaultColWidth="10.75" defaultRowHeight="15.75" x14ac:dyDescent="0.25"/>
  <cols>
    <col min="1" max="1" width="14.75" style="1" customWidth="1"/>
    <col min="2" max="2" width="7.25" style="1" bestFit="1" customWidth="1"/>
    <col min="3" max="3" width="8.625" style="1" customWidth="1"/>
    <col min="4" max="4" width="8.75" style="1" customWidth="1"/>
    <col min="5" max="5" width="9.5" style="1" customWidth="1"/>
    <col min="6" max="6" width="8" style="1" customWidth="1"/>
    <col min="7" max="7" width="8.625" style="1" customWidth="1"/>
    <col min="8" max="8" width="7.625" style="1" bestFit="1" customWidth="1"/>
    <col min="9" max="10" width="16.25" style="1" bestFit="1" customWidth="1"/>
    <col min="11" max="11" width="17.5" style="1" bestFit="1" customWidth="1"/>
    <col min="12" max="12" width="17" style="1" bestFit="1" customWidth="1"/>
    <col min="13" max="13" width="16.5" style="1" bestFit="1" customWidth="1"/>
    <col min="14" max="14" width="16.25" style="1" bestFit="1" customWidth="1"/>
    <col min="15" max="15" width="11" style="1" bestFit="1" customWidth="1"/>
    <col min="16" max="16" width="8.25" style="1" bestFit="1" customWidth="1"/>
    <col min="17" max="18" width="7.25" style="1" bestFit="1" customWidth="1"/>
    <col min="19" max="16384" width="10.75" style="1"/>
  </cols>
  <sheetData>
    <row r="1" spans="1:16" ht="21" x14ac:dyDescent="0.25">
      <c r="A1" s="25" t="s">
        <v>59</v>
      </c>
      <c r="B1" s="14"/>
      <c r="C1" s="14"/>
      <c r="D1" s="14"/>
      <c r="E1" s="14"/>
      <c r="F1" s="14"/>
      <c r="G1" s="14"/>
    </row>
    <row r="3" spans="1:16" ht="48.75" x14ac:dyDescent="0.25">
      <c r="A3" s="20" t="s">
        <v>60</v>
      </c>
      <c r="B3" s="21" t="s">
        <v>48</v>
      </c>
      <c r="C3" s="21">
        <f>'Group and Self Assessment'!C10</f>
        <v>1151399</v>
      </c>
      <c r="D3" s="21">
        <f>'Group and Self Assessment'!C11</f>
        <v>1181654</v>
      </c>
      <c r="E3" s="21">
        <f>'Group and Self Assessment'!C12</f>
        <v>1181544</v>
      </c>
      <c r="F3" s="21">
        <f>'Group and Self Assessment'!C13</f>
        <v>1181350</v>
      </c>
      <c r="G3" s="21">
        <f>'Group and Self Assessment'!C14</f>
        <v>1181357</v>
      </c>
      <c r="H3" s="21" t="s">
        <v>6</v>
      </c>
      <c r="I3" s="27">
        <f>0</f>
        <v>0</v>
      </c>
      <c r="J3" s="22">
        <f>1</f>
        <v>1</v>
      </c>
      <c r="K3" s="22">
        <f>2</f>
        <v>2</v>
      </c>
      <c r="L3" s="27">
        <f>3</f>
        <v>3</v>
      </c>
      <c r="M3" s="27">
        <f>4</f>
        <v>4</v>
      </c>
      <c r="N3" s="27">
        <f>5</f>
        <v>5</v>
      </c>
      <c r="O3" s="22" t="s">
        <v>61</v>
      </c>
      <c r="P3" s="12" t="s">
        <v>32</v>
      </c>
    </row>
    <row r="4" spans="1:16" ht="31.5" x14ac:dyDescent="0.25">
      <c r="A4" s="15" t="s">
        <v>62</v>
      </c>
      <c r="B4" s="18">
        <v>0.35</v>
      </c>
      <c r="C4" s="32">
        <v>5</v>
      </c>
      <c r="D4" s="32">
        <v>5</v>
      </c>
      <c r="E4" s="32">
        <v>5</v>
      </c>
      <c r="F4" s="32">
        <v>5</v>
      </c>
      <c r="G4" s="32">
        <v>5</v>
      </c>
      <c r="H4" s="28">
        <f>AVERAGE(C4:G4)</f>
        <v>5</v>
      </c>
      <c r="I4" s="7" t="s">
        <v>63</v>
      </c>
      <c r="J4" s="7" t="s">
        <v>63</v>
      </c>
      <c r="K4" s="7" t="s">
        <v>63</v>
      </c>
      <c r="L4" s="7" t="s">
        <v>63</v>
      </c>
      <c r="M4" s="7" t="s">
        <v>63</v>
      </c>
      <c r="N4" s="7" t="s">
        <v>63</v>
      </c>
      <c r="O4" s="7"/>
      <c r="P4" s="16"/>
    </row>
    <row r="5" spans="1:16" ht="63" x14ac:dyDescent="0.25">
      <c r="A5" s="15" t="s">
        <v>64</v>
      </c>
      <c r="B5" s="18">
        <v>7.4999999999999997E-2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8">
        <f>AVERAGE(C5:G5)</f>
        <v>4</v>
      </c>
      <c r="I5" s="7" t="s">
        <v>65</v>
      </c>
      <c r="J5" s="7" t="s">
        <v>66</v>
      </c>
      <c r="K5" s="7" t="s">
        <v>67</v>
      </c>
      <c r="L5" s="7" t="s">
        <v>68</v>
      </c>
      <c r="M5" s="7" t="s">
        <v>69</v>
      </c>
      <c r="N5" s="7" t="s">
        <v>70</v>
      </c>
      <c r="O5" s="7"/>
      <c r="P5" s="16"/>
    </row>
    <row r="6" spans="1:16" ht="110.25" x14ac:dyDescent="0.25">
      <c r="A6" s="15" t="s">
        <v>71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8">
        <f>AVERAGE(C6:G6)</f>
        <v>5</v>
      </c>
      <c r="I6" s="7" t="s">
        <v>72</v>
      </c>
      <c r="J6" s="7" t="s">
        <v>73</v>
      </c>
      <c r="K6" s="7" t="s">
        <v>74</v>
      </c>
      <c r="L6" s="7" t="s">
        <v>75</v>
      </c>
      <c r="M6" s="7" t="s">
        <v>76</v>
      </c>
      <c r="N6" s="7" t="s">
        <v>77</v>
      </c>
      <c r="O6" s="7"/>
      <c r="P6" s="16"/>
    </row>
    <row r="7" spans="1:16" ht="78.75" x14ac:dyDescent="0.25">
      <c r="A7" s="15" t="s">
        <v>78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8">
        <f>AVERAGE(C7:G7)</f>
        <v>4</v>
      </c>
      <c r="I7" s="7" t="s">
        <v>79</v>
      </c>
      <c r="J7" s="7" t="s">
        <v>80</v>
      </c>
      <c r="K7" s="7" t="s">
        <v>81</v>
      </c>
      <c r="L7" s="7" t="s">
        <v>82</v>
      </c>
      <c r="M7" s="7" t="s">
        <v>83</v>
      </c>
      <c r="N7" s="7" t="s">
        <v>77</v>
      </c>
      <c r="O7" s="7"/>
      <c r="P7" s="16"/>
    </row>
    <row r="8" spans="1:16" ht="78.75" x14ac:dyDescent="0.25">
      <c r="A8" s="15" t="s">
        <v>84</v>
      </c>
      <c r="B8" s="18">
        <v>0.125</v>
      </c>
      <c r="C8" s="26">
        <v>4</v>
      </c>
      <c r="D8" s="26">
        <v>4</v>
      </c>
      <c r="E8" s="26">
        <v>4</v>
      </c>
      <c r="F8" s="26">
        <v>4</v>
      </c>
      <c r="G8" s="26">
        <v>4</v>
      </c>
      <c r="H8" s="28">
        <v>4</v>
      </c>
      <c r="I8" s="7" t="s">
        <v>85</v>
      </c>
      <c r="J8" s="7" t="s">
        <v>86</v>
      </c>
      <c r="K8" s="7" t="s">
        <v>87</v>
      </c>
      <c r="L8" s="7" t="s">
        <v>88</v>
      </c>
      <c r="M8" s="7" t="s">
        <v>89</v>
      </c>
      <c r="N8" s="7" t="s">
        <v>77</v>
      </c>
      <c r="O8" s="7"/>
      <c r="P8" s="16"/>
    </row>
    <row r="9" spans="1:16" x14ac:dyDescent="0.25">
      <c r="A9" s="15" t="s">
        <v>58</v>
      </c>
      <c r="B9" s="19">
        <f>SUM(B4:B8)</f>
        <v>1</v>
      </c>
      <c r="C9" s="7">
        <f>SUMPRODUCT(C4:C8,$B$4:$B$8)</f>
        <v>4.4499999999999993</v>
      </c>
      <c r="D9" s="7">
        <f t="shared" ref="D9:G9" si="0">SUMPRODUCT(D4:D8,$B$4:$B$8)</f>
        <v>4.4499999999999993</v>
      </c>
      <c r="E9" s="7">
        <f t="shared" si="0"/>
        <v>4.4499999999999993</v>
      </c>
      <c r="F9" s="7">
        <f t="shared" si="0"/>
        <v>4.4499999999999993</v>
      </c>
      <c r="G9" s="7">
        <f t="shared" si="0"/>
        <v>4.4499999999999993</v>
      </c>
      <c r="H9" s="28"/>
      <c r="I9" s="7"/>
      <c r="J9" s="7"/>
      <c r="K9" s="7"/>
      <c r="L9" s="7"/>
      <c r="M9" s="7"/>
      <c r="N9" s="7"/>
      <c r="O9" s="7"/>
      <c r="P9" s="16"/>
    </row>
    <row r="10" spans="1:16" x14ac:dyDescent="0.25">
      <c r="A10" s="23" t="s">
        <v>90</v>
      </c>
      <c r="B10" s="24"/>
      <c r="C10" s="24">
        <f>C9/5*20</f>
        <v>17.799999999999997</v>
      </c>
      <c r="D10" s="24">
        <f t="shared" ref="D10:G10" si="1">D9/5*20</f>
        <v>17.799999999999997</v>
      </c>
      <c r="E10" s="24">
        <f t="shared" si="1"/>
        <v>17.799999999999997</v>
      </c>
      <c r="F10" s="24">
        <f t="shared" si="1"/>
        <v>17.799999999999997</v>
      </c>
      <c r="G10" s="24">
        <f t="shared" si="1"/>
        <v>17.799999999999997</v>
      </c>
      <c r="H10" s="29"/>
      <c r="I10" s="24"/>
      <c r="J10" s="24"/>
      <c r="K10" s="24"/>
      <c r="L10" s="24"/>
      <c r="M10" s="24"/>
      <c r="N10" s="24"/>
      <c r="O10" s="24"/>
      <c r="P10" s="17"/>
    </row>
    <row r="11" spans="1:16" x14ac:dyDescent="0.25">
      <c r="A11" s="5" t="s">
        <v>91</v>
      </c>
    </row>
  </sheetData>
  <phoneticPr fontId="3" type="noConversion"/>
  <dataValidations count="1">
    <dataValidation type="list" allowBlank="1" showInputMessage="1" showErrorMessage="1" sqref="C5:G8" xr:uid="{C02A0C57-0F99-C542-86CC-33DB5AF11BED}">
      <formula1>$I$3:$N$3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P17"/>
  <sheetViews>
    <sheetView workbookViewId="0">
      <selection activeCell="G10" sqref="G10"/>
    </sheetView>
  </sheetViews>
  <sheetFormatPr defaultColWidth="10.75" defaultRowHeight="15.75" x14ac:dyDescent="0.25"/>
  <cols>
    <col min="1" max="1" width="14.75" style="1" customWidth="1"/>
    <col min="2" max="2" width="7.25" style="1" bestFit="1" customWidth="1"/>
    <col min="3" max="3" width="9.5" style="1" customWidth="1"/>
    <col min="4" max="4" width="8.625" style="1" customWidth="1"/>
    <col min="5" max="5" width="8" style="1" customWidth="1"/>
    <col min="6" max="6" width="9.875" style="1" customWidth="1"/>
    <col min="7" max="7" width="9.125" style="1" customWidth="1"/>
    <col min="8" max="8" width="7.625" style="1" bestFit="1" customWidth="1"/>
    <col min="9" max="10" width="16.25" style="1" bestFit="1" customWidth="1"/>
    <col min="11" max="11" width="17.5" style="1" bestFit="1" customWidth="1"/>
    <col min="12" max="14" width="20.75" style="1" customWidth="1"/>
    <col min="15" max="15" width="11" style="1" bestFit="1" customWidth="1"/>
    <col min="16" max="16" width="8.25" style="1" bestFit="1" customWidth="1"/>
    <col min="17" max="18" width="7.25" style="1" bestFit="1" customWidth="1"/>
    <col min="19" max="16384" width="10.75" style="1"/>
  </cols>
  <sheetData>
    <row r="1" spans="1:16" ht="21" x14ac:dyDescent="0.25">
      <c r="A1" s="25" t="s">
        <v>92</v>
      </c>
      <c r="B1" s="5"/>
      <c r="C1" s="14"/>
      <c r="D1" s="14"/>
      <c r="E1" s="14"/>
      <c r="F1" s="14"/>
      <c r="G1" s="14"/>
    </row>
    <row r="3" spans="1:16" ht="48.75" x14ac:dyDescent="0.25">
      <c r="A3" s="20" t="s">
        <v>60</v>
      </c>
      <c r="B3" s="21" t="s">
        <v>48</v>
      </c>
      <c r="C3" s="21">
        <f>'Group and Self Assessment'!C10</f>
        <v>1151399</v>
      </c>
      <c r="D3" s="21">
        <f>'Group and Self Assessment'!C11</f>
        <v>1181654</v>
      </c>
      <c r="E3" s="21">
        <f>'Group and Self Assessment'!C12</f>
        <v>1181544</v>
      </c>
      <c r="F3" s="21">
        <f>'Group and Self Assessment'!C13</f>
        <v>1181350</v>
      </c>
      <c r="G3" s="21">
        <f>'Group and Self Assessment'!C14</f>
        <v>1181357</v>
      </c>
      <c r="H3" s="21" t="s">
        <v>6</v>
      </c>
      <c r="I3" s="72">
        <f>0</f>
        <v>0</v>
      </c>
      <c r="J3" s="73">
        <f>1</f>
        <v>1</v>
      </c>
      <c r="K3" s="73">
        <f>2</f>
        <v>2</v>
      </c>
      <c r="L3" s="72">
        <f>3</f>
        <v>3</v>
      </c>
      <c r="M3" s="72">
        <f>4</f>
        <v>4</v>
      </c>
      <c r="N3" s="72">
        <f>5</f>
        <v>5</v>
      </c>
      <c r="O3" s="22" t="s">
        <v>61</v>
      </c>
      <c r="P3" s="12" t="s">
        <v>32</v>
      </c>
    </row>
    <row r="4" spans="1:16" ht="144.75" customHeight="1" x14ac:dyDescent="0.25">
      <c r="A4" s="15" t="s">
        <v>93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70">
        <f t="shared" ref="H4:H10" si="0">AVERAGE(C4:G4)</f>
        <v>5</v>
      </c>
      <c r="I4" s="74" t="s">
        <v>94</v>
      </c>
      <c r="J4" s="74" t="s">
        <v>95</v>
      </c>
      <c r="K4" s="74" t="s">
        <v>96</v>
      </c>
      <c r="L4" s="74" t="s">
        <v>97</v>
      </c>
      <c r="M4" s="74" t="s">
        <v>98</v>
      </c>
      <c r="N4" s="74" t="s">
        <v>99</v>
      </c>
      <c r="O4" s="71"/>
      <c r="P4" s="16"/>
    </row>
    <row r="5" spans="1:16" ht="101.25" customHeight="1" x14ac:dyDescent="0.25">
      <c r="A5" s="15" t="s">
        <v>100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70">
        <f t="shared" si="0"/>
        <v>4</v>
      </c>
      <c r="I5" s="74" t="s">
        <v>101</v>
      </c>
      <c r="J5" s="74" t="s">
        <v>102</v>
      </c>
      <c r="K5" s="74" t="s">
        <v>103</v>
      </c>
      <c r="L5" s="74" t="s">
        <v>104</v>
      </c>
      <c r="M5" s="74" t="s">
        <v>105</v>
      </c>
      <c r="N5" s="74" t="s">
        <v>106</v>
      </c>
      <c r="O5" s="71"/>
      <c r="P5" s="16"/>
    </row>
    <row r="6" spans="1:16" ht="31.5" x14ac:dyDescent="0.25">
      <c r="A6" s="15" t="s">
        <v>107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70">
        <f t="shared" si="0"/>
        <v>5</v>
      </c>
      <c r="I6" s="74" t="s">
        <v>108</v>
      </c>
      <c r="J6" s="74" t="s">
        <v>109</v>
      </c>
      <c r="K6" s="74" t="s">
        <v>110</v>
      </c>
      <c r="L6" s="74" t="s">
        <v>111</v>
      </c>
      <c r="M6" s="74" t="s">
        <v>112</v>
      </c>
      <c r="N6" s="74" t="s">
        <v>113</v>
      </c>
      <c r="O6" s="71"/>
      <c r="P6" s="16"/>
    </row>
    <row r="7" spans="1:16" ht="47.25" x14ac:dyDescent="0.25">
      <c r="A7" s="15" t="s">
        <v>114</v>
      </c>
      <c r="B7" s="18">
        <v>0.05</v>
      </c>
      <c r="C7" s="26">
        <v>3</v>
      </c>
      <c r="D7" s="26">
        <v>3</v>
      </c>
      <c r="E7" s="26">
        <v>3</v>
      </c>
      <c r="F7" s="26">
        <v>3</v>
      </c>
      <c r="G7" s="26">
        <v>3</v>
      </c>
      <c r="H7" s="70">
        <f t="shared" si="0"/>
        <v>3</v>
      </c>
      <c r="I7" s="74" t="s">
        <v>108</v>
      </c>
      <c r="J7" s="74" t="s">
        <v>115</v>
      </c>
      <c r="K7" s="74" t="s">
        <v>116</v>
      </c>
      <c r="L7" s="74" t="s">
        <v>117</v>
      </c>
      <c r="M7" s="74" t="s">
        <v>118</v>
      </c>
      <c r="N7" s="74" t="s">
        <v>119</v>
      </c>
      <c r="O7" s="71"/>
      <c r="P7" s="16"/>
    </row>
    <row r="8" spans="1:16" ht="63" x14ac:dyDescent="0.25">
      <c r="A8" s="15" t="s">
        <v>120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>
        <v>4</v>
      </c>
      <c r="H8" s="70">
        <f t="shared" si="0"/>
        <v>4</v>
      </c>
      <c r="I8" s="74" t="s">
        <v>108</v>
      </c>
      <c r="J8" s="74" t="s">
        <v>121</v>
      </c>
      <c r="K8" s="74" t="s">
        <v>122</v>
      </c>
      <c r="L8" s="74" t="s">
        <v>123</v>
      </c>
      <c r="M8" s="74" t="s">
        <v>124</v>
      </c>
      <c r="N8" s="74" t="s">
        <v>125</v>
      </c>
      <c r="O8" s="71"/>
      <c r="P8" s="16"/>
    </row>
    <row r="9" spans="1:16" ht="63" x14ac:dyDescent="0.25">
      <c r="A9" s="15" t="s">
        <v>126</v>
      </c>
      <c r="B9" s="18">
        <v>0.05</v>
      </c>
      <c r="C9" s="26">
        <v>3</v>
      </c>
      <c r="D9" s="26">
        <v>3</v>
      </c>
      <c r="E9" s="26">
        <v>3</v>
      </c>
      <c r="F9" s="26">
        <v>3</v>
      </c>
      <c r="G9" s="26">
        <v>3</v>
      </c>
      <c r="H9" s="70">
        <f t="shared" si="0"/>
        <v>3</v>
      </c>
      <c r="I9" s="74" t="s">
        <v>127</v>
      </c>
      <c r="J9" s="74" t="s">
        <v>128</v>
      </c>
      <c r="K9" s="74"/>
      <c r="L9" s="74" t="s">
        <v>129</v>
      </c>
      <c r="M9" s="74"/>
      <c r="N9" s="74" t="s">
        <v>130</v>
      </c>
      <c r="O9" s="71"/>
      <c r="P9" s="16"/>
    </row>
    <row r="10" spans="1:16" ht="78.75" x14ac:dyDescent="0.25">
      <c r="A10" s="15" t="s">
        <v>131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>
        <v>4</v>
      </c>
      <c r="H10" s="70">
        <f t="shared" si="0"/>
        <v>4</v>
      </c>
      <c r="I10" s="74" t="s">
        <v>127</v>
      </c>
      <c r="J10" s="74" t="s">
        <v>132</v>
      </c>
      <c r="K10" s="74" t="s">
        <v>133</v>
      </c>
      <c r="L10" s="74" t="s">
        <v>134</v>
      </c>
      <c r="M10" s="74" t="s">
        <v>135</v>
      </c>
      <c r="N10" s="74" t="s">
        <v>136</v>
      </c>
      <c r="O10" s="71"/>
      <c r="P10" s="16"/>
    </row>
    <row r="11" spans="1:16" ht="31.5" x14ac:dyDescent="0.25">
      <c r="A11" s="15" t="s">
        <v>137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70">
        <v>2</v>
      </c>
      <c r="I11" s="74" t="s">
        <v>127</v>
      </c>
      <c r="J11" s="74" t="s">
        <v>138</v>
      </c>
      <c r="K11" s="74" t="s">
        <v>139</v>
      </c>
      <c r="L11" s="74" t="s">
        <v>140</v>
      </c>
      <c r="M11" s="74" t="s">
        <v>141</v>
      </c>
      <c r="N11" s="74" t="s">
        <v>142</v>
      </c>
      <c r="O11" s="71"/>
      <c r="P11" s="16"/>
    </row>
    <row r="12" spans="1:16" ht="31.5" x14ac:dyDescent="0.25">
      <c r="A12" s="15" t="s">
        <v>143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70">
        <f>AVERAGE(C12:G12)</f>
        <v>5</v>
      </c>
      <c r="I12" s="74" t="s">
        <v>127</v>
      </c>
      <c r="J12" s="74" t="s">
        <v>138</v>
      </c>
      <c r="K12" s="74" t="s">
        <v>139</v>
      </c>
      <c r="L12" s="74" t="s">
        <v>140</v>
      </c>
      <c r="M12" s="74" t="s">
        <v>141</v>
      </c>
      <c r="N12" s="74" t="s">
        <v>142</v>
      </c>
      <c r="O12" s="71"/>
      <c r="P12" s="16"/>
    </row>
    <row r="13" spans="1:16" ht="31.5" x14ac:dyDescent="0.25">
      <c r="A13" s="15" t="s">
        <v>144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70">
        <f>AVERAGE(C13:G13)</f>
        <v>5</v>
      </c>
      <c r="I13" s="74" t="s">
        <v>145</v>
      </c>
      <c r="J13" s="74" t="s">
        <v>146</v>
      </c>
      <c r="K13" s="74" t="s">
        <v>147</v>
      </c>
      <c r="L13" s="74" t="s">
        <v>148</v>
      </c>
      <c r="M13" s="74" t="s">
        <v>149</v>
      </c>
      <c r="N13" s="74" t="s">
        <v>150</v>
      </c>
      <c r="O13" s="71"/>
      <c r="P13" s="16"/>
    </row>
    <row r="14" spans="1:16" ht="31.5" x14ac:dyDescent="0.25">
      <c r="A14" s="15" t="s">
        <v>151</v>
      </c>
      <c r="B14" s="18">
        <v>0.15</v>
      </c>
      <c r="C14" s="26">
        <v>4</v>
      </c>
      <c r="D14" s="26">
        <v>4</v>
      </c>
      <c r="E14" s="26">
        <v>4</v>
      </c>
      <c r="F14" s="26">
        <v>4</v>
      </c>
      <c r="G14" s="26">
        <v>4</v>
      </c>
      <c r="H14" s="70">
        <f>AVERAGE(C14:G14)</f>
        <v>4</v>
      </c>
      <c r="I14" s="74" t="s">
        <v>127</v>
      </c>
      <c r="J14" s="74" t="s">
        <v>138</v>
      </c>
      <c r="K14" s="74" t="s">
        <v>139</v>
      </c>
      <c r="L14" s="74" t="s">
        <v>140</v>
      </c>
      <c r="M14" s="74" t="s">
        <v>141</v>
      </c>
      <c r="N14" s="74" t="s">
        <v>142</v>
      </c>
      <c r="O14" s="71"/>
      <c r="P14" s="16"/>
    </row>
    <row r="15" spans="1:16" x14ac:dyDescent="0.25">
      <c r="A15" s="15" t="s">
        <v>58</v>
      </c>
      <c r="B15" s="19">
        <f>SUM(B4:B14)</f>
        <v>1</v>
      </c>
      <c r="C15" s="7">
        <f t="shared" ref="C15:G15" si="1">SUMPRODUCT(C8:C14,$B$8:$B$14)</f>
        <v>2.85</v>
      </c>
      <c r="D15" s="7">
        <f t="shared" si="1"/>
        <v>2.85</v>
      </c>
      <c r="E15" s="7">
        <f t="shared" si="1"/>
        <v>2.85</v>
      </c>
      <c r="F15" s="7">
        <f t="shared" si="1"/>
        <v>2.85</v>
      </c>
      <c r="G15" s="7">
        <f t="shared" si="1"/>
        <v>2.85</v>
      </c>
      <c r="H15" s="28"/>
      <c r="I15" s="35"/>
      <c r="J15" s="35"/>
      <c r="K15" s="35"/>
      <c r="L15" s="35"/>
      <c r="M15" s="35"/>
      <c r="N15" s="35"/>
      <c r="O15" s="7"/>
      <c r="P15" s="16"/>
    </row>
    <row r="16" spans="1:16" x14ac:dyDescent="0.25">
      <c r="A16" s="23" t="s">
        <v>90</v>
      </c>
      <c r="B16" s="24"/>
      <c r="C16" s="24">
        <f>C15/5*20</f>
        <v>11.400000000000002</v>
      </c>
      <c r="D16" s="24">
        <f t="shared" ref="D16:G16" si="2">D15/5*20</f>
        <v>11.400000000000002</v>
      </c>
      <c r="E16" s="24">
        <f t="shared" si="2"/>
        <v>11.400000000000002</v>
      </c>
      <c r="F16" s="24">
        <f t="shared" si="2"/>
        <v>11.400000000000002</v>
      </c>
      <c r="G16" s="24">
        <f t="shared" si="2"/>
        <v>11.400000000000002</v>
      </c>
      <c r="H16" s="29"/>
      <c r="I16" s="24"/>
      <c r="J16" s="24"/>
      <c r="K16" s="24"/>
      <c r="L16" s="24"/>
      <c r="M16" s="24"/>
      <c r="N16" s="24"/>
      <c r="O16" s="24"/>
      <c r="P16" s="17"/>
    </row>
    <row r="17" spans="1:1" x14ac:dyDescent="0.25">
      <c r="A17" s="5" t="s">
        <v>91</v>
      </c>
    </row>
  </sheetData>
  <dataValidations count="1">
    <dataValidation type="list" allowBlank="1" showInputMessage="1" showErrorMessage="1" sqref="C4:G14" xr:uid="{D3D36BB4-8C88-7846-9CA6-EC1FF5BDCD69}">
      <formula1>$I$3:$N$3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H10"/>
  <sheetViews>
    <sheetView workbookViewId="0">
      <selection activeCell="H10" sqref="H10"/>
    </sheetView>
  </sheetViews>
  <sheetFormatPr defaultColWidth="11" defaultRowHeight="15.75" x14ac:dyDescent="0.25"/>
  <sheetData>
    <row r="10" spans="8:8" x14ac:dyDescent="0.25">
      <c r="H10" s="7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Afonso Pimentel (1151399)</cp:lastModifiedBy>
  <cp:revision/>
  <dcterms:created xsi:type="dcterms:W3CDTF">2021-10-23T17:18:59Z</dcterms:created>
  <dcterms:modified xsi:type="dcterms:W3CDTF">2022-01-03T22:26:16Z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