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_2024" sheetId="1" state="visible" r:id="rId1"/>
    <sheet xmlns:r="http://schemas.openxmlformats.org/officeDocument/2006/relationships" name="Variaveis" sheetId="2" state="visible" r:id="rId2"/>
    <sheet xmlns:r="http://schemas.openxmlformats.org/officeDocument/2006/relationships" name="Resultados_2025" sheetId="3" state="visible" r:id="rId3"/>
    <sheet xmlns:r="http://schemas.openxmlformats.org/officeDocument/2006/relationships" name="KPIs" sheetId="4" state="visible" r:id="rId4"/>
    <sheet xmlns:r="http://schemas.openxmlformats.org/officeDocument/2006/relationships" name="Dataset_Export" sheetId="5" state="visible" r:id="rId5"/>
  </sheets>
  <definedNames>
    <definedName name="dPreco">Variaveis!$B2</definedName>
    <definedName name="dHoras">Variaveis!$B3</definedName>
    <definedName name="Acess">Variaveis!$B4</definedName>
    <definedName name="Exclus">Variaveis!$B5</definedName>
    <definedName name="Ep">Variaveis!$B6</definedName>
    <definedName name="Escala">Variaveis!$B7</definedName>
    <definedName name="Decresc">Variaveis!$B8</definedName>
    <definedName name="CapBase">Variaveis!$B9</definedName>
    <definedName name="MargemMin">Variaveis!$B10</definedName>
    <definedName name="InvMkt">Variaveis!$B11</definedName>
    <definedName name="InvAI">Variaveis!$B12</definedName>
    <definedName name="InvForm">Variaveis!$B13</definedName>
    <definedName name="AlphaMkt">Variaveis!$B14</definedName>
    <definedName name="BetaMkt">Variaveis!$B15</definedName>
    <definedName name="AlphaAI">Variaveis!$B16</definedName>
    <definedName name="LimRed">Variaveis!$B17</definedName>
    <definedName name="AlphaForm">Variaveis!$B18</definedName>
    <definedName name="LimCap">Variaveis!$B19</definedName>
    <definedName name="ROI_A">Variaveis!$B20</definedName>
    <definedName name="ROI_B">Variaveis!$B21</definedName>
    <definedName name="ROI_C">Variaveis!$B22</definedName>
    <definedName name="SazPico">Variaveis!$B23</definedName>
    <definedName name="SazBaixa">Variaveis!$B24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3F4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4" customWidth="1" min="3" max="3"/>
    <col width="18" customWidth="1" min="4" max="4"/>
    <col width="18" customWidth="1" min="5" max="5"/>
    <col width="18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s="1" t="inlineStr">
        <is>
          <t>Mês</t>
        </is>
      </c>
      <c r="B1" s="1" t="inlineStr">
        <is>
          <t>Preço (€)</t>
        </is>
      </c>
      <c r="C1" s="1" t="inlineStr">
        <is>
          <t>Quantidade</t>
        </is>
      </c>
      <c r="D1" s="1" t="inlineStr">
        <is>
          <t>Custo Var./unid. (€)</t>
        </is>
      </c>
      <c r="E1" s="1" t="inlineStr">
        <is>
          <t>Logística/unid. (€)</t>
        </is>
      </c>
      <c r="F1" s="1" t="inlineStr">
        <is>
          <t>Taxa defeitos (%)</t>
        </is>
      </c>
      <c r="G1" s="1" t="inlineStr">
        <is>
          <t>Custo defeito (€)</t>
        </is>
      </c>
      <c r="H1" s="1" t="inlineStr">
        <is>
          <t>Marketing (€)</t>
        </is>
      </c>
      <c r="I1" s="1" t="inlineStr">
        <is>
          <t>Custos Fixos (€)</t>
        </is>
      </c>
      <c r="J1" s="1" t="inlineStr">
        <is>
          <t>Receita (€)</t>
        </is>
      </c>
      <c r="K1" s="1" t="inlineStr">
        <is>
          <t>Custo Total (€)</t>
        </is>
      </c>
      <c r="L1" s="1" t="inlineStr">
        <is>
          <t>Lucro (€)</t>
        </is>
      </c>
    </row>
    <row r="2">
      <c r="A2" t="inlineStr">
        <is>
          <t>Jan</t>
        </is>
      </c>
      <c r="B2" t="n">
        <v>12</v>
      </c>
      <c r="C2" t="n">
        <v>10000</v>
      </c>
      <c r="D2" t="n">
        <v>5</v>
      </c>
      <c r="E2" t="n">
        <v>0.4</v>
      </c>
      <c r="F2" t="n">
        <v>5</v>
      </c>
      <c r="G2" t="n">
        <v>10</v>
      </c>
      <c r="H2" t="n">
        <v>4000</v>
      </c>
      <c r="I2" t="n">
        <v>20000</v>
      </c>
      <c r="J2">
        <f>IFERROR(B2*C2,0)</f>
        <v/>
      </c>
      <c r="K2">
        <f>IFERROR(C2*D2+C2*E2+C2*(F2/100)*G2+H2+I2,0)</f>
        <v/>
      </c>
      <c r="L2">
        <f>IFERROR(J2-K2,0)</f>
        <v/>
      </c>
    </row>
    <row r="3">
      <c r="A3" t="inlineStr">
        <is>
          <t>Fev</t>
        </is>
      </c>
      <c r="B3" t="n">
        <v>12</v>
      </c>
      <c r="C3" t="n">
        <v>9200</v>
      </c>
      <c r="D3" t="n">
        <v>5</v>
      </c>
      <c r="E3" t="n">
        <v>0.4</v>
      </c>
      <c r="F3" t="n">
        <v>4</v>
      </c>
      <c r="G3" t="n">
        <v>10</v>
      </c>
      <c r="H3" t="n">
        <v>4000</v>
      </c>
      <c r="I3" t="n">
        <v>20000</v>
      </c>
      <c r="J3">
        <f>IFERROR(B3*C3,0)</f>
        <v/>
      </c>
      <c r="K3">
        <f>IFERROR(C3*D3+C3*E3+C3*(F3/100)*G3+H3+I3,0)</f>
        <v/>
      </c>
      <c r="L3">
        <f>IFERROR(J3-K3,0)</f>
        <v/>
      </c>
    </row>
    <row r="4">
      <c r="A4" t="inlineStr">
        <is>
          <t>Mar</t>
        </is>
      </c>
      <c r="B4" t="n">
        <v>12</v>
      </c>
      <c r="C4" t="n">
        <v>10000</v>
      </c>
      <c r="D4" t="n">
        <v>5</v>
      </c>
      <c r="E4" t="n">
        <v>0.4</v>
      </c>
      <c r="F4" t="n">
        <v>5</v>
      </c>
      <c r="G4" t="n">
        <v>10</v>
      </c>
      <c r="H4" t="n">
        <v>4000</v>
      </c>
      <c r="I4" t="n">
        <v>20000</v>
      </c>
      <c r="J4">
        <f>IFERROR(B4*C4,0)</f>
        <v/>
      </c>
      <c r="K4">
        <f>IFERROR(C4*D4+C4*E4+C4*(F4/100)*G4+H4+I4,0)</f>
        <v/>
      </c>
      <c r="L4">
        <f>IFERROR(J4-K4,0)</f>
        <v/>
      </c>
    </row>
    <row r="5">
      <c r="A5" t="inlineStr">
        <is>
          <t>Abr</t>
        </is>
      </c>
      <c r="B5" t="n">
        <v>12</v>
      </c>
      <c r="C5" t="n">
        <v>10000</v>
      </c>
      <c r="D5" t="n">
        <v>5</v>
      </c>
      <c r="E5" t="n">
        <v>0.4</v>
      </c>
      <c r="F5" t="n">
        <v>5</v>
      </c>
      <c r="G5" t="n">
        <v>10</v>
      </c>
      <c r="H5" t="n">
        <v>4000</v>
      </c>
      <c r="I5" t="n">
        <v>20000</v>
      </c>
      <c r="J5">
        <f>IFERROR(B5*C5,0)</f>
        <v/>
      </c>
      <c r="K5">
        <f>IFERROR(C5*D5+C5*E5+C5*(F5/100)*G5+H5+I5,0)</f>
        <v/>
      </c>
      <c r="L5">
        <f>IFERROR(J5-K5,0)</f>
        <v/>
      </c>
    </row>
    <row r="6">
      <c r="A6" t="inlineStr">
        <is>
          <t>Mai</t>
        </is>
      </c>
      <c r="B6" t="n">
        <v>12</v>
      </c>
      <c r="C6" t="n">
        <v>10200</v>
      </c>
      <c r="D6" t="n">
        <v>5</v>
      </c>
      <c r="E6" t="n">
        <v>0.4</v>
      </c>
      <c r="F6" t="n">
        <v>5</v>
      </c>
      <c r="G6" t="n">
        <v>10</v>
      </c>
      <c r="H6" t="n">
        <v>4000</v>
      </c>
      <c r="I6" t="n">
        <v>20000</v>
      </c>
      <c r="J6">
        <f>IFERROR(B6*C6,0)</f>
        <v/>
      </c>
      <c r="K6">
        <f>IFERROR(C6*D6+C6*E6+C6*(F6/100)*G6+H6+I6,0)</f>
        <v/>
      </c>
      <c r="L6">
        <f>IFERROR(J6-K6,0)</f>
        <v/>
      </c>
    </row>
    <row r="7">
      <c r="A7" t="inlineStr">
        <is>
          <t>Jun</t>
        </is>
      </c>
      <c r="B7" t="n">
        <v>12</v>
      </c>
      <c r="C7" t="n">
        <v>11500</v>
      </c>
      <c r="D7" t="n">
        <v>5</v>
      </c>
      <c r="E7" t="n">
        <v>0.4</v>
      </c>
      <c r="F7" t="n">
        <v>7</v>
      </c>
      <c r="G7" t="n">
        <v>10</v>
      </c>
      <c r="H7" t="n">
        <v>4000</v>
      </c>
      <c r="I7" t="n">
        <v>20000</v>
      </c>
      <c r="J7">
        <f>IFERROR(B7*C7,0)</f>
        <v/>
      </c>
      <c r="K7">
        <f>IFERROR(C7*D7+C7*E7+C7*(F7/100)*G7+H7+I7,0)</f>
        <v/>
      </c>
      <c r="L7">
        <f>IFERROR(J7-K7,0)</f>
        <v/>
      </c>
    </row>
    <row r="8">
      <c r="A8" t="inlineStr">
        <is>
          <t>Jul</t>
        </is>
      </c>
      <c r="B8" t="n">
        <v>12</v>
      </c>
      <c r="C8" t="n">
        <v>9800</v>
      </c>
      <c r="D8" t="n">
        <v>5</v>
      </c>
      <c r="E8" t="n">
        <v>0.4</v>
      </c>
      <c r="F8" t="n">
        <v>5</v>
      </c>
      <c r="G8" t="n">
        <v>10</v>
      </c>
      <c r="H8" t="n">
        <v>4000</v>
      </c>
      <c r="I8" t="n">
        <v>20000</v>
      </c>
      <c r="J8">
        <f>IFERROR(B8*C8,0)</f>
        <v/>
      </c>
      <c r="K8">
        <f>IFERROR(C8*D8+C8*E8+C8*(F8/100)*G8+H8+I8,0)</f>
        <v/>
      </c>
      <c r="L8">
        <f>IFERROR(J8-K8,0)</f>
        <v/>
      </c>
    </row>
    <row r="9">
      <c r="A9" t="inlineStr">
        <is>
          <t>Ago</t>
        </is>
      </c>
      <c r="B9" t="n">
        <v>12</v>
      </c>
      <c r="C9" t="n">
        <v>9800</v>
      </c>
      <c r="D9" t="n">
        <v>5</v>
      </c>
      <c r="E9" t="n">
        <v>0.4</v>
      </c>
      <c r="F9" t="n">
        <v>5</v>
      </c>
      <c r="G9" t="n">
        <v>10</v>
      </c>
      <c r="H9" t="n">
        <v>4000</v>
      </c>
      <c r="I9" t="n">
        <v>20000</v>
      </c>
      <c r="J9">
        <f>IFERROR(B9*C9,0)</f>
        <v/>
      </c>
      <c r="K9">
        <f>IFERROR(C9*D9+C9*E9+C9*(F9/100)*G9+H9+I9,0)</f>
        <v/>
      </c>
      <c r="L9">
        <f>IFERROR(J9-K9,0)</f>
        <v/>
      </c>
    </row>
    <row r="10">
      <c r="A10" t="inlineStr">
        <is>
          <t>Set</t>
        </is>
      </c>
      <c r="B10" t="n">
        <v>12</v>
      </c>
      <c r="C10" t="n">
        <v>9000</v>
      </c>
      <c r="D10" t="n">
        <v>5</v>
      </c>
      <c r="E10" t="n">
        <v>0.4</v>
      </c>
      <c r="F10" t="n">
        <v>4</v>
      </c>
      <c r="G10" t="n">
        <v>10</v>
      </c>
      <c r="H10" t="n">
        <v>4000</v>
      </c>
      <c r="I10" t="n">
        <v>20000</v>
      </c>
      <c r="J10">
        <f>IFERROR(B10*C10,0)</f>
        <v/>
      </c>
      <c r="K10">
        <f>IFERROR(C10*D10+C10*E10+C10*(F10/100)*G10+H10+I10,0)</f>
        <v/>
      </c>
      <c r="L10">
        <f>IFERROR(J10-K10,0)</f>
        <v/>
      </c>
    </row>
    <row r="11">
      <c r="A11" t="inlineStr">
        <is>
          <t>Out</t>
        </is>
      </c>
      <c r="B11" t="n">
        <v>12</v>
      </c>
      <c r="C11" t="n">
        <v>10200</v>
      </c>
      <c r="D11" t="n">
        <v>5</v>
      </c>
      <c r="E11" t="n">
        <v>0.4</v>
      </c>
      <c r="F11" t="n">
        <v>5</v>
      </c>
      <c r="G11" t="n">
        <v>10</v>
      </c>
      <c r="H11" t="n">
        <v>4000</v>
      </c>
      <c r="I11" t="n">
        <v>20000</v>
      </c>
      <c r="J11">
        <f>IFERROR(B11*C11,0)</f>
        <v/>
      </c>
      <c r="K11">
        <f>IFERROR(C11*D11+C11*E11+C11*(F11/100)*G11+H11+I11,0)</f>
        <v/>
      </c>
      <c r="L11">
        <f>IFERROR(J11-K11,0)</f>
        <v/>
      </c>
    </row>
    <row r="12">
      <c r="A12" t="inlineStr">
        <is>
          <t>Nov</t>
        </is>
      </c>
      <c r="B12" t="n">
        <v>12</v>
      </c>
      <c r="C12" t="n">
        <v>10000</v>
      </c>
      <c r="D12" t="n">
        <v>5</v>
      </c>
      <c r="E12" t="n">
        <v>0.4</v>
      </c>
      <c r="F12" t="n">
        <v>5</v>
      </c>
      <c r="G12" t="n">
        <v>10</v>
      </c>
      <c r="H12" t="n">
        <v>4000</v>
      </c>
      <c r="I12" t="n">
        <v>20000</v>
      </c>
      <c r="J12">
        <f>IFERROR(B12*C12,0)</f>
        <v/>
      </c>
      <c r="K12">
        <f>IFERROR(C12*D12+C12*E12+C12*(F12/100)*G12+H12+I12,0)</f>
        <v/>
      </c>
      <c r="L12">
        <f>IFERROR(J12-K12,0)</f>
        <v/>
      </c>
    </row>
    <row r="13">
      <c r="A13" t="inlineStr">
        <is>
          <t>Dez</t>
        </is>
      </c>
      <c r="B13" t="n">
        <v>12</v>
      </c>
      <c r="C13" t="n">
        <v>11200</v>
      </c>
      <c r="D13" t="n">
        <v>5</v>
      </c>
      <c r="E13" t="n">
        <v>0.4</v>
      </c>
      <c r="F13" t="n">
        <v>7</v>
      </c>
      <c r="G13" t="n">
        <v>10</v>
      </c>
      <c r="H13" t="n">
        <v>4000</v>
      </c>
      <c r="I13" t="n">
        <v>20000</v>
      </c>
      <c r="J13">
        <f>IFERROR(B13*C13,0)</f>
        <v/>
      </c>
      <c r="K13">
        <f>IFERROR(C13*D13+C13*E13+C13*(F13/100)*G13+H13+I13,0)</f>
        <v/>
      </c>
      <c r="L13">
        <f>IFERROR(J13-K13,0)</f>
        <v/>
      </c>
    </row>
    <row r="14">
      <c r="A14" t="inlineStr">
        <is>
          <t>Total 2024</t>
        </is>
      </c>
      <c r="B14">
        <f>AVERAGE(B2:B13)</f>
        <v/>
      </c>
      <c r="C14">
        <f>AVERAGE(C2:C13)</f>
        <v/>
      </c>
      <c r="D14">
        <f>AVERAGE(D2:D13)</f>
        <v/>
      </c>
      <c r="E14">
        <f>AVERAGE(E2:E13)</f>
        <v/>
      </c>
      <c r="F14">
        <f>AVERAGE(F2:F13)</f>
        <v/>
      </c>
      <c r="G14">
        <f>AVERAGE(G2:G13)</f>
        <v/>
      </c>
      <c r="H14">
        <f>AVERAGE(H2:H13)</f>
        <v/>
      </c>
      <c r="I14">
        <f>AVERAGE(I2:I13)</f>
        <v/>
      </c>
      <c r="J14">
        <f>SUM(J2:J13)</f>
        <v/>
      </c>
      <c r="K14">
        <f>SUM(K2:K13)</f>
        <v/>
      </c>
      <c r="L14">
        <f>SUM(L2:L13)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6" customWidth="1" min="2" max="2"/>
    <col width="60" customWidth="1" min="3" max="3"/>
  </cols>
  <sheetData>
    <row r="1">
      <c r="A1" s="1" t="inlineStr">
        <is>
          <t>Parâmetro</t>
        </is>
      </c>
      <c r="B1" s="1" t="inlineStr">
        <is>
          <t>Valor</t>
        </is>
      </c>
      <c r="C1" s="1" t="inlineStr">
        <is>
          <t>Descrição</t>
        </is>
      </c>
    </row>
    <row r="2">
      <c r="A2" t="inlineStr">
        <is>
          <t>Δ Preço (%)</t>
        </is>
      </c>
      <c r="B2" t="n">
        <v>0</v>
      </c>
      <c r="C2" t="inlineStr">
        <is>
          <t>Ex.: 2 = +2%</t>
        </is>
      </c>
    </row>
    <row r="3">
      <c r="A3" t="inlineStr">
        <is>
          <t>Δ Horas (%)</t>
        </is>
      </c>
      <c r="B3" t="n">
        <v>0</v>
      </c>
      <c r="C3" t="inlineStr">
        <is>
          <t>Ajuste de capacidade</t>
        </is>
      </c>
    </row>
    <row r="4">
      <c r="A4" t="inlineStr">
        <is>
          <t>Acessibilidade (%)</t>
        </is>
      </c>
      <c r="B4" t="n">
        <v>5</v>
      </c>
      <c r="C4" t="inlineStr">
        <is>
          <t>Procura ganha</t>
        </is>
      </c>
    </row>
    <row r="5">
      <c r="A5" t="inlineStr">
        <is>
          <t>Exclusividade (%)</t>
        </is>
      </c>
      <c r="B5" t="n">
        <v>3</v>
      </c>
      <c r="C5" t="inlineStr">
        <is>
          <t>Procura perdida</t>
        </is>
      </c>
    </row>
    <row r="6">
      <c r="A6" t="inlineStr">
        <is>
          <t>Elasticidade preço (E_p)</t>
        </is>
      </c>
      <c r="B6" t="n">
        <v>-1.1</v>
      </c>
      <c r="C6" t="inlineStr">
        <is>
          <t>Sensibilidade preço</t>
        </is>
      </c>
    </row>
    <row r="7">
      <c r="A7" t="inlineStr">
        <is>
          <t>Coef. economias de escala</t>
        </is>
      </c>
      <c r="B7" t="n">
        <v>0.8</v>
      </c>
      <c r="C7" t="inlineStr">
        <is>
          <t>Ganho linear Δ Horas</t>
        </is>
      </c>
    </row>
    <row r="8">
      <c r="A8" t="inlineStr">
        <is>
          <t>Coef. rendimentos decrescentes</t>
        </is>
      </c>
      <c r="B8" t="n">
        <v>0.3</v>
      </c>
      <c r="C8" t="inlineStr">
        <is>
          <t>Penalização quadrática Δ Horas</t>
        </is>
      </c>
    </row>
    <row r="9">
      <c r="A9" t="inlineStr">
        <is>
          <t>Capacidade base (unid./mês)</t>
        </is>
      </c>
      <c r="B9" t="n">
        <v>12500</v>
      </c>
      <c r="C9" t="inlineStr">
        <is>
          <t>Limite físico</t>
        </is>
      </c>
    </row>
    <row r="10">
      <c r="A10" t="inlineStr">
        <is>
          <t>Margem mínima sobre custo (%)</t>
        </is>
      </c>
      <c r="B10" t="n">
        <v>5</v>
      </c>
      <c r="C10" t="inlineStr">
        <is>
          <t>Preço ≥ custo×(1+margem)</t>
        </is>
      </c>
    </row>
    <row r="11">
      <c r="A11" t="inlineStr">
        <is>
          <t>Invest Marketing (% lucro 2024)</t>
        </is>
      </c>
      <c r="B11" t="n">
        <v>10</v>
      </c>
      <c r="C11" t="inlineStr">
        <is>
          <t>Aumenta procura</t>
        </is>
      </c>
    </row>
    <row r="12">
      <c r="A12" t="inlineStr">
        <is>
          <t>Invest IA (% lucro 2024)</t>
        </is>
      </c>
      <c r="B12" t="n">
        <v>10</v>
      </c>
      <c r="C12" t="inlineStr">
        <is>
          <t>Reduz custo variável</t>
        </is>
      </c>
    </row>
    <row r="13">
      <c r="A13" t="inlineStr">
        <is>
          <t>Invest Formação (% lucro 2024)</t>
        </is>
      </c>
      <c r="B13" t="n">
        <v>10</v>
      </c>
      <c r="C13" t="inlineStr">
        <is>
          <t>Aumenta capacidade</t>
        </is>
      </c>
    </row>
    <row r="14">
      <c r="A14" t="inlineStr">
        <is>
          <t>Eficiência Marketing (α)</t>
        </is>
      </c>
      <c r="B14" t="n">
        <v>0.5</v>
      </c>
      <c r="C14" t="inlineStr">
        <is>
          <t>Impacto procura</t>
        </is>
      </c>
    </row>
    <row r="15">
      <c r="A15" t="inlineStr">
        <is>
          <t>Decresc. Marketing (β)</t>
        </is>
      </c>
      <c r="B15" t="n">
        <v>0.3</v>
      </c>
      <c r="C15" t="inlineStr">
        <is>
          <t>Penalização quadrática</t>
        </is>
      </c>
    </row>
    <row r="16">
      <c r="A16" t="inlineStr">
        <is>
          <t>Eficiência IA (α)</t>
        </is>
      </c>
      <c r="B16" t="n">
        <v>0.4</v>
      </c>
      <c r="C16" t="inlineStr">
        <is>
          <t>Reduz custo variável</t>
        </is>
      </c>
    </row>
    <row r="17">
      <c r="A17" t="inlineStr">
        <is>
          <t>Limite redução custo var (%)</t>
        </is>
      </c>
      <c r="B17" t="n">
        <v>40</v>
      </c>
      <c r="C17" t="inlineStr">
        <is>
          <t>Máx redução</t>
        </is>
      </c>
    </row>
    <row r="18">
      <c r="A18" t="inlineStr">
        <is>
          <t>Eficiência Formação (α)</t>
        </is>
      </c>
      <c r="B18" t="n">
        <v>0.4</v>
      </c>
      <c r="C18" t="inlineStr">
        <is>
          <t>↑ capacidade</t>
        </is>
      </c>
    </row>
    <row r="19">
      <c r="A19" t="inlineStr">
        <is>
          <t>Limite extra capacidade (%)</t>
        </is>
      </c>
      <c r="B19" t="n">
        <v>20</v>
      </c>
      <c r="C19" t="inlineStr">
        <is>
          <t>Máx aumento</t>
        </is>
      </c>
    </row>
    <row r="20">
      <c r="A20" t="inlineStr">
        <is>
          <t>Cabaz A ROI (%)</t>
        </is>
      </c>
      <c r="B20" t="n">
        <v>5</v>
      </c>
      <c r="C20" t="inlineStr">
        <is>
          <t>Conservador</t>
        </is>
      </c>
    </row>
    <row r="21">
      <c r="A21" t="inlineStr">
        <is>
          <t>Cabaz B ROI (%)</t>
        </is>
      </c>
      <c r="B21" t="n">
        <v>8</v>
      </c>
      <c r="C21" t="inlineStr">
        <is>
          <t>Moderado</t>
        </is>
      </c>
    </row>
    <row r="22">
      <c r="A22" t="inlineStr">
        <is>
          <t>Cabaz C ROI (%)</t>
        </is>
      </c>
      <c r="B22" t="n">
        <v>12</v>
      </c>
      <c r="C22" t="inlineStr">
        <is>
          <t>Arriscado</t>
        </is>
      </c>
    </row>
    <row r="23">
      <c r="A23" t="inlineStr">
        <is>
          <t>Sazonalidade pico (%)</t>
        </is>
      </c>
      <c r="B23" t="n">
        <v>12</v>
      </c>
      <c r="C23" t="inlineStr">
        <is>
          <t>Jun/Dez</t>
        </is>
      </c>
    </row>
    <row r="24">
      <c r="A24" t="inlineStr">
        <is>
          <t>Sazonalidade baixa (%)</t>
        </is>
      </c>
      <c r="B24" t="n">
        <v>-8</v>
      </c>
      <c r="C24" t="inlineStr">
        <is>
          <t>Fev/Set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4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2" customWidth="1" min="12" max="12"/>
    <col width="18" customWidth="1" min="13" max="13"/>
  </cols>
  <sheetData>
    <row r="1">
      <c r="A1" s="1" t="inlineStr">
        <is>
          <t>Mês</t>
        </is>
      </c>
      <c r="B1" s="1" t="inlineStr">
        <is>
          <t>Preço (€)</t>
        </is>
      </c>
      <c r="C1" s="1" t="inlineStr">
        <is>
          <t>Quantidade</t>
        </is>
      </c>
      <c r="D1" s="1" t="inlineStr">
        <is>
          <t>Receita (€)</t>
        </is>
      </c>
      <c r="E1" s="1" t="inlineStr">
        <is>
          <t>Custo Var. (€)</t>
        </is>
      </c>
      <c r="F1" s="1" t="inlineStr">
        <is>
          <t>Logística (€)</t>
        </is>
      </c>
      <c r="G1" s="1" t="inlineStr">
        <is>
          <t>Defeitos (€)</t>
        </is>
      </c>
      <c r="H1" s="1" t="inlineStr">
        <is>
          <t>Marketing (€)</t>
        </is>
      </c>
      <c r="I1" s="1" t="inlineStr">
        <is>
          <t>Fixos (€)</t>
        </is>
      </c>
      <c r="J1" s="1" t="inlineStr">
        <is>
          <t>Custo Total (€)</t>
        </is>
      </c>
      <c r="K1" s="1" t="inlineStr">
        <is>
          <t>Lucro (€)</t>
        </is>
      </c>
      <c r="L1" s="1" t="inlineStr">
        <is>
          <t>Margem (%)</t>
        </is>
      </c>
      <c r="M1" s="1" t="inlineStr">
        <is>
          <t>Capacidade (unid.)</t>
        </is>
      </c>
    </row>
    <row r="2">
      <c r="A2" t="inlineStr">
        <is>
          <t>Jan</t>
        </is>
      </c>
      <c r="B2">
        <f>IFERROR(MAX(Hist_2024!B14*(1+ --(dPreco)/100), (MAX(Hist_2024!D14*(1---(AlphaAI)*(--(InvAI)/100)),Hist_2024!D14*(1---(LimRed)/100))+Hist_2024!E14+((--(Hist_2024!F14)/100)*Hist_2024!G14))*(1+ --(MargemMin)/100)),0)</f>
        <v/>
      </c>
      <c r="C2">
        <f>IFERROR(MIN(Hist_2024!C14*1*(1+ (--(Ep)*--(dPreco)/100))*(1+ (--(Acess)/100 - --(Exclus)/100))*(1+ (--(Escala)*--(dHoras)/100) - --(Decresc)*POWER(--(dHoras)/100,2))*(1+ (--(AlphaMkt)*(--(InvMkt)/100)) - --(BetaMkt)*POWER((--(InvMkt)/100),2)), M2),0)</f>
        <v/>
      </c>
      <c r="D2">
        <f>IFERROR(B2*C2,0)</f>
        <v/>
      </c>
      <c r="E2">
        <f>IFERROR(C2*(MAX(Hist_2024!D14*(1- --(AlphaAI)*(--(InvAI)/100)), Hist_2024!D14*(1- --(LimRed)/100))),0)</f>
        <v/>
      </c>
      <c r="F2">
        <f>IFERROR(C2*(Hist_2024!E14),0)</f>
        <v/>
      </c>
      <c r="G2">
        <f>IFERROR(C2*((--(Hist_2024!F14)/100)*Hist_2024!G14),0)</f>
        <v/>
      </c>
      <c r="H2">
        <f>IFERROR(Hist_2024!H14,0)</f>
        <v/>
      </c>
      <c r="I2">
        <f>IFERROR(Hist_2024!I14,0)</f>
        <v/>
      </c>
      <c r="J2">
        <f>IFERROR(E2+F2+G2+H2+I2,0)</f>
        <v/>
      </c>
      <c r="K2">
        <f>IFERROR(D2-J2,0)</f>
        <v/>
      </c>
      <c r="L2">
        <f>IFERROR(IF(D2=0,0,K2/D2),0)</f>
        <v/>
      </c>
      <c r="M2">
        <f>IFERROR(MIN(--(CapBase)*(1+ --(AlphaForm)*(--(InvForm)/100) - --(AlphaForm)*POWER(--(InvForm)/100,2)/2), --(CapBase)*(1+ --(LimCap)/100)),0)</f>
        <v/>
      </c>
    </row>
    <row r="3">
      <c r="A3" t="inlineStr">
        <is>
          <t>Fev</t>
        </is>
      </c>
      <c r="B3">
        <f>IFERROR(MAX(Hist_2024!B14*(1+ --(dPreco)/100), (MAX(Hist_2024!D14*(1---(AlphaAI)*(--(InvAI)/100)),Hist_2024!D14*(1---(LimRed)/100))+Hist_2024!E14+((--(Hist_2024!F14)/100)*Hist_2024!G14))*(1+ --(MargemMin)/100)),0)</f>
        <v/>
      </c>
      <c r="C3">
        <f>IFERROR(MIN(Hist_2024!C14*(1+--(SazBaixa)/100)*(1+ (--(Ep)*--(dPreco)/100))*(1+ (--(Acess)/100 - --(Exclus)/100))*(1+ (--(Escala)*--(dHoras)/100) - --(Decresc)*POWER(--(dHoras)/100,2))*(1+ (--(AlphaMkt)*(--(InvMkt)/100)) - --(BetaMkt)*POWER((--(InvMkt)/100),2)), M3),0)</f>
        <v/>
      </c>
      <c r="D3">
        <f>IFERROR(B3*C3,0)</f>
        <v/>
      </c>
      <c r="E3">
        <f>IFERROR(C3*(MAX(Hist_2024!D14*(1- --(AlphaAI)*(--(InvAI)/100)), Hist_2024!D14*(1- --(LimRed)/100))),0)</f>
        <v/>
      </c>
      <c r="F3">
        <f>IFERROR(C3*(Hist_2024!E14),0)</f>
        <v/>
      </c>
      <c r="G3">
        <f>IFERROR(C3*((--(Hist_2024!F14)/100)*Hist_2024!G14),0)</f>
        <v/>
      </c>
      <c r="H3">
        <f>IFERROR(Hist_2024!H14,0)</f>
        <v/>
      </c>
      <c r="I3">
        <f>IFERROR(Hist_2024!I14,0)</f>
        <v/>
      </c>
      <c r="J3">
        <f>IFERROR(E3+F3+G3+H3+I3,0)</f>
        <v/>
      </c>
      <c r="K3">
        <f>IFERROR(D3-J3,0)</f>
        <v/>
      </c>
      <c r="L3">
        <f>IFERROR(IF(D3=0,0,K3/D3),0)</f>
        <v/>
      </c>
      <c r="M3">
        <f>IFERROR(MIN(--(CapBase)*(1+ --(AlphaForm)*(--(InvForm)/100) - --(AlphaForm)*POWER(--(InvForm)/100,2)/2), --(CapBase)*(1+ --(LimCap)/100)),0)</f>
        <v/>
      </c>
    </row>
    <row r="4">
      <c r="A4" t="inlineStr">
        <is>
          <t>Mar</t>
        </is>
      </c>
      <c r="B4">
        <f>IFERROR(MAX(Hist_2024!B14*(1+ --(dPreco)/100), (MAX(Hist_2024!D14*(1---(AlphaAI)*(--(InvAI)/100)),Hist_2024!D14*(1---(LimRed)/100))+Hist_2024!E14+((--(Hist_2024!F14)/100)*Hist_2024!G14))*(1+ --(MargemMin)/100)),0)</f>
        <v/>
      </c>
      <c r="C4">
        <f>IFERROR(MIN(Hist_2024!C14*1*(1+ (--(Ep)*--(dPreco)/100))*(1+ (--(Acess)/100 - --(Exclus)/100))*(1+ (--(Escala)*--(dHoras)/100) - --(Decresc)*POWER(--(dHoras)/100,2))*(1+ (--(AlphaMkt)*(--(InvMkt)/100)) - --(BetaMkt)*POWER((--(InvMkt)/100),2)), M4),0)</f>
        <v/>
      </c>
      <c r="D4">
        <f>IFERROR(B4*C4,0)</f>
        <v/>
      </c>
      <c r="E4">
        <f>IFERROR(C4*(MAX(Hist_2024!D14*(1- --(AlphaAI)*(--(InvAI)/100)), Hist_2024!D14*(1- --(LimRed)/100))),0)</f>
        <v/>
      </c>
      <c r="F4">
        <f>IFERROR(C4*(Hist_2024!E14),0)</f>
        <v/>
      </c>
      <c r="G4">
        <f>IFERROR(C4*((--(Hist_2024!F14)/100)*Hist_2024!G14),0)</f>
        <v/>
      </c>
      <c r="H4">
        <f>IFERROR(Hist_2024!H14,0)</f>
        <v/>
      </c>
      <c r="I4">
        <f>IFERROR(Hist_2024!I14,0)</f>
        <v/>
      </c>
      <c r="J4">
        <f>IFERROR(E4+F4+G4+H4+I4,0)</f>
        <v/>
      </c>
      <c r="K4">
        <f>IFERROR(D4-J4,0)</f>
        <v/>
      </c>
      <c r="L4">
        <f>IFERROR(IF(D4=0,0,K4/D4),0)</f>
        <v/>
      </c>
      <c r="M4">
        <f>IFERROR(MIN(--(CapBase)*(1+ --(AlphaForm)*(--(InvForm)/100) - --(AlphaForm)*POWER(--(InvForm)/100,2)/2), --(CapBase)*(1+ --(LimCap)/100)),0)</f>
        <v/>
      </c>
    </row>
    <row r="5">
      <c r="A5" t="inlineStr">
        <is>
          <t>Abr</t>
        </is>
      </c>
      <c r="B5">
        <f>IFERROR(MAX(Hist_2024!B14*(1+ --(dPreco)/100), (MAX(Hist_2024!D14*(1---(AlphaAI)*(--(InvAI)/100)),Hist_2024!D14*(1---(LimRed)/100))+Hist_2024!E14+((--(Hist_2024!F14)/100)*Hist_2024!G14))*(1+ --(MargemMin)/100)),0)</f>
        <v/>
      </c>
      <c r="C5">
        <f>IFERROR(MIN(Hist_2024!C14*1*(1+ (--(Ep)*--(dPreco)/100))*(1+ (--(Acess)/100 - --(Exclus)/100))*(1+ (--(Escala)*--(dHoras)/100) - --(Decresc)*POWER(--(dHoras)/100,2))*(1+ (--(AlphaMkt)*(--(InvMkt)/100)) - --(BetaMkt)*POWER((--(InvMkt)/100),2)), M5),0)</f>
        <v/>
      </c>
      <c r="D5">
        <f>IFERROR(B5*C5,0)</f>
        <v/>
      </c>
      <c r="E5">
        <f>IFERROR(C5*(MAX(Hist_2024!D14*(1- --(AlphaAI)*(--(InvAI)/100)), Hist_2024!D14*(1- --(LimRed)/100))),0)</f>
        <v/>
      </c>
      <c r="F5">
        <f>IFERROR(C5*(Hist_2024!E14),0)</f>
        <v/>
      </c>
      <c r="G5">
        <f>IFERROR(C5*((--(Hist_2024!F14)/100)*Hist_2024!G14),0)</f>
        <v/>
      </c>
      <c r="H5">
        <f>IFERROR(Hist_2024!H14,0)</f>
        <v/>
      </c>
      <c r="I5">
        <f>IFERROR(Hist_2024!I14,0)</f>
        <v/>
      </c>
      <c r="J5">
        <f>IFERROR(E5+F5+G5+H5+I5,0)</f>
        <v/>
      </c>
      <c r="K5">
        <f>IFERROR(D5-J5,0)</f>
        <v/>
      </c>
      <c r="L5">
        <f>IFERROR(IF(D5=0,0,K5/D5),0)</f>
        <v/>
      </c>
      <c r="M5">
        <f>IFERROR(MIN(--(CapBase)*(1+ --(AlphaForm)*(--(InvForm)/100) - --(AlphaForm)*POWER(--(InvForm)/100,2)/2), --(CapBase)*(1+ --(LimCap)/100)),0)</f>
        <v/>
      </c>
    </row>
    <row r="6">
      <c r="A6" t="inlineStr">
        <is>
          <t>Mai</t>
        </is>
      </c>
      <c r="B6">
        <f>IFERROR(MAX(Hist_2024!B14*(1+ --(dPreco)/100), (MAX(Hist_2024!D14*(1---(AlphaAI)*(--(InvAI)/100)),Hist_2024!D14*(1---(LimRed)/100))+Hist_2024!E14+((--(Hist_2024!F14)/100)*Hist_2024!G14))*(1+ --(MargemMin)/100)),0)</f>
        <v/>
      </c>
      <c r="C6">
        <f>IFERROR(MIN(Hist_2024!C14*1*(1+ (--(Ep)*--(dPreco)/100))*(1+ (--(Acess)/100 - --(Exclus)/100))*(1+ (--(Escala)*--(dHoras)/100) - --(Decresc)*POWER(--(dHoras)/100,2))*(1+ (--(AlphaMkt)*(--(InvMkt)/100)) - --(BetaMkt)*POWER((--(InvMkt)/100),2)), M6),0)</f>
        <v/>
      </c>
      <c r="D6">
        <f>IFERROR(B6*C6,0)</f>
        <v/>
      </c>
      <c r="E6">
        <f>IFERROR(C6*(MAX(Hist_2024!D14*(1- --(AlphaAI)*(--(InvAI)/100)), Hist_2024!D14*(1- --(LimRed)/100))),0)</f>
        <v/>
      </c>
      <c r="F6">
        <f>IFERROR(C6*(Hist_2024!E14),0)</f>
        <v/>
      </c>
      <c r="G6">
        <f>IFERROR(C6*((--(Hist_2024!F14)/100)*Hist_2024!G14),0)</f>
        <v/>
      </c>
      <c r="H6">
        <f>IFERROR(Hist_2024!H14,0)</f>
        <v/>
      </c>
      <c r="I6">
        <f>IFERROR(Hist_2024!I14,0)</f>
        <v/>
      </c>
      <c r="J6">
        <f>IFERROR(E6+F6+G6+H6+I6,0)</f>
        <v/>
      </c>
      <c r="K6">
        <f>IFERROR(D6-J6,0)</f>
        <v/>
      </c>
      <c r="L6">
        <f>IFERROR(IF(D6=0,0,K6/D6),0)</f>
        <v/>
      </c>
      <c r="M6">
        <f>IFERROR(MIN(--(CapBase)*(1+ --(AlphaForm)*(--(InvForm)/100) - --(AlphaForm)*POWER(--(InvForm)/100,2)/2), --(CapBase)*(1+ --(LimCap)/100)),0)</f>
        <v/>
      </c>
    </row>
    <row r="7">
      <c r="A7" t="inlineStr">
        <is>
          <t>Jun</t>
        </is>
      </c>
      <c r="B7">
        <f>IFERROR(MAX(Hist_2024!B14*(1+ --(dPreco)/100), (MAX(Hist_2024!D14*(1---(AlphaAI)*(--(InvAI)/100)),Hist_2024!D14*(1---(LimRed)/100))+Hist_2024!E14+((--(Hist_2024!F14)/100)*Hist_2024!G14))*(1+ --(MargemMin)/100)),0)</f>
        <v/>
      </c>
      <c r="C7">
        <f>IFERROR(MIN(Hist_2024!C14*(1+--(SazPico)/100)*(1+ (--(Ep)*--(dPreco)/100))*(1+ (--(Acess)/100 - --(Exclus)/100))*(1+ (--(Escala)*--(dHoras)/100) - --(Decresc)*POWER(--(dHoras)/100,2))*(1+ (--(AlphaMkt)*(--(InvMkt)/100)) - --(BetaMkt)*POWER((--(InvMkt)/100),2)), M7),0)</f>
        <v/>
      </c>
      <c r="D7">
        <f>IFERROR(B7*C7,0)</f>
        <v/>
      </c>
      <c r="E7">
        <f>IFERROR(C7*(MAX(Hist_2024!D14*(1- --(AlphaAI)*(--(InvAI)/100)), Hist_2024!D14*(1- --(LimRed)/100))),0)</f>
        <v/>
      </c>
      <c r="F7">
        <f>IFERROR(C7*(Hist_2024!E14),0)</f>
        <v/>
      </c>
      <c r="G7">
        <f>IFERROR(C7*((--(Hist_2024!F14)/100)*Hist_2024!G14),0)</f>
        <v/>
      </c>
      <c r="H7">
        <f>IFERROR(Hist_2024!H14,0)</f>
        <v/>
      </c>
      <c r="I7">
        <f>IFERROR(Hist_2024!I14,0)</f>
        <v/>
      </c>
      <c r="J7">
        <f>IFERROR(E7+F7+G7+H7+I7,0)</f>
        <v/>
      </c>
      <c r="K7">
        <f>IFERROR(D7-J7,0)</f>
        <v/>
      </c>
      <c r="L7">
        <f>IFERROR(IF(D7=0,0,K7/D7),0)</f>
        <v/>
      </c>
      <c r="M7">
        <f>IFERROR(MIN(--(CapBase)*(1+ --(AlphaForm)*(--(InvForm)/100) - --(AlphaForm)*POWER(--(InvForm)/100,2)/2), --(CapBase)*(1+ --(LimCap)/100)),0)</f>
        <v/>
      </c>
    </row>
    <row r="8">
      <c r="A8" t="inlineStr">
        <is>
          <t>Jul</t>
        </is>
      </c>
      <c r="B8">
        <f>IFERROR(MAX(Hist_2024!B14*(1+ --(dPreco)/100), (MAX(Hist_2024!D14*(1---(AlphaAI)*(--(InvAI)/100)),Hist_2024!D14*(1---(LimRed)/100))+Hist_2024!E14+((--(Hist_2024!F14)/100)*Hist_2024!G14))*(1+ --(MargemMin)/100)),0)</f>
        <v/>
      </c>
      <c r="C8">
        <f>IFERROR(MIN(Hist_2024!C14*1*(1+ (--(Ep)*--(dPreco)/100))*(1+ (--(Acess)/100 - --(Exclus)/100))*(1+ (--(Escala)*--(dHoras)/100) - --(Decresc)*POWER(--(dHoras)/100,2))*(1+ (--(AlphaMkt)*(--(InvMkt)/100)) - --(BetaMkt)*POWER((--(InvMkt)/100),2)), M8),0)</f>
        <v/>
      </c>
      <c r="D8">
        <f>IFERROR(B8*C8,0)</f>
        <v/>
      </c>
      <c r="E8">
        <f>IFERROR(C8*(MAX(Hist_2024!D14*(1- --(AlphaAI)*(--(InvAI)/100)), Hist_2024!D14*(1- --(LimRed)/100))),0)</f>
        <v/>
      </c>
      <c r="F8">
        <f>IFERROR(C8*(Hist_2024!E14),0)</f>
        <v/>
      </c>
      <c r="G8">
        <f>IFERROR(C8*((--(Hist_2024!F14)/100)*Hist_2024!G14),0)</f>
        <v/>
      </c>
      <c r="H8">
        <f>IFERROR(Hist_2024!H14,0)</f>
        <v/>
      </c>
      <c r="I8">
        <f>IFERROR(Hist_2024!I14,0)</f>
        <v/>
      </c>
      <c r="J8">
        <f>IFERROR(E8+F8+G8+H8+I8,0)</f>
        <v/>
      </c>
      <c r="K8">
        <f>IFERROR(D8-J8,0)</f>
        <v/>
      </c>
      <c r="L8">
        <f>IFERROR(IF(D8=0,0,K8/D8),0)</f>
        <v/>
      </c>
      <c r="M8">
        <f>IFERROR(MIN(--(CapBase)*(1+ --(AlphaForm)*(--(InvForm)/100) - --(AlphaForm)*POWER(--(InvForm)/100,2)/2), --(CapBase)*(1+ --(LimCap)/100)),0)</f>
        <v/>
      </c>
    </row>
    <row r="9">
      <c r="A9" t="inlineStr">
        <is>
          <t>Ago</t>
        </is>
      </c>
      <c r="B9">
        <f>IFERROR(MAX(Hist_2024!B14*(1+ --(dPreco)/100), (MAX(Hist_2024!D14*(1---(AlphaAI)*(--(InvAI)/100)),Hist_2024!D14*(1---(LimRed)/100))+Hist_2024!E14+((--(Hist_2024!F14)/100)*Hist_2024!G14))*(1+ --(MargemMin)/100)),0)</f>
        <v/>
      </c>
      <c r="C9">
        <f>IFERROR(MIN(Hist_2024!C14*1*(1+ (--(Ep)*--(dPreco)/100))*(1+ (--(Acess)/100 - --(Exclus)/100))*(1+ (--(Escala)*--(dHoras)/100) - --(Decresc)*POWER(--(dHoras)/100,2))*(1+ (--(AlphaMkt)*(--(InvMkt)/100)) - --(BetaMkt)*POWER((--(InvMkt)/100),2)), M9),0)</f>
        <v/>
      </c>
      <c r="D9">
        <f>IFERROR(B9*C9,0)</f>
        <v/>
      </c>
      <c r="E9">
        <f>IFERROR(C9*(MAX(Hist_2024!D14*(1- --(AlphaAI)*(--(InvAI)/100)), Hist_2024!D14*(1- --(LimRed)/100))),0)</f>
        <v/>
      </c>
      <c r="F9">
        <f>IFERROR(C9*(Hist_2024!E14),0)</f>
        <v/>
      </c>
      <c r="G9">
        <f>IFERROR(C9*((--(Hist_2024!F14)/100)*Hist_2024!G14),0)</f>
        <v/>
      </c>
      <c r="H9">
        <f>IFERROR(Hist_2024!H14,0)</f>
        <v/>
      </c>
      <c r="I9">
        <f>IFERROR(Hist_2024!I14,0)</f>
        <v/>
      </c>
      <c r="J9">
        <f>IFERROR(E9+F9+G9+H9+I9,0)</f>
        <v/>
      </c>
      <c r="K9">
        <f>IFERROR(D9-J9,0)</f>
        <v/>
      </c>
      <c r="L9">
        <f>IFERROR(IF(D9=0,0,K9/D9),0)</f>
        <v/>
      </c>
      <c r="M9">
        <f>IFERROR(MIN(--(CapBase)*(1+ --(AlphaForm)*(--(InvForm)/100) - --(AlphaForm)*POWER(--(InvForm)/100,2)/2), --(CapBase)*(1+ --(LimCap)/100)),0)</f>
        <v/>
      </c>
    </row>
    <row r="10">
      <c r="A10" t="inlineStr">
        <is>
          <t>Set</t>
        </is>
      </c>
      <c r="B10">
        <f>IFERROR(MAX(Hist_2024!B14*(1+ --(dPreco)/100), (MAX(Hist_2024!D14*(1---(AlphaAI)*(--(InvAI)/100)),Hist_2024!D14*(1---(LimRed)/100))+Hist_2024!E14+((--(Hist_2024!F14)/100)*Hist_2024!G14))*(1+ --(MargemMin)/100)),0)</f>
        <v/>
      </c>
      <c r="C10">
        <f>IFERROR(MIN(Hist_2024!C14*(1+--(SazBaixa)/100)*(1+ (--(Ep)*--(dPreco)/100))*(1+ (--(Acess)/100 - --(Exclus)/100))*(1+ (--(Escala)*--(dHoras)/100) - --(Decresc)*POWER(--(dHoras)/100,2))*(1+ (--(AlphaMkt)*(--(InvMkt)/100)) - --(BetaMkt)*POWER((--(InvMkt)/100),2)), M10),0)</f>
        <v/>
      </c>
      <c r="D10">
        <f>IFERROR(B10*C10,0)</f>
        <v/>
      </c>
      <c r="E10">
        <f>IFERROR(C10*(MAX(Hist_2024!D14*(1- --(AlphaAI)*(--(InvAI)/100)), Hist_2024!D14*(1- --(LimRed)/100))),0)</f>
        <v/>
      </c>
      <c r="F10">
        <f>IFERROR(C10*(Hist_2024!E14),0)</f>
        <v/>
      </c>
      <c r="G10">
        <f>IFERROR(C10*((--(Hist_2024!F14)/100)*Hist_2024!G14),0)</f>
        <v/>
      </c>
      <c r="H10">
        <f>IFERROR(Hist_2024!H14,0)</f>
        <v/>
      </c>
      <c r="I10">
        <f>IFERROR(Hist_2024!I14,0)</f>
        <v/>
      </c>
      <c r="J10">
        <f>IFERROR(E10+F10+G10+H10+I10,0)</f>
        <v/>
      </c>
      <c r="K10">
        <f>IFERROR(D10-J10,0)</f>
        <v/>
      </c>
      <c r="L10">
        <f>IFERROR(IF(D10=0,0,K10/D10),0)</f>
        <v/>
      </c>
      <c r="M10">
        <f>IFERROR(MIN(--(CapBase)*(1+ --(AlphaForm)*(--(InvForm)/100) - --(AlphaForm)*POWER(--(InvForm)/100,2)/2), --(CapBase)*(1+ --(LimCap)/100)),0)</f>
        <v/>
      </c>
    </row>
    <row r="11">
      <c r="A11" t="inlineStr">
        <is>
          <t>Out</t>
        </is>
      </c>
      <c r="B11">
        <f>IFERROR(MAX(Hist_2024!B14*(1+ --(dPreco)/100), (MAX(Hist_2024!D14*(1---(AlphaAI)*(--(InvAI)/100)),Hist_2024!D14*(1---(LimRed)/100))+Hist_2024!E14+((--(Hist_2024!F14)/100)*Hist_2024!G14))*(1+ --(MargemMin)/100)),0)</f>
        <v/>
      </c>
      <c r="C11">
        <f>IFERROR(MIN(Hist_2024!C14*1*(1+ (--(Ep)*--(dPreco)/100))*(1+ (--(Acess)/100 - --(Exclus)/100))*(1+ (--(Escala)*--(dHoras)/100) - --(Decresc)*POWER(--(dHoras)/100,2))*(1+ (--(AlphaMkt)*(--(InvMkt)/100)) - --(BetaMkt)*POWER((--(InvMkt)/100),2)), M11),0)</f>
        <v/>
      </c>
      <c r="D11">
        <f>IFERROR(B11*C11,0)</f>
        <v/>
      </c>
      <c r="E11">
        <f>IFERROR(C11*(MAX(Hist_2024!D14*(1- --(AlphaAI)*(--(InvAI)/100)), Hist_2024!D14*(1- --(LimRed)/100))),0)</f>
        <v/>
      </c>
      <c r="F11">
        <f>IFERROR(C11*(Hist_2024!E14),0)</f>
        <v/>
      </c>
      <c r="G11">
        <f>IFERROR(C11*((--(Hist_2024!F14)/100)*Hist_2024!G14),0)</f>
        <v/>
      </c>
      <c r="H11">
        <f>IFERROR(Hist_2024!H14,0)</f>
        <v/>
      </c>
      <c r="I11">
        <f>IFERROR(Hist_2024!I14,0)</f>
        <v/>
      </c>
      <c r="J11">
        <f>IFERROR(E11+F11+G11+H11+I11,0)</f>
        <v/>
      </c>
      <c r="K11">
        <f>IFERROR(D11-J11,0)</f>
        <v/>
      </c>
      <c r="L11">
        <f>IFERROR(IF(D11=0,0,K11/D11),0)</f>
        <v/>
      </c>
      <c r="M11">
        <f>IFERROR(MIN(--(CapBase)*(1+ --(AlphaForm)*(--(InvForm)/100) - --(AlphaForm)*POWER(--(InvForm)/100,2)/2), --(CapBase)*(1+ --(LimCap)/100)),0)</f>
        <v/>
      </c>
    </row>
    <row r="12">
      <c r="A12" t="inlineStr">
        <is>
          <t>Nov</t>
        </is>
      </c>
      <c r="B12">
        <f>IFERROR(MAX(Hist_2024!B14*(1+ --(dPreco)/100), (MAX(Hist_2024!D14*(1---(AlphaAI)*(--(InvAI)/100)),Hist_2024!D14*(1---(LimRed)/100))+Hist_2024!E14+((--(Hist_2024!F14)/100)*Hist_2024!G14))*(1+ --(MargemMin)/100)),0)</f>
        <v/>
      </c>
      <c r="C12">
        <f>IFERROR(MIN(Hist_2024!C14*1*(1+ (--(Ep)*--(dPreco)/100))*(1+ (--(Acess)/100 - --(Exclus)/100))*(1+ (--(Escala)*--(dHoras)/100) - --(Decresc)*POWER(--(dHoras)/100,2))*(1+ (--(AlphaMkt)*(--(InvMkt)/100)) - --(BetaMkt)*POWER((--(InvMkt)/100),2)), M12),0)</f>
        <v/>
      </c>
      <c r="D12">
        <f>IFERROR(B12*C12,0)</f>
        <v/>
      </c>
      <c r="E12">
        <f>IFERROR(C12*(MAX(Hist_2024!D14*(1- --(AlphaAI)*(--(InvAI)/100)), Hist_2024!D14*(1- --(LimRed)/100))),0)</f>
        <v/>
      </c>
      <c r="F12">
        <f>IFERROR(C12*(Hist_2024!E14),0)</f>
        <v/>
      </c>
      <c r="G12">
        <f>IFERROR(C12*((--(Hist_2024!F14)/100)*Hist_2024!G14),0)</f>
        <v/>
      </c>
      <c r="H12">
        <f>IFERROR(Hist_2024!H14,0)</f>
        <v/>
      </c>
      <c r="I12">
        <f>IFERROR(Hist_2024!I14,0)</f>
        <v/>
      </c>
      <c r="J12">
        <f>IFERROR(E12+F12+G12+H12+I12,0)</f>
        <v/>
      </c>
      <c r="K12">
        <f>IFERROR(D12-J12,0)</f>
        <v/>
      </c>
      <c r="L12">
        <f>IFERROR(IF(D12=0,0,K12/D12),0)</f>
        <v/>
      </c>
      <c r="M12">
        <f>IFERROR(MIN(--(CapBase)*(1+ --(AlphaForm)*(--(InvForm)/100) - --(AlphaForm)*POWER(--(InvForm)/100,2)/2), --(CapBase)*(1+ --(LimCap)/100)),0)</f>
        <v/>
      </c>
    </row>
    <row r="13">
      <c r="A13" t="inlineStr">
        <is>
          <t>Dez</t>
        </is>
      </c>
      <c r="B13">
        <f>IFERROR(MAX(Hist_2024!B14*(1+ --(dPreco)/100), (MAX(Hist_2024!D14*(1---(AlphaAI)*(--(InvAI)/100)),Hist_2024!D14*(1---(LimRed)/100))+Hist_2024!E14+((--(Hist_2024!F14)/100)*Hist_2024!G14))*(1+ --(MargemMin)/100)),0)</f>
        <v/>
      </c>
      <c r="C13">
        <f>IFERROR(MIN(Hist_2024!C14*(1+--(SazPico)/100)*(1+ (--(Ep)*--(dPreco)/100))*(1+ (--(Acess)/100 - --(Exclus)/100))*(1+ (--(Escala)*--(dHoras)/100) - --(Decresc)*POWER(--(dHoras)/100,2))*(1+ (--(AlphaMkt)*(--(InvMkt)/100)) - --(BetaMkt)*POWER((--(InvMkt)/100),2)), M13),0)</f>
        <v/>
      </c>
      <c r="D13">
        <f>IFERROR(B13*C13,0)</f>
        <v/>
      </c>
      <c r="E13">
        <f>IFERROR(C13*(MAX(Hist_2024!D14*(1- --(AlphaAI)*(--(InvAI)/100)), Hist_2024!D14*(1- --(LimRed)/100))),0)</f>
        <v/>
      </c>
      <c r="F13">
        <f>IFERROR(C13*(Hist_2024!E14),0)</f>
        <v/>
      </c>
      <c r="G13">
        <f>IFERROR(C13*((--(Hist_2024!F14)/100)*Hist_2024!G14),0)</f>
        <v/>
      </c>
      <c r="H13">
        <f>IFERROR(Hist_2024!H14,0)</f>
        <v/>
      </c>
      <c r="I13">
        <f>IFERROR(Hist_2024!I14,0)</f>
        <v/>
      </c>
      <c r="J13">
        <f>IFERROR(E13+F13+G13+H13+I13,0)</f>
        <v/>
      </c>
      <c r="K13">
        <f>IFERROR(D13-J13,0)</f>
        <v/>
      </c>
      <c r="L13">
        <f>IFERROR(IF(D13=0,0,K13/D13),0)</f>
        <v/>
      </c>
      <c r="M13">
        <f>IFERROR(MIN(--(CapBase)*(1+ --(AlphaForm)*(--(InvForm)/100) - --(AlphaForm)*POWER(--(InvForm)/100,2)/2), --(CapBase)*(1+ --(LimCap)/100)),0)</f>
        <v/>
      </c>
    </row>
    <row r="14">
      <c r="A14" t="inlineStr">
        <is>
          <t>Total 2025 antes investimento</t>
        </is>
      </c>
      <c r="D14">
        <f>SUM(D2:D13)</f>
        <v/>
      </c>
      <c r="E14">
        <f>SUM(E2:E13)</f>
        <v/>
      </c>
      <c r="F14">
        <f>SUM(F2:F13)</f>
        <v/>
      </c>
      <c r="G14">
        <f>SUM(G2:G13)</f>
        <v/>
      </c>
      <c r="H14">
        <f>SUM(H2:H13)</f>
        <v/>
      </c>
      <c r="I14">
        <f>SUM(I2:I13)</f>
        <v/>
      </c>
      <c r="J14">
        <f>SUM(J2:J13)</f>
        <v/>
      </c>
      <c r="K14">
        <f>SUM(K2:K13)</f>
        <v/>
      </c>
    </row>
    <row r="15">
      <c r="A15" t="inlineStr">
        <is>
          <t>Custo Investimentos 2025</t>
        </is>
      </c>
      <c r="K15">
        <f>IFERROR((Hist_2024!L14)*((--(InvMkt)+--(InvAI)+--(InvForm))/100)*-1,0)</f>
        <v/>
      </c>
    </row>
    <row r="16">
      <c r="A16" t="inlineStr">
        <is>
          <t>Lucro 2025 após investimentos</t>
        </is>
      </c>
      <c r="K16">
        <f>IFERROR(K14+K15,0)</f>
        <v/>
      </c>
    </row>
    <row r="18">
      <c r="A18" t="inlineStr">
        <is>
          <t>Retorno alternativo se investido em ações</t>
        </is>
      </c>
    </row>
    <row r="19">
      <c r="A19" t="inlineStr">
        <is>
          <t>Cabaz A (€)</t>
        </is>
      </c>
      <c r="B19">
        <f>IFERROR((Hist_2024!L14)*((--(InvMkt)+--(InvAI)+--(InvForm))/100)*(--(ROI_A)/100),0)</f>
        <v/>
      </c>
    </row>
    <row r="20">
      <c r="A20" t="inlineStr">
        <is>
          <t>Cabaz B (€)</t>
        </is>
      </c>
      <c r="B20">
        <f>IFERROR((Hist_2024!L14)*((--(InvMkt)+--(InvAI)+--(InvForm))/100)*(--(ROI_B)/100),0)</f>
        <v/>
      </c>
    </row>
    <row r="21">
      <c r="A21" t="inlineStr">
        <is>
          <t>Cabaz C (€)</t>
        </is>
      </c>
      <c r="B21">
        <f>IFERROR((Hist_2024!L14)*((--(InvMkt)+--(InvAI)+--(InvForm))/100)*(--(ROI_C)/100),0)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KPI</t>
        </is>
      </c>
      <c r="B1" t="inlineStr">
        <is>
          <t>2024</t>
        </is>
      </c>
      <c r="C1" t="inlineStr">
        <is>
          <t>2025 (antes invest.)</t>
        </is>
      </c>
      <c r="D1" t="inlineStr">
        <is>
          <t>2025 (após invest.)</t>
        </is>
      </c>
      <c r="E1" t="inlineStr">
        <is>
          <t>Δ 25 vs 24</t>
        </is>
      </c>
      <c r="F1" t="inlineStr">
        <is>
          <t>Δ %</t>
        </is>
      </c>
    </row>
    <row r="2">
      <c r="A2" t="inlineStr">
        <is>
          <t>Receita total (€)</t>
        </is>
      </c>
      <c r="B2">
        <f>IFERROR(Hist_2024!J14,0)</f>
        <v/>
      </c>
      <c r="C2">
        <f>IFERROR(Resultados_2025!D14,0)</f>
        <v/>
      </c>
      <c r="D2">
        <f>IFERROR(Resultados_2025!D14,0)</f>
        <v/>
      </c>
      <c r="E2">
        <f>IFERROR(D2-B2,0)</f>
        <v/>
      </c>
      <c r="F2">
        <f>IFERROR(IF(B2=0,0,(D2-B2)/B2),0)</f>
        <v/>
      </c>
    </row>
    <row r="3">
      <c r="A3" t="inlineStr">
        <is>
          <t>Custo total (€)</t>
        </is>
      </c>
      <c r="B3">
        <f>IFERROR(Hist_2024!K14,0)</f>
        <v/>
      </c>
      <c r="C3">
        <f>IFERROR(Resultados_2025!J14,0)</f>
        <v/>
      </c>
      <c r="D3">
        <f>IFERROR(Resultados_2025!J14,0)</f>
        <v/>
      </c>
      <c r="E3">
        <f>IFERROR(D3-B3,0)</f>
        <v/>
      </c>
      <c r="F3">
        <f>IFERROR(IF(B3=0,0,(D3-B3)/B3),0)</f>
        <v/>
      </c>
    </row>
    <row r="4">
      <c r="A4" t="inlineStr">
        <is>
          <t>Lucro total (€)</t>
        </is>
      </c>
      <c r="B4">
        <f>IFERROR(Hist_2024!L14,0)</f>
        <v/>
      </c>
      <c r="C4">
        <f>IFERROR(Resultados_2025!K14,0)</f>
        <v/>
      </c>
      <c r="D4">
        <f>IFERROR(Resultados_2025!K16,0)</f>
        <v/>
      </c>
      <c r="E4">
        <f>IFERROR(D4-B4,0)</f>
        <v/>
      </c>
      <c r="F4">
        <f>IFERROR(IF(B4=0,0,(D4-B4)/B4),0)</f>
        <v/>
      </c>
    </row>
    <row r="5">
      <c r="A5" t="inlineStr">
        <is>
          <t>Margem média (%)</t>
        </is>
      </c>
      <c r="B5">
        <f>IFERROR(Hist_2024!L14/Hist_2024!J14,0)</f>
        <v/>
      </c>
      <c r="C5">
        <f>IFERROR(Resultados_2025!K14/Resultados_2025!D14,0)</f>
        <v/>
      </c>
      <c r="D5">
        <f>IFERROR(Resultados_2025!K16/Resultados_2025!D14,0)</f>
        <v/>
      </c>
      <c r="E5">
        <f>IFERROR(D5-B5,0)</f>
        <v/>
      </c>
      <c r="F5">
        <f>IFERROR(IF(B5=0,0,(D5-B5)/B5),0)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Mes</t>
        </is>
      </c>
      <c r="C1" t="inlineStr">
        <is>
          <t>Preco</t>
        </is>
      </c>
      <c r="D1" t="inlineStr">
        <is>
          <t>Quantidade</t>
        </is>
      </c>
      <c r="E1" t="inlineStr">
        <is>
          <t>Receita</t>
        </is>
      </c>
      <c r="F1" t="inlineStr">
        <is>
          <t>CustoTotal</t>
        </is>
      </c>
      <c r="G1" t="inlineStr">
        <is>
          <t>Lucro</t>
        </is>
      </c>
    </row>
    <row r="2">
      <c r="A2" t="n">
        <v>2024</v>
      </c>
      <c r="B2">
        <f>Hist_2024!A2</f>
        <v/>
      </c>
      <c r="C2">
        <f>Hist_2024!B2</f>
        <v/>
      </c>
      <c r="D2">
        <f>Hist_2024!C2</f>
        <v/>
      </c>
      <c r="E2">
        <f>Hist_2024!J2</f>
        <v/>
      </c>
      <c r="F2">
        <f>Hist_2024!K2</f>
        <v/>
      </c>
      <c r="G2">
        <f>Hist_2024!L2</f>
        <v/>
      </c>
    </row>
    <row r="3">
      <c r="A3" t="n">
        <v>2024</v>
      </c>
      <c r="B3">
        <f>Hist_2024!A3</f>
        <v/>
      </c>
      <c r="C3">
        <f>Hist_2024!B3</f>
        <v/>
      </c>
      <c r="D3">
        <f>Hist_2024!C3</f>
        <v/>
      </c>
      <c r="E3">
        <f>Hist_2024!J3</f>
        <v/>
      </c>
      <c r="F3">
        <f>Hist_2024!K3</f>
        <v/>
      </c>
      <c r="G3">
        <f>Hist_2024!L3</f>
        <v/>
      </c>
    </row>
    <row r="4">
      <c r="A4" t="n">
        <v>2024</v>
      </c>
      <c r="B4">
        <f>Hist_2024!A4</f>
        <v/>
      </c>
      <c r="C4">
        <f>Hist_2024!B4</f>
        <v/>
      </c>
      <c r="D4">
        <f>Hist_2024!C4</f>
        <v/>
      </c>
      <c r="E4">
        <f>Hist_2024!J4</f>
        <v/>
      </c>
      <c r="F4">
        <f>Hist_2024!K4</f>
        <v/>
      </c>
      <c r="G4">
        <f>Hist_2024!L4</f>
        <v/>
      </c>
    </row>
    <row r="5">
      <c r="A5" t="n">
        <v>2024</v>
      </c>
      <c r="B5">
        <f>Hist_2024!A5</f>
        <v/>
      </c>
      <c r="C5">
        <f>Hist_2024!B5</f>
        <v/>
      </c>
      <c r="D5">
        <f>Hist_2024!C5</f>
        <v/>
      </c>
      <c r="E5">
        <f>Hist_2024!J5</f>
        <v/>
      </c>
      <c r="F5">
        <f>Hist_2024!K5</f>
        <v/>
      </c>
      <c r="G5">
        <f>Hist_2024!L5</f>
        <v/>
      </c>
    </row>
    <row r="6">
      <c r="A6" t="n">
        <v>2024</v>
      </c>
      <c r="B6">
        <f>Hist_2024!A6</f>
        <v/>
      </c>
      <c r="C6">
        <f>Hist_2024!B6</f>
        <v/>
      </c>
      <c r="D6">
        <f>Hist_2024!C6</f>
        <v/>
      </c>
      <c r="E6">
        <f>Hist_2024!J6</f>
        <v/>
      </c>
      <c r="F6">
        <f>Hist_2024!K6</f>
        <v/>
      </c>
      <c r="G6">
        <f>Hist_2024!L6</f>
        <v/>
      </c>
    </row>
    <row r="7">
      <c r="A7" t="n">
        <v>2024</v>
      </c>
      <c r="B7">
        <f>Hist_2024!A7</f>
        <v/>
      </c>
      <c r="C7">
        <f>Hist_2024!B7</f>
        <v/>
      </c>
      <c r="D7">
        <f>Hist_2024!C7</f>
        <v/>
      </c>
      <c r="E7">
        <f>Hist_2024!J7</f>
        <v/>
      </c>
      <c r="F7">
        <f>Hist_2024!K7</f>
        <v/>
      </c>
      <c r="G7">
        <f>Hist_2024!L7</f>
        <v/>
      </c>
    </row>
    <row r="8">
      <c r="A8" t="n">
        <v>2024</v>
      </c>
      <c r="B8">
        <f>Hist_2024!A8</f>
        <v/>
      </c>
      <c r="C8">
        <f>Hist_2024!B8</f>
        <v/>
      </c>
      <c r="D8">
        <f>Hist_2024!C8</f>
        <v/>
      </c>
      <c r="E8">
        <f>Hist_2024!J8</f>
        <v/>
      </c>
      <c r="F8">
        <f>Hist_2024!K8</f>
        <v/>
      </c>
      <c r="G8">
        <f>Hist_2024!L8</f>
        <v/>
      </c>
    </row>
    <row r="9">
      <c r="A9" t="n">
        <v>2024</v>
      </c>
      <c r="B9">
        <f>Hist_2024!A9</f>
        <v/>
      </c>
      <c r="C9">
        <f>Hist_2024!B9</f>
        <v/>
      </c>
      <c r="D9">
        <f>Hist_2024!C9</f>
        <v/>
      </c>
      <c r="E9">
        <f>Hist_2024!J9</f>
        <v/>
      </c>
      <c r="F9">
        <f>Hist_2024!K9</f>
        <v/>
      </c>
      <c r="G9">
        <f>Hist_2024!L9</f>
        <v/>
      </c>
    </row>
    <row r="10">
      <c r="A10" t="n">
        <v>2024</v>
      </c>
      <c r="B10">
        <f>Hist_2024!A10</f>
        <v/>
      </c>
      <c r="C10">
        <f>Hist_2024!B10</f>
        <v/>
      </c>
      <c r="D10">
        <f>Hist_2024!C10</f>
        <v/>
      </c>
      <c r="E10">
        <f>Hist_2024!J10</f>
        <v/>
      </c>
      <c r="F10">
        <f>Hist_2024!K10</f>
        <v/>
      </c>
      <c r="G10">
        <f>Hist_2024!L10</f>
        <v/>
      </c>
    </row>
    <row r="11">
      <c r="A11" t="n">
        <v>2024</v>
      </c>
      <c r="B11">
        <f>Hist_2024!A11</f>
        <v/>
      </c>
      <c r="C11">
        <f>Hist_2024!B11</f>
        <v/>
      </c>
      <c r="D11">
        <f>Hist_2024!C11</f>
        <v/>
      </c>
      <c r="E11">
        <f>Hist_2024!J11</f>
        <v/>
      </c>
      <c r="F11">
        <f>Hist_2024!K11</f>
        <v/>
      </c>
      <c r="G11">
        <f>Hist_2024!L11</f>
        <v/>
      </c>
    </row>
    <row r="12">
      <c r="A12" t="n">
        <v>2024</v>
      </c>
      <c r="B12">
        <f>Hist_2024!A12</f>
        <v/>
      </c>
      <c r="C12">
        <f>Hist_2024!B12</f>
        <v/>
      </c>
      <c r="D12">
        <f>Hist_2024!C12</f>
        <v/>
      </c>
      <c r="E12">
        <f>Hist_2024!J12</f>
        <v/>
      </c>
      <c r="F12">
        <f>Hist_2024!K12</f>
        <v/>
      </c>
      <c r="G12">
        <f>Hist_2024!L12</f>
        <v/>
      </c>
    </row>
    <row r="13">
      <c r="A13" t="n">
        <v>2024</v>
      </c>
      <c r="B13">
        <f>Hist_2024!A13</f>
        <v/>
      </c>
      <c r="C13">
        <f>Hist_2024!B13</f>
        <v/>
      </c>
      <c r="D13">
        <f>Hist_2024!C13</f>
        <v/>
      </c>
      <c r="E13">
        <f>Hist_2024!J13</f>
        <v/>
      </c>
      <c r="F13">
        <f>Hist_2024!K13</f>
        <v/>
      </c>
      <c r="G13">
        <f>Hist_2024!L13</f>
        <v/>
      </c>
    </row>
    <row r="14">
      <c r="A14" t="n">
        <v>2025</v>
      </c>
      <c r="B14">
        <f>Resultados_2025!A2</f>
        <v/>
      </c>
      <c r="C14">
        <f>Resultados_2025!B2</f>
        <v/>
      </c>
      <c r="D14">
        <f>Resultados_2025!C2</f>
        <v/>
      </c>
      <c r="E14">
        <f>Resultados_2025!D2</f>
        <v/>
      </c>
      <c r="F14">
        <f>Resultados_2025!J2</f>
        <v/>
      </c>
      <c r="G14">
        <f>Resultados_2025!K2</f>
        <v/>
      </c>
    </row>
    <row r="15">
      <c r="A15" t="n">
        <v>2025</v>
      </c>
      <c r="B15">
        <f>Resultados_2025!A3</f>
        <v/>
      </c>
      <c r="C15">
        <f>Resultados_2025!B3</f>
        <v/>
      </c>
      <c r="D15">
        <f>Resultados_2025!C3</f>
        <v/>
      </c>
      <c r="E15">
        <f>Resultados_2025!D3</f>
        <v/>
      </c>
      <c r="F15">
        <f>Resultados_2025!J3</f>
        <v/>
      </c>
      <c r="G15">
        <f>Resultados_2025!K3</f>
        <v/>
      </c>
    </row>
    <row r="16">
      <c r="A16" t="n">
        <v>2025</v>
      </c>
      <c r="B16">
        <f>Resultados_2025!A4</f>
        <v/>
      </c>
      <c r="C16">
        <f>Resultados_2025!B4</f>
        <v/>
      </c>
      <c r="D16">
        <f>Resultados_2025!C4</f>
        <v/>
      </c>
      <c r="E16">
        <f>Resultados_2025!D4</f>
        <v/>
      </c>
      <c r="F16">
        <f>Resultados_2025!J4</f>
        <v/>
      </c>
      <c r="G16">
        <f>Resultados_2025!K4</f>
        <v/>
      </c>
    </row>
    <row r="17">
      <c r="A17" t="n">
        <v>2025</v>
      </c>
      <c r="B17">
        <f>Resultados_2025!A5</f>
        <v/>
      </c>
      <c r="C17">
        <f>Resultados_2025!B5</f>
        <v/>
      </c>
      <c r="D17">
        <f>Resultados_2025!C5</f>
        <v/>
      </c>
      <c r="E17">
        <f>Resultados_2025!D5</f>
        <v/>
      </c>
      <c r="F17">
        <f>Resultados_2025!J5</f>
        <v/>
      </c>
      <c r="G17">
        <f>Resultados_2025!K5</f>
        <v/>
      </c>
    </row>
    <row r="18">
      <c r="A18" t="n">
        <v>2025</v>
      </c>
      <c r="B18">
        <f>Resultados_2025!A6</f>
        <v/>
      </c>
      <c r="C18">
        <f>Resultados_2025!B6</f>
        <v/>
      </c>
      <c r="D18">
        <f>Resultados_2025!C6</f>
        <v/>
      </c>
      <c r="E18">
        <f>Resultados_2025!D6</f>
        <v/>
      </c>
      <c r="F18">
        <f>Resultados_2025!J6</f>
        <v/>
      </c>
      <c r="G18">
        <f>Resultados_2025!K6</f>
        <v/>
      </c>
    </row>
    <row r="19">
      <c r="A19" t="n">
        <v>2025</v>
      </c>
      <c r="B19">
        <f>Resultados_2025!A7</f>
        <v/>
      </c>
      <c r="C19">
        <f>Resultados_2025!B7</f>
        <v/>
      </c>
      <c r="D19">
        <f>Resultados_2025!C7</f>
        <v/>
      </c>
      <c r="E19">
        <f>Resultados_2025!D7</f>
        <v/>
      </c>
      <c r="F19">
        <f>Resultados_2025!J7</f>
        <v/>
      </c>
      <c r="G19">
        <f>Resultados_2025!K7</f>
        <v/>
      </c>
    </row>
    <row r="20">
      <c r="A20" t="n">
        <v>2025</v>
      </c>
      <c r="B20">
        <f>Resultados_2025!A8</f>
        <v/>
      </c>
      <c r="C20">
        <f>Resultados_2025!B8</f>
        <v/>
      </c>
      <c r="D20">
        <f>Resultados_2025!C8</f>
        <v/>
      </c>
      <c r="E20">
        <f>Resultados_2025!D8</f>
        <v/>
      </c>
      <c r="F20">
        <f>Resultados_2025!J8</f>
        <v/>
      </c>
      <c r="G20">
        <f>Resultados_2025!K8</f>
        <v/>
      </c>
    </row>
    <row r="21">
      <c r="A21" t="n">
        <v>2025</v>
      </c>
      <c r="B21">
        <f>Resultados_2025!A9</f>
        <v/>
      </c>
      <c r="C21">
        <f>Resultados_2025!B9</f>
        <v/>
      </c>
      <c r="D21">
        <f>Resultados_2025!C9</f>
        <v/>
      </c>
      <c r="E21">
        <f>Resultados_2025!D9</f>
        <v/>
      </c>
      <c r="F21">
        <f>Resultados_2025!J9</f>
        <v/>
      </c>
      <c r="G21">
        <f>Resultados_2025!K9</f>
        <v/>
      </c>
    </row>
    <row r="22">
      <c r="A22" t="n">
        <v>2025</v>
      </c>
      <c r="B22">
        <f>Resultados_2025!A10</f>
        <v/>
      </c>
      <c r="C22">
        <f>Resultados_2025!B10</f>
        <v/>
      </c>
      <c r="D22">
        <f>Resultados_2025!C10</f>
        <v/>
      </c>
      <c r="E22">
        <f>Resultados_2025!D10</f>
        <v/>
      </c>
      <c r="F22">
        <f>Resultados_2025!J10</f>
        <v/>
      </c>
      <c r="G22">
        <f>Resultados_2025!K10</f>
        <v/>
      </c>
    </row>
    <row r="23">
      <c r="A23" t="n">
        <v>2025</v>
      </c>
      <c r="B23">
        <f>Resultados_2025!A11</f>
        <v/>
      </c>
      <c r="C23">
        <f>Resultados_2025!B11</f>
        <v/>
      </c>
      <c r="D23">
        <f>Resultados_2025!C11</f>
        <v/>
      </c>
      <c r="E23">
        <f>Resultados_2025!D11</f>
        <v/>
      </c>
      <c r="F23">
        <f>Resultados_2025!J11</f>
        <v/>
      </c>
      <c r="G23">
        <f>Resultados_2025!K11</f>
        <v/>
      </c>
    </row>
    <row r="24">
      <c r="A24" t="n">
        <v>2025</v>
      </c>
      <c r="B24">
        <f>Resultados_2025!A12</f>
        <v/>
      </c>
      <c r="C24">
        <f>Resultados_2025!B12</f>
        <v/>
      </c>
      <c r="D24">
        <f>Resultados_2025!C12</f>
        <v/>
      </c>
      <c r="E24">
        <f>Resultados_2025!D12</f>
        <v/>
      </c>
      <c r="F24">
        <f>Resultados_2025!J12</f>
        <v/>
      </c>
      <c r="G24">
        <f>Resultados_2025!K12</f>
        <v/>
      </c>
    </row>
    <row r="25">
      <c r="A25" t="n">
        <v>2025</v>
      </c>
      <c r="B25">
        <f>Resultados_2025!A13</f>
        <v/>
      </c>
      <c r="C25">
        <f>Resultados_2025!B13</f>
        <v/>
      </c>
      <c r="D25">
        <f>Resultados_2025!C13</f>
        <v/>
      </c>
      <c r="E25">
        <f>Resultados_2025!D13</f>
        <v/>
      </c>
      <c r="F25">
        <f>Resultados_2025!J13</f>
        <v/>
      </c>
      <c r="G25">
        <f>Resultados_2025!K13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2025-10-02T14:00:30Z</dcterms:created>
  <dcterms:modified xmlns:dcterms="http://purl.org/dc/terms/" xmlns:xsi="http://www.w3.org/2001/XMLSchema-instance" xsi:type="dcterms:W3CDTF">2025-10-02T14:00:30Z</dcterms:modified>
</cp:coreProperties>
</file>