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Aj\Documents\UCSC Coursework\Winter Quarter 2017\Econ 235 - Corporate Finance\Excel Files\"/>
    </mc:Choice>
  </mc:AlternateContent>
  <bookViews>
    <workbookView xWindow="360" yWindow="330" windowWidth="14895" windowHeight="7365" activeTab="1"/>
  </bookViews>
  <sheets>
    <sheet name="Chapter 13" sheetId="8" r:id="rId1"/>
    <sheet name="Section 13.10" sheetId="1" r:id="rId2"/>
    <sheet name="HW" sheetId="9" r:id="rId3"/>
    <sheet name="Master it!" sheetId="6" r:id="rId4"/>
    <sheet name="Solution" sheetId="7" r:id="rId5"/>
  </sheets>
  <calcPr calcId="171027"/>
</workbook>
</file>

<file path=xl/calcChain.xml><?xml version="1.0" encoding="utf-8"?>
<calcChain xmlns="http://schemas.openxmlformats.org/spreadsheetml/2006/main">
  <c r="F27" i="9" l="1"/>
  <c r="F26" i="9"/>
  <c r="F25" i="9"/>
  <c r="F24" i="9"/>
  <c r="E27" i="9"/>
  <c r="E26" i="9"/>
  <c r="E25" i="9"/>
  <c r="E24" i="9"/>
  <c r="B31" i="9"/>
  <c r="B30" i="9"/>
  <c r="B29" i="9"/>
  <c r="B26" i="9"/>
  <c r="B25" i="9"/>
  <c r="B24" i="9"/>
  <c r="D14" i="9"/>
  <c r="E14" i="9" s="1"/>
  <c r="E15" i="9" s="1"/>
  <c r="B11" i="9"/>
  <c r="B6" i="9"/>
  <c r="B32" i="9" l="1"/>
  <c r="B27" i="9"/>
  <c r="C25" i="9" s="1"/>
  <c r="E37" i="7"/>
  <c r="F51" i="7"/>
  <c r="B42" i="7"/>
  <c r="F100" i="1"/>
  <c r="F99" i="1"/>
  <c r="F94" i="1"/>
  <c r="F92" i="1"/>
  <c r="F97" i="1"/>
  <c r="B84" i="1"/>
  <c r="C26" i="9" l="1"/>
  <c r="C27" i="9" s="1"/>
  <c r="C24" i="9"/>
  <c r="F53" i="7"/>
  <c r="F55" i="7"/>
  <c r="F91" i="1"/>
  <c r="F93" i="1"/>
  <c r="F102" i="1"/>
  <c r="B40" i="1"/>
  <c r="B38" i="1"/>
  <c r="B9" i="1"/>
  <c r="B44" i="7"/>
  <c r="B129" i="1"/>
  <c r="B86" i="1"/>
  <c r="F95" i="1"/>
  <c r="F96" i="1"/>
  <c r="F101" i="1"/>
  <c r="F98" i="1"/>
  <c r="F49" i="7"/>
  <c r="F54" i="7"/>
  <c r="F47" i="7"/>
  <c r="F50" i="7"/>
  <c r="F48" i="7"/>
  <c r="F52" i="7"/>
  <c r="E36" i="7"/>
  <c r="D33" i="7"/>
  <c r="D63" i="7" s="1"/>
  <c r="B15" i="7"/>
  <c r="B13" i="7"/>
  <c r="B11" i="7"/>
  <c r="B9" i="7"/>
  <c r="B34" i="1"/>
  <c r="E39" i="7" l="1"/>
  <c r="D62" i="7" s="1"/>
  <c r="F103" i="1"/>
  <c r="F56" i="7"/>
  <c r="E71" i="1"/>
  <c r="E70" i="1"/>
  <c r="D67" i="1"/>
  <c r="D114" i="1" s="1"/>
  <c r="B36" i="1"/>
  <c r="D116" i="1" l="1"/>
  <c r="D120" i="1" s="1"/>
  <c r="G53" i="7"/>
  <c r="H53" i="7" s="1"/>
  <c r="G51" i="7"/>
  <c r="H51" i="7" s="1"/>
  <c r="G92" i="1"/>
  <c r="H92" i="1" s="1"/>
  <c r="G94" i="1"/>
  <c r="H94" i="1" s="1"/>
  <c r="G96" i="1"/>
  <c r="H96" i="1" s="1"/>
  <c r="G98" i="1"/>
  <c r="H98" i="1" s="1"/>
  <c r="G100" i="1"/>
  <c r="H100" i="1" s="1"/>
  <c r="G93" i="1"/>
  <c r="H93" i="1" s="1"/>
  <c r="G97" i="1"/>
  <c r="H97" i="1" s="1"/>
  <c r="G95" i="1"/>
  <c r="H95" i="1" s="1"/>
  <c r="G99" i="1"/>
  <c r="H99" i="1" s="1"/>
  <c r="D121" i="1"/>
  <c r="D65" i="7"/>
  <c r="D67" i="7" s="1"/>
  <c r="G55" i="7"/>
  <c r="H55" i="7" s="1"/>
  <c r="G91" i="1"/>
  <c r="H91" i="1" s="1"/>
  <c r="G102" i="1"/>
  <c r="H102" i="1" s="1"/>
  <c r="G101" i="1"/>
  <c r="H101" i="1" s="1"/>
  <c r="G47" i="7"/>
  <c r="H47" i="7" s="1"/>
  <c r="G48" i="7"/>
  <c r="H48" i="7" s="1"/>
  <c r="G54" i="7"/>
  <c r="H54" i="7" s="1"/>
  <c r="G52" i="7"/>
  <c r="H52" i="7" s="1"/>
  <c r="G50" i="7"/>
  <c r="H50" i="7" s="1"/>
  <c r="G49" i="7"/>
  <c r="H49" i="7" s="1"/>
  <c r="D68" i="7" l="1"/>
  <c r="H103" i="1"/>
  <c r="D108" i="1" s="1"/>
  <c r="D115" i="1" s="1"/>
  <c r="H56" i="7"/>
  <c r="D60" i="7" s="1"/>
  <c r="D64" i="7" s="1"/>
  <c r="D70" i="7" l="1"/>
  <c r="E75" i="1"/>
  <c r="D113" i="1" l="1"/>
  <c r="D125" i="1" s="1"/>
</calcChain>
</file>

<file path=xl/sharedStrings.xml><?xml version="1.0" encoding="utf-8"?>
<sst xmlns="http://schemas.openxmlformats.org/spreadsheetml/2006/main" count="163" uniqueCount="117">
  <si>
    <t xml:space="preserve">NOTE: Some functions used in these spreadsheets may require that </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</si>
  <si>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</si>
  <si>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</si>
  <si>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</si>
  <si>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</si>
  <si>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</si>
  <si>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</si>
  <si>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</si>
  <si>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Master it! Solution</t>
  </si>
  <si>
    <t>RWJ Excel Tip</t>
  </si>
  <si>
    <t>Ticker symbol:</t>
  </si>
  <si>
    <t>EMN</t>
  </si>
  <si>
    <t>Stock price:</t>
  </si>
  <si>
    <t>Stock quote link</t>
  </si>
  <si>
    <t>Dividend:</t>
  </si>
  <si>
    <t>Key statistics link</t>
  </si>
  <si>
    <t>Beta:</t>
  </si>
  <si>
    <t>Shares outstanding:</t>
  </si>
  <si>
    <t>Analysts' estimates link</t>
  </si>
  <si>
    <t>5-year dividend growth:</t>
  </si>
  <si>
    <t>Bond center link:</t>
  </si>
  <si>
    <t>Risk-free rate:</t>
  </si>
  <si>
    <t>Market risk premium:</t>
  </si>
  <si>
    <t xml:space="preserve">Now we have enough information to calculate the market value of equity, as well as the required return using both the dividend discount model and CAPM. </t>
  </si>
  <si>
    <t>Market value of equity:</t>
  </si>
  <si>
    <t>Cost of equity</t>
  </si>
  <si>
    <t>Dividend discount model:</t>
  </si>
  <si>
    <t>CAPM:</t>
  </si>
  <si>
    <t>To find the cost of debt, we need the current YTM of the company's bonds, the bond price, and the book value of the bonds. The YTM and price are found on the FINRA bond website, while the book value is found in the 10k or 10q. While the SEC website has the most recent electronic filing, the hyperlink below still requires the user to find the most recent report and look up the information.</t>
  </si>
  <si>
    <t>Maturity</t>
  </si>
  <si>
    <t>YTM</t>
  </si>
  <si>
    <t>Quoted
Price</t>
  </si>
  <si>
    <t>Book Value</t>
  </si>
  <si>
    <t>Market Value</t>
  </si>
  <si>
    <t>Market Value
 Weight</t>
  </si>
  <si>
    <t>Total market value =</t>
  </si>
  <si>
    <t>Market Values</t>
  </si>
  <si>
    <t xml:space="preserve">Cost of debt = </t>
  </si>
  <si>
    <t>With the following tax rate, the aftertax cost of debt will be:</t>
  </si>
  <si>
    <t>Tax rate:</t>
  </si>
  <si>
    <t>Aftertax cost of debt:</t>
  </si>
  <si>
    <t>Cost of equity:</t>
  </si>
  <si>
    <t>Market value of debt:</t>
  </si>
  <si>
    <t>Weight of debt:</t>
  </si>
  <si>
    <t>Weight of equity:</t>
  </si>
  <si>
    <t>Finally, the weighted average cost of capital is:</t>
  </si>
  <si>
    <t>WACC:</t>
  </si>
  <si>
    <t>Of course, if we wanted, we could create another hyperlink to open the ValuePro estimate of the WACC for the company we are investigating.</t>
  </si>
  <si>
    <t>Calculating the cost of capital requires inputs for equity and debt. Some of the inputs and assumptions may be different for different companies. For example, we will show how to calculate the WACC for Eastman Chemical, the same company we examined in the textbook. You should note that the WACC will be different because of different dates.</t>
  </si>
  <si>
    <t>The market risk premium is not publicly available and requires some judgment. We will use the same market risk premium as the textbook:</t>
  </si>
  <si>
    <t>HYPERLINK is found under the Lookup &amp; Reference functions. The link location is the location of the file you want the function to open, in this case a web page. Note that Excel put the quotes around the link automatically, although there are cases you may want to enter the quotes yourself as we will show later. The Friendly name is the name for the link Excel will display.</t>
  </si>
  <si>
    <t>Notice that the ValuePro link above does not take you directly to the WACC calculations. The reason is that ValuePro uses a different web page naming system than Yahoo! Finance. In this case, concatenation will not work.</t>
  </si>
  <si>
    <t>AZO</t>
  </si>
  <si>
    <t>Hyperlinks for bond quotes and SEC EDGAR web sites</t>
  </si>
  <si>
    <t>a.</t>
  </si>
  <si>
    <t>b.</t>
  </si>
  <si>
    <t>Create hyperlinks to go to the FINRA bond quote website and the SEC EDGAR database and find the information for the company's bonds. Create a table that calculates the cost of debt for the company. Assume the tax rate is 35 percent.</t>
  </si>
  <si>
    <t>c.</t>
  </si>
  <si>
    <t>To calculate the cost of equity, we need a stock quote, the market value of the company, the most recent dividend, as well as the analysts' growth rate projection. While we could enter these as static links, we would like the links to be more robust, that is the link will open the correct page for any stock once we enter the ticker symbol in Excel. Fortunately, many websites, including Yahoo! Finance, have a fairly static link for forms. For example, on Yahoo! Finance, the address for EMN's stock quote is: http://finance.yahoo.com/q?s=emn. For any stock quote, only the last 3 (or 4) letters change, and these last letters represent the ticker symbol. Each webpage on Yahoo! Finance has the same basic syntax, where only the last 3 or 4 letters are different depending on the ticker symbol. What we need to do is create a web link that will concatenate the web link with a cell that has the ticker symbol as an input.  The link for the Yahoo! Finance bond center will allow us to find the risk-free rate.</t>
  </si>
  <si>
    <t>The equation in the cost of equity cell above tests if the dividend discount model estimate is above the cost of debt. If it is, the next test is to determine if the cost of equity from CAPM is above the cost of debt. If both are true, the result will be the average of the two estimates. If one is not above the cost of debt, the result will be the larger of the two estimates. If both of the cost of equity estimates are below the cost of debt, the equation will return FALSE, which will indicate that neither cost of equity estimate is greater than the YTM on the company's bonds.</t>
  </si>
  <si>
    <t>Once we have entered the information gathered from these two websites, we can calculate the market value of debt, as well as the weighted average cost of debt. Below, you can see a table with these calculations.</t>
  </si>
  <si>
    <t>The market value weight of debt and equity in the capital structure is:</t>
  </si>
  <si>
    <t>Using an input for the ticker symbol, create hyperlinks to the web pages that you will need to find all of the information necessary to calculate the cost of equity. Use a market risk premium of seven percent when using CAPM.</t>
  </si>
  <si>
    <t>Finally, calculate the market value weights for debt and equity. What is the WACC for AutoZone?</t>
  </si>
  <si>
    <t>Hyperlinks for stock information and risk-free rate</t>
  </si>
  <si>
    <t>Before we begin our calculation of the WACC, we would like to introduce the HYPERLINK function. HYPERLINK will put a link into the Excel spreadsheet that will open a shortcut or jump that opens a document stored on a network server, an intranet, or the internet. By using hyperlinks, you can open objects, documents, pages, and other destinations. When you click the cell that contains the HYPERLINK function, Microsoft Excel opens the file that is stored at that location. You are already familiar with using a hyperlink in Excel since the boxes on the opening worksheet that take you directly to a function in the worksheet are hyperlinks. Suppose you want to use HYPERLINK to create a link to a website that will really help you understand Finance. Click on the link below and see what happens.</t>
  </si>
  <si>
    <t>You want to calculate the WACC for auto parts retailer AutoZone (AZO). Complete the following steps to construct a spreadsheet that can be updated.</t>
  </si>
  <si>
    <t>by Brad Jordan and Joe Smolira</t>
  </si>
  <si>
    <t xml:space="preserve">"Go." Check "Analysis ToolPak" and </t>
  </si>
  <si>
    <t>Eastman's Cost of Equity</t>
  </si>
  <si>
    <t>Estimating Eastman's Cost of Capital</t>
  </si>
  <si>
    <t>Chapter 13 - Section 10</t>
  </si>
  <si>
    <t>Eastman's WACC</t>
  </si>
  <si>
    <t>Now we have all of the information necessary to calculate the WACC. Below, we have produced a table with the necessary information.</t>
  </si>
  <si>
    <t>Chapter 13 - Master it!</t>
  </si>
  <si>
    <t>Chapter 13</t>
  </si>
  <si>
    <t>Note that we did not calculate the weighted average industry beta as was suggested in the text. While doing so could be advantageous, we chose not to in this case, although to do so would be fairly easy.</t>
  </si>
  <si>
    <t>Eastman's Cost of Debt</t>
  </si>
  <si>
    <t>Entering the correct link for a more robust web link based on the ticker symbol is slightly trickier. For example, the Link location we used for the analysts estimates web link was "[http://finance.yahoo.com/q/ae?s="&amp;D32&amp;"]". We needed to enter the quotation marks, as well as the brackets, since we are using concatenation later in the input. Entering the quotation marks and ampersands is the standard method of concatenating cells. In this case, cell D32 has the entry for the ticker symbol.</t>
  </si>
  <si>
    <t>In our calculation in the textbook, both the dividend discount model and CAPM estimates for the cost of equity made economic sense. Since they were both reasonable, we  averaged them. We still need to look at the estimates to see if they make economic sense, which makes it somewhat more difficult to enter into a spreadsheet formula. In this case, we will make an assumption: The cost of equity has to be higher than the cost of debt. Given the risk-reward information we discussed earlier, this makes sense. What we will do is set up an equation that averages the two cost of equity estimates only if they are greater than the cost of debt. The calculation for the cost of debt is found later in this worksheet, but we will reference it here nonetheless. Below, we have used the IF function to calculate the average of the two estimates under certain conditions.</t>
  </si>
  <si>
    <t xml:space="preserve">NOTE: The following calculations were done using the 10-Q dated May 9, 2015 and using market information available in November 2015. Therefore, the current WACC may vary significantly. Since AutoZone does not pay a dividend, we used the CAPM estimate for the cost of equity. </t>
  </si>
  <si>
    <r>
      <t xml:space="preserve">Ross, Westerfield, Jaffe, and Jordan's </t>
    </r>
    <r>
      <rPr>
        <b/>
        <i/>
        <sz val="12"/>
        <color rgb="FF000000"/>
        <rFont val="Calibri"/>
        <family val="2"/>
        <scheme val="minor"/>
      </rPr>
      <t>Spreadsheet Master</t>
    </r>
  </si>
  <si>
    <r>
      <t xml:space="preserve">Corporate Finance, </t>
    </r>
    <r>
      <rPr>
        <b/>
        <sz val="12"/>
        <color rgb="FF000000"/>
        <rFont val="Calibri"/>
        <family val="2"/>
        <scheme val="minor"/>
      </rPr>
      <t>11th edition</t>
    </r>
  </si>
  <si>
    <t>Version 11.0</t>
  </si>
  <si>
    <t>To install these, click on the File tab</t>
  </si>
  <si>
    <t>Number 1</t>
  </si>
  <si>
    <t>Beta</t>
  </si>
  <si>
    <t>Risk Free</t>
  </si>
  <si>
    <t>ER on Market</t>
  </si>
  <si>
    <t>Expected Return</t>
  </si>
  <si>
    <t>Number 2</t>
  </si>
  <si>
    <t>N</t>
  </si>
  <si>
    <t>PV</t>
  </si>
  <si>
    <t>Coupon</t>
  </si>
  <si>
    <t>FaceValue</t>
  </si>
  <si>
    <t>PMT</t>
  </si>
  <si>
    <t>After Tax = YTM(1-t)</t>
  </si>
  <si>
    <t>Pretax YTM = YTM*2</t>
  </si>
  <si>
    <t>t</t>
  </si>
  <si>
    <t>Number 3</t>
  </si>
  <si>
    <t>Share Price</t>
  </si>
  <si>
    <t>Book Value Per share</t>
  </si>
  <si>
    <t>Bond 1 Face Value</t>
  </si>
  <si>
    <t>Bond 1 Coupon</t>
  </si>
  <si>
    <t>Bond 2</t>
  </si>
  <si>
    <t>Bond 2 Coupon</t>
  </si>
  <si>
    <t>Matures in</t>
  </si>
  <si>
    <t>Book Value Equity</t>
  </si>
  <si>
    <t>Book Value Bond 1</t>
  </si>
  <si>
    <t>Book Value Bond 2</t>
  </si>
  <si>
    <t>Total</t>
  </si>
  <si>
    <t>Market Value Equity</t>
  </si>
  <si>
    <t>Market Value Bond 1</t>
  </si>
  <si>
    <t>Market Value Bond 2</t>
  </si>
  <si>
    <t>Number of Share (mil)</t>
  </si>
  <si>
    <t>% of Par</t>
  </si>
  <si>
    <t>Bond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</si>
</sst>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
    <numFmt numFmtId="166" formatCode="0.000"/>
    <numFmt numFmtId="167" formatCode="0.00000"/>
    <numFmt numFmtId="168" formatCode="_(* #,##0.0000_);_(* \(#,##0.0000\);_(* &quot;-&quot;??_);_(@_)"/>
    <numFmt numFmtId="173" formatCode="0.0000%"/>
  </numFmts>
  <fonts count="29" x14ac:knownFonts="1">
    <font>
      <sz val="11"/>
      <color theme="1"/>
      <name val="Calibri"/>
      <family val="2"/>
      <scheme val="minor"/>
    </font>
    <font>
      <sz val="10"/>
      <name val="Arial"/>
      <family val="2"/>
    </font>
    <font>
      <b/>
      <sz val="14"/>
      <color theme="0"/>
      <name val="Calibri"/>
      <family val="2"/>
      <scheme val="minor"/>
    </font>
    <font>
      <sz val="12"/>
      <color theme="1"/>
      <name val="Calibri"/>
      <family val="2"/>
      <scheme val="minor"/>
    </font>
    <font>
      <b/>
      <sz val="12"/>
      <color theme="1"/>
      <name val="Calibri"/>
      <family val="2"/>
      <scheme val="minor"/>
    </font>
    <font>
      <sz val="10"/>
      <color indexed="8"/>
      <name val="Calibri"/>
      <family val="2"/>
      <scheme val="minor"/>
    </font>
    <font>
      <sz val="10"/>
      <name val="Calibri"/>
      <family val="2"/>
      <scheme val="minor"/>
    </font>
    <font>
      <sz val="48"/>
      <color indexed="52"/>
      <name val="Calibri"/>
      <family val="2"/>
      <scheme val="minor"/>
    </font>
    <font>
      <sz val="10"/>
      <color indexed="19"/>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b/>
      <sz val="14"/>
      <color indexed="48"/>
      <name val="Calibri"/>
      <family val="2"/>
      <scheme val="minor"/>
    </font>
    <font>
      <b/>
      <sz val="14"/>
      <color indexed="10"/>
      <name val="Calibri"/>
      <family val="2"/>
      <scheme val="minor"/>
    </font>
    <font>
      <b/>
      <sz val="12"/>
      <color rgb="FF000000"/>
      <name val="Calibri"/>
      <family val="2"/>
      <scheme val="minor"/>
    </font>
    <font>
      <b/>
      <i/>
      <sz val="12"/>
      <color rgb="FF000000"/>
      <name val="Calibri"/>
      <family val="2"/>
      <scheme val="minor"/>
    </font>
    <font>
      <b/>
      <sz val="16"/>
      <color rgb="FF000099"/>
      <name val="Calibri"/>
      <family val="2"/>
      <scheme val="minor"/>
    </font>
    <font>
      <sz val="11"/>
      <color rgb="FF000099"/>
      <name val="Calibri"/>
      <family val="2"/>
      <scheme val="minor"/>
    </font>
    <font>
      <b/>
      <sz val="16"/>
      <color rgb="FF000099"/>
      <name val="Calibri"/>
      <family val="2"/>
    </font>
    <font>
      <b/>
      <sz val="12"/>
      <color rgb="FF000099"/>
      <name val="Calibri"/>
      <family val="2"/>
      <scheme val="minor"/>
    </font>
    <font>
      <sz val="12"/>
      <color rgb="FF000099"/>
      <name val="Calibri"/>
      <family val="2"/>
      <scheme val="minor"/>
    </font>
    <font>
      <sz val="11"/>
      <color theme="1"/>
      <name val="Calibri"/>
      <family val="2"/>
      <scheme val="minor"/>
    </font>
    <font>
      <u/>
      <sz val="11"/>
      <color theme="10"/>
      <name val="Calibri"/>
      <family val="2"/>
    </font>
    <font>
      <b/>
      <i/>
      <sz val="12"/>
      <color theme="1"/>
      <name val="Calibri"/>
      <family val="2"/>
      <scheme val="minor"/>
    </font>
    <font>
      <sz val="12"/>
      <color rgb="FF0000FF"/>
      <name val="Calibri"/>
      <family val="2"/>
      <scheme val="minor"/>
    </font>
    <font>
      <i/>
      <sz val="12"/>
      <color theme="1"/>
      <name val="Calibri"/>
      <family val="2"/>
      <scheme val="minor"/>
    </font>
    <font>
      <sz val="12"/>
      <color rgb="FFFF0000"/>
      <name val="Calibri"/>
      <family val="2"/>
      <scheme val="minor"/>
    </font>
    <font>
      <sz val="12"/>
      <name val="Calibri"/>
      <family val="2"/>
      <scheme val="minor"/>
    </font>
    <font>
      <i/>
      <sz val="11"/>
      <color theme="1"/>
      <name val="Calibri"/>
      <family val="2"/>
      <scheme val="minor"/>
    </font>
  </fonts>
  <fills count="10">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FFFF00"/>
        <bgColor indexed="64"/>
      </patternFill>
    </fill>
    <fill>
      <patternFill patternType="solid">
        <fgColor rgb="FF66CCFF"/>
        <bgColor indexed="64"/>
      </patternFill>
    </fill>
    <fill>
      <patternFill patternType="solid">
        <fgColor rgb="FF66FFFF"/>
        <bgColor indexed="64"/>
      </patternFill>
    </fill>
    <fill>
      <patternFill patternType="solid">
        <fgColor rgb="FFCCFFCC"/>
        <bgColor indexed="64"/>
      </patternFill>
    </fill>
    <fill>
      <patternFill patternType="solid">
        <fgColor rgb="FFCCFFFF"/>
        <bgColor indexed="64"/>
      </patternFill>
    </fill>
  </fills>
  <borders count="1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s>
  <cellStyleXfs count="10">
    <xf numFmtId="0" fontId="0" fillId="0" borderId="0"/>
    <xf numFmtId="0" fontId="1" fillId="0" borderId="0"/>
    <xf numFmtId="9" fontId="21" fillId="0" borderId="0" applyFont="0" applyFill="0" applyBorder="0" applyAlignment="0" applyProtection="0"/>
    <xf numFmtId="0" fontId="22" fillId="0" borderId="0" applyNumberFormat="0" applyFill="0" applyBorder="0" applyAlignment="0" applyProtection="0">
      <alignment vertical="top"/>
      <protection locked="0"/>
    </xf>
    <xf numFmtId="43"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cellStyleXfs>
  <cellXfs count="142">
    <xf numFmtId="0" fontId="0" fillId="0" borderId="0" xfId="0"/>
    <xf numFmtId="0" fontId="3" fillId="4" borderId="0" xfId="0" applyFont="1" applyFill="1"/>
    <xf numFmtId="0" fontId="4" fillId="4" borderId="0" xfId="0" applyFont="1" applyFill="1"/>
    <xf numFmtId="0" fontId="5" fillId="2" borderId="0" xfId="1" applyFont="1" applyFill="1"/>
    <xf numFmtId="0" fontId="6" fillId="2" borderId="0" xfId="1" applyFont="1" applyFill="1"/>
    <xf numFmtId="0" fontId="8" fillId="2" borderId="0" xfId="1" applyFont="1" applyFill="1" applyBorder="1"/>
    <xf numFmtId="0" fontId="6" fillId="2" borderId="0" xfId="1" applyFont="1" applyFill="1" applyBorder="1"/>
    <xf numFmtId="0" fontId="5" fillId="5" borderId="0" xfId="1" applyFont="1" applyFill="1" applyBorder="1"/>
    <xf numFmtId="0" fontId="14" fillId="5" borderId="0" xfId="1" applyFont="1" applyFill="1" applyBorder="1"/>
    <xf numFmtId="0" fontId="15" fillId="5" borderId="0" xfId="1" applyFont="1" applyFill="1" applyBorder="1"/>
    <xf numFmtId="0" fontId="3" fillId="4" borderId="0" xfId="0" applyFont="1" applyFill="1"/>
    <xf numFmtId="0" fontId="9" fillId="2" borderId="0" xfId="1" applyFont="1" applyFill="1" applyBorder="1"/>
    <xf numFmtId="0" fontId="10" fillId="2" borderId="0" xfId="1" applyFont="1" applyFill="1" applyBorder="1"/>
    <xf numFmtId="0" fontId="11" fillId="2" borderId="0" xfId="1" applyFont="1" applyFill="1" applyBorder="1"/>
    <xf numFmtId="0" fontId="12" fillId="5" borderId="0" xfId="1" applyFont="1" applyFill="1" applyBorder="1"/>
    <xf numFmtId="0" fontId="13" fillId="5" borderId="0" xfId="1" applyFont="1" applyFill="1" applyBorder="1"/>
    <xf numFmtId="0" fontId="0" fillId="4" borderId="0" xfId="0" applyFill="1"/>
    <xf numFmtId="0" fontId="3" fillId="4" borderId="0" xfId="0" applyFont="1" applyFill="1"/>
    <xf numFmtId="0" fontId="2" fillId="3" borderId="0" xfId="0" applyFont="1" applyFill="1"/>
    <xf numFmtId="0" fontId="5" fillId="2" borderId="0" xfId="1" applyFont="1" applyFill="1" applyBorder="1"/>
    <xf numFmtId="0" fontId="3" fillId="4" borderId="0" xfId="0" applyFont="1" applyFill="1"/>
    <xf numFmtId="0" fontId="0" fillId="4" borderId="0" xfId="0" applyFill="1"/>
    <xf numFmtId="0" fontId="3" fillId="4" borderId="0" xfId="0" applyFont="1" applyFill="1"/>
    <xf numFmtId="2" fontId="7" fillId="2" borderId="0" xfId="1" applyNumberFormat="1" applyFont="1" applyFill="1" applyBorder="1" applyAlignment="1"/>
    <xf numFmtId="0" fontId="16" fillId="6" borderId="1" xfId="0" applyFont="1" applyFill="1" applyBorder="1"/>
    <xf numFmtId="0" fontId="17" fillId="6" borderId="2" xfId="0" applyFont="1" applyFill="1" applyBorder="1"/>
    <xf numFmtId="0" fontId="18" fillId="6" borderId="3" xfId="0" applyFont="1" applyFill="1" applyBorder="1"/>
    <xf numFmtId="0" fontId="19" fillId="6" borderId="4" xfId="0" applyFont="1" applyFill="1" applyBorder="1"/>
    <xf numFmtId="0" fontId="16" fillId="6" borderId="5" xfId="0" applyFont="1" applyFill="1" applyBorder="1"/>
    <xf numFmtId="0" fontId="20" fillId="6" borderId="6" xfId="0" applyFont="1" applyFill="1" applyBorder="1"/>
    <xf numFmtId="0" fontId="18" fillId="6" borderId="5" xfId="0" applyFont="1" applyFill="1" applyBorder="1"/>
    <xf numFmtId="0" fontId="17" fillId="6" borderId="6" xfId="0" applyFont="1" applyFill="1" applyBorder="1"/>
    <xf numFmtId="0" fontId="17" fillId="6" borderId="7" xfId="0" applyFont="1" applyFill="1" applyBorder="1"/>
    <xf numFmtId="0" fontId="3" fillId="4" borderId="0" xfId="0" applyFont="1" applyFill="1" applyAlignment="1">
      <alignment horizontal="left"/>
    </xf>
    <xf numFmtId="0" fontId="3" fillId="7" borderId="0" xfId="0" applyFont="1" applyFill="1"/>
    <xf numFmtId="0" fontId="22" fillId="4" borderId="0" xfId="3" applyFill="1" applyAlignment="1" applyProtection="1"/>
    <xf numFmtId="0" fontId="23" fillId="7" borderId="8" xfId="0" applyFont="1" applyFill="1" applyBorder="1"/>
    <xf numFmtId="0" fontId="3" fillId="7" borderId="0" xfId="0" applyFont="1" applyFill="1" applyBorder="1"/>
    <xf numFmtId="2" fontId="3" fillId="7" borderId="0" xfId="0" applyNumberFormat="1" applyFont="1" applyFill="1" applyBorder="1"/>
    <xf numFmtId="0" fontId="0" fillId="7" borderId="0" xfId="0" applyFill="1"/>
    <xf numFmtId="0" fontId="24" fillId="4" borderId="0" xfId="0" applyFont="1" applyFill="1"/>
    <xf numFmtId="0" fontId="24" fillId="4" borderId="0" xfId="0" applyFont="1" applyFill="1" applyAlignment="1">
      <alignment horizontal="center"/>
    </xf>
    <xf numFmtId="0" fontId="25" fillId="4" borderId="0" xfId="0" applyFont="1" applyFill="1"/>
    <xf numFmtId="44" fontId="24" fillId="4" borderId="0" xfId="0" applyNumberFormat="1" applyFont="1" applyFill="1"/>
    <xf numFmtId="43" fontId="24" fillId="4" borderId="0" xfId="0" applyNumberFormat="1" applyFont="1" applyFill="1"/>
    <xf numFmtId="164" fontId="24" fillId="4" borderId="0" xfId="0" applyNumberFormat="1" applyFont="1" applyFill="1"/>
    <xf numFmtId="9" fontId="24" fillId="4" borderId="0" xfId="2" applyFont="1" applyFill="1"/>
    <xf numFmtId="10" fontId="24" fillId="4" borderId="0" xfId="2" applyNumberFormat="1" applyFont="1" applyFill="1"/>
    <xf numFmtId="10" fontId="26" fillId="4" borderId="0" xfId="2" applyNumberFormat="1" applyFont="1" applyFill="1"/>
    <xf numFmtId="165" fontId="26" fillId="4" borderId="0" xfId="2" applyNumberFormat="1" applyFont="1" applyFill="1"/>
    <xf numFmtId="0" fontId="3" fillId="8" borderId="12" xfId="0" applyFont="1" applyFill="1" applyBorder="1"/>
    <xf numFmtId="0" fontId="3" fillId="8" borderId="13" xfId="0" applyFont="1" applyFill="1" applyBorder="1"/>
    <xf numFmtId="0" fontId="3" fillId="8" borderId="8" xfId="0" applyFont="1" applyFill="1" applyBorder="1"/>
    <xf numFmtId="0" fontId="3" fillId="8" borderId="0" xfId="0" applyFont="1" applyFill="1" applyBorder="1"/>
    <xf numFmtId="0" fontId="3" fillId="8" borderId="16" xfId="0" applyFont="1" applyFill="1" applyBorder="1"/>
    <xf numFmtId="0" fontId="3" fillId="8" borderId="11" xfId="0" applyFont="1" applyFill="1" applyBorder="1"/>
    <xf numFmtId="10" fontId="26" fillId="8" borderId="14" xfId="0" applyNumberFormat="1" applyFont="1" applyFill="1" applyBorder="1"/>
    <xf numFmtId="42" fontId="26" fillId="8" borderId="15" xfId="0" applyNumberFormat="1" applyFont="1" applyFill="1" applyBorder="1"/>
    <xf numFmtId="10" fontId="26" fillId="8" borderId="15" xfId="2" applyNumberFormat="1" applyFont="1" applyFill="1" applyBorder="1"/>
    <xf numFmtId="42" fontId="26" fillId="8" borderId="17" xfId="0" applyNumberFormat="1" applyFont="1" applyFill="1" applyBorder="1"/>
    <xf numFmtId="168" fontId="26" fillId="4" borderId="0" xfId="0" applyNumberFormat="1" applyFont="1" applyFill="1"/>
    <xf numFmtId="41" fontId="26" fillId="8" borderId="11" xfId="0" applyNumberFormat="1" applyFont="1" applyFill="1" applyBorder="1"/>
    <xf numFmtId="0" fontId="25" fillId="8" borderId="12" xfId="0" applyFont="1" applyFill="1" applyBorder="1" applyAlignment="1">
      <alignment horizontal="center"/>
    </xf>
    <xf numFmtId="0" fontId="25" fillId="8" borderId="13" xfId="0" applyFont="1" applyFill="1" applyBorder="1" applyAlignment="1">
      <alignment horizontal="center"/>
    </xf>
    <xf numFmtId="0" fontId="25" fillId="8" borderId="13" xfId="0" applyFont="1" applyFill="1" applyBorder="1" applyAlignment="1">
      <alignment horizontal="center" wrapText="1"/>
    </xf>
    <xf numFmtId="0" fontId="25" fillId="8" borderId="14" xfId="0" applyFont="1" applyFill="1" applyBorder="1"/>
    <xf numFmtId="14" fontId="24" fillId="8" borderId="8" xfId="0" applyNumberFormat="1" applyFont="1" applyFill="1" applyBorder="1"/>
    <xf numFmtId="165" fontId="24" fillId="8" borderId="0" xfId="2" applyNumberFormat="1" applyFont="1" applyFill="1" applyBorder="1"/>
    <xf numFmtId="166" fontId="24" fillId="8" borderId="0" xfId="0" applyNumberFormat="1" applyFont="1" applyFill="1" applyBorder="1"/>
    <xf numFmtId="42" fontId="24" fillId="8" borderId="0" xfId="0" applyNumberFormat="1" applyFont="1" applyFill="1" applyBorder="1"/>
    <xf numFmtId="42" fontId="26" fillId="8" borderId="0" xfId="0" applyNumberFormat="1" applyFont="1" applyFill="1" applyBorder="1"/>
    <xf numFmtId="167" fontId="26" fillId="8" borderId="0" xfId="0" applyNumberFormat="1" applyFont="1" applyFill="1" applyBorder="1"/>
    <xf numFmtId="165" fontId="26" fillId="8" borderId="15" xfId="2" applyNumberFormat="1" applyFont="1" applyFill="1" applyBorder="1"/>
    <xf numFmtId="41" fontId="26" fillId="8" borderId="0" xfId="0" applyNumberFormat="1" applyFont="1" applyFill="1" applyBorder="1"/>
    <xf numFmtId="165" fontId="26" fillId="8" borderId="17" xfId="2" applyNumberFormat="1" applyFont="1" applyFill="1" applyBorder="1"/>
    <xf numFmtId="42" fontId="26" fillId="8" borderId="11" xfId="0" applyNumberFormat="1" applyFont="1" applyFill="1" applyBorder="1"/>
    <xf numFmtId="0" fontId="27" fillId="8" borderId="11" xfId="0" applyFont="1" applyFill="1" applyBorder="1" applyAlignment="1">
      <alignment horizontal="right"/>
    </xf>
    <xf numFmtId="165" fontId="26" fillId="8" borderId="17" xfId="0" applyNumberFormat="1" applyFont="1" applyFill="1" applyBorder="1"/>
    <xf numFmtId="0" fontId="25" fillId="4" borderId="0" xfId="0" applyFont="1" applyFill="1" applyAlignment="1">
      <alignment vertical="center"/>
    </xf>
    <xf numFmtId="0" fontId="28" fillId="4" borderId="0" xfId="0" applyFont="1" applyFill="1" applyAlignment="1">
      <alignment vertical="center"/>
    </xf>
    <xf numFmtId="0" fontId="3" fillId="9" borderId="0" xfId="0" applyFont="1" applyFill="1"/>
    <xf numFmtId="0" fontId="22" fillId="9" borderId="0" xfId="3" applyFill="1" applyAlignment="1" applyProtection="1"/>
    <xf numFmtId="44" fontId="24" fillId="9" borderId="0" xfId="0" applyNumberFormat="1" applyFont="1" applyFill="1"/>
    <xf numFmtId="43" fontId="24" fillId="9" borderId="0" xfId="0" applyNumberFormat="1" applyFont="1" applyFill="1"/>
    <xf numFmtId="164" fontId="24" fillId="9" borderId="0" xfId="0" applyNumberFormat="1" applyFont="1" applyFill="1"/>
    <xf numFmtId="10" fontId="24" fillId="9" borderId="0" xfId="2" applyNumberFormat="1" applyFont="1" applyFill="1"/>
    <xf numFmtId="10" fontId="26" fillId="9" borderId="0" xfId="2" applyNumberFormat="1" applyFont="1" applyFill="1"/>
    <xf numFmtId="0" fontId="25" fillId="9" borderId="12" xfId="0" applyFont="1" applyFill="1" applyBorder="1" applyAlignment="1">
      <alignment horizontal="center"/>
    </xf>
    <xf numFmtId="0" fontId="25" fillId="9" borderId="13" xfId="0" applyFont="1" applyFill="1" applyBorder="1" applyAlignment="1">
      <alignment horizontal="center"/>
    </xf>
    <xf numFmtId="0" fontId="25" fillId="9" borderId="13" xfId="0" applyFont="1" applyFill="1" applyBorder="1" applyAlignment="1">
      <alignment horizontal="center" wrapText="1"/>
    </xf>
    <xf numFmtId="0" fontId="25" fillId="9" borderId="14" xfId="0" applyFont="1" applyFill="1" applyBorder="1"/>
    <xf numFmtId="14" fontId="24" fillId="9" borderId="8" xfId="0" applyNumberFormat="1" applyFont="1" applyFill="1" applyBorder="1"/>
    <xf numFmtId="165" fontId="24" fillId="9" borderId="0" xfId="2" applyNumberFormat="1" applyFont="1" applyFill="1" applyBorder="1"/>
    <xf numFmtId="166" fontId="24" fillId="9" borderId="0" xfId="0" applyNumberFormat="1" applyFont="1" applyFill="1" applyBorder="1"/>
    <xf numFmtId="42" fontId="24" fillId="9" borderId="0" xfId="0" applyNumberFormat="1" applyFont="1" applyFill="1" applyBorder="1"/>
    <xf numFmtId="42" fontId="26" fillId="9" borderId="0" xfId="0" applyNumberFormat="1" applyFont="1" applyFill="1" applyBorder="1"/>
    <xf numFmtId="167" fontId="26" fillId="9" borderId="0" xfId="0" applyNumberFormat="1" applyFont="1" applyFill="1" applyBorder="1"/>
    <xf numFmtId="165" fontId="26" fillId="9" borderId="15" xfId="2" applyNumberFormat="1" applyFont="1" applyFill="1" applyBorder="1"/>
    <xf numFmtId="41" fontId="24" fillId="9" borderId="0" xfId="0" applyNumberFormat="1" applyFont="1" applyFill="1" applyBorder="1"/>
    <xf numFmtId="41" fontId="26" fillId="9" borderId="0" xfId="0" applyNumberFormat="1" applyFont="1" applyFill="1" applyBorder="1"/>
    <xf numFmtId="41" fontId="26" fillId="9" borderId="11" xfId="0" applyNumberFormat="1" applyFont="1" applyFill="1" applyBorder="1"/>
    <xf numFmtId="165" fontId="26" fillId="9" borderId="17" xfId="2" applyNumberFormat="1" applyFont="1" applyFill="1" applyBorder="1"/>
    <xf numFmtId="0" fontId="3" fillId="9" borderId="16" xfId="0" applyFont="1" applyFill="1" applyBorder="1"/>
    <xf numFmtId="0" fontId="3" fillId="9" borderId="11" xfId="0" applyFont="1" applyFill="1" applyBorder="1"/>
    <xf numFmtId="42" fontId="26" fillId="9" borderId="11" xfId="0" applyNumberFormat="1" applyFont="1" applyFill="1" applyBorder="1"/>
    <xf numFmtId="0" fontId="27" fillId="9" borderId="11" xfId="0" applyFont="1" applyFill="1" applyBorder="1" applyAlignment="1">
      <alignment horizontal="right"/>
    </xf>
    <xf numFmtId="165" fontId="26" fillId="9" borderId="17" xfId="0" applyNumberFormat="1" applyFont="1" applyFill="1" applyBorder="1"/>
    <xf numFmtId="165" fontId="26" fillId="9" borderId="0" xfId="2" applyNumberFormat="1" applyFont="1" applyFill="1"/>
    <xf numFmtId="0" fontId="3" fillId="4" borderId="0" xfId="0" applyFont="1" applyFill="1" applyBorder="1"/>
    <xf numFmtId="10" fontId="26" fillId="9" borderId="0" xfId="0" applyNumberFormat="1" applyFont="1" applyFill="1" applyBorder="1"/>
    <xf numFmtId="10" fontId="26" fillId="9" borderId="0" xfId="2" applyNumberFormat="1" applyFont="1" applyFill="1" applyBorder="1"/>
    <xf numFmtId="168" fontId="26" fillId="9" borderId="0" xfId="0" applyNumberFormat="1" applyFont="1" applyFill="1"/>
    <xf numFmtId="0" fontId="20" fillId="4" borderId="18" xfId="0" applyFont="1" applyFill="1" applyBorder="1"/>
    <xf numFmtId="0" fontId="16" fillId="6" borderId="9" xfId="0" applyFont="1" applyFill="1" applyBorder="1"/>
    <xf numFmtId="0" fontId="18" fillId="6" borderId="10" xfId="0" applyFont="1" applyFill="1" applyBorder="1"/>
    <xf numFmtId="0" fontId="3" fillId="4" borderId="0" xfId="0" applyFont="1" applyFill="1" applyAlignment="1">
      <alignment horizontal="left" wrapText="1"/>
    </xf>
    <xf numFmtId="14" fontId="3" fillId="4" borderId="0" xfId="0" applyNumberFormat="1" applyFont="1" applyFill="1"/>
    <xf numFmtId="165" fontId="3" fillId="4" borderId="0" xfId="2" applyNumberFormat="1" applyFont="1" applyFill="1"/>
    <xf numFmtId="0" fontId="3" fillId="4" borderId="0" xfId="0" applyFont="1" applyFill="1" applyAlignment="1">
      <alignment horizontal="left" wrapText="1"/>
    </xf>
    <xf numFmtId="0" fontId="3" fillId="7" borderId="0" xfId="0" applyFont="1" applyFill="1" applyAlignment="1">
      <alignment horizontal="left" wrapText="1"/>
    </xf>
    <xf numFmtId="0" fontId="22" fillId="4" borderId="0" xfId="3" applyFill="1" applyAlignment="1" applyProtection="1">
      <alignment horizontal="center"/>
    </xf>
    <xf numFmtId="0" fontId="4" fillId="4" borderId="0" xfId="0" applyFont="1" applyFill="1" applyAlignment="1">
      <alignment horizontal="left" wrapText="1"/>
    </xf>
    <xf numFmtId="42" fontId="26" fillId="4" borderId="0" xfId="0" applyNumberFormat="1" applyFont="1" applyFill="1" applyAlignment="1">
      <alignment horizontal="right"/>
    </xf>
    <xf numFmtId="0" fontId="22" fillId="4" borderId="0" xfId="3" applyFill="1" applyAlignment="1" applyProtection="1">
      <alignment horizontal="left"/>
    </xf>
    <xf numFmtId="0" fontId="3" fillId="4" borderId="0" xfId="0" applyFont="1" applyFill="1" applyAlignment="1">
      <alignment horizontal="left"/>
    </xf>
    <xf numFmtId="0" fontId="3" fillId="8" borderId="11" xfId="0" applyFont="1" applyFill="1" applyBorder="1" applyAlignment="1">
      <alignment horizontal="center"/>
    </xf>
    <xf numFmtId="0" fontId="4" fillId="4" borderId="0" xfId="0" applyFont="1" applyFill="1" applyAlignment="1">
      <alignment horizontal="left"/>
    </xf>
    <xf numFmtId="42" fontId="26" fillId="9" borderId="0" xfId="0" applyNumberFormat="1" applyFont="1" applyFill="1" applyAlignment="1">
      <alignment horizontal="right"/>
    </xf>
    <xf numFmtId="0" fontId="22" fillId="9" borderId="0" xfId="3" applyFill="1" applyAlignment="1" applyProtection="1">
      <alignment horizontal="left"/>
    </xf>
    <xf numFmtId="0" fontId="3" fillId="9" borderId="0" xfId="0" applyFont="1" applyFill="1" applyAlignment="1">
      <alignment horizontal="left"/>
    </xf>
    <xf numFmtId="0" fontId="3" fillId="9" borderId="11" xfId="0" applyFont="1" applyFill="1" applyBorder="1" applyAlignment="1">
      <alignment horizontal="center"/>
    </xf>
    <xf numFmtId="0" fontId="25" fillId="4" borderId="0" xfId="0" applyFont="1" applyFill="1" applyAlignment="1">
      <alignment horizontal="left" wrapText="1"/>
    </xf>
    <xf numFmtId="10" fontId="0" fillId="0" borderId="0" xfId="0" applyNumberFormat="1"/>
    <xf numFmtId="9" fontId="0" fillId="0" borderId="0" xfId="0" applyNumberFormat="1"/>
    <xf numFmtId="165" fontId="0" fillId="0" borderId="0" xfId="0" applyNumberFormat="1"/>
    <xf numFmtId="43" fontId="0" fillId="0" borderId="0" xfId="8" applyFont="1"/>
    <xf numFmtId="0" fontId="0" fillId="5" borderId="0" xfId="0" applyFill="1"/>
    <xf numFmtId="44" fontId="0" fillId="0" borderId="0" xfId="9" applyFont="1"/>
    <xf numFmtId="9" fontId="0" fillId="0" borderId="0" xfId="2" applyFont="1"/>
    <xf numFmtId="173" fontId="0" fillId="0" borderId="0" xfId="2" applyNumberFormat="1" applyFont="1"/>
    <xf numFmtId="43" fontId="0" fillId="0" borderId="0" xfId="0" applyNumberFormat="1"/>
    <xf numFmtId="168" fontId="0" fillId="0" borderId="0" xfId="0" applyNumberFormat="1"/>
  </cellXfs>
  <cellStyles count="10">
    <cellStyle name="Comma" xfId="8" builtinId="3"/>
    <cellStyle name="Comma 2" xfId="4"/>
    <cellStyle name="Currency" xfId="9" builtinId="4"/>
    <cellStyle name="Currency 2" xfId="5"/>
    <cellStyle name="Hyperlink" xfId="3" builtinId="8"/>
    <cellStyle name="Normal" xfId="0" builtinId="0"/>
    <cellStyle name="Normal 2" xfId="1"/>
    <cellStyle name="Normal 3" xfId="6"/>
    <cellStyle name="Percent" xfId="2" builtinId="5"/>
    <cellStyle name="Percent 2" xfId="7"/>
  </cellStyles>
  <dxfs count="0"/>
  <tableStyles count="0" defaultTableStyle="TableStyleMedium9" defaultPivotStyle="PivotStyleLight16"/>
  <colors>
    <mruColors>
      <color rgb="FFFFFF99"/>
      <color rgb="FFCCFFFF"/>
      <color rgb="FFCCECFF"/>
      <color rgb="FFCCFFCC"/>
      <color rgb="FF000099"/>
      <color rgb="FF66CCFF"/>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ection 13.10'!A1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2743200</xdr:colOff>
      <xdr:row>11</xdr:row>
      <xdr:rowOff>274320</xdr:rowOff>
    </xdr:to>
    <xdr:sp macro="" textlink="">
      <xdr:nvSpPr>
        <xdr:cNvPr id="3" name="TextBox 2">
          <a:hlinkClick xmlns:r="http://schemas.openxmlformats.org/officeDocument/2006/relationships" r:id="rId1"/>
        </xdr:cNvPr>
        <xdr:cNvSpPr txBox="1"/>
      </xdr:nvSpPr>
      <xdr:spPr>
        <a:xfrm>
          <a:off x="1828800" y="27146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Hyperlink</a:t>
          </a:r>
        </a:p>
      </xdr:txBody>
    </xdr:sp>
    <xdr:clientData/>
  </xdr:twoCellAnchor>
  <xdr:twoCellAnchor editAs="oneCell">
    <xdr:from>
      <xdr:col>4</xdr:col>
      <xdr:colOff>0</xdr:colOff>
      <xdr:row>20</xdr:row>
      <xdr:rowOff>0</xdr:rowOff>
    </xdr:from>
    <xdr:to>
      <xdr:col>4</xdr:col>
      <xdr:colOff>514422</xdr:colOff>
      <xdr:row>21</xdr:row>
      <xdr:rowOff>28607</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67250" y="4800600"/>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781050</xdr:colOff>
      <xdr:row>11</xdr:row>
      <xdr:rowOff>581025</xdr:rowOff>
    </xdr:from>
    <xdr:to>
      <xdr:col>7</xdr:col>
      <xdr:colOff>324664</xdr:colOff>
      <xdr:row>25</xdr:row>
      <xdr:rowOff>190892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5375" y="4133850"/>
          <a:ext cx="5830114" cy="28102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workbookViewId="0"/>
  </sheetViews>
  <sheetFormatPr defaultRowHeight="12.75" x14ac:dyDescent="0.2"/>
  <cols>
    <col min="1" max="3" width="9.140625" style="4"/>
    <col min="4" max="4" width="42.5703125" style="4" customWidth="1"/>
    <col min="5" max="16384" width="9.140625" style="4"/>
  </cols>
  <sheetData>
    <row r="1" spans="1:29" x14ac:dyDescent="0.2">
      <c r="A1" s="19"/>
      <c r="B1" s="19"/>
      <c r="C1" s="19"/>
      <c r="D1" s="19"/>
      <c r="E1" s="19"/>
      <c r="F1" s="19"/>
      <c r="G1" s="19"/>
      <c r="H1" s="19"/>
      <c r="I1" s="19"/>
      <c r="J1" s="19"/>
      <c r="K1" s="19"/>
      <c r="L1" s="19"/>
      <c r="M1" s="3"/>
      <c r="N1" s="3"/>
      <c r="O1" s="3"/>
      <c r="P1" s="3"/>
      <c r="Q1" s="3"/>
      <c r="R1" s="3"/>
      <c r="S1" s="3"/>
      <c r="T1" s="3"/>
      <c r="U1" s="3"/>
      <c r="V1" s="3"/>
      <c r="W1" s="3"/>
      <c r="X1" s="3"/>
      <c r="Y1" s="3"/>
      <c r="Z1" s="3"/>
      <c r="AA1" s="3"/>
      <c r="AB1" s="3"/>
      <c r="AC1" s="3"/>
    </row>
    <row r="2" spans="1:29" x14ac:dyDescent="0.2">
      <c r="A2" s="19"/>
      <c r="B2" s="19"/>
      <c r="C2" s="19"/>
      <c r="D2" s="19"/>
      <c r="E2" s="19"/>
      <c r="F2" s="19"/>
      <c r="G2" s="19"/>
      <c r="H2" s="19"/>
      <c r="I2" s="19"/>
      <c r="J2" s="19"/>
      <c r="K2" s="19"/>
      <c r="L2" s="19"/>
      <c r="M2" s="3"/>
      <c r="N2" s="3"/>
      <c r="O2" s="3"/>
      <c r="P2" s="3"/>
      <c r="Q2" s="3"/>
      <c r="R2" s="3"/>
      <c r="S2" s="3"/>
      <c r="T2" s="3"/>
      <c r="U2" s="3"/>
      <c r="V2" s="3"/>
      <c r="W2" s="3"/>
      <c r="X2" s="3"/>
      <c r="Y2" s="3"/>
      <c r="Z2" s="3"/>
      <c r="AA2" s="3"/>
      <c r="AB2" s="3"/>
      <c r="AC2" s="3"/>
    </row>
    <row r="3" spans="1:29" ht="15.75" x14ac:dyDescent="0.25">
      <c r="A3" s="19"/>
      <c r="B3" s="19"/>
      <c r="C3" s="19"/>
      <c r="D3" s="8" t="s">
        <v>81</v>
      </c>
      <c r="E3" s="7"/>
      <c r="F3" s="7"/>
      <c r="G3" s="19"/>
      <c r="H3" s="19"/>
      <c r="I3" s="19"/>
      <c r="J3" s="19"/>
      <c r="K3" s="19"/>
      <c r="L3" s="19"/>
      <c r="M3" s="3"/>
      <c r="N3" s="3"/>
      <c r="O3" s="3"/>
      <c r="P3" s="3"/>
      <c r="Q3" s="3"/>
      <c r="R3" s="3"/>
      <c r="S3" s="3"/>
      <c r="T3" s="3"/>
      <c r="U3" s="3"/>
      <c r="V3" s="3"/>
      <c r="W3" s="3"/>
      <c r="X3" s="3"/>
      <c r="Y3" s="3"/>
      <c r="Z3" s="3"/>
      <c r="AA3" s="3"/>
      <c r="AB3" s="3"/>
      <c r="AC3" s="3"/>
    </row>
    <row r="4" spans="1:29" ht="15.75" x14ac:dyDescent="0.25">
      <c r="A4" s="19"/>
      <c r="B4" s="19"/>
      <c r="C4" s="19"/>
      <c r="D4" s="9" t="s">
        <v>82</v>
      </c>
      <c r="E4" s="7"/>
      <c r="F4" s="7"/>
      <c r="G4" s="19"/>
      <c r="H4" s="19"/>
      <c r="I4" s="19"/>
      <c r="J4" s="19"/>
      <c r="K4" s="19"/>
      <c r="L4" s="19"/>
      <c r="M4" s="3"/>
      <c r="N4" s="3"/>
      <c r="O4" s="3"/>
      <c r="P4" s="3"/>
      <c r="Q4" s="3"/>
      <c r="R4" s="3"/>
      <c r="S4" s="3"/>
      <c r="T4" s="3"/>
      <c r="U4" s="3"/>
      <c r="V4" s="3"/>
      <c r="W4" s="3"/>
      <c r="X4" s="3"/>
      <c r="Y4" s="3"/>
      <c r="Z4" s="3"/>
      <c r="AA4" s="3"/>
      <c r="AB4" s="3"/>
      <c r="AC4" s="3"/>
    </row>
    <row r="5" spans="1:29" ht="15.75" x14ac:dyDescent="0.25">
      <c r="A5" s="19"/>
      <c r="B5" s="19"/>
      <c r="C5" s="19"/>
      <c r="D5" s="8" t="s">
        <v>67</v>
      </c>
      <c r="E5" s="7"/>
      <c r="F5" s="7"/>
      <c r="G5" s="19"/>
      <c r="H5" s="19"/>
      <c r="I5" s="19"/>
      <c r="J5" s="19"/>
      <c r="K5" s="19"/>
      <c r="L5" s="19"/>
      <c r="M5" s="3"/>
      <c r="N5" s="3"/>
      <c r="O5" s="3"/>
      <c r="P5" s="3"/>
      <c r="Q5" s="3"/>
      <c r="R5" s="3"/>
      <c r="S5" s="3"/>
      <c r="T5" s="3"/>
      <c r="U5" s="3"/>
      <c r="V5" s="3"/>
      <c r="W5" s="3"/>
      <c r="X5" s="3"/>
      <c r="Y5" s="3"/>
      <c r="Z5" s="3"/>
      <c r="AA5" s="3"/>
      <c r="AB5" s="3"/>
      <c r="AC5" s="3"/>
    </row>
    <row r="6" spans="1:29" ht="15.75" x14ac:dyDescent="0.25">
      <c r="A6" s="19"/>
      <c r="B6" s="19"/>
      <c r="C6" s="19"/>
      <c r="D6" s="8" t="s">
        <v>83</v>
      </c>
      <c r="E6" s="7"/>
      <c r="F6" s="7"/>
      <c r="G6" s="19"/>
      <c r="H6" s="19"/>
      <c r="I6" s="19"/>
      <c r="J6" s="19"/>
      <c r="K6" s="19"/>
      <c r="L6" s="19"/>
      <c r="M6" s="3"/>
      <c r="N6" s="3"/>
      <c r="O6" s="3"/>
      <c r="P6" s="3"/>
      <c r="Q6" s="3"/>
      <c r="R6" s="3"/>
      <c r="S6" s="3"/>
      <c r="T6" s="3"/>
      <c r="U6" s="3"/>
      <c r="V6" s="3"/>
      <c r="W6" s="3"/>
      <c r="X6" s="3"/>
      <c r="Y6" s="3"/>
      <c r="Z6" s="3"/>
      <c r="AA6" s="3"/>
      <c r="AB6" s="3"/>
      <c r="AC6" s="3"/>
    </row>
    <row r="7" spans="1:29" x14ac:dyDescent="0.2">
      <c r="A7" s="19"/>
      <c r="B7" s="19"/>
      <c r="C7" s="19"/>
      <c r="D7" s="19"/>
      <c r="E7" s="19"/>
      <c r="F7" s="19"/>
      <c r="G7" s="19"/>
      <c r="H7" s="19"/>
      <c r="I7" s="19"/>
      <c r="J7" s="19"/>
      <c r="K7" s="19"/>
      <c r="L7" s="19"/>
      <c r="M7" s="3"/>
      <c r="N7" s="3"/>
      <c r="O7" s="3"/>
      <c r="P7" s="3"/>
      <c r="Q7" s="3"/>
      <c r="R7" s="3"/>
      <c r="S7" s="3"/>
      <c r="T7" s="3"/>
      <c r="U7" s="3"/>
      <c r="V7" s="3"/>
      <c r="W7" s="3"/>
      <c r="X7" s="3"/>
      <c r="Y7" s="3"/>
      <c r="Z7" s="3"/>
      <c r="AA7" s="3"/>
      <c r="AB7" s="3"/>
      <c r="AC7" s="3"/>
    </row>
    <row r="8" spans="1:29" ht="61.5" x14ac:dyDescent="0.9">
      <c r="A8" s="19"/>
      <c r="B8" s="19"/>
      <c r="C8" s="19"/>
      <c r="D8" s="23" t="s">
        <v>75</v>
      </c>
      <c r="E8" s="19"/>
      <c r="F8" s="5"/>
      <c r="G8" s="19"/>
      <c r="H8" s="19"/>
      <c r="I8" s="19"/>
      <c r="J8" s="19"/>
      <c r="K8" s="19"/>
      <c r="L8" s="19"/>
      <c r="M8" s="3"/>
      <c r="N8" s="3"/>
      <c r="O8" s="3"/>
      <c r="P8" s="3"/>
      <c r="Q8" s="3"/>
      <c r="R8" s="3"/>
      <c r="S8" s="3"/>
      <c r="T8" s="3"/>
      <c r="U8" s="3"/>
      <c r="V8" s="3"/>
      <c r="W8" s="3"/>
      <c r="X8" s="3"/>
      <c r="Y8" s="3"/>
      <c r="Z8" s="3"/>
      <c r="AA8" s="3"/>
      <c r="AB8" s="3"/>
      <c r="AC8" s="3"/>
    </row>
    <row r="9" spans="1:29" x14ac:dyDescent="0.2">
      <c r="A9" s="19"/>
      <c r="B9" s="19"/>
      <c r="C9" s="19"/>
      <c r="D9" s="19"/>
      <c r="E9" s="19"/>
      <c r="F9" s="19"/>
      <c r="G9" s="19"/>
      <c r="H9" s="19"/>
      <c r="I9" s="19"/>
      <c r="J9" s="19"/>
      <c r="K9" s="19"/>
      <c r="L9" s="19"/>
      <c r="M9" s="3"/>
      <c r="N9" s="3"/>
      <c r="O9" s="3"/>
      <c r="P9" s="3"/>
      <c r="Q9" s="3"/>
      <c r="R9" s="3"/>
      <c r="S9" s="3"/>
      <c r="T9" s="3"/>
      <c r="U9" s="3"/>
      <c r="V9" s="3"/>
      <c r="W9" s="3"/>
      <c r="X9" s="3"/>
      <c r="Y9" s="3"/>
      <c r="Z9" s="3"/>
      <c r="AA9" s="3"/>
      <c r="AB9" s="3"/>
      <c r="AC9" s="3"/>
    </row>
    <row r="10" spans="1:29" ht="18.75" x14ac:dyDescent="0.3">
      <c r="A10" s="19"/>
      <c r="B10" s="19"/>
      <c r="C10" s="19"/>
      <c r="D10" s="18" t="s">
        <v>1</v>
      </c>
      <c r="E10" s="18"/>
      <c r="F10" s="18"/>
      <c r="G10" s="18"/>
      <c r="H10" s="19"/>
      <c r="I10" s="19"/>
      <c r="J10" s="19"/>
      <c r="K10" s="19"/>
      <c r="L10" s="19"/>
      <c r="M10" s="3"/>
      <c r="N10" s="3"/>
      <c r="O10" s="3"/>
      <c r="P10" s="3"/>
      <c r="Q10" s="3"/>
      <c r="R10" s="3"/>
      <c r="S10" s="3"/>
      <c r="T10" s="3"/>
      <c r="U10" s="3"/>
      <c r="V10" s="3"/>
      <c r="W10" s="3"/>
      <c r="X10" s="3"/>
      <c r="Y10" s="3"/>
      <c r="Z10" s="3"/>
      <c r="AA10" s="3"/>
      <c r="AB10" s="3"/>
      <c r="AC10" s="3"/>
    </row>
    <row r="11" spans="1:29" ht="19.5" customHeight="1" x14ac:dyDescent="0.3">
      <c r="A11" s="19"/>
      <c r="B11" s="19"/>
      <c r="C11" s="19"/>
      <c r="D11" s="18"/>
      <c r="E11" s="18"/>
      <c r="F11" s="18"/>
      <c r="G11" s="18"/>
      <c r="H11" s="19"/>
      <c r="I11" s="19"/>
      <c r="J11" s="19"/>
      <c r="K11" s="19"/>
      <c r="L11" s="19"/>
      <c r="M11" s="3"/>
      <c r="N11" s="3"/>
      <c r="O11" s="3"/>
      <c r="P11" s="3"/>
      <c r="Q11" s="3"/>
      <c r="R11" s="3"/>
      <c r="S11" s="3"/>
      <c r="T11" s="3"/>
      <c r="U11" s="3"/>
      <c r="V11" s="3"/>
      <c r="W11" s="3"/>
      <c r="X11" s="3"/>
      <c r="Y11" s="3"/>
      <c r="Z11" s="3"/>
      <c r="AA11" s="3"/>
      <c r="AB11" s="3"/>
      <c r="AC11" s="3"/>
    </row>
    <row r="12" spans="1:29" ht="23.45" customHeight="1" x14ac:dyDescent="0.3">
      <c r="A12" s="19"/>
      <c r="B12" s="19"/>
      <c r="C12" s="19"/>
      <c r="F12" s="18"/>
      <c r="G12" s="19"/>
      <c r="H12" s="19"/>
      <c r="I12" s="19"/>
      <c r="J12" s="19"/>
      <c r="K12" s="19"/>
      <c r="L12" s="3"/>
      <c r="M12" s="3"/>
      <c r="N12" s="3"/>
      <c r="O12" s="3"/>
      <c r="P12" s="3"/>
      <c r="Q12" s="3"/>
      <c r="R12" s="3"/>
      <c r="S12" s="3"/>
      <c r="T12" s="3"/>
      <c r="U12" s="3"/>
      <c r="V12" s="3"/>
      <c r="W12" s="3"/>
      <c r="X12" s="3"/>
      <c r="Y12" s="3"/>
      <c r="Z12" s="3"/>
      <c r="AA12" s="3"/>
      <c r="AB12" s="3"/>
    </row>
    <row r="13" spans="1:29" ht="18.75" x14ac:dyDescent="0.3">
      <c r="A13" s="19"/>
      <c r="B13" s="19"/>
      <c r="C13" s="19"/>
      <c r="D13" s="18"/>
      <c r="E13" s="19"/>
      <c r="F13" s="19"/>
      <c r="G13" s="19"/>
      <c r="H13" s="19"/>
      <c r="I13" s="19"/>
      <c r="J13" s="19"/>
      <c r="K13" s="19"/>
      <c r="L13" s="19"/>
      <c r="M13" s="3"/>
      <c r="N13" s="3"/>
      <c r="O13" s="3"/>
      <c r="P13" s="3"/>
      <c r="Q13" s="3"/>
      <c r="R13" s="3"/>
      <c r="S13" s="3"/>
      <c r="T13" s="3"/>
      <c r="U13" s="3"/>
      <c r="V13" s="3"/>
      <c r="W13" s="3"/>
      <c r="X13" s="3"/>
      <c r="Y13" s="3"/>
      <c r="Z13" s="3"/>
      <c r="AA13" s="3"/>
      <c r="AB13" s="3"/>
      <c r="AC13" s="3"/>
    </row>
    <row r="14" spans="1:29" ht="18.75" x14ac:dyDescent="0.3">
      <c r="A14" s="19"/>
      <c r="B14" s="19"/>
      <c r="C14" s="19"/>
      <c r="D14" s="18" t="s">
        <v>2</v>
      </c>
      <c r="E14" s="19"/>
      <c r="F14" s="19"/>
      <c r="G14" s="19"/>
      <c r="H14" s="19"/>
      <c r="I14" s="19"/>
      <c r="J14" s="19"/>
      <c r="K14" s="19"/>
      <c r="L14" s="19"/>
      <c r="M14" s="3"/>
      <c r="N14" s="3"/>
      <c r="O14" s="3"/>
      <c r="P14" s="3"/>
      <c r="Q14" s="3"/>
      <c r="R14" s="3"/>
      <c r="S14" s="3"/>
      <c r="T14" s="3"/>
      <c r="U14" s="3"/>
      <c r="V14" s="3"/>
      <c r="W14" s="3"/>
      <c r="X14" s="3"/>
      <c r="Y14" s="3"/>
      <c r="Z14" s="3"/>
      <c r="AA14" s="3"/>
      <c r="AB14" s="3"/>
      <c r="AC14" s="3"/>
    </row>
    <row r="15" spans="1:29" ht="18.75" x14ac:dyDescent="0.3">
      <c r="A15" s="19"/>
      <c r="B15" s="19"/>
      <c r="C15" s="19"/>
      <c r="D15" s="18"/>
      <c r="E15" s="19"/>
      <c r="F15" s="19"/>
      <c r="G15" s="19"/>
      <c r="H15" s="19"/>
      <c r="I15" s="19"/>
      <c r="J15" s="19"/>
      <c r="K15" s="19"/>
      <c r="L15" s="19"/>
      <c r="M15" s="3"/>
      <c r="N15" s="3"/>
      <c r="O15" s="3"/>
      <c r="P15" s="3"/>
      <c r="Q15" s="3"/>
      <c r="R15" s="3"/>
      <c r="S15" s="3"/>
      <c r="T15" s="3"/>
      <c r="U15" s="3"/>
      <c r="V15" s="3"/>
      <c r="W15" s="3"/>
      <c r="X15" s="3"/>
      <c r="Y15" s="3"/>
      <c r="Z15" s="3"/>
      <c r="AA15" s="3"/>
      <c r="AB15" s="3"/>
      <c r="AC15" s="3"/>
    </row>
    <row r="16" spans="1:29" ht="18.75" x14ac:dyDescent="0.3">
      <c r="A16" s="19"/>
      <c r="B16" s="19"/>
      <c r="C16" s="19"/>
      <c r="D16" s="14" t="s">
        <v>3</v>
      </c>
      <c r="E16" s="19"/>
      <c r="F16" s="19"/>
      <c r="G16" s="19"/>
      <c r="H16" s="19"/>
      <c r="I16" s="19"/>
      <c r="J16" s="19"/>
      <c r="K16" s="19"/>
      <c r="L16" s="19"/>
      <c r="M16" s="3"/>
      <c r="N16" s="3"/>
      <c r="O16" s="3"/>
      <c r="P16" s="3"/>
      <c r="Q16" s="3"/>
      <c r="R16" s="3"/>
      <c r="S16" s="3"/>
      <c r="T16" s="3"/>
      <c r="U16" s="3"/>
      <c r="V16" s="3"/>
      <c r="W16" s="3"/>
      <c r="X16" s="3"/>
      <c r="Y16" s="3"/>
      <c r="Z16" s="3"/>
      <c r="AA16" s="3"/>
      <c r="AB16" s="3"/>
      <c r="AC16" s="3"/>
    </row>
    <row r="17" spans="1:29" ht="18.75" x14ac:dyDescent="0.3">
      <c r="A17" s="19"/>
      <c r="B17" s="19"/>
      <c r="C17" s="19"/>
      <c r="D17" s="15" t="s">
        <v>4</v>
      </c>
      <c r="E17" s="19"/>
      <c r="F17" s="19"/>
      <c r="G17" s="19"/>
      <c r="H17" s="19"/>
      <c r="I17" s="19"/>
      <c r="J17" s="19"/>
      <c r="K17" s="19"/>
      <c r="L17" s="19"/>
      <c r="M17" s="3"/>
      <c r="N17" s="3"/>
      <c r="O17" s="3"/>
      <c r="P17" s="3"/>
      <c r="Q17" s="3"/>
      <c r="R17" s="3"/>
      <c r="S17" s="3"/>
      <c r="T17" s="3"/>
      <c r="U17" s="3"/>
      <c r="V17" s="3"/>
      <c r="W17" s="3"/>
      <c r="X17" s="3"/>
      <c r="Y17" s="3"/>
      <c r="Z17" s="3"/>
      <c r="AA17" s="3"/>
      <c r="AB17" s="3"/>
      <c r="AC17" s="3"/>
    </row>
    <row r="18" spans="1:29" ht="15.75" x14ac:dyDescent="0.25">
      <c r="A18" s="19"/>
      <c r="B18" s="19"/>
      <c r="C18" s="19"/>
      <c r="D18" s="11"/>
      <c r="E18" s="19"/>
      <c r="F18" s="19"/>
      <c r="G18" s="19"/>
      <c r="H18" s="19"/>
      <c r="I18" s="19"/>
      <c r="J18" s="19"/>
      <c r="K18" s="19"/>
      <c r="L18" s="19"/>
      <c r="M18" s="3"/>
      <c r="N18" s="3"/>
      <c r="O18" s="3"/>
      <c r="P18" s="3"/>
      <c r="Q18" s="3"/>
      <c r="R18" s="3"/>
      <c r="S18" s="3"/>
      <c r="T18" s="3"/>
      <c r="U18" s="3"/>
      <c r="V18" s="3"/>
      <c r="W18" s="3"/>
      <c r="X18" s="3"/>
      <c r="Y18" s="3"/>
      <c r="Z18" s="3"/>
      <c r="AA18" s="3"/>
      <c r="AB18" s="3"/>
      <c r="AC18" s="3"/>
    </row>
    <row r="19" spans="1:29" ht="15.75" x14ac:dyDescent="0.25">
      <c r="A19" s="19"/>
      <c r="B19" s="19"/>
      <c r="C19" s="19"/>
      <c r="D19" s="12" t="s">
        <v>0</v>
      </c>
      <c r="E19" s="19"/>
      <c r="F19" s="19"/>
      <c r="G19" s="19"/>
      <c r="H19" s="19"/>
      <c r="I19" s="19"/>
      <c r="J19" s="19"/>
      <c r="K19" s="19"/>
      <c r="L19" s="19"/>
      <c r="M19" s="3"/>
      <c r="N19" s="3"/>
      <c r="O19" s="3"/>
      <c r="P19" s="3"/>
      <c r="Q19" s="3"/>
      <c r="R19" s="3"/>
      <c r="S19" s="3"/>
      <c r="T19" s="3"/>
      <c r="U19" s="3"/>
      <c r="V19" s="3"/>
      <c r="W19" s="3"/>
      <c r="X19" s="3"/>
      <c r="Y19" s="3"/>
      <c r="Z19" s="3"/>
      <c r="AA19" s="3"/>
      <c r="AB19" s="3"/>
      <c r="AC19" s="3"/>
    </row>
    <row r="20" spans="1:29" ht="15.75" x14ac:dyDescent="0.25">
      <c r="A20" s="19"/>
      <c r="B20" s="19"/>
      <c r="C20" s="19"/>
      <c r="D20" s="12" t="s">
        <v>5</v>
      </c>
      <c r="E20" s="19"/>
      <c r="F20" s="19"/>
      <c r="G20" s="19"/>
      <c r="H20" s="19"/>
      <c r="I20" s="19"/>
      <c r="J20" s="19"/>
      <c r="K20" s="19"/>
      <c r="L20" s="19"/>
      <c r="M20" s="3"/>
      <c r="N20" s="3"/>
      <c r="O20" s="3"/>
      <c r="P20" s="3"/>
      <c r="Q20" s="3"/>
      <c r="R20" s="3"/>
      <c r="S20" s="3"/>
      <c r="T20" s="3"/>
      <c r="U20" s="3"/>
      <c r="V20" s="3"/>
      <c r="W20" s="3"/>
      <c r="X20" s="3"/>
      <c r="Y20" s="3"/>
      <c r="Z20" s="3"/>
      <c r="AA20" s="3"/>
      <c r="AB20" s="3"/>
      <c r="AC20" s="3"/>
    </row>
    <row r="21" spans="1:29" ht="15.75" x14ac:dyDescent="0.25">
      <c r="A21" s="19"/>
      <c r="B21" s="19"/>
      <c r="C21" s="19"/>
      <c r="D21" s="12" t="s">
        <v>84</v>
      </c>
      <c r="E21" s="19"/>
      <c r="F21" s="19"/>
      <c r="G21" s="19"/>
      <c r="H21" s="19"/>
      <c r="I21" s="19"/>
      <c r="J21" s="19"/>
      <c r="K21" s="19"/>
      <c r="L21" s="19"/>
      <c r="M21" s="3"/>
      <c r="N21" s="3"/>
      <c r="O21" s="3"/>
      <c r="P21" s="3"/>
      <c r="Q21" s="3"/>
      <c r="R21" s="3"/>
      <c r="S21" s="3"/>
      <c r="T21" s="3"/>
      <c r="U21" s="3"/>
      <c r="V21" s="3"/>
      <c r="W21" s="3"/>
      <c r="X21" s="3"/>
      <c r="Y21" s="3"/>
      <c r="Z21" s="3"/>
      <c r="AA21" s="3"/>
      <c r="AB21" s="3"/>
      <c r="AC21" s="3"/>
    </row>
    <row r="22" spans="1:29" ht="15.75" x14ac:dyDescent="0.25">
      <c r="A22" s="19"/>
      <c r="B22" s="19"/>
      <c r="C22" s="19"/>
      <c r="D22" s="12" t="s">
        <v>6</v>
      </c>
      <c r="E22" s="19"/>
      <c r="F22" s="19"/>
      <c r="G22" s="19"/>
      <c r="H22" s="19"/>
      <c r="I22" s="19"/>
      <c r="J22" s="19"/>
      <c r="K22" s="19"/>
      <c r="L22" s="19"/>
      <c r="M22" s="3"/>
      <c r="N22" s="3"/>
      <c r="O22" s="3"/>
      <c r="P22" s="3"/>
      <c r="Q22" s="3"/>
      <c r="R22" s="3"/>
      <c r="S22" s="3"/>
      <c r="T22" s="3"/>
      <c r="U22" s="3"/>
      <c r="V22" s="3"/>
      <c r="W22" s="3"/>
      <c r="X22" s="3"/>
      <c r="Y22" s="3"/>
      <c r="Z22" s="3"/>
      <c r="AA22" s="3"/>
      <c r="AB22" s="3"/>
      <c r="AC22" s="3"/>
    </row>
    <row r="23" spans="1:29" ht="15.75" x14ac:dyDescent="0.25">
      <c r="A23" s="19"/>
      <c r="B23" s="19"/>
      <c r="C23" s="19"/>
      <c r="D23" s="13" t="s">
        <v>68</v>
      </c>
      <c r="E23" s="19"/>
      <c r="F23" s="19"/>
      <c r="G23" s="19"/>
      <c r="H23" s="19"/>
      <c r="I23" s="19"/>
      <c r="J23" s="19"/>
      <c r="K23" s="19"/>
      <c r="L23" s="19"/>
      <c r="M23" s="3"/>
      <c r="N23" s="3"/>
      <c r="O23" s="3"/>
      <c r="P23" s="3"/>
      <c r="Q23" s="3"/>
      <c r="R23" s="3"/>
      <c r="S23" s="3"/>
      <c r="T23" s="3"/>
      <c r="U23" s="3"/>
      <c r="V23" s="3"/>
      <c r="W23" s="3"/>
      <c r="X23" s="3"/>
      <c r="Y23" s="3"/>
      <c r="Z23" s="3"/>
      <c r="AA23" s="3"/>
      <c r="AB23" s="3"/>
      <c r="AC23" s="3"/>
    </row>
    <row r="24" spans="1:29" ht="15.75" x14ac:dyDescent="0.25">
      <c r="A24" s="19"/>
      <c r="B24" s="19"/>
      <c r="C24" s="19"/>
      <c r="D24" s="13" t="s">
        <v>7</v>
      </c>
      <c r="E24" s="19"/>
      <c r="F24" s="19"/>
      <c r="G24" s="19"/>
      <c r="H24" s="19"/>
      <c r="I24" s="19"/>
      <c r="J24" s="19"/>
      <c r="K24" s="19"/>
      <c r="L24" s="19"/>
      <c r="M24" s="3"/>
      <c r="N24" s="3"/>
      <c r="O24" s="3"/>
      <c r="P24" s="3"/>
      <c r="Q24" s="3"/>
      <c r="R24" s="3"/>
      <c r="S24" s="3"/>
      <c r="T24" s="3"/>
      <c r="U24" s="3"/>
      <c r="V24" s="3"/>
      <c r="W24" s="3"/>
      <c r="X24" s="3"/>
      <c r="Y24" s="3"/>
      <c r="Z24" s="3"/>
      <c r="AA24" s="3"/>
      <c r="AB24" s="3"/>
      <c r="AC24" s="3"/>
    </row>
    <row r="25" spans="1:29" x14ac:dyDescent="0.2">
      <c r="A25" s="19"/>
      <c r="B25" s="19"/>
      <c r="C25" s="19"/>
      <c r="D25" s="19"/>
      <c r="E25" s="19"/>
      <c r="F25" s="19"/>
      <c r="G25" s="19"/>
      <c r="H25" s="19"/>
      <c r="I25" s="19"/>
      <c r="J25" s="19"/>
      <c r="K25" s="19"/>
      <c r="L25" s="19"/>
      <c r="M25" s="3"/>
      <c r="N25" s="3"/>
      <c r="O25" s="3"/>
      <c r="P25" s="3"/>
      <c r="Q25" s="3"/>
      <c r="R25" s="3"/>
      <c r="S25" s="3"/>
      <c r="T25" s="3"/>
      <c r="U25" s="3"/>
      <c r="V25" s="3"/>
      <c r="W25" s="3"/>
      <c r="X25" s="3"/>
      <c r="Y25" s="3"/>
      <c r="Z25" s="3"/>
      <c r="AA25" s="3"/>
      <c r="AB25" s="3"/>
      <c r="AC25" s="3"/>
    </row>
    <row r="26" spans="1:29" x14ac:dyDescent="0.2">
      <c r="A26" s="19"/>
      <c r="B26" s="19"/>
      <c r="C26" s="19"/>
      <c r="D26" s="19"/>
      <c r="E26" s="19"/>
      <c r="F26" s="19"/>
      <c r="G26" s="19"/>
      <c r="H26" s="19"/>
      <c r="I26" s="19"/>
      <c r="J26" s="19"/>
      <c r="K26" s="19"/>
      <c r="L26" s="19"/>
      <c r="M26" s="3"/>
      <c r="N26" s="3"/>
      <c r="O26" s="3"/>
      <c r="P26" s="3"/>
      <c r="Q26" s="3"/>
      <c r="R26" s="3"/>
      <c r="S26" s="3"/>
      <c r="T26" s="3"/>
      <c r="U26" s="3"/>
      <c r="V26" s="3"/>
      <c r="W26" s="3"/>
      <c r="X26" s="3"/>
      <c r="Y26" s="3"/>
      <c r="Z26" s="3"/>
      <c r="AA26" s="3"/>
      <c r="AB26" s="3"/>
      <c r="AC26" s="3"/>
    </row>
    <row r="27" spans="1:29" x14ac:dyDescent="0.2">
      <c r="A27" s="19"/>
      <c r="B27" s="19"/>
      <c r="C27" s="19"/>
      <c r="D27" s="19"/>
      <c r="E27" s="19"/>
      <c r="F27" s="19"/>
      <c r="G27" s="19"/>
      <c r="H27" s="19"/>
      <c r="I27" s="19"/>
      <c r="J27" s="19"/>
      <c r="K27" s="19"/>
      <c r="L27" s="19"/>
      <c r="M27" s="3"/>
      <c r="N27" s="3"/>
      <c r="O27" s="3"/>
      <c r="P27" s="3"/>
      <c r="Q27" s="3"/>
      <c r="R27" s="3"/>
      <c r="S27" s="3"/>
      <c r="T27" s="3"/>
      <c r="U27" s="3"/>
      <c r="V27" s="3"/>
      <c r="W27" s="3"/>
      <c r="X27" s="3"/>
      <c r="Y27" s="3"/>
      <c r="Z27" s="3"/>
      <c r="AA27" s="3"/>
      <c r="AB27" s="3"/>
      <c r="AC27" s="3"/>
    </row>
    <row r="28" spans="1:29" x14ac:dyDescent="0.2">
      <c r="A28" s="19"/>
      <c r="B28" s="19"/>
      <c r="C28" s="19"/>
      <c r="D28" s="19"/>
      <c r="E28" s="19"/>
      <c r="F28" s="19"/>
      <c r="G28" s="19"/>
      <c r="H28" s="19"/>
      <c r="I28" s="19"/>
      <c r="J28" s="19"/>
      <c r="K28" s="19"/>
      <c r="L28" s="19"/>
      <c r="M28" s="3"/>
      <c r="N28" s="3"/>
      <c r="O28" s="3"/>
      <c r="P28" s="3"/>
      <c r="Q28" s="3"/>
      <c r="R28" s="3"/>
      <c r="S28" s="3"/>
      <c r="T28" s="3"/>
      <c r="U28" s="3"/>
      <c r="V28" s="3"/>
      <c r="W28" s="3"/>
      <c r="X28" s="3"/>
      <c r="Y28" s="3"/>
      <c r="Z28" s="3"/>
      <c r="AA28" s="3"/>
      <c r="AB28" s="3"/>
      <c r="AC28" s="3"/>
    </row>
    <row r="29" spans="1:29" x14ac:dyDescent="0.2">
      <c r="A29" s="19"/>
      <c r="B29" s="19"/>
      <c r="C29" s="19"/>
      <c r="D29" s="19"/>
      <c r="E29" s="19"/>
      <c r="F29" s="19"/>
      <c r="G29" s="19"/>
      <c r="H29" s="19"/>
      <c r="I29" s="19"/>
      <c r="J29" s="19"/>
      <c r="K29" s="19"/>
      <c r="L29" s="19"/>
      <c r="M29" s="3"/>
      <c r="N29" s="3"/>
      <c r="O29" s="3"/>
      <c r="P29" s="3"/>
      <c r="Q29" s="3"/>
      <c r="R29" s="3"/>
      <c r="S29" s="3"/>
      <c r="T29" s="3"/>
      <c r="U29" s="3"/>
      <c r="V29" s="3"/>
      <c r="W29" s="3"/>
      <c r="X29" s="3"/>
      <c r="Y29" s="3"/>
      <c r="Z29" s="3"/>
      <c r="AA29" s="3"/>
      <c r="AB29" s="3"/>
      <c r="AC29" s="3"/>
    </row>
    <row r="30" spans="1:29" x14ac:dyDescent="0.2">
      <c r="A30" s="19"/>
      <c r="B30" s="19"/>
      <c r="C30" s="19"/>
      <c r="D30" s="19"/>
      <c r="E30" s="19"/>
      <c r="F30" s="19"/>
      <c r="G30" s="19"/>
      <c r="H30" s="19"/>
      <c r="I30" s="19"/>
      <c r="J30" s="19"/>
      <c r="K30" s="19"/>
      <c r="L30" s="19"/>
      <c r="M30" s="3"/>
      <c r="N30" s="3"/>
      <c r="O30" s="3"/>
      <c r="P30" s="3"/>
      <c r="Q30" s="3"/>
      <c r="R30" s="3"/>
      <c r="S30" s="3"/>
      <c r="T30" s="3"/>
      <c r="U30" s="3"/>
      <c r="V30" s="3"/>
      <c r="W30" s="3"/>
      <c r="X30" s="3"/>
      <c r="Y30" s="3"/>
      <c r="Z30" s="3"/>
      <c r="AA30" s="3"/>
      <c r="AB30" s="3"/>
      <c r="AC30" s="3"/>
    </row>
    <row r="31" spans="1:29" x14ac:dyDescent="0.2">
      <c r="A31" s="19"/>
      <c r="B31" s="19"/>
      <c r="C31" s="19"/>
      <c r="D31" s="19"/>
      <c r="E31" s="19"/>
      <c r="F31" s="19"/>
      <c r="G31" s="19"/>
      <c r="H31" s="19"/>
      <c r="I31" s="19"/>
      <c r="J31" s="19"/>
      <c r="K31" s="19"/>
      <c r="L31" s="19"/>
      <c r="M31" s="3"/>
      <c r="N31" s="3"/>
      <c r="O31" s="3"/>
      <c r="P31" s="3"/>
      <c r="Q31" s="3"/>
      <c r="R31" s="3"/>
      <c r="S31" s="3"/>
      <c r="T31" s="3"/>
      <c r="U31" s="3"/>
      <c r="V31" s="3"/>
      <c r="W31" s="3"/>
      <c r="X31" s="3"/>
      <c r="Y31" s="3"/>
      <c r="Z31" s="3"/>
      <c r="AA31" s="3"/>
      <c r="AB31" s="3"/>
      <c r="AC31" s="3"/>
    </row>
    <row r="32" spans="1:29" x14ac:dyDescent="0.2">
      <c r="A32" s="19"/>
      <c r="B32" s="19"/>
      <c r="C32" s="19"/>
      <c r="D32" s="19"/>
      <c r="E32" s="19"/>
      <c r="F32" s="19"/>
      <c r="G32" s="19"/>
      <c r="H32" s="19"/>
      <c r="I32" s="19"/>
      <c r="J32" s="19"/>
      <c r="K32" s="19"/>
      <c r="L32" s="19"/>
      <c r="M32" s="3"/>
      <c r="N32" s="3"/>
      <c r="O32" s="3"/>
      <c r="P32" s="3"/>
      <c r="Q32" s="3"/>
      <c r="R32" s="3"/>
      <c r="S32" s="3"/>
      <c r="T32" s="3"/>
      <c r="U32" s="3"/>
      <c r="V32" s="3"/>
      <c r="W32" s="3"/>
      <c r="X32" s="3"/>
      <c r="Y32" s="3"/>
      <c r="Z32" s="3"/>
      <c r="AA32" s="3"/>
      <c r="AB32" s="3"/>
      <c r="AC32" s="3"/>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6"/>
      <c r="B36" s="6"/>
      <c r="C36" s="6"/>
      <c r="D36" s="6"/>
      <c r="E36" s="6"/>
      <c r="F36" s="6"/>
      <c r="G36" s="6"/>
      <c r="H36" s="6"/>
      <c r="I36" s="6"/>
      <c r="J36" s="6"/>
      <c r="K36" s="6"/>
      <c r="L36" s="6"/>
    </row>
    <row r="37" spans="1:12" x14ac:dyDescent="0.2">
      <c r="A37" s="6"/>
      <c r="B37" s="6"/>
      <c r="C37" s="6"/>
      <c r="D37" s="6"/>
      <c r="E37" s="6"/>
      <c r="F37" s="6"/>
      <c r="G37" s="6"/>
      <c r="H37" s="6"/>
      <c r="I37" s="6"/>
      <c r="J37" s="6"/>
      <c r="K37" s="6"/>
      <c r="L37" s="6"/>
    </row>
    <row r="38" spans="1:12" x14ac:dyDescent="0.2">
      <c r="A38" s="6"/>
      <c r="B38" s="6"/>
      <c r="C38" s="6"/>
      <c r="D38" s="6"/>
      <c r="E38" s="6"/>
      <c r="F38" s="6"/>
      <c r="G38" s="6"/>
      <c r="H38" s="6"/>
      <c r="I38" s="6"/>
      <c r="J38" s="6"/>
      <c r="K38" s="6"/>
      <c r="L38" s="6"/>
    </row>
    <row r="39" spans="1:12" x14ac:dyDescent="0.2">
      <c r="A39" s="6"/>
      <c r="B39" s="6"/>
      <c r="C39" s="6"/>
      <c r="D39" s="6"/>
      <c r="E39" s="6"/>
      <c r="F39" s="6"/>
      <c r="G39" s="6"/>
      <c r="H39" s="6"/>
      <c r="I39" s="6"/>
      <c r="J39" s="6"/>
      <c r="K39" s="6"/>
      <c r="L39" s="6"/>
    </row>
    <row r="40" spans="1:12" x14ac:dyDescent="0.2">
      <c r="A40" s="6"/>
      <c r="B40" s="6"/>
      <c r="C40" s="6"/>
      <c r="D40" s="6"/>
      <c r="E40" s="6"/>
      <c r="F40" s="6"/>
      <c r="G40" s="6"/>
      <c r="H40" s="6"/>
      <c r="I40" s="6"/>
      <c r="J40" s="6"/>
      <c r="K40" s="6"/>
      <c r="L40" s="6"/>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6"/>
      <c r="B44" s="6"/>
      <c r="C44" s="6"/>
      <c r="D44" s="6"/>
      <c r="E44" s="6"/>
      <c r="F44" s="6"/>
      <c r="G44" s="6"/>
      <c r="H44" s="6"/>
      <c r="I44" s="6"/>
      <c r="J44" s="6"/>
      <c r="K44" s="6"/>
      <c r="L44" s="6"/>
    </row>
    <row r="45" spans="1:12" x14ac:dyDescent="0.2">
      <c r="A45" s="6"/>
      <c r="B45" s="6"/>
      <c r="C45" s="6"/>
      <c r="D45" s="6"/>
      <c r="E45" s="6"/>
      <c r="F45" s="6"/>
      <c r="G45" s="6"/>
      <c r="H45" s="6"/>
      <c r="I45" s="6"/>
      <c r="J45" s="6"/>
      <c r="K45" s="6"/>
      <c r="L45" s="6"/>
    </row>
    <row r="46" spans="1:12" x14ac:dyDescent="0.2">
      <c r="A46" s="6"/>
      <c r="B46" s="6"/>
      <c r="C46" s="6"/>
      <c r="D46" s="6"/>
      <c r="E46" s="6"/>
      <c r="F46" s="6"/>
      <c r="G46" s="6"/>
      <c r="H46" s="6"/>
      <c r="I46" s="6"/>
      <c r="J46" s="6"/>
      <c r="K46" s="6"/>
      <c r="L46" s="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6"/>
      <c r="B62" s="6"/>
      <c r="C62" s="6"/>
      <c r="D62" s="6"/>
      <c r="E62" s="6"/>
      <c r="F62" s="6"/>
      <c r="G62" s="6"/>
      <c r="H62" s="6"/>
      <c r="I62" s="6"/>
      <c r="J62" s="6"/>
      <c r="K62" s="6"/>
      <c r="L62" s="6"/>
    </row>
    <row r="63" spans="1:12" x14ac:dyDescent="0.2">
      <c r="A63" s="6"/>
      <c r="B63" s="6"/>
      <c r="C63" s="6"/>
      <c r="D63" s="6"/>
      <c r="E63" s="6"/>
      <c r="F63" s="6"/>
      <c r="G63" s="6"/>
      <c r="H63" s="6"/>
      <c r="I63" s="6"/>
      <c r="J63" s="6"/>
      <c r="K63" s="6"/>
      <c r="L63" s="6"/>
    </row>
    <row r="64" spans="1:12" x14ac:dyDescent="0.2">
      <c r="A64" s="6"/>
      <c r="B64" s="6"/>
      <c r="C64" s="6"/>
      <c r="D64" s="6"/>
      <c r="E64" s="6"/>
      <c r="F64" s="6"/>
      <c r="G64" s="6"/>
      <c r="H64" s="6"/>
      <c r="I64" s="6"/>
      <c r="J64" s="6"/>
      <c r="K64" s="6"/>
      <c r="L64" s="6"/>
    </row>
    <row r="65" spans="1:12" x14ac:dyDescent="0.2">
      <c r="A65" s="6"/>
      <c r="B65" s="6"/>
      <c r="C65" s="6"/>
      <c r="D65" s="6"/>
      <c r="E65" s="6"/>
      <c r="F65" s="6"/>
      <c r="G65" s="6"/>
      <c r="H65" s="6"/>
      <c r="I65" s="6"/>
      <c r="J65" s="6"/>
      <c r="K65" s="6"/>
      <c r="L65" s="6"/>
    </row>
    <row r="66" spans="1:12" x14ac:dyDescent="0.2">
      <c r="A66" s="6"/>
      <c r="B66" s="6"/>
      <c r="C66" s="6"/>
      <c r="D66" s="6"/>
      <c r="E66" s="6"/>
      <c r="F66" s="6"/>
      <c r="G66" s="6"/>
      <c r="H66" s="6"/>
      <c r="I66" s="6"/>
      <c r="J66" s="6"/>
      <c r="K66" s="6"/>
      <c r="L66" s="6"/>
    </row>
    <row r="67" spans="1:12" x14ac:dyDescent="0.2">
      <c r="A67" s="6"/>
      <c r="B67" s="6"/>
      <c r="C67" s="6"/>
      <c r="D67" s="6"/>
      <c r="E67" s="6"/>
      <c r="F67" s="6"/>
      <c r="G67" s="6"/>
      <c r="H67" s="6"/>
      <c r="I67" s="6"/>
      <c r="J67" s="6"/>
      <c r="K67" s="6"/>
      <c r="L67" s="6"/>
    </row>
    <row r="68" spans="1:12" x14ac:dyDescent="0.2">
      <c r="A68" s="6"/>
      <c r="B68" s="6"/>
      <c r="C68" s="6"/>
      <c r="D68" s="6"/>
      <c r="E68" s="6"/>
      <c r="F68" s="6"/>
      <c r="G68" s="6"/>
      <c r="H68" s="6"/>
      <c r="I68" s="6"/>
      <c r="J68" s="6"/>
      <c r="K68" s="6"/>
      <c r="L68" s="6"/>
    </row>
    <row r="69" spans="1:12" x14ac:dyDescent="0.2">
      <c r="A69" s="6"/>
      <c r="B69" s="6"/>
      <c r="C69" s="6"/>
      <c r="D69" s="6"/>
      <c r="E69" s="6"/>
      <c r="F69" s="6"/>
      <c r="G69" s="6"/>
      <c r="H69" s="6"/>
      <c r="I69" s="6"/>
      <c r="J69" s="6"/>
      <c r="K69" s="6"/>
      <c r="L69" s="6"/>
    </row>
    <row r="70" spans="1:12" x14ac:dyDescent="0.2">
      <c r="A70" s="6"/>
      <c r="B70" s="6"/>
      <c r="C70" s="6"/>
      <c r="D70" s="6"/>
      <c r="E70" s="6"/>
      <c r="F70" s="6"/>
      <c r="G70" s="6"/>
      <c r="H70" s="6"/>
      <c r="I70" s="6"/>
      <c r="J70" s="6"/>
      <c r="K70" s="6"/>
      <c r="L70" s="6"/>
    </row>
    <row r="71" spans="1:12" x14ac:dyDescent="0.2">
      <c r="A71" s="6"/>
      <c r="B71" s="6"/>
      <c r="C71" s="6"/>
      <c r="D71" s="6"/>
      <c r="E71" s="6"/>
      <c r="F71" s="6"/>
      <c r="G71" s="6"/>
      <c r="H71" s="6"/>
      <c r="I71" s="6"/>
      <c r="J71" s="6"/>
      <c r="K71" s="6"/>
      <c r="L71" s="6"/>
    </row>
    <row r="72" spans="1:12" x14ac:dyDescent="0.2">
      <c r="A72" s="6"/>
      <c r="B72" s="6"/>
      <c r="C72" s="6"/>
      <c r="D72" s="6"/>
      <c r="E72" s="6"/>
      <c r="F72" s="6"/>
      <c r="G72" s="6"/>
      <c r="H72" s="6"/>
      <c r="I72" s="6"/>
      <c r="J72" s="6"/>
      <c r="K72" s="6"/>
      <c r="L72" s="6"/>
    </row>
    <row r="73" spans="1:12" x14ac:dyDescent="0.2">
      <c r="A73" s="6"/>
      <c r="B73" s="6"/>
      <c r="C73" s="6"/>
      <c r="D73" s="6"/>
      <c r="E73" s="6"/>
      <c r="F73" s="6"/>
      <c r="G73" s="6"/>
      <c r="H73" s="6"/>
      <c r="I73" s="6"/>
      <c r="J73" s="6"/>
      <c r="K73" s="6"/>
      <c r="L73" s="6"/>
    </row>
    <row r="74" spans="1:12" x14ac:dyDescent="0.2">
      <c r="A74" s="6"/>
      <c r="B74" s="6"/>
      <c r="C74" s="6"/>
      <c r="D74" s="6"/>
      <c r="E74" s="6"/>
      <c r="F74" s="6"/>
      <c r="G74" s="6"/>
      <c r="H74" s="6"/>
      <c r="I74" s="6"/>
      <c r="J74" s="6"/>
      <c r="K74" s="6"/>
      <c r="L74" s="6"/>
    </row>
    <row r="75" spans="1:12" x14ac:dyDescent="0.2">
      <c r="A75" s="6"/>
      <c r="B75" s="6"/>
      <c r="C75" s="6"/>
      <c r="D75" s="6"/>
      <c r="E75" s="6"/>
      <c r="F75" s="6"/>
      <c r="G75" s="6"/>
      <c r="H75" s="6"/>
      <c r="I75" s="6"/>
      <c r="J75" s="6"/>
      <c r="K75" s="6"/>
      <c r="L75" s="6"/>
    </row>
    <row r="76" spans="1:12" x14ac:dyDescent="0.2">
      <c r="A76" s="6"/>
      <c r="B76" s="6"/>
      <c r="C76" s="6"/>
      <c r="D76" s="6"/>
      <c r="E76" s="6"/>
      <c r="F76" s="6"/>
      <c r="G76" s="6"/>
      <c r="H76" s="6"/>
      <c r="I76" s="6"/>
      <c r="J76" s="6"/>
      <c r="K76" s="6"/>
      <c r="L76" s="6"/>
    </row>
    <row r="77" spans="1:12" x14ac:dyDescent="0.2">
      <c r="A77" s="6"/>
      <c r="B77" s="6"/>
      <c r="C77" s="6"/>
      <c r="D77" s="6"/>
      <c r="E77" s="6"/>
      <c r="F77" s="6"/>
      <c r="G77" s="6"/>
      <c r="H77" s="6"/>
      <c r="I77" s="6"/>
      <c r="J77" s="6"/>
      <c r="K77" s="6"/>
      <c r="L77" s="6"/>
    </row>
    <row r="78" spans="1:12" x14ac:dyDescent="0.2">
      <c r="A78" s="6"/>
      <c r="B78" s="6"/>
      <c r="C78" s="6"/>
      <c r="D78" s="6"/>
      <c r="E78" s="6"/>
      <c r="F78" s="6"/>
      <c r="G78" s="6"/>
      <c r="H78" s="6"/>
      <c r="I78" s="6"/>
      <c r="J78" s="6"/>
      <c r="K78" s="6"/>
      <c r="L78" s="6"/>
    </row>
    <row r="79" spans="1:12" x14ac:dyDescent="0.2">
      <c r="A79" s="6"/>
      <c r="B79" s="6"/>
      <c r="C79" s="6"/>
      <c r="D79" s="6"/>
      <c r="E79" s="6"/>
      <c r="F79" s="6"/>
      <c r="G79" s="6"/>
      <c r="H79" s="6"/>
      <c r="I79" s="6"/>
      <c r="J79" s="6"/>
      <c r="K79" s="6"/>
      <c r="L79" s="6"/>
    </row>
    <row r="80" spans="1:12" x14ac:dyDescent="0.2">
      <c r="A80" s="6"/>
      <c r="B80" s="6"/>
      <c r="C80" s="6"/>
      <c r="D80" s="6"/>
      <c r="E80" s="6"/>
      <c r="F80" s="6"/>
      <c r="G80" s="6"/>
      <c r="H80" s="6"/>
      <c r="I80" s="6"/>
      <c r="J80" s="6"/>
      <c r="K80" s="6"/>
      <c r="L80" s="6"/>
    </row>
    <row r="81" spans="1:12" x14ac:dyDescent="0.2">
      <c r="A81" s="6"/>
      <c r="B81" s="6"/>
      <c r="C81" s="6"/>
      <c r="D81" s="6"/>
      <c r="E81" s="6"/>
      <c r="F81" s="6"/>
      <c r="G81" s="6"/>
      <c r="H81" s="6"/>
      <c r="I81" s="6"/>
      <c r="J81" s="6"/>
      <c r="K81" s="6"/>
      <c r="L81" s="6"/>
    </row>
    <row r="82" spans="1:12" x14ac:dyDescent="0.2">
      <c r="A82" s="6"/>
      <c r="B82" s="6"/>
      <c r="C82" s="6"/>
      <c r="D82" s="6"/>
      <c r="E82" s="6"/>
      <c r="F82" s="6"/>
      <c r="G82" s="6"/>
      <c r="H82" s="6"/>
      <c r="I82" s="6"/>
      <c r="J82" s="6"/>
      <c r="K82" s="6"/>
      <c r="L82" s="6"/>
    </row>
    <row r="83" spans="1:12" x14ac:dyDescent="0.2">
      <c r="A83" s="6"/>
      <c r="B83" s="6"/>
      <c r="C83" s="6"/>
      <c r="D83" s="6"/>
      <c r="E83" s="6"/>
      <c r="F83" s="6"/>
      <c r="G83" s="6"/>
      <c r="H83" s="6"/>
      <c r="I83" s="6"/>
      <c r="J83" s="6"/>
      <c r="K83" s="6"/>
      <c r="L83" s="6"/>
    </row>
    <row r="84" spans="1:12" x14ac:dyDescent="0.2">
      <c r="A84" s="6"/>
      <c r="B84" s="6"/>
      <c r="C84" s="6"/>
      <c r="D84" s="6"/>
      <c r="E84" s="6"/>
      <c r="F84" s="6"/>
      <c r="G84" s="6"/>
      <c r="H84" s="6"/>
      <c r="I84" s="6"/>
      <c r="J84" s="6"/>
      <c r="K84" s="6"/>
      <c r="L84" s="6"/>
    </row>
    <row r="85" spans="1:12" x14ac:dyDescent="0.2">
      <c r="A85" s="6"/>
      <c r="B85" s="6"/>
      <c r="C85" s="6"/>
      <c r="D85" s="6"/>
      <c r="E85" s="6"/>
      <c r="F85" s="6"/>
      <c r="G85" s="6"/>
      <c r="H85" s="6"/>
      <c r="I85" s="6"/>
      <c r="J85" s="6"/>
      <c r="K85" s="6"/>
      <c r="L85" s="6"/>
    </row>
    <row r="86" spans="1:12" x14ac:dyDescent="0.2">
      <c r="A86" s="6"/>
      <c r="B86" s="6"/>
      <c r="C86" s="6"/>
      <c r="D86" s="6"/>
      <c r="E86" s="6"/>
      <c r="F86" s="6"/>
      <c r="G86" s="6"/>
      <c r="H86" s="6"/>
      <c r="I86" s="6"/>
      <c r="J86" s="6"/>
      <c r="K86" s="6"/>
      <c r="L86" s="6"/>
    </row>
    <row r="87" spans="1:12" x14ac:dyDescent="0.2">
      <c r="A87" s="6"/>
      <c r="B87" s="6"/>
      <c r="C87" s="6"/>
      <c r="D87" s="6"/>
      <c r="E87" s="6"/>
      <c r="F87" s="6"/>
      <c r="G87" s="6"/>
      <c r="H87" s="6"/>
      <c r="I87" s="6"/>
      <c r="J87" s="6"/>
      <c r="K87" s="6"/>
      <c r="L87" s="6"/>
    </row>
    <row r="88" spans="1:12" x14ac:dyDescent="0.2">
      <c r="A88" s="6"/>
      <c r="B88" s="6"/>
      <c r="C88" s="6"/>
      <c r="D88" s="6"/>
      <c r="E88" s="6"/>
      <c r="F88" s="6"/>
      <c r="G88" s="6"/>
      <c r="H88" s="6"/>
      <c r="I88" s="6"/>
      <c r="J88" s="6"/>
      <c r="K88" s="6"/>
      <c r="L88" s="6"/>
    </row>
    <row r="89" spans="1:12" x14ac:dyDescent="0.2">
      <c r="A89" s="6"/>
      <c r="B89" s="6"/>
      <c r="C89" s="6"/>
      <c r="D89" s="6"/>
      <c r="E89" s="6"/>
      <c r="F89" s="6"/>
      <c r="G89" s="6"/>
      <c r="H89" s="6"/>
      <c r="I89" s="6"/>
      <c r="J89" s="6"/>
      <c r="K89" s="6"/>
      <c r="L89" s="6"/>
    </row>
    <row r="90" spans="1:12" x14ac:dyDescent="0.2">
      <c r="A90" s="6"/>
      <c r="B90" s="6"/>
      <c r="C90" s="6"/>
      <c r="D90" s="6"/>
      <c r="E90" s="6"/>
      <c r="F90" s="6"/>
      <c r="G90" s="6"/>
      <c r="H90" s="6"/>
      <c r="I90" s="6"/>
      <c r="J90" s="6"/>
      <c r="K90" s="6"/>
      <c r="L90" s="6"/>
    </row>
    <row r="91" spans="1:12" x14ac:dyDescent="0.2">
      <c r="A91" s="6"/>
      <c r="B91" s="6"/>
      <c r="C91" s="6"/>
      <c r="D91" s="6"/>
      <c r="E91" s="6"/>
      <c r="F91" s="6"/>
      <c r="G91" s="6"/>
      <c r="H91" s="6"/>
      <c r="I91" s="6"/>
      <c r="J91" s="6"/>
      <c r="K91" s="6"/>
      <c r="L91" s="6"/>
    </row>
    <row r="92" spans="1:12" x14ac:dyDescent="0.2">
      <c r="A92" s="6"/>
      <c r="B92" s="6"/>
      <c r="C92" s="6"/>
      <c r="D92" s="6"/>
      <c r="E92" s="6"/>
      <c r="F92" s="6"/>
      <c r="G92" s="6"/>
      <c r="H92" s="6"/>
      <c r="I92" s="6"/>
      <c r="J92" s="6"/>
      <c r="K92" s="6"/>
      <c r="L92" s="6"/>
    </row>
    <row r="93" spans="1:12" x14ac:dyDescent="0.2">
      <c r="A93" s="6"/>
      <c r="B93" s="6"/>
      <c r="C93" s="6"/>
      <c r="D93" s="6"/>
      <c r="E93" s="6"/>
      <c r="F93" s="6"/>
      <c r="G93" s="6"/>
      <c r="H93" s="6"/>
      <c r="I93" s="6"/>
      <c r="J93" s="6"/>
      <c r="K93" s="6"/>
      <c r="L93" s="6"/>
    </row>
    <row r="94" spans="1:12" x14ac:dyDescent="0.2">
      <c r="A94" s="6"/>
      <c r="B94" s="6"/>
      <c r="C94" s="6"/>
      <c r="D94" s="6"/>
      <c r="E94" s="6"/>
      <c r="F94" s="6"/>
      <c r="G94" s="6"/>
      <c r="H94" s="6"/>
      <c r="I94" s="6"/>
      <c r="J94" s="6"/>
      <c r="K94" s="6"/>
      <c r="L94" s="6"/>
    </row>
    <row r="95" spans="1:12" x14ac:dyDescent="0.2">
      <c r="A95" s="6"/>
      <c r="B95" s="6"/>
      <c r="C95" s="6"/>
      <c r="D95" s="6"/>
      <c r="E95" s="6"/>
      <c r="F95" s="6"/>
      <c r="G95" s="6"/>
      <c r="H95" s="6"/>
      <c r="I95" s="6"/>
      <c r="J95" s="6"/>
      <c r="K95" s="6"/>
      <c r="L95" s="6"/>
    </row>
    <row r="96" spans="1:12" x14ac:dyDescent="0.2">
      <c r="A96" s="6"/>
      <c r="B96" s="6"/>
      <c r="C96" s="6"/>
      <c r="D96" s="6"/>
      <c r="E96" s="6"/>
      <c r="F96" s="6"/>
      <c r="G96" s="6"/>
      <c r="H96" s="6"/>
      <c r="I96" s="6"/>
      <c r="J96" s="6"/>
      <c r="K96" s="6"/>
      <c r="L96" s="6"/>
    </row>
    <row r="97" spans="1:12" x14ac:dyDescent="0.2">
      <c r="A97" s="6"/>
      <c r="B97" s="6"/>
      <c r="C97" s="6"/>
      <c r="D97" s="6"/>
      <c r="E97" s="6"/>
      <c r="F97" s="6"/>
      <c r="G97" s="6"/>
      <c r="H97" s="6"/>
      <c r="I97" s="6"/>
      <c r="J97" s="6"/>
      <c r="K97" s="6"/>
      <c r="L97" s="6"/>
    </row>
    <row r="98" spans="1:12" x14ac:dyDescent="0.2">
      <c r="A98" s="6"/>
      <c r="B98" s="6"/>
      <c r="C98" s="6"/>
      <c r="D98" s="6"/>
      <c r="E98" s="6"/>
      <c r="F98" s="6"/>
      <c r="G98" s="6"/>
      <c r="H98" s="6"/>
      <c r="I98" s="6"/>
      <c r="J98" s="6"/>
      <c r="K98" s="6"/>
      <c r="L98" s="6"/>
    </row>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
  <sheetViews>
    <sheetView tabSelected="1" topLeftCell="A86" workbookViewId="0"/>
  </sheetViews>
  <sheetFormatPr defaultRowHeight="15.75" x14ac:dyDescent="0.25"/>
  <cols>
    <col min="1" max="1" width="4.7109375" style="1" customWidth="1"/>
    <col min="2" max="3" width="14.7109375" style="1" customWidth="1"/>
    <col min="4" max="4" width="18" style="1" customWidth="1"/>
    <col min="5" max="5" width="14.7109375" style="1" customWidth="1"/>
    <col min="6" max="6" width="17.42578125" style="1" customWidth="1"/>
    <col min="7" max="35" width="14.7109375" style="1" customWidth="1"/>
    <col min="36" max="81" width="10.7109375" style="1" customWidth="1"/>
    <col min="82" max="16384" width="9.140625" style="1"/>
  </cols>
  <sheetData>
    <row r="1" spans="1:15" ht="16.5" thickBot="1" x14ac:dyDescent="0.3"/>
    <row r="2" spans="1:15" s="10" customFormat="1" ht="21" x14ac:dyDescent="0.35">
      <c r="B2" s="24" t="s">
        <v>71</v>
      </c>
      <c r="C2" s="113"/>
      <c r="D2" s="113"/>
      <c r="E2" s="25"/>
      <c r="F2" s="16"/>
    </row>
    <row r="3" spans="1:15" ht="21.75" thickBot="1" x14ac:dyDescent="0.4">
      <c r="B3" s="26" t="s">
        <v>70</v>
      </c>
      <c r="C3" s="114"/>
      <c r="D3" s="114"/>
      <c r="E3" s="27"/>
      <c r="F3" s="2"/>
    </row>
    <row r="4" spans="1:15" x14ac:dyDescent="0.25">
      <c r="E4" s="17"/>
    </row>
    <row r="5" spans="1:15" s="33" customFormat="1" ht="47.25" customHeight="1" x14ac:dyDescent="0.25">
      <c r="A5" s="118" t="s">
        <v>48</v>
      </c>
      <c r="B5" s="118"/>
      <c r="C5" s="118"/>
      <c r="D5" s="118"/>
      <c r="E5" s="118"/>
      <c r="F5" s="118"/>
      <c r="G5" s="118"/>
      <c r="H5" s="118"/>
      <c r="I5" s="118"/>
      <c r="J5" s="118"/>
      <c r="K5" s="118"/>
    </row>
    <row r="7" spans="1:15" ht="78.75" customHeight="1" x14ac:dyDescent="0.25">
      <c r="A7" s="118" t="s">
        <v>65</v>
      </c>
      <c r="B7" s="118"/>
      <c r="C7" s="118"/>
      <c r="D7" s="118"/>
      <c r="E7" s="118"/>
      <c r="F7" s="118"/>
      <c r="G7" s="118"/>
      <c r="H7" s="118"/>
      <c r="I7" s="118"/>
      <c r="J7" s="118"/>
      <c r="K7" s="118"/>
    </row>
    <row r="9" spans="1:15" x14ac:dyDescent="0.25">
      <c r="A9" s="22"/>
      <c r="B9" s="120" t="str">
        <f>HYPERLINK("http://www.mhhe.com/business/finance/rwj/","Click here for a link to really help you understand Finance")</f>
        <v>Click here for a link to really help you understand Finance</v>
      </c>
      <c r="C9" s="120"/>
      <c r="D9" s="120"/>
      <c r="E9" s="120"/>
      <c r="F9" s="22"/>
      <c r="G9" s="22"/>
      <c r="H9" s="22"/>
      <c r="I9" s="22"/>
      <c r="J9" s="22"/>
      <c r="K9" s="22"/>
    </row>
    <row r="11" spans="1:15" s="39" customFormat="1" x14ac:dyDescent="0.25">
      <c r="A11" s="36" t="s">
        <v>9</v>
      </c>
      <c r="B11" s="37"/>
      <c r="C11" s="37"/>
      <c r="D11" s="37"/>
      <c r="E11" s="38"/>
      <c r="F11" s="37"/>
      <c r="G11" s="37"/>
      <c r="H11" s="37"/>
      <c r="I11" s="37"/>
      <c r="J11" s="37"/>
      <c r="K11" s="37"/>
      <c r="L11" s="37"/>
      <c r="M11" s="37"/>
      <c r="N11" s="37"/>
      <c r="O11" s="34"/>
    </row>
    <row r="12" spans="1:15" s="34" customFormat="1" ht="47.25" customHeight="1" x14ac:dyDescent="0.25">
      <c r="A12" s="119" t="s">
        <v>50</v>
      </c>
      <c r="B12" s="119"/>
      <c r="C12" s="119"/>
      <c r="D12" s="119"/>
      <c r="E12" s="119"/>
      <c r="F12" s="119"/>
      <c r="G12" s="119"/>
      <c r="H12" s="119"/>
      <c r="I12" s="119"/>
      <c r="J12" s="119"/>
      <c r="K12" s="119"/>
    </row>
    <row r="13" spans="1:15" s="34" customFormat="1" x14ac:dyDescent="0.25"/>
    <row r="14" spans="1:15" s="34" customFormat="1" x14ac:dyDescent="0.25"/>
    <row r="15" spans="1:15" s="34" customFormat="1" x14ac:dyDescent="0.25"/>
    <row r="16" spans="1:15" s="34" customFormat="1" x14ac:dyDescent="0.25"/>
    <row r="17" spans="1:11" s="34" customFormat="1" x14ac:dyDescent="0.25"/>
    <row r="18" spans="1:11" s="34" customFormat="1" x14ac:dyDescent="0.25"/>
    <row r="19" spans="1:11" s="34" customFormat="1" x14ac:dyDescent="0.25"/>
    <row r="20" spans="1:11" s="34" customFormat="1" x14ac:dyDescent="0.25"/>
    <row r="21" spans="1:11" s="34" customFormat="1" x14ac:dyDescent="0.25"/>
    <row r="22" spans="1:11" s="34" customFormat="1" x14ac:dyDescent="0.25"/>
    <row r="23" spans="1:11" s="34" customFormat="1" x14ac:dyDescent="0.25"/>
    <row r="24" spans="1:11" s="34" customFormat="1" x14ac:dyDescent="0.25"/>
    <row r="25" spans="1:11" s="34" customFormat="1" x14ac:dyDescent="0.25"/>
    <row r="26" spans="1:11" s="34" customFormat="1" x14ac:dyDescent="0.25"/>
    <row r="27" spans="1:11" s="34" customFormat="1" x14ac:dyDescent="0.25"/>
    <row r="29" spans="1:11" s="22" customFormat="1" x14ac:dyDescent="0.25">
      <c r="A29" s="121" t="s">
        <v>69</v>
      </c>
      <c r="B29" s="121"/>
      <c r="C29" s="121"/>
      <c r="D29" s="121"/>
    </row>
    <row r="30" spans="1:11" ht="94.5" customHeight="1" x14ac:dyDescent="0.25">
      <c r="A30" s="118" t="s">
        <v>58</v>
      </c>
      <c r="B30" s="118"/>
      <c r="C30" s="118"/>
      <c r="D30" s="118"/>
      <c r="E30" s="118"/>
      <c r="F30" s="118"/>
      <c r="G30" s="118"/>
      <c r="H30" s="118"/>
      <c r="I30" s="118"/>
      <c r="J30" s="118"/>
      <c r="K30" s="118"/>
    </row>
    <row r="32" spans="1:11" x14ac:dyDescent="0.25">
      <c r="B32" s="22" t="s">
        <v>10</v>
      </c>
      <c r="D32" s="41" t="s">
        <v>11</v>
      </c>
    </row>
    <row r="34" spans="1:15" x14ac:dyDescent="0.25">
      <c r="B34" s="123" t="str">
        <f>HYPERLINK("[http://finance.yahoo.com/q?s="&amp;D32&amp;"]","Yahoo! Finance stock quote")</f>
        <v>Yahoo! Finance stock quote</v>
      </c>
      <c r="C34" s="123"/>
    </row>
    <row r="36" spans="1:15" x14ac:dyDescent="0.25">
      <c r="B36" s="123" t="str">
        <f>HYPERLINK("[http://finance.yahoo.com/q/ks?s="&amp;D32&amp;"]","Yahoo! Finance key statistics")</f>
        <v>Yahoo! Finance key statistics</v>
      </c>
      <c r="C36" s="123"/>
    </row>
    <row r="38" spans="1:15" x14ac:dyDescent="0.25">
      <c r="B38" s="123" t="str">
        <f>HYPERLINK("[http://finance.yahoo.com/q/ae?s="&amp;D32&amp;"]","Yahoo! Finance analyst estimates")</f>
        <v>Yahoo! Finance analyst estimates</v>
      </c>
      <c r="C38" s="123"/>
    </row>
    <row r="39" spans="1:15" s="22" customFormat="1" x14ac:dyDescent="0.25">
      <c r="B39" s="35"/>
    </row>
    <row r="40" spans="1:15" s="22" customFormat="1" x14ac:dyDescent="0.25">
      <c r="B40" s="123" t="str">
        <f>HYPERLINK("http://finance.yahoo.com/bonds","Yahoo! Finance bond center")</f>
        <v>Yahoo! Finance bond center</v>
      </c>
      <c r="C40" s="123"/>
    </row>
    <row r="42" spans="1:15" s="39" customFormat="1" x14ac:dyDescent="0.25">
      <c r="A42" s="36" t="s">
        <v>9</v>
      </c>
      <c r="B42" s="37"/>
      <c r="C42" s="37"/>
      <c r="D42" s="37"/>
      <c r="E42" s="38"/>
      <c r="F42" s="37"/>
      <c r="G42" s="37"/>
      <c r="H42" s="37"/>
      <c r="I42" s="37"/>
      <c r="J42" s="37"/>
      <c r="K42" s="37"/>
      <c r="L42" s="37"/>
      <c r="M42" s="37"/>
      <c r="N42" s="37"/>
      <c r="O42" s="34"/>
    </row>
    <row r="43" spans="1:15" s="34" customFormat="1" ht="47.25" customHeight="1" x14ac:dyDescent="0.25">
      <c r="A43" s="119" t="s">
        <v>78</v>
      </c>
      <c r="B43" s="119"/>
      <c r="C43" s="119"/>
      <c r="D43" s="119"/>
      <c r="E43" s="119"/>
      <c r="F43" s="119"/>
      <c r="G43" s="119"/>
      <c r="H43" s="119"/>
      <c r="I43" s="119"/>
      <c r="J43" s="119"/>
      <c r="K43" s="119"/>
    </row>
    <row r="44" spans="1:15" s="34" customFormat="1" x14ac:dyDescent="0.25"/>
    <row r="47" spans="1:15" x14ac:dyDescent="0.25">
      <c r="B47" s="42" t="s">
        <v>13</v>
      </c>
    </row>
    <row r="48" spans="1:15" x14ac:dyDescent="0.25">
      <c r="B48" s="22" t="s">
        <v>12</v>
      </c>
      <c r="D48" s="43">
        <v>70.819999999999993</v>
      </c>
    </row>
    <row r="49" spans="1:11" x14ac:dyDescent="0.25">
      <c r="B49" s="22" t="s">
        <v>14</v>
      </c>
      <c r="D49" s="43">
        <v>1.6</v>
      </c>
    </row>
    <row r="50" spans="1:11" x14ac:dyDescent="0.25">
      <c r="D50" s="43"/>
    </row>
    <row r="51" spans="1:11" x14ac:dyDescent="0.25">
      <c r="B51" s="42" t="s">
        <v>15</v>
      </c>
      <c r="D51" s="43"/>
    </row>
    <row r="52" spans="1:11" x14ac:dyDescent="0.25">
      <c r="B52" s="22" t="s">
        <v>16</v>
      </c>
      <c r="D52" s="44">
        <v>1.29</v>
      </c>
    </row>
    <row r="53" spans="1:11" x14ac:dyDescent="0.25">
      <c r="B53" s="22" t="s">
        <v>17</v>
      </c>
      <c r="D53" s="45">
        <v>148660000</v>
      </c>
    </row>
    <row r="54" spans="1:11" x14ac:dyDescent="0.25">
      <c r="D54" s="40"/>
    </row>
    <row r="55" spans="1:11" x14ac:dyDescent="0.25">
      <c r="B55" s="42" t="s">
        <v>18</v>
      </c>
      <c r="D55" s="40"/>
    </row>
    <row r="56" spans="1:11" x14ac:dyDescent="0.25">
      <c r="B56" s="22" t="s">
        <v>19</v>
      </c>
      <c r="D56" s="47">
        <v>7.5499999999999998E-2</v>
      </c>
    </row>
    <row r="58" spans="1:11" x14ac:dyDescent="0.25">
      <c r="B58" s="42" t="s">
        <v>20</v>
      </c>
    </row>
    <row r="59" spans="1:11" x14ac:dyDescent="0.25">
      <c r="B59" s="22" t="s">
        <v>21</v>
      </c>
      <c r="D59" s="47">
        <v>6.0000000000000001E-3</v>
      </c>
    </row>
    <row r="61" spans="1:11" x14ac:dyDescent="0.25">
      <c r="A61" s="118" t="s">
        <v>49</v>
      </c>
      <c r="B61" s="118"/>
      <c r="C61" s="118"/>
      <c r="D61" s="118"/>
      <c r="E61" s="118"/>
      <c r="F61" s="118"/>
      <c r="G61" s="118"/>
      <c r="H61" s="118"/>
      <c r="I61" s="118"/>
      <c r="J61" s="118"/>
      <c r="K61" s="118"/>
    </row>
    <row r="63" spans="1:11" x14ac:dyDescent="0.25">
      <c r="B63" s="22" t="s">
        <v>22</v>
      </c>
      <c r="D63" s="47">
        <v>7.0000000000000007E-2</v>
      </c>
    </row>
    <row r="65" spans="1:11" x14ac:dyDescent="0.25">
      <c r="A65" s="118" t="s">
        <v>23</v>
      </c>
      <c r="B65" s="118"/>
      <c r="C65" s="118"/>
      <c r="D65" s="118"/>
      <c r="E65" s="118"/>
      <c r="F65" s="118"/>
      <c r="G65" s="118"/>
      <c r="H65" s="118"/>
      <c r="I65" s="118"/>
      <c r="J65" s="118"/>
      <c r="K65" s="118"/>
    </row>
    <row r="67" spans="1:11" x14ac:dyDescent="0.25">
      <c r="B67" s="22" t="s">
        <v>24</v>
      </c>
      <c r="D67" s="122">
        <f>D48*D53</f>
        <v>10528101199.999998</v>
      </c>
      <c r="E67" s="122"/>
    </row>
    <row r="69" spans="1:11" x14ac:dyDescent="0.25">
      <c r="B69" s="42" t="s">
        <v>25</v>
      </c>
    </row>
    <row r="70" spans="1:11" x14ac:dyDescent="0.25">
      <c r="B70" s="22" t="s">
        <v>26</v>
      </c>
      <c r="E70" s="48">
        <f>((D49*(1+D56))/D48)+D56</f>
        <v>9.9798220841570168E-2</v>
      </c>
    </row>
    <row r="71" spans="1:11" x14ac:dyDescent="0.25">
      <c r="B71" s="22" t="s">
        <v>27</v>
      </c>
      <c r="E71" s="48">
        <f>D59+(D52*D63)</f>
        <v>9.6300000000000011E-2</v>
      </c>
    </row>
    <row r="73" spans="1:11" ht="94.5" customHeight="1" x14ac:dyDescent="0.25">
      <c r="A73" s="118" t="s">
        <v>79</v>
      </c>
      <c r="B73" s="118"/>
      <c r="C73" s="118"/>
      <c r="D73" s="118"/>
      <c r="E73" s="118"/>
      <c r="F73" s="118"/>
      <c r="G73" s="118"/>
      <c r="H73" s="118"/>
      <c r="I73" s="118"/>
      <c r="J73" s="118"/>
      <c r="K73" s="118"/>
    </row>
    <row r="75" spans="1:11" x14ac:dyDescent="0.25">
      <c r="B75" s="22" t="s">
        <v>41</v>
      </c>
      <c r="E75" s="48">
        <f>IF(E70&gt;'Section 13.10'!H103,IF(E71&gt;'Section 13.10'!H103,AVERAGE(E70:E71),MAX(E70:E71)))</f>
        <v>9.8049110420785096E-2</v>
      </c>
    </row>
    <row r="77" spans="1:11" ht="63" customHeight="1" x14ac:dyDescent="0.25">
      <c r="A77" s="118" t="s">
        <v>59</v>
      </c>
      <c r="B77" s="118"/>
      <c r="C77" s="118"/>
      <c r="D77" s="118"/>
      <c r="E77" s="118"/>
      <c r="F77" s="118"/>
      <c r="G77" s="118"/>
      <c r="H77" s="118"/>
      <c r="I77" s="118"/>
      <c r="J77" s="118"/>
      <c r="K77" s="118"/>
    </row>
    <row r="78" spans="1:11" s="22" customFormat="1" ht="15.75" customHeight="1" x14ac:dyDescent="0.25">
      <c r="A78" s="115"/>
      <c r="B78" s="115"/>
      <c r="C78" s="115"/>
      <c r="D78" s="115"/>
      <c r="E78" s="115"/>
      <c r="F78" s="115"/>
      <c r="G78" s="115"/>
      <c r="H78" s="115"/>
      <c r="I78" s="115"/>
      <c r="J78" s="115"/>
      <c r="K78" s="115"/>
    </row>
    <row r="79" spans="1:11" s="22" customFormat="1" ht="31.5" customHeight="1" x14ac:dyDescent="0.25">
      <c r="A79" s="118" t="s">
        <v>76</v>
      </c>
      <c r="B79" s="118"/>
      <c r="C79" s="118"/>
      <c r="D79" s="118"/>
      <c r="E79" s="118"/>
      <c r="F79" s="118"/>
      <c r="G79" s="118"/>
      <c r="H79" s="118"/>
      <c r="I79" s="118"/>
      <c r="J79" s="118"/>
      <c r="K79" s="118"/>
    </row>
    <row r="80" spans="1:11" s="22" customFormat="1" ht="15.75" customHeight="1" x14ac:dyDescent="0.25">
      <c r="A80" s="115"/>
      <c r="B80" s="115"/>
      <c r="C80" s="115"/>
      <c r="D80" s="115"/>
      <c r="E80" s="115"/>
      <c r="F80" s="115"/>
      <c r="G80" s="115"/>
      <c r="H80" s="115"/>
      <c r="I80" s="115"/>
      <c r="J80" s="115"/>
      <c r="K80" s="115"/>
    </row>
    <row r="81" spans="1:11" x14ac:dyDescent="0.25">
      <c r="A81" s="126" t="s">
        <v>77</v>
      </c>
      <c r="B81" s="124"/>
      <c r="C81" s="124"/>
      <c r="D81" s="124"/>
      <c r="E81" s="124"/>
      <c r="F81" s="124"/>
      <c r="G81" s="124"/>
      <c r="H81" s="124"/>
      <c r="I81" s="124"/>
      <c r="J81" s="124"/>
      <c r="K81" s="124"/>
    </row>
    <row r="82" spans="1:11" ht="47.25" customHeight="1" x14ac:dyDescent="0.25">
      <c r="A82" s="118" t="s">
        <v>28</v>
      </c>
      <c r="B82" s="118"/>
      <c r="C82" s="118"/>
      <c r="D82" s="118"/>
      <c r="E82" s="118"/>
      <c r="F82" s="118"/>
      <c r="G82" s="118"/>
      <c r="H82" s="118"/>
      <c r="I82" s="118"/>
      <c r="J82" s="118"/>
      <c r="K82" s="118"/>
    </row>
    <row r="83" spans="1:11" x14ac:dyDescent="0.25">
      <c r="A83" s="22"/>
      <c r="B83" s="22"/>
      <c r="C83" s="22"/>
      <c r="D83" s="22"/>
      <c r="E83" s="22"/>
      <c r="F83" s="22"/>
      <c r="G83" s="22"/>
      <c r="H83" s="22"/>
      <c r="I83" s="22"/>
      <c r="J83" s="22"/>
      <c r="K83" s="22"/>
    </row>
    <row r="84" spans="1:11" x14ac:dyDescent="0.25">
      <c r="A84" s="22"/>
      <c r="B84" s="123" t="str">
        <f>HYPERLINK("http://finra-markets.morningstar.com/BondCenter","FINRA bond quote")</f>
        <v>FINRA bond quote</v>
      </c>
      <c r="C84" s="124"/>
      <c r="D84" s="22"/>
      <c r="E84" s="22"/>
      <c r="F84" s="22"/>
      <c r="G84" s="22"/>
      <c r="H84" s="22"/>
      <c r="I84" s="22"/>
      <c r="J84" s="22"/>
      <c r="K84" s="22"/>
    </row>
    <row r="85" spans="1:11" x14ac:dyDescent="0.25">
      <c r="A85" s="22"/>
      <c r="B85" s="22"/>
      <c r="C85" s="22"/>
      <c r="D85" s="22"/>
      <c r="E85" s="22"/>
      <c r="F85" s="22"/>
      <c r="G85" s="22"/>
      <c r="H85" s="22"/>
      <c r="I85" s="22"/>
      <c r="J85" s="22"/>
      <c r="K85" s="22"/>
    </row>
    <row r="86" spans="1:11" x14ac:dyDescent="0.25">
      <c r="A86" s="22"/>
      <c r="B86" s="35" t="str">
        <f>HYPERLINK("[http://www.sec.gov/cgi-bin/browse-edgar?company=&amp;match=&amp;CIK="&amp;'Section 13.10'!D32&amp;"&amp;filenum=&amp;State=&amp;SIC=&amp;owner=include&amp;action=getcompany]","SEC EDGAR database")</f>
        <v>SEC EDGAR database</v>
      </c>
      <c r="C86" s="22"/>
      <c r="D86" s="22"/>
      <c r="E86" s="22"/>
      <c r="F86" s="22"/>
      <c r="G86" s="22"/>
      <c r="H86" s="22"/>
      <c r="I86" s="22"/>
      <c r="J86" s="22"/>
      <c r="K86" s="22"/>
    </row>
    <row r="87" spans="1:11" x14ac:dyDescent="0.25">
      <c r="A87" s="22"/>
      <c r="B87" s="22"/>
      <c r="C87" s="22"/>
      <c r="D87" s="22"/>
      <c r="E87" s="22"/>
      <c r="F87" s="22"/>
      <c r="G87" s="22"/>
      <c r="H87" s="22"/>
      <c r="I87" s="22"/>
      <c r="J87" s="22"/>
      <c r="K87" s="22"/>
    </row>
    <row r="88" spans="1:11" x14ac:dyDescent="0.25">
      <c r="A88" s="118" t="s">
        <v>60</v>
      </c>
      <c r="B88" s="118"/>
      <c r="C88" s="118"/>
      <c r="D88" s="118"/>
      <c r="E88" s="118"/>
      <c r="F88" s="118"/>
      <c r="G88" s="118"/>
      <c r="H88" s="118"/>
      <c r="I88" s="118"/>
      <c r="J88" s="118"/>
      <c r="K88" s="118"/>
    </row>
    <row r="89" spans="1:11" x14ac:dyDescent="0.25">
      <c r="A89" s="22"/>
      <c r="B89" s="22"/>
      <c r="C89" s="22"/>
      <c r="D89" s="22"/>
      <c r="E89" s="22"/>
      <c r="F89" s="22"/>
      <c r="G89" s="22"/>
      <c r="H89" s="22"/>
      <c r="I89" s="22"/>
      <c r="J89" s="22"/>
      <c r="K89" s="22"/>
    </row>
    <row r="90" spans="1:11" ht="31.5" x14ac:dyDescent="0.25">
      <c r="A90" s="22"/>
      <c r="B90" s="62" t="s">
        <v>29</v>
      </c>
      <c r="C90" s="63" t="s">
        <v>30</v>
      </c>
      <c r="D90" s="64" t="s">
        <v>31</v>
      </c>
      <c r="E90" s="64" t="s">
        <v>32</v>
      </c>
      <c r="F90" s="64" t="s">
        <v>33</v>
      </c>
      <c r="G90" s="64" t="s">
        <v>34</v>
      </c>
      <c r="H90" s="65" t="s">
        <v>36</v>
      </c>
      <c r="I90" s="42"/>
      <c r="J90" s="42"/>
      <c r="K90" s="22"/>
    </row>
    <row r="91" spans="1:11" x14ac:dyDescent="0.25">
      <c r="A91" s="22"/>
      <c r="B91" s="66">
        <v>42887</v>
      </c>
      <c r="C91" s="67">
        <v>1.5610000000000001E-2</v>
      </c>
      <c r="D91" s="68">
        <v>101.342</v>
      </c>
      <c r="E91" s="69">
        <v>998000000</v>
      </c>
      <c r="F91" s="70">
        <f t="shared" ref="F91:F102" si="0">(D91/100)*E91</f>
        <v>1011393160</v>
      </c>
      <c r="G91" s="71">
        <f>F91/$F$103</f>
        <v>0.16301077923239782</v>
      </c>
      <c r="H91" s="72">
        <f>G91*C91</f>
        <v>2.5445982638177302E-3</v>
      </c>
      <c r="I91" s="22"/>
      <c r="J91" s="22"/>
      <c r="K91" s="22"/>
    </row>
    <row r="92" spans="1:11" s="22" customFormat="1" x14ac:dyDescent="0.25">
      <c r="B92" s="66">
        <v>43419</v>
      </c>
      <c r="C92" s="67">
        <v>2.4049999999999998E-2</v>
      </c>
      <c r="D92" s="68">
        <v>117.783</v>
      </c>
      <c r="E92" s="69">
        <v>169000000</v>
      </c>
      <c r="F92" s="73">
        <f t="shared" si="0"/>
        <v>199053270</v>
      </c>
      <c r="G92" s="71">
        <f t="shared" ref="G92:G100" si="1">F92/$F$103</f>
        <v>3.2082309763155681E-2</v>
      </c>
      <c r="H92" s="72">
        <f t="shared" ref="H92:H100" si="2">G92*C92</f>
        <v>7.7157954980389403E-4</v>
      </c>
    </row>
    <row r="93" spans="1:11" s="22" customFormat="1" x14ac:dyDescent="0.25">
      <c r="B93" s="66">
        <v>43784</v>
      </c>
      <c r="C93" s="67">
        <v>2.9860000000000001E-2</v>
      </c>
      <c r="D93" s="68">
        <v>109.60599999999999</v>
      </c>
      <c r="E93" s="69">
        <v>250000000</v>
      </c>
      <c r="F93" s="73">
        <f t="shared" si="0"/>
        <v>274015000</v>
      </c>
      <c r="G93" s="71">
        <f t="shared" si="1"/>
        <v>4.4164228549227566E-2</v>
      </c>
      <c r="H93" s="72">
        <f t="shared" si="2"/>
        <v>1.3187438644799352E-3</v>
      </c>
    </row>
    <row r="94" spans="1:11" s="22" customFormat="1" x14ac:dyDescent="0.25">
      <c r="B94" s="66">
        <v>43845</v>
      </c>
      <c r="C94" s="67">
        <v>2.606E-2</v>
      </c>
      <c r="D94" s="68">
        <v>100.36799999999999</v>
      </c>
      <c r="E94" s="69">
        <v>798000000</v>
      </c>
      <c r="F94" s="73">
        <f t="shared" si="0"/>
        <v>800936639.99999988</v>
      </c>
      <c r="G94" s="71">
        <f t="shared" si="1"/>
        <v>0.12909055643818915</v>
      </c>
      <c r="H94" s="72">
        <f t="shared" si="2"/>
        <v>3.3640999007792092E-3</v>
      </c>
    </row>
    <row r="95" spans="1:11" s="22" customFormat="1" x14ac:dyDescent="0.25">
      <c r="B95" s="66">
        <v>44211</v>
      </c>
      <c r="C95" s="67">
        <v>2.878E-2</v>
      </c>
      <c r="D95" s="68">
        <v>107.526</v>
      </c>
      <c r="E95" s="69">
        <v>250000000</v>
      </c>
      <c r="F95" s="73">
        <f t="shared" si="0"/>
        <v>268815000</v>
      </c>
      <c r="G95" s="71">
        <f t="shared" si="1"/>
        <v>4.3326121188477305E-2</v>
      </c>
      <c r="H95" s="72">
        <f t="shared" si="2"/>
        <v>1.2469257678043768E-3</v>
      </c>
    </row>
    <row r="96" spans="1:11" s="22" customFormat="1" x14ac:dyDescent="0.25">
      <c r="B96" s="66">
        <v>44788</v>
      </c>
      <c r="C96" s="67">
        <v>3.4709999999999998E-2</v>
      </c>
      <c r="D96" s="68">
        <v>100.754</v>
      </c>
      <c r="E96" s="69">
        <v>903000000</v>
      </c>
      <c r="F96" s="73">
        <f t="shared" si="0"/>
        <v>909808620.00000012</v>
      </c>
      <c r="G96" s="71">
        <f t="shared" si="1"/>
        <v>0.14663794255693061</v>
      </c>
      <c r="H96" s="72">
        <f t="shared" si="2"/>
        <v>5.089802986151061E-3</v>
      </c>
    </row>
    <row r="97" spans="1:11" s="22" customFormat="1" x14ac:dyDescent="0.25">
      <c r="B97" s="66">
        <v>45306</v>
      </c>
      <c r="C97" s="67">
        <v>4.0399999999999998E-2</v>
      </c>
      <c r="D97" s="68">
        <v>124.017</v>
      </c>
      <c r="E97" s="69">
        <v>244000000</v>
      </c>
      <c r="F97" s="73">
        <f t="shared" si="0"/>
        <v>302601480</v>
      </c>
      <c r="G97" s="71">
        <f t="shared" si="1"/>
        <v>4.8771639954216066E-2</v>
      </c>
      <c r="H97" s="72">
        <f t="shared" si="2"/>
        <v>1.9703742541503288E-3</v>
      </c>
      <c r="I97" s="116"/>
      <c r="K97" s="117"/>
    </row>
    <row r="98" spans="1:11" s="22" customFormat="1" x14ac:dyDescent="0.25">
      <c r="B98" s="66">
        <v>45458</v>
      </c>
      <c r="C98" s="67">
        <v>4.462E-2</v>
      </c>
      <c r="D98" s="68">
        <v>124.277</v>
      </c>
      <c r="E98" s="69">
        <v>54000000</v>
      </c>
      <c r="F98" s="73">
        <f t="shared" si="0"/>
        <v>67109580</v>
      </c>
      <c r="G98" s="71">
        <f t="shared" si="1"/>
        <v>1.0816352495165124E-2</v>
      </c>
      <c r="H98" s="72">
        <f t="shared" si="2"/>
        <v>4.8262564833426782E-4</v>
      </c>
      <c r="K98" s="117"/>
    </row>
    <row r="99" spans="1:11" s="22" customFormat="1" x14ac:dyDescent="0.25">
      <c r="B99" s="66">
        <v>45731</v>
      </c>
      <c r="C99" s="67">
        <v>3.9489999999999997E-2</v>
      </c>
      <c r="D99" s="68">
        <v>98.834999999999994</v>
      </c>
      <c r="E99" s="69">
        <v>796000000</v>
      </c>
      <c r="F99" s="73">
        <f t="shared" si="0"/>
        <v>786726600</v>
      </c>
      <c r="G99" s="71">
        <f t="shared" si="1"/>
        <v>0.12680026045346693</v>
      </c>
      <c r="H99" s="72">
        <f t="shared" si="2"/>
        <v>5.0073422853074085E-3</v>
      </c>
      <c r="K99" s="117"/>
    </row>
    <row r="100" spans="1:11" x14ac:dyDescent="0.25">
      <c r="A100" s="22"/>
      <c r="B100" s="66">
        <v>46419</v>
      </c>
      <c r="C100" s="67">
        <v>4.2340000000000003E-2</v>
      </c>
      <c r="D100" s="68">
        <v>130.35499999999999</v>
      </c>
      <c r="E100" s="69">
        <v>222000000</v>
      </c>
      <c r="F100" s="73">
        <f t="shared" si="0"/>
        <v>289388100</v>
      </c>
      <c r="G100" s="71">
        <f t="shared" si="1"/>
        <v>4.6641980139141004E-2</v>
      </c>
      <c r="H100" s="72">
        <f t="shared" si="2"/>
        <v>1.9748214390912303E-3</v>
      </c>
      <c r="I100" s="116"/>
      <c r="J100" s="22"/>
      <c r="K100" s="117"/>
    </row>
    <row r="101" spans="1:11" x14ac:dyDescent="0.25">
      <c r="A101" s="22"/>
      <c r="B101" s="66">
        <v>52110</v>
      </c>
      <c r="C101" s="67">
        <v>5.0700000000000002E-2</v>
      </c>
      <c r="D101" s="68">
        <v>96.055000000000007</v>
      </c>
      <c r="E101" s="69">
        <v>497000000</v>
      </c>
      <c r="F101" s="73">
        <f t="shared" si="0"/>
        <v>477393350</v>
      </c>
      <c r="G101" s="71">
        <f>F101/$F$103</f>
        <v>7.6943630886197434E-2</v>
      </c>
      <c r="H101" s="72">
        <f>G101*C101</f>
        <v>3.90104208593021E-3</v>
      </c>
      <c r="I101" s="116"/>
      <c r="J101" s="22"/>
      <c r="K101" s="117"/>
    </row>
    <row r="102" spans="1:11" x14ac:dyDescent="0.25">
      <c r="A102" s="22"/>
      <c r="B102" s="66">
        <v>52885</v>
      </c>
      <c r="C102" s="67">
        <v>5.1029999999999999E-2</v>
      </c>
      <c r="D102" s="68">
        <v>93.183000000000007</v>
      </c>
      <c r="E102" s="69">
        <v>877000000</v>
      </c>
      <c r="F102" s="61">
        <f t="shared" si="0"/>
        <v>817214910</v>
      </c>
      <c r="G102" s="71">
        <f>F102/$F$103</f>
        <v>0.13171419834343534</v>
      </c>
      <c r="H102" s="74">
        <f>G102*C102</f>
        <v>6.7213755414655052E-3</v>
      </c>
      <c r="I102" s="116"/>
      <c r="J102" s="22"/>
      <c r="K102" s="117"/>
    </row>
    <row r="103" spans="1:11" x14ac:dyDescent="0.25">
      <c r="A103" s="22"/>
      <c r="B103" s="54"/>
      <c r="C103" s="55"/>
      <c r="D103" s="125" t="s">
        <v>35</v>
      </c>
      <c r="E103" s="125"/>
      <c r="F103" s="75">
        <f>SUM(F91:F102)</f>
        <v>6204455710</v>
      </c>
      <c r="G103" s="76" t="s">
        <v>37</v>
      </c>
      <c r="H103" s="77">
        <f>SUM(H91:H102)</f>
        <v>3.4393331587115154E-2</v>
      </c>
      <c r="I103" s="22"/>
      <c r="J103" s="22"/>
      <c r="K103" s="22"/>
    </row>
    <row r="104" spans="1:11" x14ac:dyDescent="0.25">
      <c r="A104" s="22"/>
      <c r="B104" s="22"/>
      <c r="C104" s="22"/>
      <c r="D104" s="22"/>
      <c r="E104" s="22"/>
      <c r="F104" s="22"/>
      <c r="G104" s="22"/>
      <c r="H104" s="22"/>
      <c r="I104" s="22"/>
      <c r="J104" s="22"/>
      <c r="K104" s="22"/>
    </row>
    <row r="105" spans="1:11" x14ac:dyDescent="0.25">
      <c r="A105" s="118" t="s">
        <v>38</v>
      </c>
      <c r="B105" s="118"/>
      <c r="C105" s="118"/>
      <c r="D105" s="118"/>
      <c r="E105" s="118"/>
      <c r="F105" s="118"/>
      <c r="G105" s="118"/>
      <c r="H105" s="118"/>
      <c r="I105" s="118"/>
      <c r="J105" s="118"/>
      <c r="K105" s="118"/>
    </row>
    <row r="106" spans="1:11" x14ac:dyDescent="0.25">
      <c r="A106" s="22"/>
      <c r="B106" s="22"/>
      <c r="C106" s="22"/>
      <c r="D106" s="22"/>
      <c r="E106" s="22"/>
      <c r="F106" s="22"/>
      <c r="G106" s="22"/>
      <c r="H106" s="22"/>
      <c r="I106" s="22"/>
      <c r="J106" s="22"/>
      <c r="K106" s="22"/>
    </row>
    <row r="107" spans="1:11" x14ac:dyDescent="0.25">
      <c r="A107" s="22"/>
      <c r="B107" s="22" t="s">
        <v>39</v>
      </c>
      <c r="C107" s="22"/>
      <c r="D107" s="46">
        <v>0.35</v>
      </c>
      <c r="E107" s="22"/>
      <c r="F107" s="22"/>
      <c r="G107" s="22"/>
      <c r="H107" s="22"/>
      <c r="I107" s="22"/>
      <c r="J107" s="22"/>
      <c r="K107" s="22"/>
    </row>
    <row r="108" spans="1:11" x14ac:dyDescent="0.25">
      <c r="A108" s="22"/>
      <c r="B108" s="22" t="s">
        <v>40</v>
      </c>
      <c r="C108" s="22"/>
      <c r="D108" s="49">
        <f>H103*(1-D107)</f>
        <v>2.2355665531624852E-2</v>
      </c>
      <c r="E108" s="22"/>
      <c r="F108" s="22"/>
      <c r="G108" s="22"/>
      <c r="H108" s="22"/>
      <c r="I108" s="22"/>
      <c r="J108" s="22"/>
      <c r="K108" s="22"/>
    </row>
    <row r="110" spans="1:11" x14ac:dyDescent="0.25">
      <c r="A110" s="121" t="s">
        <v>72</v>
      </c>
      <c r="B110" s="121"/>
      <c r="C110" s="121"/>
      <c r="D110" s="121"/>
    </row>
    <row r="111" spans="1:11" x14ac:dyDescent="0.25">
      <c r="A111" s="118" t="s">
        <v>73</v>
      </c>
      <c r="B111" s="118"/>
      <c r="C111" s="118"/>
      <c r="D111" s="118"/>
      <c r="E111" s="118"/>
      <c r="F111" s="118"/>
      <c r="G111" s="118"/>
      <c r="H111" s="118"/>
      <c r="I111" s="118"/>
      <c r="J111" s="118"/>
      <c r="K111" s="118"/>
    </row>
    <row r="113" spans="1:11" x14ac:dyDescent="0.25">
      <c r="B113" s="50" t="s">
        <v>41</v>
      </c>
      <c r="C113" s="51"/>
      <c r="D113" s="56">
        <f>E75</f>
        <v>9.8049110420785096E-2</v>
      </c>
    </row>
    <row r="114" spans="1:11" x14ac:dyDescent="0.25">
      <c r="B114" s="52" t="s">
        <v>24</v>
      </c>
      <c r="C114" s="53"/>
      <c r="D114" s="57">
        <f>D67:E67</f>
        <v>10528101199.999998</v>
      </c>
    </row>
    <row r="115" spans="1:11" x14ac:dyDescent="0.25">
      <c r="B115" s="52" t="s">
        <v>40</v>
      </c>
      <c r="C115" s="53"/>
      <c r="D115" s="58">
        <f>D108</f>
        <v>2.2355665531624852E-2</v>
      </c>
    </row>
    <row r="116" spans="1:11" x14ac:dyDescent="0.25">
      <c r="B116" s="54" t="s">
        <v>42</v>
      </c>
      <c r="C116" s="55"/>
      <c r="D116" s="59">
        <f>F103</f>
        <v>6204455710</v>
      </c>
    </row>
    <row r="118" spans="1:11" x14ac:dyDescent="0.25">
      <c r="A118" s="118" t="s">
        <v>61</v>
      </c>
      <c r="B118" s="118"/>
      <c r="C118" s="118"/>
      <c r="D118" s="118"/>
      <c r="E118" s="118"/>
      <c r="F118" s="118"/>
      <c r="G118" s="118"/>
      <c r="H118" s="118"/>
      <c r="I118" s="118"/>
      <c r="J118" s="118"/>
      <c r="K118" s="118"/>
    </row>
    <row r="120" spans="1:11" x14ac:dyDescent="0.25">
      <c r="B120" s="22" t="s">
        <v>43</v>
      </c>
      <c r="D120" s="60">
        <f>D116/(D116+D114)</f>
        <v>0.37080141088849289</v>
      </c>
    </row>
    <row r="121" spans="1:11" x14ac:dyDescent="0.25">
      <c r="B121" s="22" t="s">
        <v>44</v>
      </c>
      <c r="D121" s="60">
        <f>D114/(D114+D116)</f>
        <v>0.62919858911150717</v>
      </c>
    </row>
    <row r="123" spans="1:11" x14ac:dyDescent="0.25">
      <c r="A123" s="118" t="s">
        <v>45</v>
      </c>
      <c r="B123" s="118"/>
      <c r="C123" s="118"/>
      <c r="D123" s="118"/>
      <c r="E123" s="118"/>
      <c r="F123" s="118"/>
      <c r="G123" s="118"/>
      <c r="H123" s="118"/>
      <c r="I123" s="118"/>
      <c r="J123" s="118"/>
      <c r="K123" s="118"/>
    </row>
    <row r="125" spans="1:11" x14ac:dyDescent="0.25">
      <c r="B125" s="22" t="s">
        <v>46</v>
      </c>
      <c r="D125" s="48">
        <f>(D120*D115)+(D121*D113)</f>
        <v>6.99818742608741E-2</v>
      </c>
    </row>
    <row r="127" spans="1:11" x14ac:dyDescent="0.25">
      <c r="A127" s="118" t="s">
        <v>47</v>
      </c>
      <c r="B127" s="118"/>
      <c r="C127" s="118"/>
      <c r="D127" s="118"/>
      <c r="E127" s="118"/>
      <c r="F127" s="118"/>
      <c r="G127" s="118"/>
      <c r="H127" s="118"/>
      <c r="I127" s="118"/>
      <c r="J127" s="118"/>
      <c r="K127" s="118"/>
    </row>
    <row r="129" spans="1:11" x14ac:dyDescent="0.25">
      <c r="B129" s="123" t="str">
        <f>HYPERLINK("http://www.valuepro.net/index.shtml","ValuePro website")</f>
        <v>ValuePro website</v>
      </c>
      <c r="C129" s="124"/>
    </row>
    <row r="131" spans="1:11" ht="31.5" customHeight="1" x14ac:dyDescent="0.25">
      <c r="A131" s="118" t="s">
        <v>51</v>
      </c>
      <c r="B131" s="118"/>
      <c r="C131" s="118"/>
      <c r="D131" s="118"/>
      <c r="E131" s="118"/>
      <c r="F131" s="118"/>
      <c r="G131" s="118"/>
      <c r="H131" s="118"/>
      <c r="I131" s="118"/>
      <c r="J131" s="118"/>
      <c r="K131" s="118"/>
    </row>
  </sheetData>
  <sortState ref="B91:H103">
    <sortCondition ref="B91:B103"/>
  </sortState>
  <mergeCells count="30">
    <mergeCell ref="A79:K79"/>
    <mergeCell ref="A81:K81"/>
    <mergeCell ref="A110:D110"/>
    <mergeCell ref="B129:C129"/>
    <mergeCell ref="A111:K111"/>
    <mergeCell ref="A82:K82"/>
    <mergeCell ref="A131:K131"/>
    <mergeCell ref="A127:K127"/>
    <mergeCell ref="A123:K123"/>
    <mergeCell ref="A118:K118"/>
    <mergeCell ref="B84:C84"/>
    <mergeCell ref="D103:E103"/>
    <mergeCell ref="A88:K88"/>
    <mergeCell ref="A105:K105"/>
    <mergeCell ref="A73:K73"/>
    <mergeCell ref="A77:K77"/>
    <mergeCell ref="A65:K65"/>
    <mergeCell ref="D67:E67"/>
    <mergeCell ref="B34:C34"/>
    <mergeCell ref="B36:C36"/>
    <mergeCell ref="B38:C38"/>
    <mergeCell ref="B40:C40"/>
    <mergeCell ref="A61:K61"/>
    <mergeCell ref="A5:K5"/>
    <mergeCell ref="A7:K7"/>
    <mergeCell ref="A12:K12"/>
    <mergeCell ref="A30:K30"/>
    <mergeCell ref="A43:K43"/>
    <mergeCell ref="B9:E9"/>
    <mergeCell ref="A29:D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9" workbookViewId="0">
      <selection activeCell="E32" sqref="E32"/>
    </sheetView>
  </sheetViews>
  <sheetFormatPr defaultRowHeight="15" x14ac:dyDescent="0.25"/>
  <cols>
    <col min="1" max="1" width="21" bestFit="1" customWidth="1"/>
    <col min="2" max="2" width="18" bestFit="1" customWidth="1"/>
    <col min="3" max="3" width="9.5703125" bestFit="1" customWidth="1"/>
    <col min="4" max="4" width="17.28515625" bestFit="1" customWidth="1"/>
    <col min="5" max="5" width="14.28515625" bestFit="1" customWidth="1"/>
    <col min="7" max="7" width="15.7109375" bestFit="1" customWidth="1"/>
    <col min="8" max="8" width="14.28515625" bestFit="1" customWidth="1"/>
  </cols>
  <sheetData>
    <row r="1" spans="1:5" x14ac:dyDescent="0.25">
      <c r="A1" t="s">
        <v>85</v>
      </c>
    </row>
    <row r="3" spans="1:5" x14ac:dyDescent="0.25">
      <c r="A3" t="s">
        <v>86</v>
      </c>
      <c r="B3">
        <v>1.9</v>
      </c>
    </row>
    <row r="4" spans="1:5" x14ac:dyDescent="0.25">
      <c r="A4" t="s">
        <v>87</v>
      </c>
      <c r="B4" s="132">
        <v>5.8999999999999997E-2</v>
      </c>
    </row>
    <row r="5" spans="1:5" x14ac:dyDescent="0.25">
      <c r="A5" t="s">
        <v>88</v>
      </c>
      <c r="B5" s="133">
        <v>0.13</v>
      </c>
    </row>
    <row r="6" spans="1:5" x14ac:dyDescent="0.25">
      <c r="A6" t="s">
        <v>89</v>
      </c>
      <c r="B6">
        <f>B4+B3*(B5-B4)</f>
        <v>0.19390000000000002</v>
      </c>
    </row>
    <row r="8" spans="1:5" x14ac:dyDescent="0.25">
      <c r="A8" t="s">
        <v>90</v>
      </c>
    </row>
    <row r="9" spans="1:5" x14ac:dyDescent="0.25">
      <c r="A9" t="s">
        <v>91</v>
      </c>
      <c r="B9">
        <v>12</v>
      </c>
      <c r="C9">
        <v>24</v>
      </c>
    </row>
    <row r="10" spans="1:5" x14ac:dyDescent="0.25">
      <c r="A10" t="s">
        <v>92</v>
      </c>
      <c r="B10">
        <v>1100</v>
      </c>
    </row>
    <row r="11" spans="1:5" x14ac:dyDescent="0.25">
      <c r="A11" t="s">
        <v>93</v>
      </c>
      <c r="B11">
        <f>0.06/2</f>
        <v>0.03</v>
      </c>
      <c r="C11">
        <v>0.06</v>
      </c>
    </row>
    <row r="12" spans="1:5" x14ac:dyDescent="0.25">
      <c r="A12" t="s">
        <v>94</v>
      </c>
      <c r="B12">
        <v>1000</v>
      </c>
    </row>
    <row r="13" spans="1:5" x14ac:dyDescent="0.25">
      <c r="A13" t="s">
        <v>95</v>
      </c>
      <c r="B13">
        <v>30</v>
      </c>
    </row>
    <row r="14" spans="1:5" x14ac:dyDescent="0.25">
      <c r="A14" t="s">
        <v>97</v>
      </c>
      <c r="D14" s="134">
        <f>RATE(C9,B13,-B10,B12)</f>
        <v>2.4443062186007249E-2</v>
      </c>
      <c r="E14">
        <f>D14*2</f>
        <v>4.8886124372014499E-2</v>
      </c>
    </row>
    <row r="15" spans="1:5" x14ac:dyDescent="0.25">
      <c r="A15" t="s">
        <v>96</v>
      </c>
      <c r="E15">
        <f>E14*(1-B16)</f>
        <v>3.1775980841809423E-2</v>
      </c>
    </row>
    <row r="16" spans="1:5" x14ac:dyDescent="0.25">
      <c r="A16" t="s">
        <v>98</v>
      </c>
      <c r="B16">
        <v>0.35</v>
      </c>
    </row>
    <row r="18" spans="1:8" x14ac:dyDescent="0.25">
      <c r="A18" s="136" t="s">
        <v>99</v>
      </c>
    </row>
    <row r="19" spans="1:8" x14ac:dyDescent="0.25">
      <c r="A19" t="s">
        <v>114</v>
      </c>
      <c r="B19" s="135">
        <v>8</v>
      </c>
      <c r="D19" t="s">
        <v>102</v>
      </c>
      <c r="E19" s="135">
        <v>75</v>
      </c>
      <c r="G19" t="s">
        <v>104</v>
      </c>
      <c r="H19" s="135">
        <v>45</v>
      </c>
    </row>
    <row r="20" spans="1:8" x14ac:dyDescent="0.25">
      <c r="A20" t="s">
        <v>100</v>
      </c>
      <c r="B20" s="137">
        <v>80</v>
      </c>
      <c r="D20" t="s">
        <v>103</v>
      </c>
      <c r="E20" s="138">
        <v>0.09</v>
      </c>
      <c r="G20" t="s">
        <v>105</v>
      </c>
      <c r="H20" s="138">
        <v>0.1</v>
      </c>
    </row>
    <row r="21" spans="1:8" x14ac:dyDescent="0.25">
      <c r="A21" t="s">
        <v>101</v>
      </c>
      <c r="B21" s="137">
        <v>7</v>
      </c>
      <c r="D21" t="s">
        <v>115</v>
      </c>
      <c r="E21" s="138">
        <v>0.95</v>
      </c>
      <c r="G21" t="s">
        <v>115</v>
      </c>
      <c r="H21" s="138">
        <v>1.08</v>
      </c>
    </row>
    <row r="22" spans="1:8" x14ac:dyDescent="0.25">
      <c r="D22" t="s">
        <v>106</v>
      </c>
      <c r="E22">
        <v>24</v>
      </c>
      <c r="G22" t="s">
        <v>106</v>
      </c>
      <c r="H22">
        <v>7</v>
      </c>
    </row>
    <row r="24" spans="1:8" x14ac:dyDescent="0.25">
      <c r="A24" t="s">
        <v>107</v>
      </c>
      <c r="B24">
        <f>B21*B19</f>
        <v>56</v>
      </c>
      <c r="C24" s="139">
        <f>B24/B27</f>
        <v>0.31818181818181818</v>
      </c>
      <c r="D24" t="s">
        <v>33</v>
      </c>
      <c r="E24">
        <f>B19*B20</f>
        <v>640</v>
      </c>
      <c r="F24">
        <f>E24/E27</f>
        <v>0.84227150095413561</v>
      </c>
    </row>
    <row r="25" spans="1:8" x14ac:dyDescent="0.25">
      <c r="A25" t="s">
        <v>108</v>
      </c>
      <c r="B25">
        <f>E19</f>
        <v>75</v>
      </c>
      <c r="C25" s="139">
        <f>B25/B27</f>
        <v>0.42613636363636365</v>
      </c>
      <c r="D25" t="s">
        <v>116</v>
      </c>
      <c r="E25" s="140">
        <f>E21*E19</f>
        <v>71.25</v>
      </c>
      <c r="F25" s="141">
        <f>E25/E27</f>
        <v>9.376850694215963E-2</v>
      </c>
    </row>
    <row r="26" spans="1:8" x14ac:dyDescent="0.25">
      <c r="A26" t="s">
        <v>109</v>
      </c>
      <c r="B26">
        <f>H19</f>
        <v>45</v>
      </c>
      <c r="C26" s="139">
        <f>B26/B27</f>
        <v>0.25568181818181818</v>
      </c>
      <c r="D26" t="s">
        <v>104</v>
      </c>
      <c r="E26" s="140">
        <f>H21*H19</f>
        <v>48.6</v>
      </c>
      <c r="F26" s="141">
        <f>E26/E27</f>
        <v>6.3959992103704677E-2</v>
      </c>
    </row>
    <row r="27" spans="1:8" x14ac:dyDescent="0.25">
      <c r="A27" t="s">
        <v>110</v>
      </c>
      <c r="B27">
        <f>SUM(B24:B26)</f>
        <v>176</v>
      </c>
      <c r="C27" s="139">
        <f>SUM(C25:C26)</f>
        <v>0.68181818181818188</v>
      </c>
      <c r="E27">
        <f>SUM(E24:E26)</f>
        <v>759.85</v>
      </c>
      <c r="F27" s="141">
        <f>SUM(F25:F26)</f>
        <v>0.15772849904586431</v>
      </c>
    </row>
    <row r="29" spans="1:8" x14ac:dyDescent="0.25">
      <c r="A29" t="s">
        <v>111</v>
      </c>
      <c r="B29" s="135">
        <f>B19*B20</f>
        <v>640</v>
      </c>
    </row>
    <row r="30" spans="1:8" x14ac:dyDescent="0.25">
      <c r="A30" t="s">
        <v>112</v>
      </c>
      <c r="B30" s="135">
        <f>E21*E19</f>
        <v>71.25</v>
      </c>
    </row>
    <row r="31" spans="1:8" x14ac:dyDescent="0.25">
      <c r="A31" t="s">
        <v>113</v>
      </c>
      <c r="B31" s="135">
        <f>H21*H19</f>
        <v>48.6</v>
      </c>
    </row>
    <row r="32" spans="1:8" x14ac:dyDescent="0.25">
      <c r="B32">
        <f>SUM(B29:B31)</f>
        <v>759.85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10"/>
  <sheetViews>
    <sheetView workbookViewId="0"/>
  </sheetViews>
  <sheetFormatPr defaultRowHeight="15.75" x14ac:dyDescent="0.25"/>
  <cols>
    <col min="1" max="1" width="4.7109375" style="78" customWidth="1"/>
    <col min="2" max="19" width="14.7109375" style="17" customWidth="1"/>
    <col min="20" max="64" width="10.7109375" style="17" customWidth="1"/>
    <col min="65" max="16384" width="9.140625" style="17"/>
  </cols>
  <sheetData>
    <row r="1" spans="1:19" ht="16.5" thickBot="1" x14ac:dyDescent="0.3"/>
    <row r="2" spans="1:19" ht="21.75" thickBot="1" x14ac:dyDescent="0.4">
      <c r="B2" s="28" t="s">
        <v>74</v>
      </c>
      <c r="C2" s="29"/>
      <c r="D2" s="112"/>
      <c r="E2" s="20"/>
      <c r="F2" s="20"/>
      <c r="G2" s="20"/>
      <c r="H2" s="20"/>
      <c r="I2" s="20"/>
      <c r="J2" s="20"/>
      <c r="K2" s="20"/>
      <c r="L2" s="20"/>
      <c r="M2" s="20"/>
      <c r="N2" s="20"/>
      <c r="O2" s="20"/>
      <c r="P2" s="20"/>
      <c r="Q2" s="20"/>
      <c r="R2" s="20"/>
      <c r="S2" s="20"/>
    </row>
    <row r="4" spans="1:19" x14ac:dyDescent="0.25">
      <c r="B4" s="118" t="s">
        <v>66</v>
      </c>
      <c r="C4" s="118"/>
      <c r="D4" s="118"/>
      <c r="E4" s="118"/>
      <c r="F4" s="118"/>
      <c r="G4" s="118"/>
      <c r="H4" s="118"/>
      <c r="I4" s="118"/>
      <c r="J4" s="118"/>
      <c r="K4" s="118"/>
    </row>
    <row r="6" spans="1:19" ht="31.5" customHeight="1" x14ac:dyDescent="0.25">
      <c r="A6" s="78" t="s">
        <v>54</v>
      </c>
      <c r="B6" s="118" t="s">
        <v>62</v>
      </c>
      <c r="C6" s="118"/>
      <c r="D6" s="118"/>
      <c r="E6" s="118"/>
      <c r="F6" s="118"/>
      <c r="G6" s="118"/>
      <c r="H6" s="118"/>
      <c r="I6" s="118"/>
      <c r="J6" s="118"/>
      <c r="K6" s="118"/>
    </row>
    <row r="8" spans="1:19" ht="31.5" customHeight="1" x14ac:dyDescent="0.25">
      <c r="A8" s="78" t="s">
        <v>55</v>
      </c>
      <c r="B8" s="118" t="s">
        <v>56</v>
      </c>
      <c r="C8" s="118"/>
      <c r="D8" s="118"/>
      <c r="E8" s="118"/>
      <c r="F8" s="118"/>
      <c r="G8" s="118"/>
      <c r="H8" s="118"/>
      <c r="I8" s="118"/>
      <c r="J8" s="118"/>
      <c r="K8" s="118"/>
    </row>
    <row r="10" spans="1:19" x14ac:dyDescent="0.25">
      <c r="A10" s="78" t="s">
        <v>57</v>
      </c>
      <c r="B10" s="118" t="s">
        <v>63</v>
      </c>
      <c r="C10" s="118"/>
      <c r="D10" s="118"/>
      <c r="E10" s="118"/>
      <c r="F10" s="118"/>
      <c r="G10" s="118"/>
      <c r="H10" s="118"/>
      <c r="I10" s="118"/>
      <c r="J10" s="118"/>
      <c r="K10" s="118"/>
    </row>
  </sheetData>
  <mergeCells count="4">
    <mergeCell ref="B6:K6"/>
    <mergeCell ref="B8:K8"/>
    <mergeCell ref="B10:K10"/>
    <mergeCell ref="B4:K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D70"/>
  <sheetViews>
    <sheetView topLeftCell="A9" workbookViewId="0"/>
  </sheetViews>
  <sheetFormatPr defaultRowHeight="15.75" x14ac:dyDescent="0.25"/>
  <cols>
    <col min="1" max="1" width="4.7109375" style="78" customWidth="1"/>
    <col min="2" max="3" width="14.7109375" style="17" customWidth="1"/>
    <col min="4" max="4" width="17.7109375" style="17" customWidth="1"/>
    <col min="5" max="5" width="14.7109375" style="17" customWidth="1"/>
    <col min="6" max="6" width="17.28515625" style="17" customWidth="1"/>
    <col min="7" max="7" width="14.7109375" style="17" customWidth="1"/>
    <col min="8" max="8" width="14.42578125" style="17" customWidth="1"/>
    <col min="9" max="22" width="14.7109375" style="17" customWidth="1"/>
    <col min="23" max="64" width="10.7109375" style="17" customWidth="1"/>
    <col min="65" max="16384" width="9.140625" style="17"/>
  </cols>
  <sheetData>
    <row r="1" spans="1:30" ht="16.5" thickBot="1" x14ac:dyDescent="0.3"/>
    <row r="2" spans="1:30" ht="21.75" thickBot="1" x14ac:dyDescent="0.4">
      <c r="A2" s="79"/>
      <c r="B2" s="30" t="s">
        <v>8</v>
      </c>
      <c r="C2" s="31"/>
      <c r="D2" s="32"/>
      <c r="E2" s="21"/>
      <c r="F2" s="21"/>
      <c r="G2" s="21"/>
      <c r="H2" s="21"/>
      <c r="I2" s="21"/>
      <c r="J2" s="22"/>
      <c r="K2" s="22"/>
      <c r="L2" s="22"/>
      <c r="M2" s="22"/>
      <c r="N2" s="22"/>
      <c r="O2" s="22"/>
      <c r="P2" s="22"/>
      <c r="Q2" s="22"/>
      <c r="R2" s="22"/>
      <c r="S2" s="22"/>
      <c r="T2" s="22"/>
      <c r="U2" s="22"/>
      <c r="V2" s="22"/>
      <c r="W2" s="22"/>
      <c r="X2" s="22"/>
      <c r="Y2" s="22"/>
      <c r="Z2" s="22"/>
      <c r="AA2" s="22"/>
      <c r="AB2" s="22"/>
      <c r="AC2" s="22"/>
      <c r="AD2" s="22"/>
    </row>
    <row r="4" spans="1:30" s="22" customFormat="1" ht="33" customHeight="1" x14ac:dyDescent="0.25">
      <c r="A4" s="78"/>
      <c r="B4" s="131" t="s">
        <v>80</v>
      </c>
      <c r="C4" s="131"/>
      <c r="D4" s="131"/>
      <c r="E4" s="131"/>
      <c r="F4" s="131"/>
      <c r="G4" s="131"/>
      <c r="H4" s="131"/>
      <c r="I4" s="131"/>
      <c r="J4" s="131"/>
      <c r="K4" s="131"/>
    </row>
    <row r="5" spans="1:30" s="22" customFormat="1" x14ac:dyDescent="0.25">
      <c r="A5" s="78"/>
    </row>
    <row r="6" spans="1:30" x14ac:dyDescent="0.25">
      <c r="A6" s="78" t="s">
        <v>54</v>
      </c>
      <c r="B6" s="2" t="s">
        <v>64</v>
      </c>
      <c r="C6" s="2"/>
      <c r="D6" s="2"/>
    </row>
    <row r="7" spans="1:30" x14ac:dyDescent="0.25">
      <c r="B7" s="22" t="s">
        <v>10</v>
      </c>
      <c r="C7" s="22"/>
      <c r="D7" s="41" t="s">
        <v>52</v>
      </c>
    </row>
    <row r="8" spans="1:30" x14ac:dyDescent="0.25">
      <c r="B8" s="22"/>
      <c r="C8" s="22"/>
      <c r="D8" s="22"/>
    </row>
    <row r="9" spans="1:30" x14ac:dyDescent="0.25">
      <c r="B9" s="128" t="str">
        <f>HYPERLINK("[http://finance.yahoo.com/q?s="&amp;D7&amp;"]","Yahoo! Finance stock quote")</f>
        <v>Yahoo! Finance stock quote</v>
      </c>
      <c r="C9" s="128"/>
      <c r="D9" s="80"/>
    </row>
    <row r="10" spans="1:30" x14ac:dyDescent="0.25">
      <c r="B10" s="80"/>
      <c r="C10" s="80"/>
      <c r="D10" s="80"/>
    </row>
    <row r="11" spans="1:30" x14ac:dyDescent="0.25">
      <c r="B11" s="128" t="str">
        <f>HYPERLINK("[http://finance.yahoo.com/q/ks?s="&amp;D7&amp;"]","Yahoo! Finance key statistics")</f>
        <v>Yahoo! Finance key statistics</v>
      </c>
      <c r="C11" s="128"/>
      <c r="D11" s="80"/>
    </row>
    <row r="12" spans="1:30" x14ac:dyDescent="0.25">
      <c r="B12" s="80"/>
      <c r="C12" s="80"/>
      <c r="D12" s="80"/>
    </row>
    <row r="13" spans="1:30" x14ac:dyDescent="0.25">
      <c r="B13" s="128" t="str">
        <f>HYPERLINK("[http://finance.yahoo.com/q/ae?s="&amp;D7&amp;"]","Yahoo! Finance analysts estimates")</f>
        <v>Yahoo! Finance analysts estimates</v>
      </c>
      <c r="C13" s="128"/>
      <c r="D13" s="80"/>
    </row>
    <row r="14" spans="1:30" x14ac:dyDescent="0.25">
      <c r="B14" s="81"/>
      <c r="C14" s="80"/>
      <c r="D14" s="80"/>
    </row>
    <row r="15" spans="1:30" x14ac:dyDescent="0.25">
      <c r="B15" s="128" t="str">
        <f>HYPERLINK("http://finance.yahoo.com/bonds","Yahoo! Finance bond center")</f>
        <v>Yahoo! Finance bond center</v>
      </c>
      <c r="C15" s="128"/>
      <c r="D15" s="80"/>
    </row>
    <row r="17" spans="2:11" x14ac:dyDescent="0.25">
      <c r="B17" s="42" t="s">
        <v>13</v>
      </c>
      <c r="C17" s="22"/>
      <c r="D17" s="22"/>
      <c r="E17" s="22"/>
      <c r="F17" s="22"/>
      <c r="G17" s="22"/>
      <c r="H17" s="22"/>
      <c r="I17" s="22"/>
      <c r="J17" s="22"/>
      <c r="K17" s="22"/>
    </row>
    <row r="18" spans="2:11" x14ac:dyDescent="0.25">
      <c r="B18" s="22" t="s">
        <v>12</v>
      </c>
      <c r="C18" s="22"/>
      <c r="D18" s="82">
        <v>736.92</v>
      </c>
      <c r="E18" s="22"/>
      <c r="F18" s="22"/>
      <c r="G18" s="22"/>
      <c r="H18" s="22"/>
      <c r="I18" s="22"/>
      <c r="J18" s="22"/>
      <c r="K18" s="22"/>
    </row>
    <row r="19" spans="2:11" x14ac:dyDescent="0.25">
      <c r="B19" s="22" t="s">
        <v>14</v>
      </c>
      <c r="C19" s="22"/>
      <c r="D19" s="82">
        <v>0</v>
      </c>
      <c r="E19" s="22"/>
      <c r="F19" s="22"/>
      <c r="G19" s="22"/>
      <c r="H19" s="22"/>
      <c r="I19" s="22"/>
      <c r="J19" s="22"/>
      <c r="K19" s="22"/>
    </row>
    <row r="20" spans="2:11" x14ac:dyDescent="0.25">
      <c r="B20" s="22"/>
      <c r="C20" s="22"/>
      <c r="D20" s="43"/>
      <c r="E20" s="22"/>
      <c r="F20" s="22"/>
      <c r="G20" s="22"/>
      <c r="H20" s="22"/>
      <c r="I20" s="22"/>
      <c r="J20" s="22"/>
      <c r="K20" s="22"/>
    </row>
    <row r="21" spans="2:11" x14ac:dyDescent="0.25">
      <c r="B21" s="42" t="s">
        <v>15</v>
      </c>
      <c r="C21" s="22"/>
      <c r="D21" s="43"/>
      <c r="E21" s="22"/>
      <c r="F21" s="22"/>
      <c r="G21" s="22"/>
      <c r="H21" s="22"/>
      <c r="I21" s="22"/>
      <c r="J21" s="22"/>
      <c r="K21" s="22"/>
    </row>
    <row r="22" spans="2:11" x14ac:dyDescent="0.25">
      <c r="B22" s="22" t="s">
        <v>16</v>
      </c>
      <c r="C22" s="22"/>
      <c r="D22" s="83">
        <v>0.67</v>
      </c>
      <c r="E22" s="22"/>
      <c r="F22" s="22"/>
      <c r="G22" s="22"/>
      <c r="H22" s="22"/>
      <c r="I22" s="22"/>
      <c r="J22" s="22"/>
      <c r="K22" s="22"/>
    </row>
    <row r="23" spans="2:11" x14ac:dyDescent="0.25">
      <c r="B23" s="22" t="s">
        <v>17</v>
      </c>
      <c r="C23" s="22"/>
      <c r="D23" s="84">
        <v>30660000</v>
      </c>
      <c r="E23" s="22"/>
      <c r="F23" s="22"/>
      <c r="G23" s="22"/>
      <c r="H23" s="22"/>
      <c r="I23" s="22"/>
      <c r="J23" s="22"/>
      <c r="K23" s="22"/>
    </row>
    <row r="24" spans="2:11" x14ac:dyDescent="0.25">
      <c r="B24" s="22"/>
      <c r="C24" s="22"/>
      <c r="D24" s="40"/>
      <c r="E24" s="22"/>
      <c r="F24" s="22"/>
      <c r="G24" s="22"/>
      <c r="H24" s="22"/>
      <c r="I24" s="22"/>
      <c r="J24" s="22"/>
      <c r="K24" s="22"/>
    </row>
    <row r="25" spans="2:11" x14ac:dyDescent="0.25">
      <c r="B25" s="42" t="s">
        <v>18</v>
      </c>
      <c r="C25" s="22"/>
      <c r="D25" s="40"/>
      <c r="E25" s="22"/>
      <c r="F25" s="22"/>
      <c r="G25" s="22"/>
      <c r="H25" s="22"/>
      <c r="I25" s="22"/>
      <c r="J25" s="22"/>
      <c r="K25" s="22"/>
    </row>
    <row r="26" spans="2:11" x14ac:dyDescent="0.25">
      <c r="B26" s="22" t="s">
        <v>19</v>
      </c>
      <c r="C26" s="22"/>
      <c r="D26" s="85">
        <v>0</v>
      </c>
      <c r="E26" s="22"/>
      <c r="F26" s="22"/>
      <c r="G26" s="22"/>
      <c r="H26" s="22"/>
      <c r="I26" s="22"/>
      <c r="J26" s="22"/>
      <c r="K26" s="22"/>
    </row>
    <row r="27" spans="2:11" x14ac:dyDescent="0.25">
      <c r="B27" s="22"/>
      <c r="C27" s="22"/>
      <c r="D27" s="22"/>
      <c r="E27" s="22"/>
      <c r="F27" s="22"/>
      <c r="G27" s="22"/>
      <c r="H27" s="22"/>
      <c r="I27" s="22"/>
      <c r="J27" s="22"/>
      <c r="K27" s="22"/>
    </row>
    <row r="28" spans="2:11" x14ac:dyDescent="0.25">
      <c r="B28" s="42" t="s">
        <v>20</v>
      </c>
      <c r="C28" s="22"/>
      <c r="D28" s="22"/>
      <c r="E28" s="22"/>
      <c r="F28" s="22"/>
      <c r="G28" s="22"/>
      <c r="H28" s="22"/>
      <c r="I28" s="22"/>
      <c r="J28" s="22"/>
      <c r="K28" s="22"/>
    </row>
    <row r="29" spans="2:11" x14ac:dyDescent="0.25">
      <c r="B29" s="22" t="s">
        <v>21</v>
      </c>
      <c r="C29" s="22"/>
      <c r="D29" s="85">
        <v>6.0000000000000001E-3</v>
      </c>
      <c r="E29" s="22"/>
      <c r="F29" s="22"/>
      <c r="G29" s="22"/>
      <c r="H29" s="22"/>
      <c r="I29" s="22"/>
      <c r="J29" s="22"/>
      <c r="K29" s="22"/>
    </row>
    <row r="30" spans="2:11" x14ac:dyDescent="0.25">
      <c r="B30" s="22"/>
      <c r="C30" s="22"/>
      <c r="D30" s="22"/>
      <c r="E30" s="22"/>
      <c r="F30" s="22"/>
      <c r="G30" s="22"/>
      <c r="H30" s="22"/>
      <c r="I30" s="22"/>
      <c r="J30" s="22"/>
      <c r="K30" s="22"/>
    </row>
    <row r="31" spans="2:11" x14ac:dyDescent="0.25">
      <c r="B31" s="22" t="s">
        <v>22</v>
      </c>
      <c r="C31" s="22"/>
      <c r="D31" s="85">
        <v>7.0000000000000007E-2</v>
      </c>
      <c r="E31" s="22"/>
      <c r="F31" s="22"/>
      <c r="G31" s="22"/>
      <c r="H31" s="22"/>
      <c r="I31" s="22"/>
      <c r="J31" s="22"/>
      <c r="K31" s="22"/>
    </row>
    <row r="32" spans="2:11" x14ac:dyDescent="0.25">
      <c r="B32" s="22"/>
      <c r="C32" s="22"/>
      <c r="D32" s="22"/>
      <c r="E32" s="22"/>
      <c r="F32" s="22"/>
      <c r="G32" s="22"/>
      <c r="H32" s="22"/>
      <c r="I32" s="22"/>
      <c r="J32" s="22"/>
      <c r="K32" s="22"/>
    </row>
    <row r="33" spans="1:11" x14ac:dyDescent="0.25">
      <c r="B33" s="22" t="s">
        <v>24</v>
      </c>
      <c r="C33" s="22"/>
      <c r="D33" s="127">
        <f>D18*D23</f>
        <v>22593967200</v>
      </c>
      <c r="E33" s="127"/>
      <c r="F33" s="22"/>
      <c r="G33" s="22"/>
      <c r="H33" s="22"/>
      <c r="I33" s="22"/>
      <c r="J33" s="22"/>
      <c r="K33" s="22"/>
    </row>
    <row r="34" spans="1:11" x14ac:dyDescent="0.25">
      <c r="B34" s="22"/>
      <c r="C34" s="22"/>
      <c r="D34" s="22"/>
      <c r="E34" s="22"/>
      <c r="F34" s="22"/>
      <c r="G34" s="22"/>
      <c r="H34" s="22"/>
      <c r="I34" s="22"/>
      <c r="J34" s="22"/>
      <c r="K34" s="22"/>
    </row>
    <row r="35" spans="1:11" x14ac:dyDescent="0.25">
      <c r="B35" s="42" t="s">
        <v>25</v>
      </c>
      <c r="C35" s="22"/>
      <c r="D35" s="22"/>
      <c r="E35" s="22"/>
      <c r="F35" s="22"/>
      <c r="G35" s="22"/>
      <c r="H35" s="22"/>
      <c r="I35" s="22"/>
      <c r="J35" s="22"/>
      <c r="K35" s="22"/>
    </row>
    <row r="36" spans="1:11" x14ac:dyDescent="0.25">
      <c r="B36" s="22" t="s">
        <v>26</v>
      </c>
      <c r="C36" s="22"/>
      <c r="D36" s="22"/>
      <c r="E36" s="86">
        <f>((D19*(1+D26))/D18)+D26</f>
        <v>0</v>
      </c>
      <c r="F36" s="22"/>
      <c r="G36" s="22"/>
      <c r="H36" s="22"/>
      <c r="I36" s="22"/>
      <c r="J36" s="22"/>
      <c r="K36" s="22"/>
    </row>
    <row r="37" spans="1:11" x14ac:dyDescent="0.25">
      <c r="B37" s="22" t="s">
        <v>27</v>
      </c>
      <c r="C37" s="22"/>
      <c r="D37" s="22"/>
      <c r="E37" s="86">
        <f>D29+(D22*D31)</f>
        <v>5.2900000000000003E-2</v>
      </c>
      <c r="F37" s="22"/>
      <c r="G37" s="22"/>
      <c r="H37" s="22"/>
      <c r="I37" s="22"/>
      <c r="J37" s="22"/>
      <c r="K37" s="22"/>
    </row>
    <row r="38" spans="1:11" s="22" customFormat="1" x14ac:dyDescent="0.25">
      <c r="A38" s="78"/>
      <c r="E38" s="86"/>
    </row>
    <row r="39" spans="1:11" s="22" customFormat="1" x14ac:dyDescent="0.25">
      <c r="A39" s="78"/>
      <c r="B39" s="22" t="s">
        <v>41</v>
      </c>
      <c r="E39" s="86">
        <f>AVERAGEIF(E36:E37,"&gt;0")</f>
        <v>5.2900000000000003E-2</v>
      </c>
    </row>
    <row r="40" spans="1:11" s="22" customFormat="1" x14ac:dyDescent="0.25">
      <c r="A40" s="78"/>
      <c r="E40" s="48"/>
    </row>
    <row r="41" spans="1:11" x14ac:dyDescent="0.25">
      <c r="A41" s="78" t="s">
        <v>55</v>
      </c>
      <c r="B41" s="2" t="s">
        <v>53</v>
      </c>
    </row>
    <row r="42" spans="1:11" x14ac:dyDescent="0.25">
      <c r="B42" s="128" t="str">
        <f>HYPERLINK("http://finra-markets.morningstar.com/BondCenter","FINRA bond quote")</f>
        <v>FINRA bond quote</v>
      </c>
      <c r="C42" s="129"/>
    </row>
    <row r="43" spans="1:11" x14ac:dyDescent="0.25">
      <c r="B43" s="80"/>
      <c r="C43" s="80"/>
    </row>
    <row r="44" spans="1:11" x14ac:dyDescent="0.25">
      <c r="B44" s="81" t="str">
        <f>HYPERLINK("[http://www.sec.gov/cgi-bin/browse-edgar?company=&amp;match=&amp;CIK="&amp;Solution!D7&amp;"&amp;filenum=&amp;State=&amp;SIC=&amp;owner=include&amp;action=getcompany]","SEC EDGAR database")</f>
        <v>SEC EDGAR database</v>
      </c>
      <c r="C44" s="80"/>
    </row>
    <row r="46" spans="1:11" ht="31.5" x14ac:dyDescent="0.25">
      <c r="B46" s="87" t="s">
        <v>29</v>
      </c>
      <c r="C46" s="88" t="s">
        <v>30</v>
      </c>
      <c r="D46" s="89" t="s">
        <v>31</v>
      </c>
      <c r="E46" s="89" t="s">
        <v>32</v>
      </c>
      <c r="F46" s="89" t="s">
        <v>33</v>
      </c>
      <c r="G46" s="89" t="s">
        <v>34</v>
      </c>
      <c r="H46" s="90" t="s">
        <v>36</v>
      </c>
    </row>
    <row r="47" spans="1:11" x14ac:dyDescent="0.25">
      <c r="B47" s="91">
        <v>42536</v>
      </c>
      <c r="C47" s="92">
        <v>2.23E-2</v>
      </c>
      <c r="D47" s="93">
        <v>103.867</v>
      </c>
      <c r="E47" s="94">
        <v>200000000</v>
      </c>
      <c r="F47" s="95">
        <f t="shared" ref="F47:F55" si="0">(D47/100)*E47</f>
        <v>207734000</v>
      </c>
      <c r="G47" s="96">
        <f t="shared" ref="G47:G55" si="1">F47/$F$56</f>
        <v>6.1666389112394318E-2</v>
      </c>
      <c r="H47" s="97">
        <f t="shared" ref="H47:H55" si="2">G47*C47</f>
        <v>1.3751604772063934E-3</v>
      </c>
    </row>
    <row r="48" spans="1:11" x14ac:dyDescent="0.25">
      <c r="B48" s="91">
        <v>42748</v>
      </c>
      <c r="C48" s="92">
        <v>1.137E-2</v>
      </c>
      <c r="D48" s="93">
        <v>100.20099999999999</v>
      </c>
      <c r="E48" s="98">
        <v>400000000</v>
      </c>
      <c r="F48" s="99">
        <f t="shared" si="0"/>
        <v>400803999.99999994</v>
      </c>
      <c r="G48" s="96">
        <f t="shared" si="1"/>
        <v>0.11897973091455462</v>
      </c>
      <c r="H48" s="97">
        <f t="shared" si="2"/>
        <v>1.352799540498486E-3</v>
      </c>
    </row>
    <row r="49" spans="1:8" s="22" customFormat="1" x14ac:dyDescent="0.25">
      <c r="A49" s="78"/>
      <c r="B49" s="91">
        <v>43313</v>
      </c>
      <c r="C49" s="92">
        <v>1.4540000000000001E-2</v>
      </c>
      <c r="D49" s="93">
        <v>113.21</v>
      </c>
      <c r="E49" s="98">
        <v>250000000</v>
      </c>
      <c r="F49" s="99">
        <f t="shared" si="0"/>
        <v>283025000</v>
      </c>
      <c r="G49" s="96">
        <f t="shared" si="1"/>
        <v>8.4016722243520095E-2</v>
      </c>
      <c r="H49" s="97">
        <f t="shared" si="2"/>
        <v>1.2216031414207823E-3</v>
      </c>
    </row>
    <row r="50" spans="1:8" s="22" customFormat="1" x14ac:dyDescent="0.25">
      <c r="A50" s="78"/>
      <c r="B50" s="91">
        <v>44150</v>
      </c>
      <c r="C50" s="92">
        <v>1.9369999999999998E-2</v>
      </c>
      <c r="D50" s="93">
        <v>108.012</v>
      </c>
      <c r="E50" s="98">
        <v>500000000</v>
      </c>
      <c r="F50" s="99">
        <f t="shared" si="0"/>
        <v>540060000</v>
      </c>
      <c r="G50" s="96">
        <f t="shared" si="1"/>
        <v>0.1603182440237981</v>
      </c>
      <c r="H50" s="97">
        <f t="shared" si="2"/>
        <v>3.1053643867409689E-3</v>
      </c>
    </row>
    <row r="51" spans="1:8" x14ac:dyDescent="0.25">
      <c r="B51" s="91">
        <v>44301</v>
      </c>
      <c r="C51" s="92">
        <v>2.7439999999999999E-2</v>
      </c>
      <c r="D51" s="93">
        <v>98.762</v>
      </c>
      <c r="E51" s="98">
        <v>249905000</v>
      </c>
      <c r="F51" s="99">
        <f t="shared" si="0"/>
        <v>246811176.10000002</v>
      </c>
      <c r="G51" s="96">
        <f t="shared" si="1"/>
        <v>7.3266552527127382E-2</v>
      </c>
      <c r="H51" s="97">
        <f t="shared" si="2"/>
        <v>2.0104342013443754E-3</v>
      </c>
    </row>
    <row r="52" spans="1:8" x14ac:dyDescent="0.25">
      <c r="B52" s="91">
        <v>44666</v>
      </c>
      <c r="C52" s="92">
        <v>3.1629999999999998E-2</v>
      </c>
      <c r="D52" s="93">
        <v>103.026</v>
      </c>
      <c r="E52" s="98">
        <v>500000000</v>
      </c>
      <c r="F52" s="99">
        <f t="shared" si="0"/>
        <v>515130000</v>
      </c>
      <c r="G52" s="96">
        <f t="shared" si="1"/>
        <v>0.15291770737321617</v>
      </c>
      <c r="H52" s="97">
        <f t="shared" si="2"/>
        <v>4.8367870842148273E-3</v>
      </c>
    </row>
    <row r="53" spans="1:8" s="22" customFormat="1" x14ac:dyDescent="0.25">
      <c r="A53" s="78"/>
      <c r="B53" s="91">
        <v>44941</v>
      </c>
      <c r="C53" s="92">
        <v>2.7629999999999998E-2</v>
      </c>
      <c r="D53" s="93">
        <v>96.585999999999999</v>
      </c>
      <c r="E53" s="98">
        <v>300000000</v>
      </c>
      <c r="F53" s="99">
        <f t="shared" si="0"/>
        <v>289758000</v>
      </c>
      <c r="G53" s="96">
        <f t="shared" si="1"/>
        <v>8.601543115921878E-2</v>
      </c>
      <c r="H53" s="97">
        <f t="shared" si="2"/>
        <v>2.3766063629292148E-3</v>
      </c>
    </row>
    <row r="54" spans="1:8" s="22" customFormat="1" x14ac:dyDescent="0.25">
      <c r="A54" s="78"/>
      <c r="B54" s="91">
        <v>45122</v>
      </c>
      <c r="C54" s="92">
        <v>9.3699999999999999E-3</v>
      </c>
      <c r="D54" s="93">
        <v>98.95</v>
      </c>
      <c r="E54" s="98">
        <v>500000000</v>
      </c>
      <c r="F54" s="99">
        <f t="shared" si="0"/>
        <v>494750000</v>
      </c>
      <c r="G54" s="96">
        <f t="shared" si="1"/>
        <v>0.14686785029584512</v>
      </c>
      <c r="H54" s="97">
        <f t="shared" si="2"/>
        <v>1.3761517572720688E-3</v>
      </c>
    </row>
    <row r="55" spans="1:8" x14ac:dyDescent="0.25">
      <c r="B55" s="91">
        <v>45762</v>
      </c>
      <c r="C55" s="92">
        <v>3.5099999999999999E-2</v>
      </c>
      <c r="D55" s="93">
        <v>97.914000000000001</v>
      </c>
      <c r="E55" s="98">
        <v>398924000</v>
      </c>
      <c r="F55" s="100">
        <f t="shared" si="0"/>
        <v>390602445.36000001</v>
      </c>
      <c r="G55" s="96">
        <f t="shared" si="1"/>
        <v>0.11595137235032542</v>
      </c>
      <c r="H55" s="101">
        <f t="shared" si="2"/>
        <v>4.0698931694964219E-3</v>
      </c>
    </row>
    <row r="56" spans="1:8" x14ac:dyDescent="0.25">
      <c r="B56" s="102"/>
      <c r="C56" s="103"/>
      <c r="D56" s="130" t="s">
        <v>35</v>
      </c>
      <c r="E56" s="130"/>
      <c r="F56" s="104">
        <f>SUM(F47:F55)</f>
        <v>3368674621.46</v>
      </c>
      <c r="G56" s="105" t="s">
        <v>37</v>
      </c>
      <c r="H56" s="106">
        <f>SUM(H47:H55)</f>
        <v>2.1724800121123537E-2</v>
      </c>
    </row>
    <row r="58" spans="1:8" x14ac:dyDescent="0.25">
      <c r="B58" s="22" t="s">
        <v>39</v>
      </c>
      <c r="C58" s="22"/>
      <c r="D58" s="46">
        <v>0.35</v>
      </c>
    </row>
    <row r="59" spans="1:8" x14ac:dyDescent="0.25">
      <c r="B59" s="22"/>
      <c r="C59" s="22"/>
      <c r="D59" s="22"/>
    </row>
    <row r="60" spans="1:8" x14ac:dyDescent="0.25">
      <c r="B60" s="22" t="s">
        <v>40</v>
      </c>
      <c r="C60" s="22"/>
      <c r="D60" s="107">
        <f>H56*(1-D58)</f>
        <v>1.4121120078730299E-2</v>
      </c>
    </row>
    <row r="62" spans="1:8" x14ac:dyDescent="0.25">
      <c r="A62" s="22"/>
      <c r="B62" s="108" t="s">
        <v>41</v>
      </c>
      <c r="C62" s="108"/>
      <c r="D62" s="109">
        <f>E39</f>
        <v>5.2900000000000003E-2</v>
      </c>
    </row>
    <row r="63" spans="1:8" x14ac:dyDescent="0.25">
      <c r="A63" s="22"/>
      <c r="B63" s="108" t="s">
        <v>24</v>
      </c>
      <c r="C63" s="108"/>
      <c r="D63" s="95">
        <f>D33</f>
        <v>22593967200</v>
      </c>
    </row>
    <row r="64" spans="1:8" x14ac:dyDescent="0.25">
      <c r="A64" s="22"/>
      <c r="B64" s="108" t="s">
        <v>40</v>
      </c>
      <c r="C64" s="108"/>
      <c r="D64" s="110">
        <f>D60</f>
        <v>1.4121120078730299E-2</v>
      </c>
    </row>
    <row r="65" spans="1:4" x14ac:dyDescent="0.25">
      <c r="A65" s="22"/>
      <c r="B65" s="108" t="s">
        <v>42</v>
      </c>
      <c r="C65" s="108"/>
      <c r="D65" s="95">
        <f>F56</f>
        <v>3368674621.46</v>
      </c>
    </row>
    <row r="66" spans="1:4" x14ac:dyDescent="0.25">
      <c r="A66" s="22"/>
      <c r="B66" s="22"/>
      <c r="C66" s="22"/>
      <c r="D66" s="22"/>
    </row>
    <row r="67" spans="1:4" x14ac:dyDescent="0.25">
      <c r="A67" s="22" t="s">
        <v>57</v>
      </c>
      <c r="B67" s="22" t="s">
        <v>43</v>
      </c>
      <c r="C67" s="22"/>
      <c r="D67" s="111">
        <f>D65/(D65+D63)</f>
        <v>0.12975084140611404</v>
      </c>
    </row>
    <row r="68" spans="1:4" x14ac:dyDescent="0.25">
      <c r="A68" s="22"/>
      <c r="B68" s="22" t="s">
        <v>44</v>
      </c>
      <c r="C68" s="22"/>
      <c r="D68" s="111">
        <f>D63/(D63+D65)</f>
        <v>0.87024915859388596</v>
      </c>
    </row>
    <row r="69" spans="1:4" x14ac:dyDescent="0.25">
      <c r="A69" s="22"/>
      <c r="B69" s="22"/>
      <c r="C69" s="22"/>
      <c r="D69" s="22"/>
    </row>
    <row r="70" spans="1:4" x14ac:dyDescent="0.25">
      <c r="A70" s="22"/>
      <c r="B70" s="22" t="s">
        <v>46</v>
      </c>
      <c r="C70" s="22"/>
      <c r="D70" s="86">
        <f>(D67*D64)+(D68*D62)</f>
        <v>4.7868407701428597E-2</v>
      </c>
    </row>
  </sheetData>
  <sortState ref="B47:H55">
    <sortCondition ref="B47"/>
  </sortState>
  <mergeCells count="8">
    <mergeCell ref="D33:E33"/>
    <mergeCell ref="B42:C42"/>
    <mergeCell ref="D56:E56"/>
    <mergeCell ref="B4:K4"/>
    <mergeCell ref="B9:C9"/>
    <mergeCell ref="B11:C11"/>
    <mergeCell ref="B13:C13"/>
    <mergeCell ref="B15: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Chapter 13</vt:lpstr>
      <vt:lpstr>Section 13.10</vt:lpstr>
      <vt:lpstr>HW</vt:lpstr>
      <vt:lpstr>Master it!</vt:lpstr>
      <vt:lpstr>Solution</vt:lpstr>
    </vt:vector>
  </TitlesOfParts>
  <Company>Belmont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Aj Fontana</cp:lastModifiedBy>
  <dcterms:created xsi:type="dcterms:W3CDTF">2008-02-06T20:32:32Z</dcterms:created>
  <dcterms:modified xsi:type="dcterms:W3CDTF">2017-02-16T07:44:20Z</dcterms:modified>
</cp:coreProperties>
</file>