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\Documents\UCSC Coursework\Winter Quarter 2017\Econ 235 - Corporate Finance\Excel Fil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D36" i="1"/>
  <c r="J38" i="1"/>
  <c r="J39" i="1"/>
  <c r="J37" i="1"/>
  <c r="J36" i="1"/>
  <c r="H36" i="1"/>
  <c r="G36" i="1"/>
  <c r="F36" i="1"/>
  <c r="C36" i="1"/>
  <c r="E32" i="1"/>
  <c r="G32" i="1"/>
  <c r="F32" i="1"/>
  <c r="D32" i="1"/>
  <c r="H23" i="1"/>
  <c r="H24" i="1" s="1"/>
  <c r="H22" i="1"/>
  <c r="E22" i="1"/>
  <c r="F20" i="1"/>
  <c r="F19" i="1"/>
  <c r="F18" i="1"/>
  <c r="F17" i="1"/>
  <c r="F15" i="1"/>
  <c r="F13" i="1"/>
  <c r="F14" i="1"/>
  <c r="E20" i="1"/>
  <c r="E19" i="1"/>
  <c r="E13" i="1"/>
  <c r="O5" i="1"/>
  <c r="O3" i="1"/>
  <c r="N4" i="1"/>
  <c r="N5" i="1"/>
  <c r="M5" i="1"/>
  <c r="M4" i="1"/>
  <c r="N3" i="1"/>
  <c r="M3" i="1"/>
  <c r="K4" i="1"/>
  <c r="K5" i="1"/>
  <c r="K3" i="1"/>
  <c r="C8" i="1"/>
  <c r="C5" i="1"/>
  <c r="C1" i="1"/>
  <c r="G4" i="1"/>
  <c r="G2" i="1"/>
  <c r="F4" i="1"/>
  <c r="F3" i="1"/>
  <c r="F2" i="1"/>
  <c r="B4" i="1"/>
  <c r="B3" i="1"/>
</calcChain>
</file>

<file path=xl/sharedStrings.xml><?xml version="1.0" encoding="utf-8"?>
<sst xmlns="http://schemas.openxmlformats.org/spreadsheetml/2006/main" count="61" uniqueCount="56">
  <si>
    <t>Market Value</t>
  </si>
  <si>
    <t>EBIT</t>
  </si>
  <si>
    <t>EBIT Normal</t>
  </si>
  <si>
    <t>EBIT Expansion</t>
  </si>
  <si>
    <t>EBIT Recession</t>
  </si>
  <si>
    <t>Debt issue</t>
  </si>
  <si>
    <t>interest</t>
  </si>
  <si>
    <t>shares outstanding</t>
  </si>
  <si>
    <t>EPS Recession</t>
  </si>
  <si>
    <t>EPS Expanson</t>
  </si>
  <si>
    <t>EPS normal</t>
  </si>
  <si>
    <t>Recap</t>
  </si>
  <si>
    <t>Normal</t>
  </si>
  <si>
    <t>Recession</t>
  </si>
  <si>
    <t>Expansion</t>
  </si>
  <si>
    <t>Interest</t>
  </si>
  <si>
    <t>Returns</t>
  </si>
  <si>
    <t>EBT</t>
  </si>
  <si>
    <t>EPS</t>
  </si>
  <si>
    <t>% Change</t>
  </si>
  <si>
    <t>Equity</t>
  </si>
  <si>
    <t>Proposed Debt</t>
  </si>
  <si>
    <t>Shares</t>
  </si>
  <si>
    <t>Share Price</t>
  </si>
  <si>
    <t>Projected EBIT</t>
  </si>
  <si>
    <t>______Shares</t>
  </si>
  <si>
    <t>Total Equity</t>
  </si>
  <si>
    <t>Total Debt</t>
  </si>
  <si>
    <t>NI</t>
  </si>
  <si>
    <t>Dividend Share</t>
  </si>
  <si>
    <t>_____ Cash Flow</t>
  </si>
  <si>
    <t>Proposed</t>
  </si>
  <si>
    <t>Current</t>
  </si>
  <si>
    <t>Sell ___ Shares</t>
  </si>
  <si>
    <t>Dividends Remaining on Shares</t>
  </si>
  <si>
    <t>Total Cash Flow</t>
  </si>
  <si>
    <t>Lend at 9.5%</t>
  </si>
  <si>
    <t>D/E Ratio</t>
  </si>
  <si>
    <t>WACC</t>
  </si>
  <si>
    <t>Pretax Debt</t>
  </si>
  <si>
    <t>Corp Tax Rate</t>
  </si>
  <si>
    <t>WACC=W_e*R_e+W_d*R_d*(1-t)</t>
  </si>
  <si>
    <t>W_e</t>
  </si>
  <si>
    <t>R_e</t>
  </si>
  <si>
    <t>W_d</t>
  </si>
  <si>
    <t>R_d</t>
  </si>
  <si>
    <t>tax</t>
  </si>
  <si>
    <t>Unlevered Cost</t>
  </si>
  <si>
    <t>R_e=R_u+(R_u-R_d)*(D/E)*(1-t)</t>
  </si>
  <si>
    <t>R_u</t>
  </si>
  <si>
    <t>R_u-</t>
  </si>
  <si>
    <t>D/E</t>
  </si>
  <si>
    <t>t</t>
  </si>
  <si>
    <t>D/E Ratio=2</t>
  </si>
  <si>
    <t>D/E Ratio=1</t>
  </si>
  <si>
    <t>D/E Ratio=0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</si>
</sst>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B7" sqref="B7"/>
    </sheetView>
  </sheetViews>
  <sheetFormatPr defaultRowHeight="15" x14ac:dyDescent="0.25"/>
  <cols>
    <col min="1" max="1" width="18" bestFit="1" customWidth="1"/>
    <col min="2" max="2" width="30.5703125" bestFit="1" customWidth="1"/>
    <col min="4" max="4" width="15.42578125" bestFit="1" customWidth="1"/>
    <col min="5" max="5" width="13.5703125" bestFit="1" customWidth="1"/>
    <col min="7" max="7" width="29.28515625" bestFit="1" customWidth="1"/>
    <col min="10" max="10" width="10" bestFit="1" customWidth="1"/>
  </cols>
  <sheetData>
    <row r="1" spans="1:16" x14ac:dyDescent="0.25">
      <c r="A1" s="1" t="s">
        <v>0</v>
      </c>
      <c r="B1" s="2">
        <v>250000</v>
      </c>
      <c r="C1" s="2">
        <f>B1/B7</f>
        <v>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4" t="s">
        <v>2</v>
      </c>
      <c r="B2" s="5">
        <v>40000</v>
      </c>
      <c r="C2" s="5"/>
      <c r="D2" s="5"/>
      <c r="E2" s="5" t="s">
        <v>8</v>
      </c>
      <c r="F2" s="5">
        <f>B3/B7</f>
        <v>3.2</v>
      </c>
      <c r="G2" s="5">
        <f>(3.2-4)/4</f>
        <v>-0.19999999999999996</v>
      </c>
      <c r="H2" s="5"/>
      <c r="I2" s="5"/>
      <c r="J2" s="5" t="s">
        <v>11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6"/>
    </row>
    <row r="3" spans="1:16" x14ac:dyDescent="0.25">
      <c r="A3" s="4" t="s">
        <v>4</v>
      </c>
      <c r="B3" s="5">
        <f>0.8*40000</f>
        <v>32000</v>
      </c>
      <c r="C3" s="5"/>
      <c r="D3" s="5"/>
      <c r="E3" s="5" t="s">
        <v>10</v>
      </c>
      <c r="F3" s="5">
        <f>B2/B7</f>
        <v>4</v>
      </c>
      <c r="G3" s="5"/>
      <c r="H3" s="5"/>
      <c r="I3" s="5"/>
      <c r="J3" s="5" t="s">
        <v>12</v>
      </c>
      <c r="K3" s="5">
        <f>$B$5*$B$6</f>
        <v>4200</v>
      </c>
      <c r="L3" s="5">
        <v>40000</v>
      </c>
      <c r="M3" s="5">
        <f>L3-K3</f>
        <v>35800</v>
      </c>
      <c r="N3" s="5">
        <f>M3/$C$8</f>
        <v>6.1724137931034484</v>
      </c>
      <c r="O3" s="5">
        <f>(N4-N3)/N3</f>
        <v>-0.223463687150838</v>
      </c>
      <c r="P3" s="6"/>
    </row>
    <row r="4" spans="1:16" x14ac:dyDescent="0.25">
      <c r="A4" s="4" t="s">
        <v>3</v>
      </c>
      <c r="B4" s="5">
        <f>1.2*40000</f>
        <v>48000</v>
      </c>
      <c r="C4" s="5"/>
      <c r="D4" s="5"/>
      <c r="E4" s="5" t="s">
        <v>9</v>
      </c>
      <c r="F4" s="5">
        <f>B4/B7</f>
        <v>4.8</v>
      </c>
      <c r="G4" s="5">
        <f>(F4-F3)/F3</f>
        <v>0.19999999999999996</v>
      </c>
      <c r="H4" s="5"/>
      <c r="I4" s="5"/>
      <c r="J4" s="5" t="s">
        <v>13</v>
      </c>
      <c r="K4" s="5">
        <f t="shared" ref="K4:K5" si="0">$B$5*$B$6</f>
        <v>4200</v>
      </c>
      <c r="L4" s="5">
        <v>32000</v>
      </c>
      <c r="M4" s="5">
        <f>L4-K4</f>
        <v>27800</v>
      </c>
      <c r="N4" s="5">
        <f t="shared" ref="N4:N5" si="1">M4/$C$8</f>
        <v>4.7931034482758621</v>
      </c>
      <c r="O4" s="5"/>
      <c r="P4" s="6"/>
    </row>
    <row r="5" spans="1:16" x14ac:dyDescent="0.25">
      <c r="A5" s="4" t="s">
        <v>5</v>
      </c>
      <c r="B5" s="5">
        <v>105000</v>
      </c>
      <c r="C5" s="5">
        <f>B5/C1</f>
        <v>4200</v>
      </c>
      <c r="D5" s="5"/>
      <c r="E5" s="5"/>
      <c r="F5" s="5"/>
      <c r="G5" s="5"/>
      <c r="H5" s="5"/>
      <c r="I5" s="5"/>
      <c r="J5" s="5" t="s">
        <v>14</v>
      </c>
      <c r="K5" s="5">
        <f t="shared" si="0"/>
        <v>4200</v>
      </c>
      <c r="L5" s="5">
        <v>48000</v>
      </c>
      <c r="M5" s="5">
        <f>L5-K5</f>
        <v>43800</v>
      </c>
      <c r="N5" s="5">
        <f t="shared" si="1"/>
        <v>7.5517241379310347</v>
      </c>
      <c r="O5" s="5">
        <f>(N5-N3)/N3</f>
        <v>0.223463687150838</v>
      </c>
      <c r="P5" s="6"/>
    </row>
    <row r="6" spans="1:16" x14ac:dyDescent="0.25">
      <c r="A6" s="4" t="s">
        <v>6</v>
      </c>
      <c r="B6" s="5">
        <v>0.04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4" t="s">
        <v>7</v>
      </c>
      <c r="B7" s="5">
        <v>10000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 x14ac:dyDescent="0.25">
      <c r="A8" s="4"/>
      <c r="B8" s="5"/>
      <c r="C8" s="5">
        <f>B7-C5</f>
        <v>5800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ht="15.75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1" spans="1:16" ht="15.75" thickBot="1" x14ac:dyDescent="0.3"/>
    <row r="12" spans="1:16" x14ac:dyDescent="0.25">
      <c r="A12" s="1"/>
      <c r="B12" s="2"/>
      <c r="C12" s="2"/>
      <c r="D12" s="2"/>
      <c r="E12" s="2" t="s">
        <v>32</v>
      </c>
      <c r="F12" s="2" t="s">
        <v>31</v>
      </c>
      <c r="G12" s="2"/>
      <c r="H12" s="3"/>
    </row>
    <row r="13" spans="1:16" x14ac:dyDescent="0.25">
      <c r="A13" s="4" t="s">
        <v>20</v>
      </c>
      <c r="B13" s="11">
        <v>1</v>
      </c>
      <c r="C13" s="5"/>
      <c r="D13" s="5" t="s">
        <v>26</v>
      </c>
      <c r="E13" s="5">
        <f>B16*B15</f>
        <v>570000</v>
      </c>
      <c r="F13" s="5">
        <f>E13*0.75</f>
        <v>427500</v>
      </c>
      <c r="G13" s="5"/>
      <c r="H13" s="6"/>
    </row>
    <row r="14" spans="1:16" x14ac:dyDescent="0.25">
      <c r="A14" s="4" t="s">
        <v>21</v>
      </c>
      <c r="B14" s="11">
        <v>0.25</v>
      </c>
      <c r="C14" s="5"/>
      <c r="D14" s="5" t="s">
        <v>27</v>
      </c>
      <c r="E14" s="5"/>
      <c r="F14" s="5">
        <f>E13*B14</f>
        <v>142500</v>
      </c>
      <c r="G14" s="5"/>
      <c r="H14" s="6"/>
    </row>
    <row r="15" spans="1:16" x14ac:dyDescent="0.25">
      <c r="A15" s="4" t="s">
        <v>22</v>
      </c>
      <c r="B15" s="5">
        <v>15000</v>
      </c>
      <c r="C15" s="5"/>
      <c r="D15" s="5" t="s">
        <v>22</v>
      </c>
      <c r="E15" s="5"/>
      <c r="F15" s="5">
        <f>F13/B16</f>
        <v>11250</v>
      </c>
      <c r="G15" s="5"/>
      <c r="H15" s="6"/>
    </row>
    <row r="16" spans="1:16" x14ac:dyDescent="0.25">
      <c r="A16" s="4" t="s">
        <v>23</v>
      </c>
      <c r="B16" s="5">
        <v>38</v>
      </c>
      <c r="C16" s="5"/>
      <c r="D16" s="5" t="s">
        <v>1</v>
      </c>
      <c r="E16" s="5">
        <v>48000</v>
      </c>
      <c r="F16" s="5">
        <v>48000</v>
      </c>
      <c r="G16" s="5"/>
      <c r="H16" s="6"/>
    </row>
    <row r="17" spans="1:11" x14ac:dyDescent="0.25">
      <c r="A17" s="4" t="s">
        <v>24</v>
      </c>
      <c r="B17" s="5">
        <v>48000</v>
      </c>
      <c r="C17" s="5"/>
      <c r="D17" s="5" t="s">
        <v>15</v>
      </c>
      <c r="E17" s="5"/>
      <c r="F17" s="5">
        <f>F14*0.095</f>
        <v>13537.5</v>
      </c>
      <c r="G17" s="5"/>
      <c r="H17" s="6"/>
    </row>
    <row r="18" spans="1:11" x14ac:dyDescent="0.25">
      <c r="A18" s="4" t="s">
        <v>15</v>
      </c>
      <c r="B18" s="5">
        <v>9.5</v>
      </c>
      <c r="C18" s="5"/>
      <c r="D18" s="5" t="s">
        <v>28</v>
      </c>
      <c r="E18" s="5">
        <v>48000</v>
      </c>
      <c r="F18" s="5">
        <f>F16-F17</f>
        <v>34462.5</v>
      </c>
      <c r="G18" s="5"/>
      <c r="H18" s="6"/>
    </row>
    <row r="19" spans="1:11" x14ac:dyDescent="0.25">
      <c r="A19" s="4" t="s">
        <v>25</v>
      </c>
      <c r="B19" s="5">
        <v>200</v>
      </c>
      <c r="C19" s="5"/>
      <c r="D19" s="5" t="s">
        <v>29</v>
      </c>
      <c r="E19" s="5">
        <f>E18/B15</f>
        <v>3.2</v>
      </c>
      <c r="F19" s="5">
        <f>F18/F15</f>
        <v>3.0633333333333335</v>
      </c>
      <c r="G19" s="5"/>
      <c r="H19" s="6"/>
    </row>
    <row r="20" spans="1:11" x14ac:dyDescent="0.25">
      <c r="A20" s="4"/>
      <c r="B20" s="5"/>
      <c r="C20" s="5"/>
      <c r="D20" s="5" t="s">
        <v>30</v>
      </c>
      <c r="E20" s="5">
        <f>B19*E19</f>
        <v>640</v>
      </c>
      <c r="F20" s="5">
        <f>F19*B19</f>
        <v>612.66666666666674</v>
      </c>
      <c r="G20" s="5"/>
      <c r="H20" s="6"/>
    </row>
    <row r="21" spans="1:11" x14ac:dyDescent="0.25">
      <c r="A21" s="4"/>
      <c r="B21" s="5"/>
      <c r="C21" s="5"/>
      <c r="D21" s="5"/>
      <c r="E21" s="5"/>
      <c r="F21" s="5"/>
      <c r="G21" s="5"/>
      <c r="H21" s="6"/>
    </row>
    <row r="22" spans="1:11" x14ac:dyDescent="0.25">
      <c r="A22" s="4"/>
      <c r="B22" s="5"/>
      <c r="C22" s="5"/>
      <c r="D22" s="5" t="s">
        <v>33</v>
      </c>
      <c r="E22" s="5">
        <f>B14*B19*B16</f>
        <v>1900</v>
      </c>
      <c r="F22" s="5"/>
      <c r="G22" s="5" t="s">
        <v>36</v>
      </c>
      <c r="H22" s="6">
        <f>E22*0.095</f>
        <v>180.5</v>
      </c>
    </row>
    <row r="23" spans="1:11" x14ac:dyDescent="0.25">
      <c r="A23" s="4"/>
      <c r="B23" s="5"/>
      <c r="C23" s="5"/>
      <c r="D23" s="5"/>
      <c r="E23" s="5"/>
      <c r="F23" s="5"/>
      <c r="G23" s="5" t="s">
        <v>34</v>
      </c>
      <c r="H23" s="6">
        <f>F19*(B19*0.75)</f>
        <v>459.5</v>
      </c>
    </row>
    <row r="24" spans="1:11" ht="15.75" thickBot="1" x14ac:dyDescent="0.3">
      <c r="A24" s="8"/>
      <c r="B24" s="9"/>
      <c r="C24" s="9"/>
      <c r="D24" s="9"/>
      <c r="E24" s="9"/>
      <c r="F24" s="9"/>
      <c r="G24" s="9" t="s">
        <v>35</v>
      </c>
      <c r="H24" s="10">
        <f>SUM(H22:H23)</f>
        <v>640</v>
      </c>
    </row>
    <row r="26" spans="1:11" ht="15.75" thickBot="1" x14ac:dyDescent="0.3"/>
    <row r="27" spans="1:11" x14ac:dyDescent="0.25">
      <c r="A27" s="1" t="s">
        <v>37</v>
      </c>
      <c r="B27" s="2">
        <v>1.1000000000000001</v>
      </c>
      <c r="C27" s="2"/>
      <c r="D27" s="2"/>
      <c r="E27" s="2"/>
      <c r="F27" s="2"/>
      <c r="G27" s="2"/>
      <c r="H27" s="2"/>
      <c r="I27" s="2"/>
      <c r="J27" s="2"/>
      <c r="K27" s="3"/>
    </row>
    <row r="28" spans="1:11" x14ac:dyDescent="0.25">
      <c r="A28" s="4" t="s">
        <v>38</v>
      </c>
      <c r="B28" s="5">
        <v>7.0000000000000007E-2</v>
      </c>
      <c r="C28" s="5"/>
      <c r="D28" s="5"/>
      <c r="E28" s="5"/>
      <c r="F28" s="5"/>
      <c r="G28" s="5"/>
      <c r="H28" s="5"/>
      <c r="I28" s="5"/>
      <c r="J28" s="5"/>
      <c r="K28" s="6"/>
    </row>
    <row r="29" spans="1:11" x14ac:dyDescent="0.25">
      <c r="A29" s="4" t="s">
        <v>39</v>
      </c>
      <c r="B29" s="5">
        <v>5.6000000000000001E-2</v>
      </c>
      <c r="C29" s="5"/>
      <c r="D29" s="5"/>
      <c r="E29" s="5"/>
      <c r="F29" s="5"/>
      <c r="G29" s="5"/>
      <c r="H29" s="5"/>
      <c r="I29" s="5"/>
      <c r="J29" s="5"/>
      <c r="K29" s="6"/>
    </row>
    <row r="30" spans="1:11" x14ac:dyDescent="0.25">
      <c r="A30" s="4" t="s">
        <v>40</v>
      </c>
      <c r="B30" s="5">
        <v>0.35</v>
      </c>
      <c r="C30" s="5"/>
      <c r="D30" s="5"/>
      <c r="E30" s="5"/>
      <c r="F30" s="5"/>
      <c r="G30" s="5"/>
      <c r="H30" s="5"/>
      <c r="I30" s="5"/>
      <c r="J30" s="5"/>
      <c r="K30" s="6"/>
    </row>
    <row r="31" spans="1:11" x14ac:dyDescent="0.25">
      <c r="A31" s="4"/>
      <c r="B31" s="5" t="s">
        <v>41</v>
      </c>
      <c r="C31" s="5"/>
      <c r="D31" s="5" t="s">
        <v>42</v>
      </c>
      <c r="E31" s="5" t="s">
        <v>43</v>
      </c>
      <c r="F31" s="5" t="s">
        <v>44</v>
      </c>
      <c r="G31" s="5" t="s">
        <v>45</v>
      </c>
      <c r="H31" s="5" t="s">
        <v>46</v>
      </c>
      <c r="I31" s="5"/>
      <c r="J31" s="5"/>
      <c r="K31" s="6"/>
    </row>
    <row r="32" spans="1:11" x14ac:dyDescent="0.25">
      <c r="A32" s="4"/>
      <c r="B32" s="5"/>
      <c r="C32" s="5">
        <v>7.0000000000000007E-2</v>
      </c>
      <c r="D32" s="5">
        <f>1/(1+B27)</f>
        <v>0.47619047619047616</v>
      </c>
      <c r="E32" s="5">
        <f>(C32-(F32*G32*H32))/D32</f>
        <v>0.10696000000000001</v>
      </c>
      <c r="F32" s="5">
        <f>1-D32</f>
        <v>0.52380952380952384</v>
      </c>
      <c r="G32" s="5">
        <f>B29</f>
        <v>5.6000000000000001E-2</v>
      </c>
      <c r="H32" s="5">
        <v>0.65</v>
      </c>
      <c r="I32" s="5"/>
      <c r="J32" s="5"/>
      <c r="K32" s="6"/>
    </row>
    <row r="33" spans="1:11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6"/>
    </row>
    <row r="34" spans="1:11" x14ac:dyDescent="0.25">
      <c r="A34" s="4"/>
      <c r="B34" s="5" t="s">
        <v>47</v>
      </c>
      <c r="C34" s="5"/>
      <c r="D34" s="5"/>
      <c r="E34" s="5"/>
      <c r="F34" s="5"/>
      <c r="G34" s="5"/>
      <c r="H34" s="5"/>
      <c r="I34" s="5"/>
      <c r="J34" s="5"/>
      <c r="K34" s="6"/>
    </row>
    <row r="35" spans="1:11" x14ac:dyDescent="0.25">
      <c r="A35" s="4"/>
      <c r="B35" s="5" t="s">
        <v>48</v>
      </c>
      <c r="C35" s="5" t="s">
        <v>43</v>
      </c>
      <c r="D35" s="5" t="s">
        <v>49</v>
      </c>
      <c r="E35" s="5" t="s">
        <v>50</v>
      </c>
      <c r="F35" s="5" t="s">
        <v>45</v>
      </c>
      <c r="G35" s="5" t="s">
        <v>51</v>
      </c>
      <c r="H35" s="5" t="s">
        <v>52</v>
      </c>
      <c r="I35" s="5"/>
      <c r="J35" s="5"/>
      <c r="K35" s="6"/>
    </row>
    <row r="36" spans="1:11" x14ac:dyDescent="0.25">
      <c r="A36" s="4"/>
      <c r="B36" s="5"/>
      <c r="C36" s="5">
        <f>E32</f>
        <v>0.10696000000000001</v>
      </c>
      <c r="D36" s="5">
        <f>J39</f>
        <v>8.5714285714285715E-2</v>
      </c>
      <c r="E36" s="5"/>
      <c r="F36" s="5">
        <f>G32</f>
        <v>5.6000000000000001E-2</v>
      </c>
      <c r="G36" s="5">
        <f>B27</f>
        <v>1.1000000000000001</v>
      </c>
      <c r="H36" s="5">
        <f>1-B30</f>
        <v>0.65</v>
      </c>
      <c r="I36" s="5"/>
      <c r="J36" s="5">
        <f>G36*H36</f>
        <v>0.71500000000000008</v>
      </c>
      <c r="K36" s="6"/>
    </row>
    <row r="37" spans="1:11" x14ac:dyDescent="0.25">
      <c r="A37" s="4"/>
      <c r="B37" s="5"/>
      <c r="C37" s="5"/>
      <c r="D37" s="5"/>
      <c r="E37" s="5"/>
      <c r="F37" s="5"/>
      <c r="G37" s="5"/>
      <c r="H37" s="5"/>
      <c r="I37" s="5"/>
      <c r="J37" s="5">
        <f>J36*F36</f>
        <v>4.0040000000000006E-2</v>
      </c>
      <c r="K37" s="6"/>
    </row>
    <row r="38" spans="1:11" x14ac:dyDescent="0.25">
      <c r="A38" s="4"/>
      <c r="B38" s="5"/>
      <c r="C38" s="5"/>
      <c r="D38" s="5"/>
      <c r="E38" s="5"/>
      <c r="F38" s="5"/>
      <c r="G38" s="5"/>
      <c r="H38" s="5"/>
      <c r="I38" s="5"/>
      <c r="J38" s="5">
        <f>C36+J37</f>
        <v>0.14700000000000002</v>
      </c>
      <c r="K38" s="6"/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7">
        <f>J38/1.715</f>
        <v>8.5714285714285715E-2</v>
      </c>
      <c r="K39" s="6"/>
    </row>
    <row r="40" spans="1:11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6"/>
    </row>
    <row r="41" spans="1:11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6"/>
    </row>
    <row r="42" spans="1:11" x14ac:dyDescent="0.25">
      <c r="A42" s="4"/>
      <c r="B42" s="5" t="s">
        <v>53</v>
      </c>
      <c r="C42" s="5">
        <f>$D$36+($D$36-$F$36)*2*$H$36</f>
        <v>0.12434285714285714</v>
      </c>
      <c r="D42" s="5"/>
      <c r="E42" s="5"/>
      <c r="F42" s="5"/>
      <c r="G42" s="5"/>
      <c r="H42" s="5"/>
      <c r="I42" s="5"/>
      <c r="J42" s="5"/>
      <c r="K42" s="6"/>
    </row>
    <row r="43" spans="1:11" x14ac:dyDescent="0.25">
      <c r="A43" s="4"/>
      <c r="B43" s="5" t="s">
        <v>54</v>
      </c>
      <c r="C43" s="5">
        <f>$D$36+($D$36-$F$36)*1*$H$36</f>
        <v>0.10502857142857143</v>
      </c>
      <c r="D43" s="5"/>
      <c r="E43" s="5"/>
      <c r="F43" s="5"/>
      <c r="G43" s="5"/>
      <c r="H43" s="5"/>
      <c r="I43" s="5"/>
      <c r="J43" s="5"/>
      <c r="K43" s="6"/>
    </row>
    <row r="44" spans="1:11" ht="15.75" thickBot="1" x14ac:dyDescent="0.3">
      <c r="A44" s="8"/>
      <c r="B44" s="9" t="s">
        <v>55</v>
      </c>
      <c r="C44" s="9">
        <f>$D$36+($D$36-$F$36)*0*$H$36</f>
        <v>8.5714285714285715E-2</v>
      </c>
      <c r="D44" s="9"/>
      <c r="E44" s="9"/>
      <c r="F44" s="9"/>
      <c r="G44" s="9"/>
      <c r="H44" s="9"/>
      <c r="I44" s="9"/>
      <c r="J44" s="9"/>
      <c r="K4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Fontana</dc:creator>
  <cp:lastModifiedBy>Aj Fontana</cp:lastModifiedBy>
  <dcterms:created xsi:type="dcterms:W3CDTF">2017-02-23T02:52:20Z</dcterms:created>
  <dcterms:modified xsi:type="dcterms:W3CDTF">2017-02-23T05:07:11Z</dcterms:modified>
</cp:coreProperties>
</file>