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2.xml" ContentType="application/vnd.openxmlformats-officedocument.drawingml.chart+xml"/>
  <Override PartName="/xl/drawings/drawing6.xml" ContentType="application/vnd.openxmlformats-officedocument.drawingml.chartshapes+xml"/>
  <Override PartName="/xl/charts/chart3.xml" ContentType="application/vnd.openxmlformats-officedocument.drawingml.chart+xml"/>
  <Override PartName="/xl/drawings/drawing7.xml" ContentType="application/vnd.openxmlformats-officedocument.drawingml.chartshapes+xml"/>
  <Override PartName="/xl/charts/chart4.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828"/>
  <workbookPr defaultThemeVersion="124226"/>
  <mc:AlternateContent xmlns:mc="http://schemas.openxmlformats.org/markup-compatibility/2006">
    <mc:Choice Requires="x15">
      <x15ac:absPath xmlns:x15ac="http://schemas.microsoft.com/office/spreadsheetml/2010/11/ac" url="C:\Users\Aj\Documents\UCSC Coursework\Winter Quarter 2017\Econ 235 - Corporate Finance\Excel Files\"/>
    </mc:Choice>
  </mc:AlternateContent>
  <bookViews>
    <workbookView xWindow="0" yWindow="0" windowWidth="20490" windowHeight="7530" activeTab="6"/>
  </bookViews>
  <sheets>
    <sheet name="Chapter 5" sheetId="11" r:id="rId1"/>
    <sheet name="Section 5.1" sheetId="2" r:id="rId2"/>
    <sheet name="Section 5.2" sheetId="3" r:id="rId3"/>
    <sheet name="Section 5.3" sheetId="4" r:id="rId4"/>
    <sheet name="Section 5.4" sheetId="6" r:id="rId5"/>
    <sheet name="Section 5.5" sheetId="12" r:id="rId6"/>
    <sheet name="HW" sheetId="13" r:id="rId7"/>
    <sheet name="Section 5.6" sheetId="7" r:id="rId8"/>
    <sheet name="Master It!" sheetId="8" r:id="rId9"/>
    <sheet name="Solution" sheetId="9" r:id="rId10"/>
  </sheets>
  <calcPr calcId="171027"/>
  <customWorkbookViews>
    <customWorkbookView name="Joe Smolira - Personal View" guid="{CBCBF4A3-80B0-41EB-8A2C-AEDD52138182}" mergeInterval="0" personalView="1" maximized="1" xWindow="1" yWindow="1" windowWidth="1024" windowHeight="576" activeSheetId="1"/>
  </customWorkbookViews>
</workbook>
</file>

<file path=xl/calcChain.xml><?xml version="1.0" encoding="utf-8"?>
<calcChain xmlns="http://schemas.openxmlformats.org/spreadsheetml/2006/main">
  <c r="E14" i="13" l="1"/>
  <c r="C30" i="13"/>
  <c r="C31" i="13"/>
  <c r="C32" i="13"/>
  <c r="C29" i="13"/>
  <c r="B21" i="13" l="1"/>
  <c r="B16" i="13"/>
  <c r="B17" i="13" s="1"/>
  <c r="B18" i="13" s="1"/>
  <c r="B19" i="13" s="1"/>
  <c r="C33" i="13" l="1"/>
  <c r="D33" i="13"/>
  <c r="C7" i="13"/>
  <c r="D7" i="13"/>
  <c r="B7" i="13"/>
  <c r="B6" i="13"/>
  <c r="D6" i="13"/>
  <c r="C6" i="13"/>
  <c r="C8" i="13" l="1"/>
  <c r="C10" i="13" s="1"/>
  <c r="D8" i="13"/>
  <c r="D10" i="13" s="1"/>
  <c r="B8" i="13"/>
  <c r="B10" i="13" s="1"/>
  <c r="C5" i="13"/>
  <c r="D5" i="13"/>
  <c r="B5" i="13"/>
  <c r="C180" i="12"/>
  <c r="C73" i="12"/>
  <c r="C174" i="12"/>
  <c r="C169" i="12"/>
  <c r="C176" i="12" s="1"/>
  <c r="C159" i="12"/>
  <c r="C154" i="12"/>
  <c r="C161" i="12" s="1"/>
  <c r="C146" i="12"/>
  <c r="C145" i="12"/>
  <c r="C144" i="12"/>
  <c r="C143" i="12"/>
  <c r="C142" i="12"/>
  <c r="C141" i="12"/>
  <c r="D240" i="12"/>
  <c r="C240" i="12"/>
  <c r="D239" i="12"/>
  <c r="C239" i="12"/>
  <c r="D238" i="12"/>
  <c r="C238" i="12"/>
  <c r="D237" i="12"/>
  <c r="C237" i="12"/>
  <c r="D236" i="12"/>
  <c r="C236" i="12"/>
  <c r="C227" i="12"/>
  <c r="C226" i="12"/>
  <c r="C225" i="12"/>
  <c r="C224" i="12"/>
  <c r="C223" i="12"/>
  <c r="C222" i="12"/>
  <c r="D217" i="12"/>
  <c r="C217"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69" i="12"/>
  <c r="C29" i="12"/>
  <c r="C28" i="12"/>
  <c r="C27" i="12"/>
  <c r="C26" i="12"/>
  <c r="C25" i="12"/>
  <c r="C24" i="12"/>
  <c r="C23" i="12"/>
  <c r="C18" i="12"/>
  <c r="C50" i="6"/>
  <c r="C17" i="6"/>
  <c r="C58" i="2"/>
  <c r="C19" i="2"/>
  <c r="C231" i="12" l="1"/>
  <c r="C148" i="12"/>
  <c r="C11" i="9"/>
  <c r="C10" i="9"/>
  <c r="C9" i="9"/>
  <c r="C12" i="9"/>
  <c r="C8" i="9"/>
  <c r="D54" i="3"/>
  <c r="C14" i="9"/>
  <c r="C13" i="9"/>
  <c r="C7" i="9" l="1"/>
  <c r="C19" i="7"/>
  <c r="C20" i="7" s="1"/>
  <c r="C69" i="3"/>
  <c r="C68" i="3"/>
  <c r="C67" i="3"/>
  <c r="C66" i="3"/>
  <c r="C65" i="3"/>
  <c r="C64" i="3"/>
  <c r="C95" i="6"/>
  <c r="C94" i="6"/>
  <c r="C93" i="6"/>
  <c r="C92" i="6"/>
  <c r="C91" i="6"/>
  <c r="C90" i="6"/>
  <c r="C89" i="6"/>
  <c r="C88" i="6"/>
  <c r="C87" i="6"/>
  <c r="C21" i="4"/>
  <c r="C61" i="4" s="1"/>
  <c r="C24" i="4"/>
  <c r="C64" i="4" s="1"/>
  <c r="C23" i="4"/>
  <c r="C63" i="4" s="1"/>
  <c r="C26" i="4"/>
  <c r="C66" i="4" s="1"/>
  <c r="C25" i="4"/>
  <c r="C65" i="4" s="1"/>
  <c r="C22" i="4"/>
  <c r="C62" i="4" s="1"/>
  <c r="D55" i="3"/>
  <c r="C22" i="3"/>
  <c r="C23" i="3" s="1"/>
  <c r="D62" i="4" l="1"/>
  <c r="D63" i="4" s="1"/>
  <c r="D64" i="4" s="1"/>
  <c r="D65" i="4" s="1"/>
  <c r="D66" i="4" s="1"/>
  <c r="D69" i="4" s="1"/>
  <c r="D70" i="4" s="1"/>
  <c r="C21" i="9"/>
  <c r="C22" i="9" s="1"/>
  <c r="D8" i="9"/>
  <c r="D65" i="3"/>
  <c r="D66" i="3" s="1"/>
  <c r="D67" i="3" s="1"/>
  <c r="D68" i="3" s="1"/>
  <c r="D69" i="3" s="1"/>
  <c r="D55" i="4"/>
  <c r="C33" i="3"/>
  <c r="C24" i="3"/>
  <c r="D71" i="3" l="1"/>
  <c r="D72" i="3" s="1"/>
  <c r="F7" i="9"/>
  <c r="G7" i="9" s="1"/>
  <c r="D9" i="9"/>
  <c r="C34" i="3"/>
  <c r="C25" i="3"/>
  <c r="E9" i="9" l="1"/>
  <c r="E8" i="9"/>
  <c r="D10" i="9"/>
  <c r="C35" i="3"/>
  <c r="C26" i="3"/>
  <c r="E10" i="9" l="1"/>
  <c r="D11" i="9"/>
  <c r="F8" i="9"/>
  <c r="G8" i="9" s="1"/>
  <c r="F9" i="9"/>
  <c r="G9" i="9" s="1"/>
  <c r="C36" i="3"/>
  <c r="C27" i="3"/>
  <c r="C37" i="3" s="1"/>
  <c r="D56" i="4"/>
  <c r="C31" i="4"/>
  <c r="C32" i="4" s="1"/>
  <c r="D45" i="3" l="1"/>
  <c r="D46" i="3" s="1"/>
  <c r="E11" i="9"/>
  <c r="D12" i="9"/>
  <c r="F10" i="9"/>
  <c r="G10" i="9" s="1"/>
  <c r="C33" i="4"/>
  <c r="C42" i="4"/>
  <c r="E12" i="9" l="1"/>
  <c r="D13" i="9"/>
  <c r="F11" i="9"/>
  <c r="G11" i="9" s="1"/>
  <c r="C34" i="4"/>
  <c r="C44" i="4" s="1"/>
  <c r="C43" i="4"/>
  <c r="E13" i="9" l="1"/>
  <c r="D14" i="9"/>
  <c r="E14" i="9" s="1"/>
  <c r="F14" i="9" s="1"/>
  <c r="G14" i="9" s="1"/>
  <c r="F12" i="9"/>
  <c r="G12" i="9" s="1"/>
  <c r="C35" i="4"/>
  <c r="C45" i="4" s="1"/>
  <c r="F13" i="9" l="1"/>
  <c r="G13" i="9" s="1"/>
  <c r="C16" i="9" s="1"/>
  <c r="C17" i="9" s="1"/>
  <c r="C36" i="4"/>
  <c r="C46" i="4" s="1"/>
  <c r="D50" i="4" s="1"/>
  <c r="D51" i="4" s="1"/>
</calcChain>
</file>

<file path=xl/sharedStrings.xml><?xml version="1.0" encoding="utf-8"?>
<sst xmlns="http://schemas.openxmlformats.org/spreadsheetml/2006/main" count="258" uniqueCount="159">
  <si>
    <t xml:space="preserve">NOTE: Some functions used in these spreadsheets may require that </t>
  </si>
  <si>
    <t>In these spreadsheets, you will learn how to use the following Excel functions:</t>
  </si>
  <si>
    <t>The following conventions are used in these spreadsheets:</t>
  </si>
  <si>
    <t>1) Given data in blue</t>
  </si>
  <si>
    <t>2) Calculations in red</t>
  </si>
  <si>
    <t>the "Analysis ToolPak" or "Solver Add-In" be installed in Excel.</t>
  </si>
  <si>
    <t>then "Excel Options," "Add-Ins" and select</t>
  </si>
  <si>
    <t>"Solver Add-In," then click "OK."</t>
  </si>
  <si>
    <t>Suppose we have a project with the following cash flows and required return. What is the NPV of the project?</t>
  </si>
  <si>
    <t>t</t>
  </si>
  <si>
    <t>Cash flow</t>
  </si>
  <si>
    <t>Return:</t>
  </si>
  <si>
    <t>NPV:</t>
  </si>
  <si>
    <t>RWJ Excel Tip</t>
  </si>
  <si>
    <t>To calculate the NPV of the project using the NPV function, we entered the following:</t>
  </si>
  <si>
    <t>NPV and Cash Flows at Irregular Intervals</t>
  </si>
  <si>
    <t>To calculate the NPV of the project using the XNPV function, we entered the following:</t>
  </si>
  <si>
    <t>The Internal Rate of Return</t>
  </si>
  <si>
    <t>IRR:</t>
  </si>
  <si>
    <t>To use the IRR function, we entered the following:</t>
  </si>
  <si>
    <t>With the XNPV function, you need to include the first cash flow. The NPV of the cash flows will be on the date of the first cash flow.</t>
  </si>
  <si>
    <t>Suppose we have a project with the following cash flows and required return. What is the payback period for the project?</t>
  </si>
  <si>
    <t>In the first method, we will calculate the cumulative cash flows for the project by simply adding the cash flows each year as follows:</t>
  </si>
  <si>
    <t>Cumulative 
cash flow</t>
  </si>
  <si>
    <t>Payback
calculation</t>
  </si>
  <si>
    <t>Maximum payback (years):</t>
  </si>
  <si>
    <t>Payback period for project:</t>
  </si>
  <si>
    <t>Accept or reject?</t>
  </si>
  <si>
    <t>Discounted
cash flow</t>
  </si>
  <si>
    <t>Cumulative 
discounted
cash flow</t>
  </si>
  <si>
    <t>Discounted payback period:</t>
  </si>
  <si>
    <t>Next, we will calculate the discounted payback period as a fractional number of years, which is:</t>
  </si>
  <si>
    <t>And the discounted payback in a specific cell with the accept/reject decision is:</t>
  </si>
  <si>
    <t>Our "elegant" equation for calculating the discounted payback period is:</t>
  </si>
  <si>
    <t>The Profitability Index</t>
  </si>
  <si>
    <t>Suppose we have a project with the following cash flows and required return. What is the profitability index of the project?</t>
  </si>
  <si>
    <t>PI:</t>
  </si>
  <si>
    <t>Accept or reject:</t>
  </si>
  <si>
    <t>IRR and Cash Flows at Irregular Intervals</t>
  </si>
  <si>
    <t>To calculate the IRR of the project using the XIRR function, we entered the following:</t>
  </si>
  <si>
    <t>As with the IRR function, Guess is an argument that will make Excel begin its calculations at the value entered.</t>
  </si>
  <si>
    <t>NPV Profile</t>
  </si>
  <si>
    <t>To construct the NPV profile, we will first need a table with the project's NPV at different interest rates:</t>
  </si>
  <si>
    <t>Return</t>
  </si>
  <si>
    <t>NPV</t>
  </si>
  <si>
    <t>We would expect two IRRs. Using the IRR function without using the Guess argument, we find:</t>
  </si>
  <si>
    <t>Investment A</t>
  </si>
  <si>
    <t>Investment B</t>
  </si>
  <si>
    <t>Incremental
cash flows</t>
  </si>
  <si>
    <t>Crossover rate:</t>
  </si>
  <si>
    <t>R</t>
  </si>
  <si>
    <t>The IRR of this project is:</t>
  </si>
  <si>
    <t>We can graph the NPV profile for this project as well. The NPV profile will look like this:</t>
  </si>
  <si>
    <t>The Modified Internal Rate of Return (MIRR)</t>
  </si>
  <si>
    <t>Discounting approach:</t>
  </si>
  <si>
    <t>Reinvestment approach:</t>
  </si>
  <si>
    <t>Combination approach:</t>
  </si>
  <si>
    <t>Discount rate:</t>
  </si>
  <si>
    <t>Reinvestment rate:</t>
  </si>
  <si>
    <t>MIRR:</t>
  </si>
  <si>
    <t>As we mentioned earlier, Excel does have a built-in MIRR function. Using the MIRR function, the MIRR is:</t>
  </si>
  <si>
    <t>To use the MIRR function, we entered the following:</t>
  </si>
  <si>
    <t>The Values are the cash flows, the Finance_rate is the discount rate, and the Reinvest_rate is the reinvestment rate.</t>
  </si>
  <si>
    <t>When using nested IF statements, you can include up to 64 IF statements in a single nested statement.</t>
  </si>
  <si>
    <t>Cumulative
cash flow</t>
  </si>
  <si>
    <t>Let's talk about COUNTIF, then discuss the logic of the functions we used.</t>
  </si>
  <si>
    <t>We will use the same three methods we previously utilized to calculate the payback period. The first calculation is:</t>
  </si>
  <si>
    <t xml:space="preserve">
Discounted
cash flows</t>
  </si>
  <si>
    <t>Cumulative
discounted 
cash flows</t>
  </si>
  <si>
    <t>And, using our most elegant equation, the discounted payback is:</t>
  </si>
  <si>
    <t xml:space="preserve">The use of the IRR decision rule becomes problematic when the cash flows resemble a loan. Consider the following project. </t>
  </si>
  <si>
    <t>With loan-type cash flows, the NPV increases as the interest rate increases. The standard IRR decision rule cannot be used in such cases.</t>
  </si>
  <si>
    <t>In the second IRR cell, we entered:</t>
  </si>
  <si>
    <t>a.</t>
  </si>
  <si>
    <t>Year of
payback</t>
  </si>
  <si>
    <t>Fractional 
year</t>
  </si>
  <si>
    <t>Payback
period</t>
  </si>
  <si>
    <t>Required payback:</t>
  </si>
  <si>
    <t>b.</t>
  </si>
  <si>
    <t>Payback period:</t>
  </si>
  <si>
    <t>We previously used the net present value function to find the present value of unequal cash flows. Now, you know exactly what net present value means: The present value of all outflows, plus the present value of all inflows. Unfortunately, as we will see, computer programmers don't understand net present value.</t>
  </si>
  <si>
    <t>Notice one very important thing: We did not include the cash flow at time 0 in the NPV function. The reason is simple. When the programmers created the NPV function, they did not truly create a function that calculated the NPV, but rather created a function that calculated the present value of cash flows. So, to calculate the NPV of a series of cash flows, we use the NPV function to calculate the present value of the cash flows beyond time 0, then add the cash flow at time zero to the result. To see how we did this, simply go to the NPV cell above.</t>
  </si>
  <si>
    <t>The NPV function does not really calculate the NPV of a set of cash flows, and it also has a potential problem in that the implicit assumption used by Excel is that the cash flows occur at regular intervals. If the cash flows occur at irregular intervals, we need to use the XNPV function. The XNPV function has an additional argument, namely the date for each cash flow. Suppose we have the following set of cash flows and required return. What is the NPV of the cash flows?</t>
  </si>
  <si>
    <t>The payback rule is the simplest capital budgeting technique, but unfortunately, Excel has no function to directly calculate the payback period. In order to calculate the payback period, we need to program Excel to calculate it. We will show you three ways to do this.</t>
  </si>
  <si>
    <t>Now, rather than looking through the payback calculation, we would like a cell that shows the payback period for the project, as well as a cell that tells us whether we should accept the project or reject it according to the payback rule. Of course, the payback period could also be never so we  include this possibility. The payback period and the decision on the project is:</t>
  </si>
  <si>
    <t>Since the payback calculation only has one value greater than zero, we used the MAX function to return the maximum value in the array. The MAX function tests two or more values and returns only the maximum value found in that range of numbers. We nested the MAX function in an IF statement. If the maximum value of the payback calculation column is zero, then the project has no payback period, so the logical test will return "Never." The accept/reject cell is a simple IF statement. If the payback period for the project is less than the required payback, it will return "Accept" and if the payback period for the project is greater than the required payback, the function will return "Reject."</t>
  </si>
  <si>
    <t>While the previous method accurately calculates the payback period, it is a little messy in that there are two intermediate calculations required for the final calculation. Although Albert Einstein argued that elegance is for tailors, we like a little elegance in our spreadsheets. We can use a nested IF function to calculate the payback period in a single cell, although we should warn you that the equation is not for the faint of heart. First, we test to make sure that the project does have a payback period, then we test from the end of the cash flows to the beginning, calculating longer payback periods first. You could test for shorter payback periods first if you want. The nested IF statement is:</t>
  </si>
  <si>
    <t>The COUNTIF function is a combination of the COUNT function and the IF function. As you would expect, the COUNT function returns the total number of objects in the selected array. The COUNTIF function first tests if a condition is true for each cell, then counts the number of cells in which the condition is true. In this case, we used the COUNTIF function to count the number of negative cells.</t>
  </si>
  <si>
    <t>The discounted payback period is similar to the payback rule except that we use the discounted cash flows in the calculation.</t>
  </si>
  <si>
    <t>The internal rate of return (IRR) is the rate of return for a series of cash flows that results in a zero NPV. Excel's IRR function easily computes the IRR for a series of cash flows.</t>
  </si>
  <si>
    <t>What is the IRR for the project with the following cash flows?</t>
  </si>
  <si>
    <t>Suppose you have cash flows that occur at irregular intervals. The standard IRR function assumes that cash flows occur at regular intervals. In this case, we need to use the XIRR function. Suppose you have the following set of cash flows. What is the IRR?</t>
  </si>
  <si>
    <t>The NPV profile is a graphical representation of the NPV of a project for different interest rates. We will graph the NPV profile of the following project:</t>
  </si>
  <si>
    <t>The IRR decision rule implies that we should accept projects when the IRR is greater than the required return. So, this project looks acceptable for any required return less than the IRR. However, the NPV profile for the project looks like this:</t>
  </si>
  <si>
    <t>Excel uses an algorithm to calculate the IRR of a set of cash flows. Because the algorithm always starts at the same point, it will always arrive at the same IRR. Generally, this is not a problem, but with multiple IRRs we may want to find both IRRs. In this case, we can use the guess argument to try to find multiple IRRs. Suppose we have the following set of cash flows:</t>
  </si>
  <si>
    <t>We entered -.99 (or -99%) as the starting point for Excel. Why did we enter -99%? It was a guess! But, it also is a long way away from the first IRR that Excel calculated. If Excel had returned the same IRR, we would have tried 99% next.</t>
  </si>
  <si>
    <t>Even when there is a single IRR, it is not possible to rank projects according to IRR. In other words, the project with the highest IRR is not necessarily the best project. When comparing two mutually exclusive investments, we may want to know the crossover rate, that is, the interest rate that makes the NPV of the two projects equal. Below we have the cash flows for two projects:</t>
  </si>
  <si>
    <t>To find the crossover rate, we calculate the incremental cash flows of the larger project, that is, subtract the cash flows of the smaller project from the cash flows of the large project. Notice we used an IF statement to makes sure the cash flows below are always the larger project minus the smaller project. So, the incremental cash flows from the larger project are:</t>
  </si>
  <si>
    <t>We can create a table to show the NPV of each project at different interest rates and graph the NPV profile of each project. Doing so, we get:</t>
  </si>
  <si>
    <t>Excel does have a built-in function to calculate the MIRR, but we work through the MIRR calculation for each method manually first. Suppose we have a project with the following cash flows, reinvestment rate, and discount rate:</t>
  </si>
  <si>
    <t>We should note that to have Excel accurately calculate the IRR of these modified cash flows, the intermediate cash flows must be entered as 0, not left blank.</t>
  </si>
  <si>
    <t>What method is Excel using to calculate the MIRR? Of course, remember that Excel was written by computer programmers, so the method that Excel uses is not necessarily more correct, just the method the programmers selected.</t>
  </si>
  <si>
    <t>The profitability index is the present value of the future cash flows divided by the initial investment. If you remember, the NPV function really only calculates the present value of future cash flows, so we will use the NPV function divided by the initial investment to calculate the profitability index as follows:</t>
  </si>
  <si>
    <t>As you have already seen, Excel does not have a function to calculate the payback period. We have shown three ways to calculate the payback period, but there are numerous other methods as well. Below, the cash flows for a project are shown. You need to calculate the payback period using two different methods:</t>
  </si>
  <si>
    <t>Calculate the payback period in a table. The first three columns of the table will be the year, the cash flow for that year, and the cumulative cash flow. The fourth column will show the whole year for the payback. In other words, if the payback period is 3 plus years, this column will have a 3, otherwise it will be a zero. The next column will calculate the fractional part of the payback period, or else it will display zero. The last column will add the previous two columns and display the final payback period calculation. You should also have a cell that displays the final payback period by itself, and a cell that returns the correct accept or reject decision based on the payback criteria.</t>
  </si>
  <si>
    <t>Write a nested IF statement that calculates the payback period using only the project cash flow column. The IF statement should return a value of "Never" if the project has no payback period. In contrast to the example we showed previously, the nested IF function should test for the payback period starting with shorter payback periods and working towards longer payback periods. Another cell should display the correct accept or reject decision based on the payback criteria.</t>
  </si>
  <si>
    <t>Using the table below, calculate the payback period for the project. The cash flows should directly reference the inputs in the previous worksheet.</t>
  </si>
  <si>
    <t>Using only the cash flow column, write a nested IF statement that calculates the payback period. The statement should show "Never" if the project has no payback period.</t>
  </si>
  <si>
    <t xml:space="preserve">"Go." Check "Analysis ToolPak" and </t>
  </si>
  <si>
    <t>Suppose we have a project with the following cash flows. What is the payback period for the project? Should the project be accepted?</t>
  </si>
  <si>
    <t xml:space="preserve">Next, we will calculate the payback period as a fractional number of years. We know that the payback period will occur during the first year that the cumulative cash flows become positive. So, we need to test each year to determine if the cumulative cash flows for the previous year were negative and the cumulative cash flows for the current year are positive. To do this, we will use a nested function. The IF function will allow us to test this, but the IF function will perform only one logical test. To test both cash flows, we will insert an AND function in the IF function. In the following statement, the result will be zero if the conditions are not met. </t>
  </si>
  <si>
    <t>Since we have already argued for elegance when using Excel, we have another method to calculate the payback period. Here is the logic behind this method: If we create a cumulative cash flow column, the number of negative cash flows in the cumulative cash flows is the number of years (plus the fractional year) for the payback period. So, we can count the number of negative cash flows in the cumulative cash flow column. The fractional part of the payback period is amount the project is short in the last negative year divided by the amount the project will make in that next year. With this, the payback period is:</t>
  </si>
  <si>
    <t>In our equation, we first tested for the case in which the payback period is never. Next, we tested for the unusual case in which the payback period is less than one year. Since we are going to count only the cumulative cash flows, we need a special function in case the payback period is less than one year. Now we get to the heart of the equation. We used a COUNTIF function to count the number of cumulative cash flows that are negative. This gives us the whole number for the payback period. We then used the VLOOKUP function to find the last negative cumulative cash flow. This is the numerator to determine the fractional number of years for the payback period. We need to add the calculation to the whole number, but since the cumulative cash flow will be less than zero, we subtracted it. (Actually, we used the ABS function since a negative of a negative is a positive.) In the denominator, we used a COUNTIF function nested inside a VLOOKUP function. The COUNTIF function will again count the number of negative cumulative cash flows, then we added one in order to get to the next year's cash inflow. The VLOOKUP function will then return the value from the second column, which is the cash inflow in that year. So, which one of these payback calculations is the best? They are all equally correct. In Excel, as in Finance in general, there is almost always more than one way to calculate an answer correctly.</t>
  </si>
  <si>
    <t>Required return:</t>
  </si>
  <si>
    <t>Notice that we need to include the first cash flow in the Values argument for IRR. We left the Guess argument blank. Excel uses an algorithm to repeatedly change the interest rate until it finds an interest rate that generates a zero NPV. If you enter a starting value for the Guess argument, Excel will begin its calculations at that value. In general, it is unnecessary to enter a value for this argument, although as we will see later, when you want to find multiple IRRs, the Guess argument can be useful.</t>
  </si>
  <si>
    <t>Now we will use the Guess argument to find what the other IRR is:</t>
  </si>
  <si>
    <t>With the discounting approach, we discount all negative cash flows to the beginning of the project. In order to have Excel discount only negative cash flows, we can use an IF statement for each cash flow as follows. Notice that the equation at time 0 is not a nested IF, but simply a series of IF statements that calculates the present value of each cash flow if the cash flow is negative, otherwise it returns a value of 0 to be added in to the cash flow. Once we get these modified cash flows, we can simply calculate the IRR of these cash flows.</t>
  </si>
  <si>
    <t>With the reinvestment approach, we simply find the future value of all cash flows except the cash flow at time 0 at the end of the project and then calculate the IRR of the two remaining cash flows. Doing so, we find that the MIRR using the reinvestment approach is:</t>
  </si>
  <si>
    <t>by Brad Jordan and Joe Smolira</t>
  </si>
  <si>
    <t>In the calculation of the payback period, we used two new functions, AND and ABS. AND is a logical test that returns a value if one or more arguments are true and another value if the arguments are false. Excel will allow you to simultaneously test up to 255 conditions with the AND function. The ABS value function returns the absolute value of a number. Since we are dividing the negative cumulative cash flow from the previous year by the positive cash flow that will occur during the current year, we will always get a negative answer. ABS makes sure that the calculation returns a positive value. Of course, since we know the cumulative cash flow from the previous year will be negative, we could have inserted a negative sign in front of this cell reference as well.</t>
  </si>
  <si>
    <t>Chapter 5</t>
  </si>
  <si>
    <t>Chapter 5 - Section 1</t>
  </si>
  <si>
    <t>Why Use Net Present Value?</t>
  </si>
  <si>
    <t xml:space="preserve">The Payback Period Method </t>
  </si>
  <si>
    <t>Chapter 5 - Section 2</t>
  </si>
  <si>
    <t>The Discounted Payback Period Method</t>
  </si>
  <si>
    <t>Chapter 5 - Section 3</t>
  </si>
  <si>
    <t>Chapter 5 - Section 4</t>
  </si>
  <si>
    <t>Chapter 5 - Section 6</t>
  </si>
  <si>
    <t>Chapter 5 - Section 5</t>
  </si>
  <si>
    <t>Problems with the IRR Approach</t>
  </si>
  <si>
    <t>Problem 1: Investing or Financing?</t>
  </si>
  <si>
    <t>Problem 2: Multiple Rates of Return</t>
  </si>
  <si>
    <t>For the combination approach, we need to find the present value of all negative cash flows at time 0, the future value of all positive cash flows at the end of the project, then find the IRR of the modified cash flows. Again, we can use a series of IF statements to test whether each cash flow is negative or positive. So, the MIRR using the combination approach is:</t>
  </si>
  <si>
    <t>Mutually Exclusive Investments and Incremental IRR</t>
  </si>
  <si>
    <t>The crossover rate, or incremental IRR, is the IRR of these incremental cash flows, or:</t>
  </si>
  <si>
    <t>All projects with conventional cash flows will have a downward sloping NPV profile similar to this.</t>
  </si>
  <si>
    <t>Chapter 5 - Master It!</t>
  </si>
  <si>
    <t>Master It! Solution</t>
  </si>
  <si>
    <r>
      <t xml:space="preserve">Ross, Westerfield, Jaffe, and Jordan's </t>
    </r>
    <r>
      <rPr>
        <b/>
        <i/>
        <sz val="12"/>
        <color rgb="FF000000"/>
        <rFont val="Calibri"/>
        <family val="2"/>
        <scheme val="minor"/>
      </rPr>
      <t>Spreadsheet Master</t>
    </r>
  </si>
  <si>
    <r>
      <t xml:space="preserve">Corporate Finance, </t>
    </r>
    <r>
      <rPr>
        <b/>
        <sz val="12"/>
        <color rgb="FF000000"/>
        <rFont val="Calibri"/>
        <family val="2"/>
        <scheme val="minor"/>
      </rPr>
      <t>11th edition</t>
    </r>
  </si>
  <si>
    <t>Version 11.0</t>
  </si>
  <si>
    <t>To install these, click on the File tab</t>
  </si>
  <si>
    <t>Year</t>
  </si>
  <si>
    <t>Project A</t>
  </si>
  <si>
    <t xml:space="preserve"> </t>
  </si>
  <si>
    <t>Project B</t>
  </si>
  <si>
    <t>Project C</t>
  </si>
  <si>
    <t>Profitability Index</t>
  </si>
  <si>
    <t>Initial Cost</t>
  </si>
  <si>
    <t>Cash Flow 1</t>
  </si>
  <si>
    <t>Cash Flow 2</t>
  </si>
  <si>
    <t>Cash Flow 3</t>
  </si>
  <si>
    <t>Cash Flow 4</t>
  </si>
  <si>
    <t>Cash Flow 5</t>
  </si>
  <si>
    <t>Forever</t>
  </si>
  <si>
    <t>Rate</t>
  </si>
  <si>
    <t>Find G</t>
  </si>
  <si>
    <t>Cash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</si>
</sst>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000_);_(* \(#,##0.000\);_(* &quot;-&quot;???_);_(@_)"/>
    <numFmt numFmtId="165" formatCode="#,##0.000_);\(#,##0.000\)"/>
    <numFmt numFmtId="166" formatCode="_(* #,##0.0_);_(* \(#,##0.0\);_(* &quot;-&quot;_);_(@_)"/>
    <numFmt numFmtId="167" formatCode="_(&quot;$&quot;* #,##0.00_);_(&quot;$&quot;* \(#,##0.00\);_(&quot;$&quot;* &quot;-&quot;_);_(@_)"/>
    <numFmt numFmtId="168" formatCode="#,##0.000_);[Red]\(#,##0.000\)"/>
    <numFmt numFmtId="169" formatCode="0.00000"/>
    <numFmt numFmtId="170" formatCode="0.000%"/>
    <numFmt numFmtId="171" formatCode="&quot;$&quot;#,##0.00"/>
    <numFmt numFmtId="172" formatCode="#,##0.0000000000"/>
  </numFmts>
  <fonts count="33" x14ac:knownFonts="1">
    <font>
      <sz val="11"/>
      <color theme="1"/>
      <name val="Calibri"/>
      <family val="2"/>
      <scheme val="minor"/>
    </font>
    <font>
      <sz val="10"/>
      <name val="Arial"/>
      <family val="2"/>
    </font>
    <font>
      <b/>
      <sz val="14"/>
      <color theme="0"/>
      <name val="Calibri"/>
      <family val="2"/>
      <scheme val="minor"/>
    </font>
    <font>
      <sz val="12"/>
      <color theme="1"/>
      <name val="Calibri"/>
      <family val="2"/>
      <scheme val="minor"/>
    </font>
    <font>
      <b/>
      <sz val="12"/>
      <color theme="1"/>
      <name val="Calibri"/>
      <family val="2"/>
      <scheme val="minor"/>
    </font>
    <font>
      <sz val="10"/>
      <color indexed="8"/>
      <name val="Calibri"/>
      <family val="2"/>
      <scheme val="minor"/>
    </font>
    <font>
      <sz val="10"/>
      <name val="Calibri"/>
      <family val="2"/>
      <scheme val="minor"/>
    </font>
    <font>
      <sz val="48"/>
      <color indexed="52"/>
      <name val="Calibri"/>
      <family val="2"/>
      <scheme val="minor"/>
    </font>
    <font>
      <sz val="10"/>
      <color indexed="19"/>
      <name val="Calibri"/>
      <family val="2"/>
      <scheme val="minor"/>
    </font>
    <font>
      <sz val="12"/>
      <color indexed="8"/>
      <name val="Calibri"/>
      <family val="2"/>
      <scheme val="minor"/>
    </font>
    <font>
      <b/>
      <sz val="12"/>
      <color indexed="9"/>
      <name val="Calibri"/>
      <family val="2"/>
      <scheme val="minor"/>
    </font>
    <font>
      <b/>
      <sz val="12"/>
      <color theme="0"/>
      <name val="Calibri"/>
      <family val="2"/>
      <scheme val="minor"/>
    </font>
    <font>
      <b/>
      <sz val="14"/>
      <color indexed="48"/>
      <name val="Calibri"/>
      <family val="2"/>
      <scheme val="minor"/>
    </font>
    <font>
      <b/>
      <sz val="14"/>
      <color indexed="10"/>
      <name val="Calibri"/>
      <family val="2"/>
      <scheme val="minor"/>
    </font>
    <font>
      <b/>
      <sz val="12"/>
      <color rgb="FF000000"/>
      <name val="Calibri"/>
      <family val="2"/>
      <scheme val="minor"/>
    </font>
    <font>
      <b/>
      <i/>
      <sz val="12"/>
      <color rgb="FF000000"/>
      <name val="Calibri"/>
      <family val="2"/>
      <scheme val="minor"/>
    </font>
    <font>
      <sz val="11"/>
      <color theme="1"/>
      <name val="Calibri"/>
      <family val="2"/>
      <scheme val="minor"/>
    </font>
    <font>
      <i/>
      <sz val="12"/>
      <color theme="1"/>
      <name val="Calibri"/>
      <family val="2"/>
      <scheme val="minor"/>
    </font>
    <font>
      <sz val="12"/>
      <color rgb="FF0000FF"/>
      <name val="Calibri"/>
      <family val="2"/>
      <scheme val="minor"/>
    </font>
    <font>
      <b/>
      <i/>
      <sz val="12"/>
      <color theme="1"/>
      <name val="Calibri"/>
      <family val="2"/>
      <scheme val="minor"/>
    </font>
    <font>
      <sz val="12"/>
      <color rgb="FFFF0000"/>
      <name val="Calibri"/>
      <family val="2"/>
      <scheme val="minor"/>
    </font>
    <font>
      <sz val="12"/>
      <name val="Calibri"/>
      <family val="2"/>
      <scheme val="minor"/>
    </font>
    <font>
      <sz val="12"/>
      <color indexed="12"/>
      <name val="Calibri"/>
      <family val="2"/>
      <scheme val="minor"/>
    </font>
    <font>
      <sz val="12"/>
      <color indexed="48"/>
      <name val="Calibri"/>
      <family val="2"/>
      <scheme val="minor"/>
    </font>
    <font>
      <i/>
      <sz val="12"/>
      <color indexed="8"/>
      <name val="Calibri"/>
      <family val="2"/>
      <scheme val="minor"/>
    </font>
    <font>
      <sz val="12"/>
      <color indexed="10"/>
      <name val="Calibri"/>
      <family val="2"/>
      <scheme val="minor"/>
    </font>
    <font>
      <b/>
      <sz val="12"/>
      <color indexed="57"/>
      <name val="Calibri"/>
      <family val="2"/>
      <scheme val="minor"/>
    </font>
    <font>
      <i/>
      <sz val="11"/>
      <color theme="1"/>
      <name val="Calibri"/>
      <family val="2"/>
      <scheme val="minor"/>
    </font>
    <font>
      <b/>
      <sz val="16"/>
      <color rgb="FF000099"/>
      <name val="Calibri"/>
      <family val="2"/>
      <scheme val="minor"/>
    </font>
    <font>
      <sz val="11"/>
      <color rgb="FF000099"/>
      <name val="Calibri"/>
      <family val="2"/>
      <scheme val="minor"/>
    </font>
    <font>
      <b/>
      <sz val="16"/>
      <color rgb="FF000099"/>
      <name val="Calibri"/>
      <family val="2"/>
    </font>
    <font>
      <b/>
      <sz val="12"/>
      <color rgb="FF000099"/>
      <name val="Calibri"/>
      <family val="2"/>
      <scheme val="minor"/>
    </font>
    <font>
      <sz val="12"/>
      <color rgb="FF000099"/>
      <name val="Calibri"/>
      <family val="2"/>
      <scheme val="minor"/>
    </font>
  </fonts>
  <fills count="13">
    <fill>
      <patternFill patternType="none"/>
    </fill>
    <fill>
      <patternFill patternType="gray125"/>
    </fill>
    <fill>
      <patternFill patternType="solid">
        <fgColor indexed="8"/>
        <bgColor indexed="64"/>
      </patternFill>
    </fill>
    <fill>
      <patternFill patternType="solid">
        <fgColor theme="1"/>
        <bgColor indexed="64"/>
      </patternFill>
    </fill>
    <fill>
      <patternFill patternType="solid">
        <fgColor rgb="FFFFFF99"/>
        <bgColor indexed="64"/>
      </patternFill>
    </fill>
    <fill>
      <patternFill patternType="solid">
        <fgColor rgb="FFFFFF00"/>
        <bgColor indexed="64"/>
      </patternFill>
    </fill>
    <fill>
      <patternFill patternType="solid">
        <fgColor rgb="FF66FFFF"/>
        <bgColor indexed="64"/>
      </patternFill>
    </fill>
    <fill>
      <patternFill patternType="solid">
        <fgColor rgb="FFCCFFFF"/>
        <bgColor indexed="64"/>
      </patternFill>
    </fill>
    <fill>
      <patternFill patternType="solid">
        <fgColor rgb="FF0FE1FD"/>
        <bgColor indexed="64"/>
      </patternFill>
    </fill>
    <fill>
      <patternFill patternType="solid">
        <fgColor rgb="FFCCFFCC"/>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4" tint="0.79998168889431442"/>
        <bgColor indexed="64"/>
      </patternFill>
    </fill>
  </fills>
  <borders count="17">
    <border>
      <left/>
      <right/>
      <top/>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s>
  <cellStyleXfs count="8">
    <xf numFmtId="0" fontId="0" fillId="0" borderId="0"/>
    <xf numFmtId="0" fontId="1" fillId="0" borderId="0"/>
    <xf numFmtId="9" fontId="16"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4" fontId="16" fillId="0" borderId="0" applyFont="0" applyFill="0" applyBorder="0" applyAlignment="0" applyProtection="0"/>
  </cellStyleXfs>
  <cellXfs count="159">
    <xf numFmtId="0" fontId="0" fillId="0" borderId="0" xfId="0"/>
    <xf numFmtId="0" fontId="3" fillId="4" borderId="0" xfId="0" applyFont="1" applyFill="1"/>
    <xf numFmtId="0" fontId="4" fillId="4" borderId="0" xfId="0" applyFont="1" applyFill="1"/>
    <xf numFmtId="0" fontId="5" fillId="2" borderId="0" xfId="1" applyFont="1" applyFill="1"/>
    <xf numFmtId="0" fontId="6" fillId="2" borderId="0" xfId="1" applyFont="1" applyFill="1"/>
    <xf numFmtId="0" fontId="8" fillId="2" borderId="0" xfId="1" applyFont="1" applyFill="1" applyBorder="1"/>
    <xf numFmtId="0" fontId="6" fillId="2" borderId="0" xfId="1" applyFont="1" applyFill="1" applyBorder="1"/>
    <xf numFmtId="0" fontId="5" fillId="5" borderId="0" xfId="1" applyFont="1" applyFill="1" applyBorder="1"/>
    <xf numFmtId="0" fontId="14" fillId="5" borderId="0" xfId="1" applyFont="1" applyFill="1" applyBorder="1"/>
    <xf numFmtId="0" fontId="15" fillId="5" borderId="0" xfId="1" applyFont="1" applyFill="1" applyBorder="1"/>
    <xf numFmtId="0" fontId="3" fillId="4" borderId="0" xfId="0" applyFont="1" applyFill="1"/>
    <xf numFmtId="0" fontId="9" fillId="2" borderId="0" xfId="1" applyFont="1" applyFill="1" applyBorder="1"/>
    <xf numFmtId="0" fontId="10" fillId="2" borderId="0" xfId="1" applyFont="1" applyFill="1" applyBorder="1"/>
    <xf numFmtId="0" fontId="11" fillId="2" borderId="0" xfId="1" applyFont="1" applyFill="1" applyBorder="1"/>
    <xf numFmtId="0" fontId="12" fillId="5" borderId="0" xfId="1" applyFont="1" applyFill="1" applyBorder="1"/>
    <xf numFmtId="0" fontId="13" fillId="5" borderId="0" xfId="1" applyFont="1" applyFill="1" applyBorder="1"/>
    <xf numFmtId="0" fontId="0" fillId="4" borderId="0" xfId="0" applyFill="1"/>
    <xf numFmtId="0" fontId="3" fillId="4" borderId="0" xfId="0" applyFont="1" applyFill="1"/>
    <xf numFmtId="0" fontId="2" fillId="3" borderId="0" xfId="0" applyFont="1" applyFill="1"/>
    <xf numFmtId="0" fontId="5" fillId="2" borderId="0" xfId="1" applyFont="1" applyFill="1" applyBorder="1"/>
    <xf numFmtId="0" fontId="3" fillId="4" borderId="0" xfId="0" applyFont="1" applyFill="1"/>
    <xf numFmtId="0" fontId="0" fillId="4" borderId="0" xfId="0" applyFill="1"/>
    <xf numFmtId="0" fontId="3" fillId="4" borderId="0" xfId="0" applyFont="1" applyFill="1"/>
    <xf numFmtId="2" fontId="7" fillId="2" borderId="0" xfId="1" applyNumberFormat="1" applyFont="1" applyFill="1" applyBorder="1" applyAlignment="1"/>
    <xf numFmtId="0" fontId="17" fillId="4" borderId="0" xfId="0" applyFont="1" applyFill="1" applyAlignment="1">
      <alignment horizontal="center"/>
    </xf>
    <xf numFmtId="0" fontId="3" fillId="4" borderId="0" xfId="0" applyFont="1" applyFill="1" applyAlignment="1">
      <alignment horizontal="center"/>
    </xf>
    <xf numFmtId="42" fontId="18" fillId="4" borderId="0" xfId="0" applyNumberFormat="1" applyFont="1" applyFill="1"/>
    <xf numFmtId="9" fontId="18" fillId="4" borderId="0" xfId="2" applyFont="1" applyFill="1"/>
    <xf numFmtId="41" fontId="18" fillId="4" borderId="0" xfId="0" applyNumberFormat="1" applyFont="1" applyFill="1"/>
    <xf numFmtId="0" fontId="19" fillId="6" borderId="0" xfId="0" applyFont="1" applyFill="1" applyBorder="1"/>
    <xf numFmtId="0" fontId="3" fillId="6" borderId="0" xfId="0" applyFont="1" applyFill="1" applyBorder="1"/>
    <xf numFmtId="2" fontId="3" fillId="6" borderId="0" xfId="0" applyNumberFormat="1" applyFont="1" applyFill="1" applyBorder="1"/>
    <xf numFmtId="0" fontId="3" fillId="6" borderId="0" xfId="0" applyFont="1" applyFill="1"/>
    <xf numFmtId="44" fontId="20" fillId="4" borderId="0" xfId="0" applyNumberFormat="1" applyFont="1" applyFill="1"/>
    <xf numFmtId="10" fontId="20" fillId="4" borderId="0" xfId="0" applyNumberFormat="1" applyFont="1" applyFill="1"/>
    <xf numFmtId="41" fontId="20" fillId="4" borderId="0" xfId="0" applyNumberFormat="1" applyFont="1" applyFill="1"/>
    <xf numFmtId="0" fontId="17" fillId="4" borderId="0" xfId="0" applyFont="1" applyFill="1" applyAlignment="1">
      <alignment horizontal="center" wrapText="1"/>
    </xf>
    <xf numFmtId="0" fontId="3" fillId="4" borderId="0" xfId="0" applyFont="1" applyFill="1" applyAlignment="1">
      <alignment horizontal="left"/>
    </xf>
    <xf numFmtId="2" fontId="20" fillId="4" borderId="0" xfId="0" applyNumberFormat="1" applyFont="1" applyFill="1" applyAlignment="1">
      <alignment horizontal="right"/>
    </xf>
    <xf numFmtId="0" fontId="20" fillId="4" borderId="0" xfId="0" applyFont="1" applyFill="1" applyAlignment="1">
      <alignment horizontal="right"/>
    </xf>
    <xf numFmtId="166" fontId="18" fillId="4" borderId="0" xfId="0" applyNumberFormat="1" applyFont="1" applyFill="1"/>
    <xf numFmtId="10" fontId="20" fillId="4" borderId="0" xfId="2" applyNumberFormat="1" applyFont="1" applyFill="1"/>
    <xf numFmtId="168" fontId="20" fillId="4" borderId="0" xfId="0" applyNumberFormat="1" applyFont="1" applyFill="1"/>
    <xf numFmtId="0" fontId="21" fillId="4" borderId="0" xfId="3" applyFont="1" applyFill="1" applyBorder="1"/>
    <xf numFmtId="37" fontId="22" fillId="4" borderId="0" xfId="4" applyNumberFormat="1" applyFont="1" applyFill="1" applyBorder="1"/>
    <xf numFmtId="9" fontId="22" fillId="4" borderId="0" xfId="4" applyNumberFormat="1" applyFont="1" applyFill="1" applyBorder="1"/>
    <xf numFmtId="0" fontId="23" fillId="4" borderId="0" xfId="3" applyFont="1" applyFill="1" applyBorder="1"/>
    <xf numFmtId="0" fontId="9" fillId="4" borderId="0" xfId="3" applyFont="1" applyFill="1" applyBorder="1"/>
    <xf numFmtId="10" fontId="26" fillId="4" borderId="0" xfId="6" applyNumberFormat="1" applyFont="1" applyFill="1" applyBorder="1"/>
    <xf numFmtId="10" fontId="20" fillId="4" borderId="0" xfId="6" applyNumberFormat="1" applyFont="1" applyFill="1" applyBorder="1"/>
    <xf numFmtId="0" fontId="17" fillId="4" borderId="0" xfId="0" applyFont="1" applyFill="1"/>
    <xf numFmtId="42" fontId="3" fillId="4" borderId="0" xfId="0" applyNumberFormat="1" applyFont="1" applyFill="1"/>
    <xf numFmtId="0" fontId="27" fillId="4" borderId="0" xfId="0" applyFont="1" applyFill="1"/>
    <xf numFmtId="0" fontId="20" fillId="4" borderId="0" xfId="0" applyFont="1" applyFill="1"/>
    <xf numFmtId="42" fontId="20" fillId="7" borderId="0" xfId="0" applyNumberFormat="1" applyFont="1" applyFill="1"/>
    <xf numFmtId="0" fontId="20" fillId="7" borderId="0" xfId="0" applyFont="1" applyFill="1"/>
    <xf numFmtId="41" fontId="20" fillId="7" borderId="0" xfId="0" applyNumberFormat="1" applyFont="1" applyFill="1"/>
    <xf numFmtId="37" fontId="20" fillId="7" borderId="0" xfId="0" applyNumberFormat="1" applyFont="1" applyFill="1" applyAlignment="1">
      <alignment horizontal="center"/>
    </xf>
    <xf numFmtId="0" fontId="20" fillId="7" borderId="0" xfId="0" applyFont="1" applyFill="1" applyAlignment="1">
      <alignment horizontal="center"/>
    </xf>
    <xf numFmtId="2" fontId="20" fillId="7" borderId="0" xfId="0" applyNumberFormat="1" applyFont="1" applyFill="1" applyAlignment="1">
      <alignment horizontal="center"/>
    </xf>
    <xf numFmtId="168" fontId="20" fillId="7" borderId="0" xfId="0" applyNumberFormat="1" applyFont="1" applyFill="1" applyAlignment="1">
      <alignment horizontal="right"/>
    </xf>
    <xf numFmtId="0" fontId="20" fillId="7" borderId="0" xfId="0" applyFont="1" applyFill="1" applyAlignment="1">
      <alignment horizontal="right"/>
    </xf>
    <xf numFmtId="0" fontId="3" fillId="6" borderId="0" xfId="0" applyFont="1" applyFill="1" applyBorder="1" applyAlignment="1">
      <alignment horizontal="left" wrapText="1"/>
    </xf>
    <xf numFmtId="0" fontId="28" fillId="8" borderId="2" xfId="0" applyFont="1" applyFill="1" applyBorder="1"/>
    <xf numFmtId="0" fontId="29" fillId="8" borderId="3" xfId="0" applyFont="1" applyFill="1" applyBorder="1"/>
    <xf numFmtId="0" fontId="30" fillId="8" borderId="4" xfId="0" applyFont="1" applyFill="1" applyBorder="1"/>
    <xf numFmtId="0" fontId="31" fillId="8" borderId="5" xfId="0" applyFont="1" applyFill="1" applyBorder="1"/>
    <xf numFmtId="0" fontId="32" fillId="8" borderId="3" xfId="0" applyFont="1" applyFill="1" applyBorder="1"/>
    <xf numFmtId="0" fontId="32" fillId="8" borderId="6" xfId="0" applyFont="1" applyFill="1" applyBorder="1"/>
    <xf numFmtId="0" fontId="31" fillId="8" borderId="7" xfId="0" applyFont="1" applyFill="1" applyBorder="1"/>
    <xf numFmtId="0" fontId="30" fillId="8" borderId="8" xfId="0" applyFont="1" applyFill="1" applyBorder="1"/>
    <xf numFmtId="0" fontId="29" fillId="8" borderId="9" xfId="0" applyFont="1" applyFill="1" applyBorder="1"/>
    <xf numFmtId="40" fontId="20" fillId="7" borderId="0" xfId="0" applyNumberFormat="1" applyFont="1" applyFill="1" applyAlignment="1">
      <alignment horizontal="right"/>
    </xf>
    <xf numFmtId="0" fontId="17" fillId="9" borderId="10" xfId="0" applyFont="1" applyFill="1" applyBorder="1" applyAlignment="1">
      <alignment horizontal="center"/>
    </xf>
    <xf numFmtId="0" fontId="17" fillId="9" borderId="11" xfId="0" applyFont="1" applyFill="1" applyBorder="1" applyAlignment="1">
      <alignment horizontal="center"/>
    </xf>
    <xf numFmtId="0" fontId="3" fillId="9" borderId="12" xfId="0" applyFont="1" applyFill="1" applyBorder="1" applyAlignment="1">
      <alignment horizontal="center"/>
    </xf>
    <xf numFmtId="42" fontId="18" fillId="9" borderId="13" xfId="0" applyNumberFormat="1" applyFont="1" applyFill="1" applyBorder="1"/>
    <xf numFmtId="41" fontId="18" fillId="9" borderId="13" xfId="0" applyNumberFormat="1" applyFont="1" applyFill="1" applyBorder="1"/>
    <xf numFmtId="0" fontId="3" fillId="9" borderId="14" xfId="0" applyFont="1" applyFill="1" applyBorder="1" applyAlignment="1">
      <alignment horizontal="center"/>
    </xf>
    <xf numFmtId="41" fontId="18" fillId="9" borderId="15" xfId="0" applyNumberFormat="1" applyFont="1" applyFill="1" applyBorder="1"/>
    <xf numFmtId="14" fontId="18" fillId="9" borderId="12" xfId="0" applyNumberFormat="1" applyFont="1" applyFill="1" applyBorder="1" applyAlignment="1">
      <alignment horizontal="center"/>
    </xf>
    <xf numFmtId="14" fontId="18" fillId="9" borderId="14" xfId="0" applyNumberFormat="1" applyFont="1" applyFill="1" applyBorder="1" applyAlignment="1">
      <alignment horizontal="center"/>
    </xf>
    <xf numFmtId="0" fontId="3" fillId="6" borderId="0" xfId="0" applyFont="1" applyFill="1" applyAlignment="1">
      <alignment horizontal="left" wrapText="1"/>
    </xf>
    <xf numFmtId="0" fontId="17" fillId="9" borderId="11" xfId="0" applyFont="1" applyFill="1" applyBorder="1" applyAlignment="1">
      <alignment horizontal="center" wrapText="1"/>
    </xf>
    <xf numFmtId="42" fontId="20" fillId="9" borderId="13" xfId="0" applyNumberFormat="1" applyFont="1" applyFill="1" applyBorder="1"/>
    <xf numFmtId="41" fontId="20" fillId="9" borderId="13" xfId="0" applyNumberFormat="1" applyFont="1" applyFill="1" applyBorder="1"/>
    <xf numFmtId="41" fontId="20" fillId="9" borderId="15" xfId="0" applyNumberFormat="1" applyFont="1" applyFill="1" applyBorder="1"/>
    <xf numFmtId="164" fontId="20" fillId="9" borderId="13" xfId="0" applyNumberFormat="1" applyFont="1" applyFill="1" applyBorder="1"/>
    <xf numFmtId="165" fontId="20" fillId="9" borderId="13" xfId="0" applyNumberFormat="1" applyFont="1" applyFill="1" applyBorder="1"/>
    <xf numFmtId="165" fontId="20" fillId="9" borderId="15" xfId="0" applyNumberFormat="1" applyFont="1" applyFill="1" applyBorder="1"/>
    <xf numFmtId="0" fontId="17" fillId="9" borderId="16" xfId="0" applyFont="1" applyFill="1" applyBorder="1" applyAlignment="1">
      <alignment horizontal="center"/>
    </xf>
    <xf numFmtId="42" fontId="20" fillId="9" borderId="0" xfId="0" applyNumberFormat="1" applyFont="1" applyFill="1" applyBorder="1"/>
    <xf numFmtId="0" fontId="3" fillId="9" borderId="13" xfId="0" applyFont="1" applyFill="1" applyBorder="1"/>
    <xf numFmtId="41" fontId="20" fillId="9" borderId="0" xfId="0" applyNumberFormat="1" applyFont="1" applyFill="1" applyBorder="1"/>
    <xf numFmtId="41" fontId="20" fillId="9" borderId="1" xfId="0" applyNumberFormat="1" applyFont="1" applyFill="1" applyBorder="1"/>
    <xf numFmtId="167" fontId="20" fillId="9" borderId="13" xfId="0" applyNumberFormat="1" applyFont="1" applyFill="1" applyBorder="1"/>
    <xf numFmtId="43" fontId="20" fillId="9" borderId="13" xfId="0" applyNumberFormat="1" applyFont="1" applyFill="1" applyBorder="1"/>
    <xf numFmtId="43" fontId="20" fillId="9" borderId="15" xfId="0" applyNumberFormat="1" applyFont="1" applyFill="1" applyBorder="1"/>
    <xf numFmtId="0" fontId="17" fillId="9" borderId="16" xfId="0" applyFont="1" applyFill="1" applyBorder="1" applyAlignment="1">
      <alignment horizontal="center" wrapText="1"/>
    </xf>
    <xf numFmtId="167" fontId="20" fillId="9" borderId="0" xfId="0" applyNumberFormat="1" applyFont="1" applyFill="1" applyBorder="1"/>
    <xf numFmtId="43" fontId="20" fillId="9" borderId="0" xfId="0" applyNumberFormat="1" applyFont="1" applyFill="1" applyBorder="1"/>
    <xf numFmtId="44" fontId="20" fillId="9" borderId="13" xfId="0" applyNumberFormat="1" applyFont="1" applyFill="1" applyBorder="1"/>
    <xf numFmtId="43" fontId="20" fillId="9" borderId="1" xfId="0" applyNumberFormat="1" applyFont="1" applyFill="1" applyBorder="1"/>
    <xf numFmtId="42" fontId="18" fillId="9" borderId="0" xfId="0" applyNumberFormat="1" applyFont="1" applyFill="1" applyBorder="1"/>
    <xf numFmtId="41" fontId="18" fillId="9" borderId="0" xfId="0" applyNumberFormat="1" applyFont="1" applyFill="1" applyBorder="1"/>
    <xf numFmtId="9" fontId="18" fillId="9" borderId="12" xfId="2" applyFont="1" applyFill="1" applyBorder="1" applyAlignment="1">
      <alignment horizontal="center"/>
    </xf>
    <xf numFmtId="9" fontId="18" fillId="9" borderId="14" xfId="2" applyFont="1" applyFill="1" applyBorder="1" applyAlignment="1">
      <alignment horizontal="center"/>
    </xf>
    <xf numFmtId="41" fontId="18" fillId="9" borderId="1" xfId="0" applyNumberFormat="1" applyFont="1" applyFill="1" applyBorder="1"/>
    <xf numFmtId="9" fontId="3" fillId="9" borderId="12" xfId="2" applyFont="1" applyFill="1" applyBorder="1" applyAlignment="1">
      <alignment horizontal="center"/>
    </xf>
    <xf numFmtId="44" fontId="20" fillId="9" borderId="0" xfId="0" applyNumberFormat="1" applyFont="1" applyFill="1" applyBorder="1"/>
    <xf numFmtId="9" fontId="3" fillId="9" borderId="14" xfId="2" applyFont="1" applyFill="1" applyBorder="1" applyAlignment="1">
      <alignment horizontal="center"/>
    </xf>
    <xf numFmtId="0" fontId="21" fillId="9" borderId="12" xfId="3" applyFont="1" applyFill="1" applyBorder="1" applyAlignment="1">
      <alignment horizontal="center"/>
    </xf>
    <xf numFmtId="42" fontId="22" fillId="9" borderId="13" xfId="5" applyNumberFormat="1" applyFont="1" applyFill="1" applyBorder="1" applyAlignment="1">
      <alignment horizontal="right"/>
    </xf>
    <xf numFmtId="41" fontId="22" fillId="9" borderId="13" xfId="4" applyNumberFormat="1" applyFont="1" applyFill="1" applyBorder="1" applyAlignment="1">
      <alignment horizontal="right"/>
    </xf>
    <xf numFmtId="0" fontId="21" fillId="9" borderId="14" xfId="3" applyFont="1" applyFill="1" applyBorder="1" applyAlignment="1">
      <alignment horizontal="center"/>
    </xf>
    <xf numFmtId="41" fontId="22" fillId="9" borderId="15" xfId="4" applyNumberFormat="1" applyFont="1" applyFill="1" applyBorder="1" applyAlignment="1">
      <alignment horizontal="right"/>
    </xf>
    <xf numFmtId="0" fontId="24" fillId="9" borderId="12" xfId="3" applyFont="1" applyFill="1" applyBorder="1" applyAlignment="1">
      <alignment horizontal="center"/>
    </xf>
    <xf numFmtId="0" fontId="24" fillId="9" borderId="13" xfId="3" applyFont="1" applyFill="1" applyBorder="1" applyAlignment="1">
      <alignment horizontal="center"/>
    </xf>
    <xf numFmtId="0" fontId="9" fillId="9" borderId="12" xfId="3" applyFont="1" applyFill="1" applyBorder="1" applyAlignment="1">
      <alignment horizontal="center"/>
    </xf>
    <xf numFmtId="44" fontId="25" fillId="9" borderId="13" xfId="3" applyNumberFormat="1" applyFont="1" applyFill="1" applyBorder="1"/>
    <xf numFmtId="43" fontId="25" fillId="9" borderId="13" xfId="3" applyNumberFormat="1" applyFont="1" applyFill="1" applyBorder="1"/>
    <xf numFmtId="0" fontId="9" fillId="9" borderId="14" xfId="3" applyFont="1" applyFill="1" applyBorder="1" applyAlignment="1">
      <alignment horizontal="center"/>
    </xf>
    <xf numFmtId="43" fontId="25" fillId="9" borderId="15" xfId="3" applyNumberFormat="1" applyFont="1" applyFill="1" applyBorder="1"/>
    <xf numFmtId="0" fontId="3" fillId="4" borderId="0" xfId="0" applyFont="1" applyFill="1" applyAlignment="1">
      <alignment vertical="center"/>
    </xf>
    <xf numFmtId="0" fontId="17" fillId="4" borderId="0" xfId="0" applyFont="1" applyFill="1" applyAlignment="1">
      <alignment vertical="center"/>
    </xf>
    <xf numFmtId="0" fontId="3" fillId="4" borderId="0" xfId="0" applyFont="1" applyFill="1" applyAlignment="1">
      <alignment horizontal="left"/>
    </xf>
    <xf numFmtId="0" fontId="28" fillId="8" borderId="6" xfId="0" applyFont="1" applyFill="1" applyBorder="1"/>
    <xf numFmtId="0" fontId="30" fillId="8" borderId="7" xfId="0" applyFont="1" applyFill="1" applyBorder="1"/>
    <xf numFmtId="14" fontId="18" fillId="4" borderId="0" xfId="0" applyNumberFormat="1" applyFont="1" applyFill="1" applyBorder="1" applyAlignment="1">
      <alignment horizontal="center"/>
    </xf>
    <xf numFmtId="0" fontId="3" fillId="4" borderId="0" xfId="0" applyFont="1" applyFill="1" applyBorder="1"/>
    <xf numFmtId="8" fontId="0" fillId="0" borderId="0" xfId="0" applyNumberFormat="1"/>
    <xf numFmtId="0" fontId="0" fillId="5" borderId="0" xfId="0" applyFill="1"/>
    <xf numFmtId="3" fontId="0" fillId="5" borderId="0" xfId="0" applyNumberFormat="1" applyFill="1"/>
    <xf numFmtId="4" fontId="0" fillId="5" borderId="0" xfId="0" applyNumberFormat="1" applyFill="1"/>
    <xf numFmtId="8" fontId="0" fillId="5" borderId="0" xfId="7" applyNumberFormat="1" applyFont="1" applyFill="1"/>
    <xf numFmtId="44" fontId="0" fillId="5" borderId="0" xfId="0" applyNumberFormat="1" applyFill="1"/>
    <xf numFmtId="4" fontId="0" fillId="10" borderId="0" xfId="0" applyNumberFormat="1" applyFill="1"/>
    <xf numFmtId="0" fontId="0" fillId="11" borderId="0" xfId="0" applyFill="1"/>
    <xf numFmtId="44" fontId="0" fillId="11" borderId="0" xfId="7" applyFont="1" applyFill="1"/>
    <xf numFmtId="44" fontId="0" fillId="11" borderId="0" xfId="0" applyNumberFormat="1" applyFill="1"/>
    <xf numFmtId="169" fontId="0" fillId="11" borderId="0" xfId="0" applyNumberFormat="1" applyFill="1"/>
    <xf numFmtId="0" fontId="0" fillId="12" borderId="0" xfId="0" applyFill="1"/>
    <xf numFmtId="3" fontId="0" fillId="12" borderId="0" xfId="0" applyNumberFormat="1" applyFill="1"/>
    <xf numFmtId="9" fontId="0" fillId="12" borderId="0" xfId="0" applyNumberFormat="1" applyFill="1"/>
    <xf numFmtId="8" fontId="0" fillId="12" borderId="0" xfId="0" applyNumberFormat="1" applyFill="1"/>
    <xf numFmtId="171" fontId="0" fillId="12" borderId="0" xfId="0" applyNumberFormat="1" applyFill="1"/>
    <xf numFmtId="170" fontId="0" fillId="12" borderId="0" xfId="0" applyNumberFormat="1" applyFill="1"/>
    <xf numFmtId="10" fontId="0" fillId="12" borderId="0" xfId="0" applyNumberFormat="1" applyFill="1"/>
    <xf numFmtId="172" fontId="0" fillId="5" borderId="0" xfId="0" applyNumberFormat="1" applyFill="1"/>
    <xf numFmtId="0" fontId="3" fillId="6" borderId="0" xfId="0" applyFont="1" applyFill="1" applyAlignment="1">
      <alignment horizontal="left" wrapText="1"/>
    </xf>
    <xf numFmtId="0" fontId="3" fillId="4" borderId="0" xfId="0" applyFont="1" applyFill="1" applyAlignment="1">
      <alignment horizontal="left" wrapText="1"/>
    </xf>
    <xf numFmtId="0" fontId="3" fillId="4" borderId="0" xfId="0" applyFont="1" applyFill="1" applyAlignment="1">
      <alignment horizontal="left"/>
    </xf>
    <xf numFmtId="0" fontId="3" fillId="6" borderId="0" xfId="0" applyFont="1" applyFill="1" applyBorder="1" applyAlignment="1">
      <alignment horizontal="left" wrapText="1"/>
    </xf>
    <xf numFmtId="0" fontId="24" fillId="9" borderId="10" xfId="3" applyFont="1" applyFill="1" applyBorder="1" applyAlignment="1">
      <alignment horizontal="center"/>
    </xf>
    <xf numFmtId="0" fontId="24" fillId="9" borderId="11" xfId="3" applyFont="1" applyFill="1" applyBorder="1" applyAlignment="1">
      <alignment horizontal="center"/>
    </xf>
    <xf numFmtId="0" fontId="4" fillId="4" borderId="0" xfId="0" applyFont="1" applyFill="1" applyAlignment="1">
      <alignment horizontal="left" wrapText="1"/>
    </xf>
    <xf numFmtId="0" fontId="28" fillId="8" borderId="8" xfId="0" applyFont="1" applyFill="1" applyBorder="1" applyAlignment="1">
      <alignment horizontal="left"/>
    </xf>
    <xf numFmtId="0" fontId="28" fillId="8" borderId="9" xfId="0" applyFont="1" applyFill="1" applyBorder="1" applyAlignment="1">
      <alignment horizontal="left"/>
    </xf>
    <xf numFmtId="0" fontId="3" fillId="4" borderId="0" xfId="0" applyFont="1" applyFill="1" applyAlignment="1">
      <alignment horizontal="center" wrapText="1"/>
    </xf>
  </cellXfs>
  <cellStyles count="8">
    <cellStyle name="Comma 2" xfId="4"/>
    <cellStyle name="Currency" xfId="7" builtinId="4"/>
    <cellStyle name="Currency 2" xfId="5"/>
    <cellStyle name="Normal" xfId="0" builtinId="0"/>
    <cellStyle name="Normal 2" xfId="1"/>
    <cellStyle name="Normal 3" xfId="3"/>
    <cellStyle name="Percent" xfId="2" builtinId="5"/>
    <cellStyle name="Percent 2" xfId="6"/>
  </cellStyles>
  <dxfs count="0"/>
  <tableStyles count="0" defaultTableStyle="TableStyleMedium9" defaultPivotStyle="PivotStyleLight16"/>
  <colors>
    <mruColors>
      <color rgb="FFFFFF99"/>
      <color rgb="FFCCFFCC"/>
      <color rgb="FF66FFFF"/>
      <color rgb="FF0FE1FD"/>
      <color rgb="FFCCFF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NPV Profile</a:t>
            </a:r>
          </a:p>
        </c:rich>
      </c:tx>
      <c:overlay val="0"/>
    </c:title>
    <c:autoTitleDeleted val="0"/>
    <c:plotArea>
      <c:layout/>
      <c:scatterChart>
        <c:scatterStyle val="smoothMarker"/>
        <c:varyColors val="0"/>
        <c:ser>
          <c:idx val="0"/>
          <c:order val="0"/>
          <c:marker>
            <c:symbol val="circle"/>
            <c:size val="5"/>
          </c:marker>
          <c:xVal>
            <c:numRef>
              <c:f>'Section 5.4'!$B$87:$B$95</c:f>
              <c:numCache>
                <c:formatCode>0%</c:formatCode>
                <c:ptCount val="9"/>
                <c:pt idx="0">
                  <c:v>0</c:v>
                </c:pt>
                <c:pt idx="1">
                  <c:v>0.05</c:v>
                </c:pt>
                <c:pt idx="2">
                  <c:v>0.1</c:v>
                </c:pt>
                <c:pt idx="3">
                  <c:v>0.15</c:v>
                </c:pt>
                <c:pt idx="4">
                  <c:v>0.2</c:v>
                </c:pt>
                <c:pt idx="5">
                  <c:v>0.25</c:v>
                </c:pt>
                <c:pt idx="6">
                  <c:v>0.3</c:v>
                </c:pt>
                <c:pt idx="7">
                  <c:v>0.35</c:v>
                </c:pt>
                <c:pt idx="8">
                  <c:v>0.4</c:v>
                </c:pt>
              </c:numCache>
            </c:numRef>
          </c:xVal>
          <c:yVal>
            <c:numRef>
              <c:f>'Section 5.4'!$C$87:$C$95</c:f>
              <c:numCache>
                <c:formatCode>_(* #,##0.00_);_(* \(#,##0.00\);_(* "-"??_);_(@_)</c:formatCode>
                <c:ptCount val="9"/>
                <c:pt idx="0" formatCode="_(&quot;$&quot;* #,##0.00_);_(&quot;$&quot;* \(#,##0.00\);_(&quot;$&quot;* &quot;-&quot;??_);_(@_)">
                  <c:v>28000</c:v>
                </c:pt>
                <c:pt idx="1">
                  <c:v>19579.812056557857</c:v>
                </c:pt>
                <c:pt idx="2">
                  <c:v>12863.937510478027</c:v>
                </c:pt>
                <c:pt idx="3">
                  <c:v>7436.5629675112214</c:v>
                </c:pt>
                <c:pt idx="4">
                  <c:v>2997.6851851851825</c:v>
                </c:pt>
                <c:pt idx="5">
                  <c:v>-672.64000000000306</c:v>
                </c:pt>
                <c:pt idx="6">
                  <c:v>-3738.0451557126071</c:v>
                </c:pt>
                <c:pt idx="7">
                  <c:v>-6321.9205476765637</c:v>
                </c:pt>
                <c:pt idx="8">
                  <c:v>-8518.4744451716506</c:v>
                </c:pt>
              </c:numCache>
            </c:numRef>
          </c:yVal>
          <c:smooth val="1"/>
          <c:extLst>
            <c:ext xmlns:c16="http://schemas.microsoft.com/office/drawing/2014/chart" uri="{C3380CC4-5D6E-409C-BE32-E72D297353CC}">
              <c16:uniqueId val="{00000000-5F50-4467-9297-C8779EF243E1}"/>
            </c:ext>
          </c:extLst>
        </c:ser>
        <c:dLbls>
          <c:showLegendKey val="0"/>
          <c:showVal val="0"/>
          <c:showCatName val="0"/>
          <c:showSerName val="0"/>
          <c:showPercent val="0"/>
          <c:showBubbleSize val="0"/>
        </c:dLbls>
        <c:axId val="73622272"/>
        <c:axId val="73624192"/>
      </c:scatterChart>
      <c:valAx>
        <c:axId val="73622272"/>
        <c:scaling>
          <c:orientation val="minMax"/>
          <c:max val="0.4"/>
          <c:min val="0"/>
        </c:scaling>
        <c:delete val="0"/>
        <c:axPos val="b"/>
        <c:title>
          <c:tx>
            <c:rich>
              <a:bodyPr/>
              <a:lstStyle/>
              <a:p>
                <a:pPr>
                  <a:defRPr/>
                </a:pPr>
                <a:r>
                  <a:rPr lang="en-US"/>
                  <a:t>Interest Rate</a:t>
                </a:r>
              </a:p>
            </c:rich>
          </c:tx>
          <c:overlay val="0"/>
        </c:title>
        <c:numFmt formatCode="0%" sourceLinked="1"/>
        <c:majorTickMark val="out"/>
        <c:minorTickMark val="none"/>
        <c:tickLblPos val="nextTo"/>
        <c:crossAx val="73624192"/>
        <c:crosses val="autoZero"/>
        <c:crossBetween val="midCat"/>
      </c:valAx>
      <c:valAx>
        <c:axId val="73624192"/>
        <c:scaling>
          <c:orientation val="minMax"/>
        </c:scaling>
        <c:delete val="0"/>
        <c:axPos val="l"/>
        <c:majorGridlines/>
        <c:title>
          <c:tx>
            <c:rich>
              <a:bodyPr rot="-5400000" vert="horz"/>
              <a:lstStyle/>
              <a:p>
                <a:pPr>
                  <a:defRPr/>
                </a:pPr>
                <a:r>
                  <a:rPr lang="en-US"/>
                  <a:t>NPV</a:t>
                </a:r>
              </a:p>
            </c:rich>
          </c:tx>
          <c:overlay val="0"/>
        </c:title>
        <c:numFmt formatCode="_(&quot;$&quot;* #,##0_);_(&quot;$&quot;* \(#,##0\);_(&quot;$&quot;* &quot;-&quot;_);_(@_)" sourceLinked="0"/>
        <c:majorTickMark val="out"/>
        <c:minorTickMark val="none"/>
        <c:tickLblPos val="nextTo"/>
        <c:crossAx val="73622272"/>
        <c:crosses val="autoZero"/>
        <c:crossBetween val="midCat"/>
      </c:valAx>
      <c:spPr>
        <a:gradFill>
          <a:gsLst>
            <a:gs pos="0">
              <a:srgbClr val="5E9EFF"/>
            </a:gs>
            <a:gs pos="39999">
              <a:srgbClr val="85C2FF"/>
            </a:gs>
            <a:gs pos="70000">
              <a:srgbClr val="C4D6EB"/>
            </a:gs>
            <a:gs pos="100000">
              <a:srgbClr val="FFEBFA"/>
            </a:gs>
          </a:gsLst>
          <a:lin ang="5400000" scaled="0"/>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 Present Value for Mutually Exclusive Investments</a:t>
            </a:r>
          </a:p>
        </c:rich>
      </c:tx>
      <c:overlay val="0"/>
    </c:title>
    <c:autoTitleDeleted val="0"/>
    <c:plotArea>
      <c:layout/>
      <c:lineChart>
        <c:grouping val="standard"/>
        <c:varyColors val="0"/>
        <c:ser>
          <c:idx val="1"/>
          <c:order val="0"/>
          <c:tx>
            <c:strRef>
              <c:f>'Section 5.5'!$C$235</c:f>
              <c:strCache>
                <c:ptCount val="1"/>
                <c:pt idx="0">
                  <c:v>Investment A</c:v>
                </c:pt>
              </c:strCache>
            </c:strRef>
          </c:tx>
          <c:marker>
            <c:symbol val="none"/>
          </c:marker>
          <c:cat>
            <c:numRef>
              <c:f>'Section 5.5'!$B$236:$B$240</c:f>
              <c:numCache>
                <c:formatCode>0%</c:formatCode>
                <c:ptCount val="5"/>
                <c:pt idx="0">
                  <c:v>0</c:v>
                </c:pt>
                <c:pt idx="1">
                  <c:v>0.05</c:v>
                </c:pt>
                <c:pt idx="2">
                  <c:v>0.1</c:v>
                </c:pt>
                <c:pt idx="3">
                  <c:v>0.15</c:v>
                </c:pt>
                <c:pt idx="4">
                  <c:v>0.2</c:v>
                </c:pt>
              </c:numCache>
            </c:numRef>
          </c:cat>
          <c:val>
            <c:numRef>
              <c:f>'Section 5.5'!$C$236:$C$240</c:f>
              <c:numCache>
                <c:formatCode>_(* #,##0.00_);_(* \(#,##0.00\);_(* "-"??_);_(@_)</c:formatCode>
                <c:ptCount val="5"/>
                <c:pt idx="0" formatCode="_(&quot;$&quot;* #,##0.00_);_(&quot;$&quot;* \(#,##0.00\);_(&quot;$&quot;* &quot;-&quot;??_);_(@_)">
                  <c:v>42000</c:v>
                </c:pt>
                <c:pt idx="1">
                  <c:v>24217.373664363331</c:v>
                </c:pt>
                <c:pt idx="2">
                  <c:v>9799.0698598580348</c:v>
                </c:pt>
                <c:pt idx="3">
                  <c:v>-2044.7014710061194</c:v>
                </c:pt>
                <c:pt idx="4">
                  <c:v>-11889.146090534967</c:v>
                </c:pt>
              </c:numCache>
            </c:numRef>
          </c:val>
          <c:smooth val="0"/>
          <c:extLst>
            <c:ext xmlns:c16="http://schemas.microsoft.com/office/drawing/2014/chart" uri="{C3380CC4-5D6E-409C-BE32-E72D297353CC}">
              <c16:uniqueId val="{00000000-0736-447D-904D-79C64EABE802}"/>
            </c:ext>
          </c:extLst>
        </c:ser>
        <c:ser>
          <c:idx val="2"/>
          <c:order val="1"/>
          <c:tx>
            <c:strRef>
              <c:f>'Section 5.5'!$D$235</c:f>
              <c:strCache>
                <c:ptCount val="1"/>
                <c:pt idx="0">
                  <c:v>Investment B</c:v>
                </c:pt>
              </c:strCache>
            </c:strRef>
          </c:tx>
          <c:marker>
            <c:symbol val="none"/>
          </c:marker>
          <c:cat>
            <c:numRef>
              <c:f>'Section 5.5'!$B$236:$B$240</c:f>
              <c:numCache>
                <c:formatCode>0%</c:formatCode>
                <c:ptCount val="5"/>
                <c:pt idx="0">
                  <c:v>0</c:v>
                </c:pt>
                <c:pt idx="1">
                  <c:v>0.05</c:v>
                </c:pt>
                <c:pt idx="2">
                  <c:v>0.1</c:v>
                </c:pt>
                <c:pt idx="3">
                  <c:v>0.15</c:v>
                </c:pt>
                <c:pt idx="4">
                  <c:v>0.2</c:v>
                </c:pt>
              </c:numCache>
            </c:numRef>
          </c:cat>
          <c:val>
            <c:numRef>
              <c:f>'Section 5.5'!$D$236:$D$240</c:f>
              <c:numCache>
                <c:formatCode>_(* #,##0.00_);_(* \(#,##0.00\);_(* "-"??_);_(@_)</c:formatCode>
                <c:ptCount val="5"/>
                <c:pt idx="0" formatCode="_(&quot;$&quot;* #,##0.00_);_(&quot;$&quot;* \(#,##0.00\);_(&quot;$&quot;* &quot;-&quot;??_);_(@_)">
                  <c:v>44000</c:v>
                </c:pt>
                <c:pt idx="1">
                  <c:v>25071.086635712476</c:v>
                </c:pt>
                <c:pt idx="2">
                  <c:v>9683.7026780336455</c:v>
                </c:pt>
                <c:pt idx="3">
                  <c:v>-2988.307180024407</c:v>
                </c:pt>
                <c:pt idx="4">
                  <c:v>-13547.453703703679</c:v>
                </c:pt>
              </c:numCache>
            </c:numRef>
          </c:val>
          <c:smooth val="0"/>
          <c:extLst>
            <c:ext xmlns:c16="http://schemas.microsoft.com/office/drawing/2014/chart" uri="{C3380CC4-5D6E-409C-BE32-E72D297353CC}">
              <c16:uniqueId val="{00000001-0736-447D-904D-79C64EABE802}"/>
            </c:ext>
          </c:extLst>
        </c:ser>
        <c:dLbls>
          <c:showLegendKey val="0"/>
          <c:showVal val="0"/>
          <c:showCatName val="0"/>
          <c:showSerName val="0"/>
          <c:showPercent val="0"/>
          <c:showBubbleSize val="0"/>
        </c:dLbls>
        <c:smooth val="0"/>
        <c:axId val="74447488"/>
        <c:axId val="74457856"/>
      </c:lineChart>
      <c:catAx>
        <c:axId val="74447488"/>
        <c:scaling>
          <c:orientation val="minMax"/>
        </c:scaling>
        <c:delete val="0"/>
        <c:axPos val="b"/>
        <c:title>
          <c:tx>
            <c:rich>
              <a:bodyPr/>
              <a:lstStyle/>
              <a:p>
                <a:pPr>
                  <a:defRPr/>
                </a:pPr>
                <a:r>
                  <a:rPr lang="en-US"/>
                  <a:t>Interest rate</a:t>
                </a:r>
              </a:p>
            </c:rich>
          </c:tx>
          <c:overlay val="0"/>
        </c:title>
        <c:numFmt formatCode="0%" sourceLinked="1"/>
        <c:majorTickMark val="out"/>
        <c:minorTickMark val="none"/>
        <c:tickLblPos val="nextTo"/>
        <c:crossAx val="74457856"/>
        <c:crosses val="autoZero"/>
        <c:auto val="1"/>
        <c:lblAlgn val="ctr"/>
        <c:lblOffset val="100"/>
        <c:noMultiLvlLbl val="0"/>
      </c:catAx>
      <c:valAx>
        <c:axId val="74457856"/>
        <c:scaling>
          <c:orientation val="minMax"/>
        </c:scaling>
        <c:delete val="0"/>
        <c:axPos val="l"/>
        <c:majorGridlines/>
        <c:title>
          <c:tx>
            <c:rich>
              <a:bodyPr rot="-5400000" vert="horz"/>
              <a:lstStyle/>
              <a:p>
                <a:pPr>
                  <a:defRPr/>
                </a:pPr>
                <a:r>
                  <a:rPr lang="en-US"/>
                  <a:t>Net present value</a:t>
                </a:r>
              </a:p>
            </c:rich>
          </c:tx>
          <c:overlay val="0"/>
        </c:title>
        <c:numFmt formatCode="_(&quot;$&quot;* #,##0.00_);_(&quot;$&quot;* \(#,##0.00\);_(&quot;$&quot;* &quot;-&quot;??_);_(@_)" sourceLinked="1"/>
        <c:majorTickMark val="out"/>
        <c:minorTickMark val="none"/>
        <c:tickLblPos val="nextTo"/>
        <c:crossAx val="74447488"/>
        <c:crosses val="autoZero"/>
        <c:crossBetween val="midCat"/>
      </c:valAx>
    </c:plotArea>
    <c:legend>
      <c:legendPos val="r"/>
      <c:overlay val="0"/>
    </c:legend>
    <c:plotVisOnly val="1"/>
    <c:dispBlanksAs val="gap"/>
    <c:showDLblsOverMax val="0"/>
  </c:chart>
  <c:printSettings>
    <c:headerFooter/>
    <c:pageMargins b="0.75000000000000211" l="0.70000000000000062" r="0.70000000000000062" t="0.75000000000000211"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NPV Profile</a:t>
            </a:r>
          </a:p>
        </c:rich>
      </c:tx>
      <c:layout>
        <c:manualLayout>
          <c:xMode val="edge"/>
          <c:yMode val="edge"/>
          <c:x val="0.37348600174978358"/>
          <c:y val="2.7118644067796599E-2"/>
        </c:manualLayout>
      </c:layout>
      <c:overlay val="0"/>
    </c:title>
    <c:autoTitleDeleted val="0"/>
    <c:plotArea>
      <c:layout/>
      <c:lineChart>
        <c:grouping val="standard"/>
        <c:varyColors val="0"/>
        <c:ser>
          <c:idx val="1"/>
          <c:order val="0"/>
          <c:tx>
            <c:strRef>
              <c:f>'Section 5.5'!$C$22</c:f>
              <c:strCache>
                <c:ptCount val="1"/>
                <c:pt idx="0">
                  <c:v>NPV</c:v>
                </c:pt>
              </c:strCache>
            </c:strRef>
          </c:tx>
          <c:marker>
            <c:symbol val="none"/>
          </c:marker>
          <c:cat>
            <c:numRef>
              <c:f>'Section 5.5'!$B$23:$B$29</c:f>
              <c:numCache>
                <c:formatCode>0%</c:formatCode>
                <c:ptCount val="7"/>
                <c:pt idx="0">
                  <c:v>0</c:v>
                </c:pt>
                <c:pt idx="1">
                  <c:v>0.05</c:v>
                </c:pt>
                <c:pt idx="2">
                  <c:v>0.1</c:v>
                </c:pt>
                <c:pt idx="3">
                  <c:v>0.15</c:v>
                </c:pt>
                <c:pt idx="4">
                  <c:v>0.2</c:v>
                </c:pt>
                <c:pt idx="5">
                  <c:v>0.25</c:v>
                </c:pt>
                <c:pt idx="6">
                  <c:v>0.3</c:v>
                </c:pt>
              </c:numCache>
            </c:numRef>
          </c:cat>
          <c:val>
            <c:numRef>
              <c:f>'Section 5.5'!$C$23:$C$29</c:f>
              <c:numCache>
                <c:formatCode>_(* #,##0.00_);_(* \(#,##0.00\);_(* "-"??_);_(@_)</c:formatCode>
                <c:ptCount val="7"/>
                <c:pt idx="0" formatCode="_(&quot;$&quot;* #,##0.00_);_(&quot;$&quot;* \(#,##0.00\);_(&quot;$&quot;* &quot;-&quot;??_);_(@_)">
                  <c:v>-8000</c:v>
                </c:pt>
                <c:pt idx="1">
                  <c:v>-4867.184969225782</c:v>
                </c:pt>
                <c:pt idx="2">
                  <c:v>-2197.595792637112</c:v>
                </c:pt>
                <c:pt idx="3">
                  <c:v>96.572696638446359</c:v>
                </c:pt>
                <c:pt idx="4">
                  <c:v>2083.3333333333321</c:v>
                </c:pt>
                <c:pt idx="5">
                  <c:v>3816</c:v>
                </c:pt>
                <c:pt idx="6">
                  <c:v>5336.8229403732366</c:v>
                </c:pt>
              </c:numCache>
            </c:numRef>
          </c:val>
          <c:smooth val="0"/>
          <c:extLst>
            <c:ext xmlns:c16="http://schemas.microsoft.com/office/drawing/2014/chart" uri="{C3380CC4-5D6E-409C-BE32-E72D297353CC}">
              <c16:uniqueId val="{00000000-1227-4DDB-9B30-59B87FF63D62}"/>
            </c:ext>
          </c:extLst>
        </c:ser>
        <c:dLbls>
          <c:showLegendKey val="0"/>
          <c:showVal val="0"/>
          <c:showCatName val="0"/>
          <c:showSerName val="0"/>
          <c:showPercent val="0"/>
          <c:showBubbleSize val="0"/>
        </c:dLbls>
        <c:smooth val="0"/>
        <c:axId val="74659712"/>
        <c:axId val="74661248"/>
      </c:lineChart>
      <c:catAx>
        <c:axId val="74659712"/>
        <c:scaling>
          <c:orientation val="minMax"/>
        </c:scaling>
        <c:delete val="0"/>
        <c:axPos val="b"/>
        <c:numFmt formatCode="0%" sourceLinked="1"/>
        <c:majorTickMark val="out"/>
        <c:minorTickMark val="none"/>
        <c:tickLblPos val="nextTo"/>
        <c:crossAx val="74661248"/>
        <c:crosses val="autoZero"/>
        <c:auto val="1"/>
        <c:lblAlgn val="ctr"/>
        <c:lblOffset val="100"/>
        <c:noMultiLvlLbl val="0"/>
      </c:catAx>
      <c:valAx>
        <c:axId val="74661248"/>
        <c:scaling>
          <c:orientation val="minMax"/>
        </c:scaling>
        <c:delete val="0"/>
        <c:axPos val="l"/>
        <c:majorGridlines/>
        <c:numFmt formatCode="_(&quot;$&quot;* #,##0.00_);_(&quot;$&quot;* \(#,##0.00\);_(&quot;$&quot;* &quot;-&quot;??_);_(@_)" sourceLinked="1"/>
        <c:majorTickMark val="out"/>
        <c:minorTickMark val="none"/>
        <c:tickLblPos val="nextTo"/>
        <c:crossAx val="74659712"/>
        <c:crosses val="autoZero"/>
        <c:crossBetween val="midCat"/>
      </c:valAx>
      <c:spPr>
        <a:gradFill>
          <a:gsLst>
            <a:gs pos="0">
              <a:srgbClr val="03D4A8"/>
            </a:gs>
            <a:gs pos="25000">
              <a:srgbClr val="21D6E0"/>
            </a:gs>
            <a:gs pos="75000">
              <a:srgbClr val="0087E6"/>
            </a:gs>
            <a:gs pos="100000">
              <a:srgbClr val="005CBF"/>
            </a:gs>
          </a:gsLst>
          <a:lin ang="5400000" scaled="0"/>
        </a:gradFill>
        <a:ln w="25400">
          <a:noFill/>
        </a:ln>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NPV Profile with Multiple IRRs</a:t>
            </a:r>
          </a:p>
        </c:rich>
      </c:tx>
      <c:overlay val="0"/>
    </c:title>
    <c:autoTitleDeleted val="0"/>
    <c:plotArea>
      <c:layout/>
      <c:scatterChart>
        <c:scatterStyle val="smoothMarker"/>
        <c:varyColors val="0"/>
        <c:ser>
          <c:idx val="1"/>
          <c:order val="0"/>
          <c:marker>
            <c:symbol val="none"/>
          </c:marker>
          <c:xVal>
            <c:numRef>
              <c:f>'Section 5.5'!$B$97:$B$119</c:f>
              <c:numCache>
                <c:formatCode>0%</c:formatCode>
                <c:ptCount val="23"/>
                <c:pt idx="0">
                  <c:v>-0.5</c:v>
                </c:pt>
                <c:pt idx="1">
                  <c:v>-0.45</c:v>
                </c:pt>
                <c:pt idx="2">
                  <c:v>-0.4</c:v>
                </c:pt>
                <c:pt idx="3">
                  <c:v>-0.35</c:v>
                </c:pt>
                <c:pt idx="4">
                  <c:v>-0.3</c:v>
                </c:pt>
                <c:pt idx="5">
                  <c:v>-0.25</c:v>
                </c:pt>
                <c:pt idx="6">
                  <c:v>-0.20000000000000101</c:v>
                </c:pt>
                <c:pt idx="7">
                  <c:v>-0.15000000000000099</c:v>
                </c:pt>
                <c:pt idx="8">
                  <c:v>-0.100000000000001</c:v>
                </c:pt>
                <c:pt idx="9">
                  <c:v>-5.0000000000000898E-2</c:v>
                </c:pt>
                <c:pt idx="10">
                  <c:v>-9.9920072216264108E-16</c:v>
                </c:pt>
                <c:pt idx="11">
                  <c:v>4.9999999999998997E-2</c:v>
                </c:pt>
                <c:pt idx="12">
                  <c:v>9.9999999999999006E-2</c:v>
                </c:pt>
                <c:pt idx="13">
                  <c:v>0.149999999999999</c:v>
                </c:pt>
                <c:pt idx="14">
                  <c:v>0.19999999999999901</c:v>
                </c:pt>
                <c:pt idx="15">
                  <c:v>0.249999999999999</c:v>
                </c:pt>
                <c:pt idx="16">
                  <c:v>0.29999999999999899</c:v>
                </c:pt>
                <c:pt idx="17">
                  <c:v>0.34999999999999898</c:v>
                </c:pt>
                <c:pt idx="18">
                  <c:v>0.39999999999999902</c:v>
                </c:pt>
                <c:pt idx="19">
                  <c:v>0.45</c:v>
                </c:pt>
                <c:pt idx="20">
                  <c:v>0.5</c:v>
                </c:pt>
                <c:pt idx="21">
                  <c:v>0.55000000000000004</c:v>
                </c:pt>
                <c:pt idx="22">
                  <c:v>0.6</c:v>
                </c:pt>
              </c:numCache>
            </c:numRef>
          </c:xVal>
          <c:yVal>
            <c:numRef>
              <c:f>'Section 5.5'!$C$97:$C$119</c:f>
              <c:numCache>
                <c:formatCode>_(* #,##0.00_);_(* \(#,##0.00\);_(* "-"??_);_(@_)</c:formatCode>
                <c:ptCount val="23"/>
                <c:pt idx="0" formatCode="_(&quot;$&quot;* #,##0.00_);_(&quot;$&quot;* \(#,##0.00\);_(&quot;$&quot;* &quot;-&quot;??_);_(@_)">
                  <c:v>-164000</c:v>
                </c:pt>
                <c:pt idx="1">
                  <c:v>-7975.4239340331842</c:v>
                </c:pt>
                <c:pt idx="2">
                  <c:v>58847.73662551443</c:v>
                </c:pt>
                <c:pt idx="3">
                  <c:v>84011.952824319451</c:v>
                </c:pt>
                <c:pt idx="4">
                  <c:v>89462.723865056236</c:v>
                </c:pt>
                <c:pt idx="5">
                  <c:v>85720.164609053492</c:v>
                </c:pt>
                <c:pt idx="6">
                  <c:v>77954.101562500189</c:v>
                </c:pt>
                <c:pt idx="7">
                  <c:v>68732.590676385225</c:v>
                </c:pt>
                <c:pt idx="8">
                  <c:v>59321.919084150635</c:v>
                </c:pt>
                <c:pt idx="9">
                  <c:v>50324.300441945335</c:v>
                </c:pt>
                <c:pt idx="10">
                  <c:v>42000.000000000146</c:v>
                </c:pt>
                <c:pt idx="11">
                  <c:v>34433.783591542073</c:v>
                </c:pt>
                <c:pt idx="12">
                  <c:v>27622.305977609722</c:v>
                </c:pt>
                <c:pt idx="13">
                  <c:v>21520.380439637971</c:v>
                </c:pt>
                <c:pt idx="14">
                  <c:v>16065.457818930139</c:v>
                </c:pt>
                <c:pt idx="15">
                  <c:v>11190.400000000081</c:v>
                </c:pt>
                <c:pt idx="16">
                  <c:v>6829.9159962617996</c:v>
                </c:pt>
                <c:pt idx="17">
                  <c:v>2923.5641432480552</c:v>
                </c:pt>
                <c:pt idx="18">
                  <c:v>-583.09037900868134</c:v>
                </c:pt>
                <c:pt idx="19">
                  <c:v>-3738.2864314427206</c:v>
                </c:pt>
                <c:pt idx="20">
                  <c:v>-6584.3621399177064</c:v>
                </c:pt>
                <c:pt idx="21">
                  <c:v>-9158.2684376494508</c:v>
                </c:pt>
                <c:pt idx="22">
                  <c:v>-11492.156982421875</c:v>
                </c:pt>
              </c:numCache>
            </c:numRef>
          </c:yVal>
          <c:smooth val="1"/>
          <c:extLst>
            <c:ext xmlns:c16="http://schemas.microsoft.com/office/drawing/2014/chart" uri="{C3380CC4-5D6E-409C-BE32-E72D297353CC}">
              <c16:uniqueId val="{00000000-05BB-4514-AEF9-82E7C5252751}"/>
            </c:ext>
          </c:extLst>
        </c:ser>
        <c:dLbls>
          <c:showLegendKey val="0"/>
          <c:showVal val="0"/>
          <c:showCatName val="0"/>
          <c:showSerName val="0"/>
          <c:showPercent val="0"/>
          <c:showBubbleSize val="0"/>
        </c:dLbls>
        <c:axId val="74686464"/>
        <c:axId val="74688384"/>
      </c:scatterChart>
      <c:valAx>
        <c:axId val="74686464"/>
        <c:scaling>
          <c:orientation val="minMax"/>
          <c:max val="0.5"/>
          <c:min val="-0.5"/>
        </c:scaling>
        <c:delete val="0"/>
        <c:axPos val="b"/>
        <c:title>
          <c:tx>
            <c:rich>
              <a:bodyPr/>
              <a:lstStyle/>
              <a:p>
                <a:pPr>
                  <a:defRPr/>
                </a:pPr>
                <a:r>
                  <a:rPr lang="en-US"/>
                  <a:t>Interest rate</a:t>
                </a:r>
              </a:p>
            </c:rich>
          </c:tx>
          <c:overlay val="0"/>
        </c:title>
        <c:numFmt formatCode="0%" sourceLinked="1"/>
        <c:majorTickMark val="out"/>
        <c:minorTickMark val="none"/>
        <c:tickLblPos val="nextTo"/>
        <c:crossAx val="74688384"/>
        <c:crosses val="autoZero"/>
        <c:crossBetween val="midCat"/>
      </c:valAx>
      <c:valAx>
        <c:axId val="74688384"/>
        <c:scaling>
          <c:orientation val="minMax"/>
        </c:scaling>
        <c:delete val="0"/>
        <c:axPos val="l"/>
        <c:majorGridlines/>
        <c:title>
          <c:tx>
            <c:rich>
              <a:bodyPr rot="-5400000" vert="horz"/>
              <a:lstStyle/>
              <a:p>
                <a:pPr>
                  <a:defRPr/>
                </a:pPr>
                <a:r>
                  <a:rPr lang="en-US"/>
                  <a:t>Net Present Value</a:t>
                </a:r>
              </a:p>
            </c:rich>
          </c:tx>
          <c:overlay val="0"/>
        </c:title>
        <c:numFmt formatCode="_(&quot;$&quot;* #,##0.00_);_(&quot;$&quot;* \(#,##0.00\);_(&quot;$&quot;* &quot;-&quot;??_);_(@_)" sourceLinked="1"/>
        <c:majorTickMark val="out"/>
        <c:minorTickMark val="none"/>
        <c:tickLblPos val="nextTo"/>
        <c:crossAx val="74686464"/>
        <c:crosses val="autoZero"/>
        <c:crossBetween val="midCat"/>
      </c:valAx>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hyperlink" Target="#'Section 5.5'!A184"/><Relationship Id="rId3" Type="http://schemas.openxmlformats.org/officeDocument/2006/relationships/hyperlink" Target="#'Section 5.2'!A39"/><Relationship Id="rId7" Type="http://schemas.openxmlformats.org/officeDocument/2006/relationships/hyperlink" Target="#'Section 5.4'!A52"/><Relationship Id="rId2" Type="http://schemas.openxmlformats.org/officeDocument/2006/relationships/hyperlink" Target="#'Section 5.1'!A60"/><Relationship Id="rId1" Type="http://schemas.openxmlformats.org/officeDocument/2006/relationships/hyperlink" Target="#'Section 5.1'!A21"/><Relationship Id="rId6" Type="http://schemas.openxmlformats.org/officeDocument/2006/relationships/hyperlink" Target="#'Section 5.4'!A19"/><Relationship Id="rId5" Type="http://schemas.openxmlformats.org/officeDocument/2006/relationships/hyperlink" Target="#'Section 5.2'!A76"/><Relationship Id="rId4" Type="http://schemas.openxmlformats.org/officeDocument/2006/relationships/hyperlink" Target="#'Section 5.2'!A48"/><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3</xdr:col>
      <xdr:colOff>0</xdr:colOff>
      <xdr:row>11</xdr:row>
      <xdr:rowOff>0</xdr:rowOff>
    </xdr:from>
    <xdr:to>
      <xdr:col>3</xdr:col>
      <xdr:colOff>2743200</xdr:colOff>
      <xdr:row>11</xdr:row>
      <xdr:rowOff>274320</xdr:rowOff>
    </xdr:to>
    <xdr:sp macro="" textlink="">
      <xdr:nvSpPr>
        <xdr:cNvPr id="3" name="TextBox 2">
          <a:hlinkClick xmlns:r="http://schemas.openxmlformats.org/officeDocument/2006/relationships" r:id="rId1"/>
        </xdr:cNvPr>
        <xdr:cNvSpPr txBox="1"/>
      </xdr:nvSpPr>
      <xdr:spPr>
        <a:xfrm>
          <a:off x="1828800" y="2505075"/>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noAutofit/>
        </a:bodyPr>
        <a:lstStyle/>
        <a:p>
          <a:pPr algn="ctr"/>
          <a:r>
            <a:rPr lang="en-US" sz="1400" b="1"/>
            <a:t>NPV</a:t>
          </a:r>
        </a:p>
      </xdr:txBody>
    </xdr:sp>
    <xdr:clientData/>
  </xdr:twoCellAnchor>
  <xdr:oneCellAnchor>
    <xdr:from>
      <xdr:col>3</xdr:col>
      <xdr:colOff>0</xdr:colOff>
      <xdr:row>12</xdr:row>
      <xdr:rowOff>0</xdr:rowOff>
    </xdr:from>
    <xdr:ext cx="2743200" cy="311496"/>
    <xdr:sp macro="" textlink="">
      <xdr:nvSpPr>
        <xdr:cNvPr id="4" name="TextBox 3">
          <a:hlinkClick xmlns:r="http://schemas.openxmlformats.org/officeDocument/2006/relationships" r:id="rId2"/>
        </xdr:cNvPr>
        <xdr:cNvSpPr txBox="1"/>
      </xdr:nvSpPr>
      <xdr:spPr>
        <a:xfrm>
          <a:off x="1828800" y="2800350"/>
          <a:ext cx="2743200" cy="311496"/>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XNPV</a:t>
          </a:r>
        </a:p>
      </xdr:txBody>
    </xdr:sp>
    <xdr:clientData/>
  </xdr:oneCellAnchor>
  <xdr:oneCellAnchor>
    <xdr:from>
      <xdr:col>3</xdr:col>
      <xdr:colOff>0</xdr:colOff>
      <xdr:row>13</xdr:row>
      <xdr:rowOff>0</xdr:rowOff>
    </xdr:from>
    <xdr:ext cx="2743200" cy="311496"/>
    <xdr:sp macro="" textlink="">
      <xdr:nvSpPr>
        <xdr:cNvPr id="5" name="TextBox 4">
          <a:hlinkClick xmlns:r="http://schemas.openxmlformats.org/officeDocument/2006/relationships" r:id="rId3"/>
        </xdr:cNvPr>
        <xdr:cNvSpPr txBox="1"/>
      </xdr:nvSpPr>
      <xdr:spPr>
        <a:xfrm>
          <a:off x="1828800" y="3095625"/>
          <a:ext cx="2743200" cy="311496"/>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AND</a:t>
          </a:r>
        </a:p>
      </xdr:txBody>
    </xdr:sp>
    <xdr:clientData/>
  </xdr:oneCellAnchor>
  <xdr:oneCellAnchor>
    <xdr:from>
      <xdr:col>3</xdr:col>
      <xdr:colOff>0</xdr:colOff>
      <xdr:row>14</xdr:row>
      <xdr:rowOff>0</xdr:rowOff>
    </xdr:from>
    <xdr:ext cx="2743200" cy="311496"/>
    <xdr:sp macro="" textlink="">
      <xdr:nvSpPr>
        <xdr:cNvPr id="6" name="TextBox 5">
          <a:hlinkClick xmlns:r="http://schemas.openxmlformats.org/officeDocument/2006/relationships" r:id="rId3"/>
        </xdr:cNvPr>
        <xdr:cNvSpPr txBox="1"/>
      </xdr:nvSpPr>
      <xdr:spPr>
        <a:xfrm>
          <a:off x="1828800" y="3390900"/>
          <a:ext cx="2743200" cy="311496"/>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ABS</a:t>
          </a:r>
        </a:p>
      </xdr:txBody>
    </xdr:sp>
    <xdr:clientData/>
  </xdr:oneCellAnchor>
  <xdr:oneCellAnchor>
    <xdr:from>
      <xdr:col>3</xdr:col>
      <xdr:colOff>0</xdr:colOff>
      <xdr:row>15</xdr:row>
      <xdr:rowOff>0</xdr:rowOff>
    </xdr:from>
    <xdr:ext cx="2743200" cy="311496"/>
    <xdr:sp macro="" textlink="">
      <xdr:nvSpPr>
        <xdr:cNvPr id="7" name="TextBox 6">
          <a:hlinkClick xmlns:r="http://schemas.openxmlformats.org/officeDocument/2006/relationships" r:id="rId4"/>
        </xdr:cNvPr>
        <xdr:cNvSpPr txBox="1"/>
      </xdr:nvSpPr>
      <xdr:spPr>
        <a:xfrm>
          <a:off x="1828800" y="3686175"/>
          <a:ext cx="2743200" cy="311496"/>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MAX</a:t>
          </a:r>
        </a:p>
      </xdr:txBody>
    </xdr:sp>
    <xdr:clientData/>
  </xdr:oneCellAnchor>
  <xdr:oneCellAnchor>
    <xdr:from>
      <xdr:col>3</xdr:col>
      <xdr:colOff>0</xdr:colOff>
      <xdr:row>16</xdr:row>
      <xdr:rowOff>0</xdr:rowOff>
    </xdr:from>
    <xdr:ext cx="2743200" cy="311496"/>
    <xdr:sp macro="" textlink="">
      <xdr:nvSpPr>
        <xdr:cNvPr id="8" name="TextBox 7">
          <a:hlinkClick xmlns:r="http://schemas.openxmlformats.org/officeDocument/2006/relationships" r:id="rId5"/>
        </xdr:cNvPr>
        <xdr:cNvSpPr txBox="1"/>
      </xdr:nvSpPr>
      <xdr:spPr>
        <a:xfrm>
          <a:off x="1828800" y="3981450"/>
          <a:ext cx="2743200" cy="311496"/>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COUNTIF</a:t>
          </a:r>
        </a:p>
      </xdr:txBody>
    </xdr:sp>
    <xdr:clientData/>
  </xdr:oneCellAnchor>
  <xdr:oneCellAnchor>
    <xdr:from>
      <xdr:col>3</xdr:col>
      <xdr:colOff>0</xdr:colOff>
      <xdr:row>17</xdr:row>
      <xdr:rowOff>0</xdr:rowOff>
    </xdr:from>
    <xdr:ext cx="2743200" cy="274320"/>
    <xdr:sp macro="" textlink="">
      <xdr:nvSpPr>
        <xdr:cNvPr id="9" name="TextBox 8">
          <a:hlinkClick xmlns:r="http://schemas.openxmlformats.org/officeDocument/2006/relationships" r:id="rId6"/>
        </xdr:cNvPr>
        <xdr:cNvSpPr txBox="1"/>
      </xdr:nvSpPr>
      <xdr:spPr>
        <a:xfrm>
          <a:off x="1828800" y="4562475"/>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IRR</a:t>
          </a:r>
        </a:p>
      </xdr:txBody>
    </xdr:sp>
    <xdr:clientData/>
  </xdr:oneCellAnchor>
  <xdr:oneCellAnchor>
    <xdr:from>
      <xdr:col>3</xdr:col>
      <xdr:colOff>0</xdr:colOff>
      <xdr:row>18</xdr:row>
      <xdr:rowOff>0</xdr:rowOff>
    </xdr:from>
    <xdr:ext cx="2743200" cy="274320"/>
    <xdr:sp macro="" textlink="">
      <xdr:nvSpPr>
        <xdr:cNvPr id="10" name="TextBox 9">
          <a:hlinkClick xmlns:r="http://schemas.openxmlformats.org/officeDocument/2006/relationships" r:id="rId7"/>
        </xdr:cNvPr>
        <xdr:cNvSpPr txBox="1"/>
      </xdr:nvSpPr>
      <xdr:spPr>
        <a:xfrm>
          <a:off x="1828800" y="4857750"/>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XIRR</a:t>
          </a:r>
        </a:p>
      </xdr:txBody>
    </xdr:sp>
    <xdr:clientData/>
  </xdr:oneCellAnchor>
  <xdr:oneCellAnchor>
    <xdr:from>
      <xdr:col>3</xdr:col>
      <xdr:colOff>0</xdr:colOff>
      <xdr:row>19</xdr:row>
      <xdr:rowOff>0</xdr:rowOff>
    </xdr:from>
    <xdr:ext cx="2743200" cy="274320"/>
    <xdr:sp macro="" textlink="">
      <xdr:nvSpPr>
        <xdr:cNvPr id="11" name="TextBox 10">
          <a:hlinkClick xmlns:r="http://schemas.openxmlformats.org/officeDocument/2006/relationships" r:id="rId8"/>
        </xdr:cNvPr>
        <xdr:cNvSpPr txBox="1"/>
      </xdr:nvSpPr>
      <xdr:spPr>
        <a:xfrm>
          <a:off x="1828800" y="5153025"/>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MIRR</a:t>
          </a:r>
        </a:p>
      </xdr:txBody>
    </xdr:sp>
    <xdr:clientData/>
  </xdr:oneCellAnchor>
  <xdr:twoCellAnchor editAs="oneCell">
    <xdr:from>
      <xdr:col>4</xdr:col>
      <xdr:colOff>0</xdr:colOff>
      <xdr:row>28</xdr:row>
      <xdr:rowOff>0</xdr:rowOff>
    </xdr:from>
    <xdr:to>
      <xdr:col>4</xdr:col>
      <xdr:colOff>514422</xdr:colOff>
      <xdr:row>29</xdr:row>
      <xdr:rowOff>28607</xdr:rowOff>
    </xdr:to>
    <xdr:pic>
      <xdr:nvPicPr>
        <xdr:cNvPr id="12" name="Picture 11"/>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667250" y="7162800"/>
          <a:ext cx="514422" cy="2286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971550</xdr:colOff>
      <xdr:row>22</xdr:row>
      <xdr:rowOff>142875</xdr:rowOff>
    </xdr:from>
    <xdr:to>
      <xdr:col>7</xdr:col>
      <xdr:colOff>733425</xdr:colOff>
      <xdr:row>39</xdr:row>
      <xdr:rowOff>85725</xdr:rowOff>
    </xdr:to>
    <xdr:pic>
      <xdr:nvPicPr>
        <xdr:cNvPr id="4" name="Picture 3" descr="NPV.BMP"/>
        <xdr:cNvPicPr>
          <a:picLocks noChangeAspect="1"/>
        </xdr:cNvPicPr>
      </xdr:nvPicPr>
      <xdr:blipFill>
        <a:blip xmlns:r="http://schemas.openxmlformats.org/officeDocument/2006/relationships" r:embed="rId1" cstate="print"/>
        <a:stretch>
          <a:fillRect/>
        </a:stretch>
      </xdr:blipFill>
      <xdr:spPr>
        <a:xfrm>
          <a:off x="1285875" y="4895850"/>
          <a:ext cx="5648325" cy="3343275"/>
        </a:xfrm>
        <a:prstGeom prst="rect">
          <a:avLst/>
        </a:prstGeom>
      </xdr:spPr>
    </xdr:pic>
    <xdr:clientData/>
  </xdr:twoCellAnchor>
  <xdr:twoCellAnchor editAs="oneCell">
    <xdr:from>
      <xdr:col>1</xdr:col>
      <xdr:colOff>971550</xdr:colOff>
      <xdr:row>61</xdr:row>
      <xdr:rowOff>38100</xdr:rowOff>
    </xdr:from>
    <xdr:to>
      <xdr:col>7</xdr:col>
      <xdr:colOff>733425</xdr:colOff>
      <xdr:row>75</xdr:row>
      <xdr:rowOff>19050</xdr:rowOff>
    </xdr:to>
    <xdr:pic>
      <xdr:nvPicPr>
        <xdr:cNvPr id="6" name="Picture 5" descr="XNPV.BMP"/>
        <xdr:cNvPicPr>
          <a:picLocks noChangeAspect="1"/>
        </xdr:cNvPicPr>
      </xdr:nvPicPr>
      <xdr:blipFill>
        <a:blip xmlns:r="http://schemas.openxmlformats.org/officeDocument/2006/relationships" r:embed="rId2" cstate="print"/>
        <a:stretch>
          <a:fillRect/>
        </a:stretch>
      </xdr:blipFill>
      <xdr:spPr>
        <a:xfrm>
          <a:off x="1285875" y="13592175"/>
          <a:ext cx="5648325" cy="27813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561975</xdr:colOff>
      <xdr:row>96</xdr:row>
      <xdr:rowOff>123824</xdr:rowOff>
    </xdr:from>
    <xdr:to>
      <xdr:col>9</xdr:col>
      <xdr:colOff>57150</xdr:colOff>
      <xdr:row>118</xdr:row>
      <xdr:rowOff>57149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20</xdr:row>
      <xdr:rowOff>123825</xdr:rowOff>
    </xdr:from>
    <xdr:to>
      <xdr:col>7</xdr:col>
      <xdr:colOff>809625</xdr:colOff>
      <xdr:row>33</xdr:row>
      <xdr:rowOff>85725</xdr:rowOff>
    </xdr:to>
    <xdr:pic>
      <xdr:nvPicPr>
        <xdr:cNvPr id="12" name="Picture 11" descr="IRR.BMP"/>
        <xdr:cNvPicPr>
          <a:picLocks noChangeAspect="1"/>
        </xdr:cNvPicPr>
      </xdr:nvPicPr>
      <xdr:blipFill>
        <a:blip xmlns:r="http://schemas.openxmlformats.org/officeDocument/2006/relationships" r:embed="rId2" cstate="print"/>
        <a:stretch>
          <a:fillRect/>
        </a:stretch>
      </xdr:blipFill>
      <xdr:spPr>
        <a:xfrm>
          <a:off x="1333500" y="4476750"/>
          <a:ext cx="5715000" cy="2562225"/>
        </a:xfrm>
        <a:prstGeom prst="rect">
          <a:avLst/>
        </a:prstGeom>
      </xdr:spPr>
    </xdr:pic>
    <xdr:clientData/>
  </xdr:twoCellAnchor>
  <xdr:twoCellAnchor editAs="oneCell">
    <xdr:from>
      <xdr:col>2</xdr:col>
      <xdr:colOff>0</xdr:colOff>
      <xdr:row>53</xdr:row>
      <xdr:rowOff>114300</xdr:rowOff>
    </xdr:from>
    <xdr:to>
      <xdr:col>7</xdr:col>
      <xdr:colOff>742950</xdr:colOff>
      <xdr:row>67</xdr:row>
      <xdr:rowOff>95250</xdr:rowOff>
    </xdr:to>
    <xdr:pic>
      <xdr:nvPicPr>
        <xdr:cNvPr id="14" name="Picture 13" descr="XIRR.BMP"/>
        <xdr:cNvPicPr>
          <a:picLocks noChangeAspect="1"/>
        </xdr:cNvPicPr>
      </xdr:nvPicPr>
      <xdr:blipFill>
        <a:blip xmlns:r="http://schemas.openxmlformats.org/officeDocument/2006/relationships" r:embed="rId3" cstate="print"/>
        <a:stretch>
          <a:fillRect/>
        </a:stretch>
      </xdr:blipFill>
      <xdr:spPr>
        <a:xfrm>
          <a:off x="1333500" y="11868150"/>
          <a:ext cx="5648325" cy="2781300"/>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0.24792</cdr:x>
      <cdr:y>0.44444</cdr:y>
    </cdr:from>
    <cdr:to>
      <cdr:x>0.39375</cdr:x>
      <cdr:y>0.59028</cdr:y>
    </cdr:to>
    <cdr:sp macro="" textlink="">
      <cdr:nvSpPr>
        <cdr:cNvPr id="2" name="TextBox 1"/>
        <cdr:cNvSpPr txBox="1"/>
      </cdr:nvSpPr>
      <cdr:spPr>
        <a:xfrm xmlns:a="http://schemas.openxmlformats.org/drawingml/2006/main">
          <a:off x="1133475" y="1219200"/>
          <a:ext cx="666750" cy="4000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0.24375</cdr:x>
      <cdr:y>0.55824</cdr:y>
    </cdr:from>
    <cdr:to>
      <cdr:x>0.32903</cdr:x>
      <cdr:y>0.62418</cdr:y>
    </cdr:to>
    <cdr:sp macro="" textlink="">
      <cdr:nvSpPr>
        <cdr:cNvPr id="3" name="TextBox 2"/>
        <cdr:cNvSpPr txBox="1"/>
      </cdr:nvSpPr>
      <cdr:spPr>
        <a:xfrm xmlns:a="http://schemas.openxmlformats.org/drawingml/2006/main">
          <a:off x="1799332" y="2419351"/>
          <a:ext cx="629543" cy="285749"/>
        </a:xfrm>
        <a:prstGeom xmlns:a="http://schemas.openxmlformats.org/drawingml/2006/main" prst="rect">
          <a:avLst/>
        </a:prstGeom>
        <a:solidFill xmlns:a="http://schemas.openxmlformats.org/drawingml/2006/main">
          <a:srgbClr val="0FE1FD"/>
        </a:solidFill>
      </cdr:spPr>
      <cdr:txBody>
        <a:bodyPr xmlns:a="http://schemas.openxmlformats.org/drawingml/2006/main" wrap="square" rtlCol="0"/>
        <a:lstStyle xmlns:a="http://schemas.openxmlformats.org/drawingml/2006/main"/>
        <a:p xmlns:a="http://schemas.openxmlformats.org/drawingml/2006/main">
          <a:r>
            <a:rPr lang="en-US" sz="1100"/>
            <a:t>NPV &gt; 0</a:t>
          </a:r>
        </a:p>
      </cdr:txBody>
    </cdr:sp>
  </cdr:relSizeAnchor>
  <cdr:relSizeAnchor xmlns:cdr="http://schemas.openxmlformats.org/drawingml/2006/chartDrawing">
    <cdr:from>
      <cdr:x>0</cdr:x>
      <cdr:y>0</cdr:y>
    </cdr:from>
    <cdr:to>
      <cdr:x>0.00533</cdr:x>
      <cdr:y>0.00889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0.83333</cdr:x>
      <cdr:y>0.63542</cdr:y>
    </cdr:from>
    <cdr:to>
      <cdr:x>0.9625</cdr:x>
      <cdr:y>0.66319</cdr:y>
    </cdr:to>
    <cdr:sp macro="" textlink="">
      <cdr:nvSpPr>
        <cdr:cNvPr id="7" name="TextBox 6"/>
        <cdr:cNvSpPr txBox="1"/>
      </cdr:nvSpPr>
      <cdr:spPr>
        <a:xfrm xmlns:a="http://schemas.openxmlformats.org/drawingml/2006/main">
          <a:off x="3810000" y="1743075"/>
          <a:ext cx="590550" cy="7620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0.84387</cdr:x>
      <cdr:y>0.48352</cdr:y>
    </cdr:from>
    <cdr:to>
      <cdr:x>0.93032</cdr:x>
      <cdr:y>0.55385</cdr:y>
    </cdr:to>
    <cdr:sp macro="" textlink="">
      <cdr:nvSpPr>
        <cdr:cNvPr id="8" name="TextBox 7"/>
        <cdr:cNvSpPr txBox="1"/>
      </cdr:nvSpPr>
      <cdr:spPr>
        <a:xfrm xmlns:a="http://schemas.openxmlformats.org/drawingml/2006/main">
          <a:off x="6229350" y="2095502"/>
          <a:ext cx="638175" cy="304800"/>
        </a:xfrm>
        <a:prstGeom xmlns:a="http://schemas.openxmlformats.org/drawingml/2006/main" prst="rect">
          <a:avLst/>
        </a:prstGeom>
        <a:solidFill xmlns:a="http://schemas.openxmlformats.org/drawingml/2006/main">
          <a:srgbClr val="0FE1FD"/>
        </a:solidFill>
      </cdr:spPr>
      <cdr:txBody>
        <a:bodyPr xmlns:a="http://schemas.openxmlformats.org/drawingml/2006/main" wrap="square" rtlCol="0"/>
        <a:lstStyle xmlns:a="http://schemas.openxmlformats.org/drawingml/2006/main"/>
        <a:p xmlns:a="http://schemas.openxmlformats.org/drawingml/2006/main">
          <a:r>
            <a:rPr lang="en-US" sz="1100"/>
            <a:t>NPV &lt; 0</a:t>
          </a:r>
        </a:p>
      </cdr:txBody>
    </cdr:sp>
  </cdr:relSizeAnchor>
  <cdr:relSizeAnchor xmlns:cdr="http://schemas.openxmlformats.org/drawingml/2006/chartDrawing">
    <cdr:from>
      <cdr:x>0.88759</cdr:x>
      <cdr:y>0.55674</cdr:y>
    </cdr:from>
    <cdr:to>
      <cdr:x>0.89379</cdr:x>
      <cdr:y>0.70769</cdr:y>
    </cdr:to>
    <cdr:sp macro="" textlink="">
      <cdr:nvSpPr>
        <cdr:cNvPr id="10" name="Straight Arrow Connector 9"/>
        <cdr:cNvSpPr/>
      </cdr:nvSpPr>
      <cdr:spPr>
        <a:xfrm xmlns:a="http://schemas.openxmlformats.org/drawingml/2006/main" rot="5400000" flipV="1">
          <a:off x="6247860" y="2717086"/>
          <a:ext cx="654217" cy="45719"/>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0.61161</cdr:x>
      <cdr:y>0.41099</cdr:y>
    </cdr:from>
    <cdr:to>
      <cdr:x>0.6671</cdr:x>
      <cdr:y>0.46528</cdr:y>
    </cdr:to>
    <cdr:sp macro="" textlink="">
      <cdr:nvSpPr>
        <cdr:cNvPr id="11" name="TextBox 10"/>
        <cdr:cNvSpPr txBox="1"/>
      </cdr:nvSpPr>
      <cdr:spPr>
        <a:xfrm xmlns:a="http://schemas.openxmlformats.org/drawingml/2006/main">
          <a:off x="4514850" y="1781176"/>
          <a:ext cx="409575" cy="235280"/>
        </a:xfrm>
        <a:prstGeom xmlns:a="http://schemas.openxmlformats.org/drawingml/2006/main" prst="rect">
          <a:avLst/>
        </a:prstGeom>
        <a:solidFill xmlns:a="http://schemas.openxmlformats.org/drawingml/2006/main">
          <a:srgbClr val="0FE1FD"/>
        </a:solidFill>
      </cdr:spPr>
      <cdr:txBody>
        <a:bodyPr xmlns:a="http://schemas.openxmlformats.org/drawingml/2006/main" wrap="square" rtlCol="0"/>
        <a:lstStyle xmlns:a="http://schemas.openxmlformats.org/drawingml/2006/main"/>
        <a:p xmlns:a="http://schemas.openxmlformats.org/drawingml/2006/main">
          <a:r>
            <a:rPr lang="en-US" sz="1100"/>
            <a:t>IRR</a:t>
          </a:r>
        </a:p>
      </cdr:txBody>
    </cdr:sp>
  </cdr:relSizeAnchor>
  <cdr:relSizeAnchor xmlns:cdr="http://schemas.openxmlformats.org/drawingml/2006/chartDrawing">
    <cdr:from>
      <cdr:x>0.6401</cdr:x>
      <cdr:y>0.47251</cdr:y>
    </cdr:from>
    <cdr:to>
      <cdr:x>0.64044</cdr:x>
      <cdr:y>0.64612</cdr:y>
    </cdr:to>
    <cdr:sp macro="" textlink="">
      <cdr:nvSpPr>
        <cdr:cNvPr id="13" name="Straight Arrow Connector 12"/>
        <cdr:cNvSpPr/>
      </cdr:nvSpPr>
      <cdr:spPr>
        <a:xfrm xmlns:a="http://schemas.openxmlformats.org/drawingml/2006/main" rot="5400000">
          <a:off x="4350179" y="2422730"/>
          <a:ext cx="752409" cy="2564"/>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238126</xdr:colOff>
      <xdr:row>240</xdr:row>
      <xdr:rowOff>104776</xdr:rowOff>
    </xdr:from>
    <xdr:to>
      <xdr:col>9</xdr:col>
      <xdr:colOff>514350</xdr:colOff>
      <xdr:row>264</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249</xdr:row>
      <xdr:rowOff>114301</xdr:rowOff>
    </xdr:from>
    <xdr:to>
      <xdr:col>6</xdr:col>
      <xdr:colOff>342900</xdr:colOff>
      <xdr:row>251</xdr:row>
      <xdr:rowOff>1</xdr:rowOff>
    </xdr:to>
    <xdr:sp macro="" textlink="">
      <xdr:nvSpPr>
        <xdr:cNvPr id="4" name="TextBox 3"/>
        <xdr:cNvSpPr txBox="1"/>
      </xdr:nvSpPr>
      <xdr:spPr>
        <a:xfrm>
          <a:off x="4467225" y="59474101"/>
          <a:ext cx="1133475" cy="28575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Crossover point</a:t>
          </a:r>
        </a:p>
      </xdr:txBody>
    </xdr:sp>
    <xdr:clientData/>
  </xdr:twoCellAnchor>
  <xdr:twoCellAnchor>
    <xdr:from>
      <xdr:col>1</xdr:col>
      <xdr:colOff>847724</xdr:colOff>
      <xdr:row>30</xdr:row>
      <xdr:rowOff>85725</xdr:rowOff>
    </xdr:from>
    <xdr:to>
      <xdr:col>8</xdr:col>
      <xdr:colOff>180974</xdr:colOff>
      <xdr:row>50</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200024</xdr:colOff>
      <xdr:row>95</xdr:row>
      <xdr:rowOff>190500</xdr:rowOff>
    </xdr:from>
    <xdr:to>
      <xdr:col>9</xdr:col>
      <xdr:colOff>857249</xdr:colOff>
      <xdr:row>119</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0</xdr:colOff>
      <xdr:row>186</xdr:row>
      <xdr:rowOff>0</xdr:rowOff>
    </xdr:from>
    <xdr:to>
      <xdr:col>7</xdr:col>
      <xdr:colOff>561975</xdr:colOff>
      <xdr:row>200</xdr:row>
      <xdr:rowOff>104775</xdr:rowOff>
    </xdr:to>
    <xdr:pic>
      <xdr:nvPicPr>
        <xdr:cNvPr id="8" name="Picture 7" descr="MIRR.BMP"/>
        <xdr:cNvPicPr>
          <a:picLocks noChangeAspect="1"/>
        </xdr:cNvPicPr>
      </xdr:nvPicPr>
      <xdr:blipFill>
        <a:blip xmlns:r="http://schemas.openxmlformats.org/officeDocument/2006/relationships" r:embed="rId4" cstate="print"/>
        <a:stretch>
          <a:fillRect/>
        </a:stretch>
      </xdr:blipFill>
      <xdr:spPr>
        <a:xfrm>
          <a:off x="1333500" y="39757350"/>
          <a:ext cx="5467350" cy="2905125"/>
        </a:xfrm>
        <a:prstGeom prst="rect">
          <a:avLst/>
        </a:prstGeom>
      </xdr:spPr>
    </xdr:pic>
    <xdr:clientData/>
  </xdr:twoCellAnchor>
  <xdr:twoCellAnchor editAs="oneCell">
    <xdr:from>
      <xdr:col>2</xdr:col>
      <xdr:colOff>0</xdr:colOff>
      <xdr:row>76</xdr:row>
      <xdr:rowOff>95250</xdr:rowOff>
    </xdr:from>
    <xdr:to>
      <xdr:col>7</xdr:col>
      <xdr:colOff>847725</xdr:colOff>
      <xdr:row>89</xdr:row>
      <xdr:rowOff>95250</xdr:rowOff>
    </xdr:to>
    <xdr:pic>
      <xdr:nvPicPr>
        <xdr:cNvPr id="11" name="Picture 10" descr="IRR.BMP"/>
        <xdr:cNvPicPr>
          <a:picLocks noChangeAspect="1"/>
        </xdr:cNvPicPr>
      </xdr:nvPicPr>
      <xdr:blipFill>
        <a:blip xmlns:r="http://schemas.openxmlformats.org/officeDocument/2006/relationships" r:embed="rId5" cstate="print"/>
        <a:stretch>
          <a:fillRect/>
        </a:stretch>
      </xdr:blipFill>
      <xdr:spPr>
        <a:xfrm>
          <a:off x="1333500" y="16049625"/>
          <a:ext cx="5753100" cy="2600325"/>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0.45731</cdr:x>
      <cdr:y>0.55046</cdr:y>
    </cdr:from>
    <cdr:to>
      <cdr:x>0.45751</cdr:x>
      <cdr:y>0.69444</cdr:y>
    </cdr:to>
    <cdr:sp macro="" textlink="">
      <cdr:nvSpPr>
        <cdr:cNvPr id="3" name="Straight Arrow Connector 2"/>
        <cdr:cNvSpPr/>
      </cdr:nvSpPr>
      <cdr:spPr>
        <a:xfrm xmlns:a="http://schemas.openxmlformats.org/drawingml/2006/main" rot="5400000">
          <a:off x="3733005" y="2658267"/>
          <a:ext cx="1589" cy="695326"/>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0.14819</cdr:x>
      <cdr:y>0.54832</cdr:y>
    </cdr:from>
    <cdr:to>
      <cdr:x>0.45624</cdr:x>
      <cdr:y>0.5503</cdr:y>
    </cdr:to>
    <cdr:sp macro="" textlink="">
      <cdr:nvSpPr>
        <cdr:cNvPr id="5" name="Straight Arrow Connector 4"/>
        <cdr:cNvSpPr/>
      </cdr:nvSpPr>
      <cdr:spPr>
        <a:xfrm xmlns:a="http://schemas.openxmlformats.org/drawingml/2006/main" rot="10800000">
          <a:off x="1209674" y="2647950"/>
          <a:ext cx="2514600" cy="9525"/>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0.45974</cdr:x>
      <cdr:y>0.4359</cdr:y>
    </cdr:from>
    <cdr:to>
      <cdr:x>0.56709</cdr:x>
      <cdr:y>0.54635</cdr:y>
    </cdr:to>
    <cdr:sp macro="" textlink="">
      <cdr:nvSpPr>
        <cdr:cNvPr id="7" name="Straight Arrow Connector 6"/>
        <cdr:cNvSpPr/>
      </cdr:nvSpPr>
      <cdr:spPr>
        <a:xfrm xmlns:a="http://schemas.openxmlformats.org/drawingml/2006/main" rot="10800000" flipV="1">
          <a:off x="3752849" y="2105024"/>
          <a:ext cx="876300" cy="533400"/>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0.38156</cdr:x>
      <cdr:y>0.75345</cdr:y>
    </cdr:from>
    <cdr:to>
      <cdr:x>0.45274</cdr:x>
      <cdr:y>0.80473</cdr:y>
    </cdr:to>
    <cdr:sp macro="" textlink="">
      <cdr:nvSpPr>
        <cdr:cNvPr id="8" name="TextBox 7"/>
        <cdr:cNvSpPr txBox="1"/>
      </cdr:nvSpPr>
      <cdr:spPr>
        <a:xfrm xmlns:a="http://schemas.openxmlformats.org/drawingml/2006/main">
          <a:off x="3114674" y="3638548"/>
          <a:ext cx="581025" cy="247651"/>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100"/>
            <a:t>9.36%</a:t>
          </a:r>
        </a:p>
      </cdr:txBody>
    </cdr:sp>
  </cdr:relSizeAnchor>
  <cdr:relSizeAnchor xmlns:cdr="http://schemas.openxmlformats.org/drawingml/2006/chartDrawing">
    <cdr:from>
      <cdr:x>0.4259</cdr:x>
      <cdr:y>0.70217</cdr:y>
    </cdr:from>
    <cdr:to>
      <cdr:x>0.45508</cdr:x>
      <cdr:y>0.75148</cdr:y>
    </cdr:to>
    <cdr:sp macro="" textlink="">
      <cdr:nvSpPr>
        <cdr:cNvPr id="10" name="Straight Arrow Connector 9"/>
        <cdr:cNvSpPr/>
      </cdr:nvSpPr>
      <cdr:spPr>
        <a:xfrm xmlns:a="http://schemas.openxmlformats.org/drawingml/2006/main" rot="5400000" flipH="1" flipV="1">
          <a:off x="3476624" y="3390900"/>
          <a:ext cx="238125" cy="238125"/>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0.15753</cdr:x>
      <cdr:y>0.4714</cdr:y>
    </cdr:from>
    <cdr:to>
      <cdr:x>0.31972</cdr:x>
      <cdr:y>0.52268</cdr:y>
    </cdr:to>
    <cdr:sp macro="" textlink="">
      <cdr:nvSpPr>
        <cdr:cNvPr id="11" name="TextBox 10"/>
        <cdr:cNvSpPr txBox="1"/>
      </cdr:nvSpPr>
      <cdr:spPr>
        <a:xfrm xmlns:a="http://schemas.openxmlformats.org/drawingml/2006/main">
          <a:off x="1285874" y="2276474"/>
          <a:ext cx="1323975" cy="2476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0.17853</cdr:x>
      <cdr:y>0.47535</cdr:y>
    </cdr:from>
    <cdr:to>
      <cdr:x>0.33606</cdr:x>
      <cdr:y>0.53452</cdr:y>
    </cdr:to>
    <cdr:sp macro="" textlink="">
      <cdr:nvSpPr>
        <cdr:cNvPr id="12" name="TextBox 11"/>
        <cdr:cNvSpPr txBox="1"/>
      </cdr:nvSpPr>
      <cdr:spPr>
        <a:xfrm xmlns:a="http://schemas.openxmlformats.org/drawingml/2006/main">
          <a:off x="1457324" y="2295524"/>
          <a:ext cx="1285875" cy="2857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0.1797</cdr:x>
      <cdr:y>0.4497</cdr:y>
    </cdr:from>
    <cdr:to>
      <cdr:x>0.29522</cdr:x>
      <cdr:y>0.5069</cdr:y>
    </cdr:to>
    <cdr:sp macro="" textlink="">
      <cdr:nvSpPr>
        <cdr:cNvPr id="13" name="TextBox 12"/>
        <cdr:cNvSpPr txBox="1"/>
      </cdr:nvSpPr>
      <cdr:spPr>
        <a:xfrm xmlns:a="http://schemas.openxmlformats.org/drawingml/2006/main">
          <a:off x="1466850" y="2171699"/>
          <a:ext cx="942974" cy="276225"/>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100"/>
            <a:t>$11,484.54</a:t>
          </a:r>
        </a:p>
      </cdr:txBody>
    </cdr:sp>
  </cdr:relSizeAnchor>
  <cdr:relSizeAnchor xmlns:cdr="http://schemas.openxmlformats.org/drawingml/2006/chartDrawing">
    <cdr:from>
      <cdr:x>0.15052</cdr:x>
      <cdr:y>0.49704</cdr:y>
    </cdr:from>
    <cdr:to>
      <cdr:x>0.19953</cdr:x>
      <cdr:y>0.54635</cdr:y>
    </cdr:to>
    <cdr:sp macro="" textlink="">
      <cdr:nvSpPr>
        <cdr:cNvPr id="15" name="Straight Arrow Connector 14"/>
        <cdr:cNvSpPr/>
      </cdr:nvSpPr>
      <cdr:spPr>
        <a:xfrm xmlns:a="http://schemas.openxmlformats.org/drawingml/2006/main" rot="10800000" flipV="1">
          <a:off x="1228724" y="2400300"/>
          <a:ext cx="400050" cy="238124"/>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7.xml><?xml version="1.0" encoding="utf-8"?>
<c:userShapes xmlns:c="http://schemas.openxmlformats.org/drawingml/2006/chart">
  <cdr:relSizeAnchor xmlns:cdr="http://schemas.openxmlformats.org/drawingml/2006/chartDrawing">
    <cdr:from>
      <cdr:x>0.42443</cdr:x>
      <cdr:y>0.32938</cdr:y>
    </cdr:from>
    <cdr:to>
      <cdr:x>0.49313</cdr:x>
      <cdr:y>0.40284</cdr:y>
    </cdr:to>
    <cdr:sp macro="" textlink="">
      <cdr:nvSpPr>
        <cdr:cNvPr id="2" name="TextBox 1"/>
        <cdr:cNvSpPr txBox="1"/>
      </cdr:nvSpPr>
      <cdr:spPr>
        <a:xfrm xmlns:a="http://schemas.openxmlformats.org/drawingml/2006/main">
          <a:off x="2647950" y="1323975"/>
          <a:ext cx="428625" cy="295275"/>
        </a:xfrm>
        <a:prstGeom xmlns:a="http://schemas.openxmlformats.org/drawingml/2006/main" prst="rect">
          <a:avLst/>
        </a:prstGeom>
        <a:solidFill xmlns:a="http://schemas.openxmlformats.org/drawingml/2006/main">
          <a:srgbClr val="FFFF00"/>
        </a:solidFill>
      </cdr:spPr>
      <cdr:txBody>
        <a:bodyPr xmlns:a="http://schemas.openxmlformats.org/drawingml/2006/main" wrap="square" rtlCol="0"/>
        <a:lstStyle xmlns:a="http://schemas.openxmlformats.org/drawingml/2006/main"/>
        <a:p xmlns:a="http://schemas.openxmlformats.org/drawingml/2006/main">
          <a:r>
            <a:rPr lang="en-US" sz="1100"/>
            <a:t>IRR</a:t>
          </a:r>
        </a:p>
      </cdr:txBody>
    </cdr:sp>
  </cdr:relSizeAnchor>
  <cdr:relSizeAnchor xmlns:cdr="http://schemas.openxmlformats.org/drawingml/2006/chartDrawing">
    <cdr:from>
      <cdr:x>0.49313</cdr:x>
      <cdr:y>0.40284</cdr:y>
    </cdr:from>
    <cdr:to>
      <cdr:x>0.54351</cdr:x>
      <cdr:y>0.49763</cdr:y>
    </cdr:to>
    <cdr:sp macro="" textlink="">
      <cdr:nvSpPr>
        <cdr:cNvPr id="4" name="Straight Arrow Connector 3"/>
        <cdr:cNvSpPr/>
      </cdr:nvSpPr>
      <cdr:spPr>
        <a:xfrm xmlns:a="http://schemas.openxmlformats.org/drawingml/2006/main" rot="16200000" flipH="1">
          <a:off x="3076575" y="1619249"/>
          <a:ext cx="314326" cy="381001"/>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0.80763</cdr:x>
      <cdr:y>0.37204</cdr:y>
    </cdr:from>
    <cdr:to>
      <cdr:x>0.9145</cdr:x>
      <cdr:y>0.44076</cdr:y>
    </cdr:to>
    <cdr:sp macro="" textlink="">
      <cdr:nvSpPr>
        <cdr:cNvPr id="5" name="TextBox 4"/>
        <cdr:cNvSpPr txBox="1"/>
      </cdr:nvSpPr>
      <cdr:spPr>
        <a:xfrm xmlns:a="http://schemas.openxmlformats.org/drawingml/2006/main">
          <a:off x="5038727" y="1495425"/>
          <a:ext cx="666750" cy="276225"/>
        </a:xfrm>
        <a:prstGeom xmlns:a="http://schemas.openxmlformats.org/drawingml/2006/main" prst="rect">
          <a:avLst/>
        </a:prstGeom>
        <a:solidFill xmlns:a="http://schemas.openxmlformats.org/drawingml/2006/main">
          <a:schemeClr val="accent1">
            <a:lumMod val="20000"/>
            <a:lumOff val="80000"/>
          </a:schemeClr>
        </a:solidFill>
      </cdr:spPr>
      <cdr:txBody>
        <a:bodyPr xmlns:a="http://schemas.openxmlformats.org/drawingml/2006/main" wrap="square" rtlCol="0"/>
        <a:lstStyle xmlns:a="http://schemas.openxmlformats.org/drawingml/2006/main"/>
        <a:p xmlns:a="http://schemas.openxmlformats.org/drawingml/2006/main">
          <a:r>
            <a:rPr lang="en-US" sz="1100"/>
            <a:t>NPV &gt; 0</a:t>
          </a:r>
        </a:p>
      </cdr:txBody>
    </cdr:sp>
  </cdr:relSizeAnchor>
  <cdr:relSizeAnchor xmlns:cdr="http://schemas.openxmlformats.org/drawingml/2006/chartDrawing">
    <cdr:from>
      <cdr:x>0.18015</cdr:x>
      <cdr:y>0.58294</cdr:y>
    </cdr:from>
    <cdr:to>
      <cdr:x>0.28397</cdr:x>
      <cdr:y>0.65166</cdr:y>
    </cdr:to>
    <cdr:sp macro="" textlink="">
      <cdr:nvSpPr>
        <cdr:cNvPr id="6" name="TextBox 5"/>
        <cdr:cNvSpPr txBox="1"/>
      </cdr:nvSpPr>
      <cdr:spPr>
        <a:xfrm xmlns:a="http://schemas.openxmlformats.org/drawingml/2006/main">
          <a:off x="1123952" y="2343150"/>
          <a:ext cx="647700" cy="276225"/>
        </a:xfrm>
        <a:prstGeom xmlns:a="http://schemas.openxmlformats.org/drawingml/2006/main" prst="rect">
          <a:avLst/>
        </a:prstGeom>
        <a:solidFill xmlns:a="http://schemas.openxmlformats.org/drawingml/2006/main">
          <a:schemeClr val="accent1">
            <a:lumMod val="20000"/>
            <a:lumOff val="80000"/>
          </a:schemeClr>
        </a:solidFill>
      </cdr:spPr>
      <cdr:txBody>
        <a:bodyPr xmlns:a="http://schemas.openxmlformats.org/drawingml/2006/main" wrap="square" rtlCol="0"/>
        <a:lstStyle xmlns:a="http://schemas.openxmlformats.org/drawingml/2006/main"/>
        <a:p xmlns:a="http://schemas.openxmlformats.org/drawingml/2006/main">
          <a:r>
            <a:rPr lang="en-US" sz="1100"/>
            <a:t>NPV &lt; 0</a:t>
          </a:r>
        </a:p>
      </cdr:txBody>
    </cdr:sp>
  </cdr:relSizeAnchor>
</c:userShapes>
</file>

<file path=xl/drawings/drawing8.xml><?xml version="1.0" encoding="utf-8"?>
<c:userShapes xmlns:c="http://schemas.openxmlformats.org/drawingml/2006/chart">
  <cdr:relSizeAnchor xmlns:cdr="http://schemas.openxmlformats.org/drawingml/2006/chartDrawing">
    <cdr:from>
      <cdr:x>0.46725</cdr:x>
      <cdr:y>0.62012</cdr:y>
    </cdr:from>
    <cdr:to>
      <cdr:x>0.56623</cdr:x>
      <cdr:y>0.67762</cdr:y>
    </cdr:to>
    <cdr:sp macro="" textlink="">
      <cdr:nvSpPr>
        <cdr:cNvPr id="2" name="TextBox 1"/>
        <cdr:cNvSpPr txBox="1"/>
      </cdr:nvSpPr>
      <cdr:spPr>
        <a:xfrm xmlns:a="http://schemas.openxmlformats.org/drawingml/2006/main">
          <a:off x="3057527" y="2876550"/>
          <a:ext cx="647700" cy="26670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0.47744</cdr:x>
      <cdr:y>0.62834</cdr:y>
    </cdr:from>
    <cdr:to>
      <cdr:x>0.5444</cdr:x>
      <cdr:y>0.68378</cdr:y>
    </cdr:to>
    <cdr:sp macro="" textlink="">
      <cdr:nvSpPr>
        <cdr:cNvPr id="3" name="TextBox 2"/>
        <cdr:cNvSpPr txBox="1"/>
      </cdr:nvSpPr>
      <cdr:spPr>
        <a:xfrm xmlns:a="http://schemas.openxmlformats.org/drawingml/2006/main">
          <a:off x="3124202" y="2914650"/>
          <a:ext cx="438150" cy="257175"/>
        </a:xfrm>
        <a:prstGeom xmlns:a="http://schemas.openxmlformats.org/drawingml/2006/main" prst="rect">
          <a:avLst/>
        </a:prstGeom>
        <a:solidFill xmlns:a="http://schemas.openxmlformats.org/drawingml/2006/main">
          <a:srgbClr val="FFFF00"/>
        </a:solidFill>
      </cdr:spPr>
      <cdr:txBody>
        <a:bodyPr xmlns:a="http://schemas.openxmlformats.org/drawingml/2006/main" wrap="square" rtlCol="0"/>
        <a:lstStyle xmlns:a="http://schemas.openxmlformats.org/drawingml/2006/main"/>
        <a:p xmlns:a="http://schemas.openxmlformats.org/drawingml/2006/main">
          <a:r>
            <a:rPr lang="en-US" sz="1100"/>
            <a:t>IRR</a:t>
          </a:r>
        </a:p>
      </cdr:txBody>
    </cdr:sp>
  </cdr:relSizeAnchor>
  <cdr:relSizeAnchor xmlns:cdr="http://schemas.openxmlformats.org/drawingml/2006/chartDrawing">
    <cdr:from>
      <cdr:x>0.54731</cdr:x>
      <cdr:y>0.46612</cdr:y>
    </cdr:from>
    <cdr:to>
      <cdr:x>0.86463</cdr:x>
      <cdr:y>0.66116</cdr:y>
    </cdr:to>
    <cdr:sp macro="" textlink="">
      <cdr:nvSpPr>
        <cdr:cNvPr id="5" name="Straight Arrow Connector 4"/>
        <cdr:cNvSpPr/>
      </cdr:nvSpPr>
      <cdr:spPr>
        <a:xfrm xmlns:a="http://schemas.openxmlformats.org/drawingml/2006/main" flipV="1">
          <a:off x="3581401" y="2148841"/>
          <a:ext cx="2076426" cy="899158"/>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0.09607</cdr:x>
      <cdr:y>0.46074</cdr:y>
    </cdr:from>
    <cdr:to>
      <cdr:x>0.47744</cdr:x>
      <cdr:y>0.65909</cdr:y>
    </cdr:to>
    <cdr:sp macro="" textlink="">
      <cdr:nvSpPr>
        <cdr:cNvPr id="7" name="Straight Arrow Connector 6"/>
        <cdr:cNvSpPr/>
      </cdr:nvSpPr>
      <cdr:spPr>
        <a:xfrm xmlns:a="http://schemas.openxmlformats.org/drawingml/2006/main" rot="10800000">
          <a:off x="628631" y="2124075"/>
          <a:ext cx="2495569" cy="914400"/>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6"/>
  <sheetViews>
    <sheetView workbookViewId="0"/>
  </sheetViews>
  <sheetFormatPr defaultRowHeight="12.75" x14ac:dyDescent="0.2"/>
  <cols>
    <col min="1" max="3" width="9.140625" style="4"/>
    <col min="4" max="4" width="42.5703125" style="4" customWidth="1"/>
    <col min="5" max="16384" width="9.140625" style="4"/>
  </cols>
  <sheetData>
    <row r="1" spans="1:29" x14ac:dyDescent="0.2">
      <c r="A1" s="19"/>
      <c r="B1" s="19"/>
      <c r="C1" s="19"/>
      <c r="D1" s="19"/>
      <c r="E1" s="19"/>
      <c r="F1" s="19"/>
      <c r="G1" s="19"/>
      <c r="H1" s="19"/>
      <c r="I1" s="19"/>
      <c r="J1" s="19"/>
      <c r="K1" s="19"/>
      <c r="L1" s="19"/>
      <c r="M1" s="3"/>
      <c r="N1" s="3"/>
      <c r="O1" s="3"/>
      <c r="P1" s="3"/>
      <c r="Q1" s="3"/>
      <c r="R1" s="3"/>
      <c r="S1" s="3"/>
      <c r="T1" s="3"/>
      <c r="U1" s="3"/>
      <c r="V1" s="3"/>
      <c r="W1" s="3"/>
      <c r="X1" s="3"/>
      <c r="Y1" s="3"/>
      <c r="Z1" s="3"/>
      <c r="AA1" s="3"/>
      <c r="AB1" s="3"/>
      <c r="AC1" s="3"/>
    </row>
    <row r="2" spans="1:29" x14ac:dyDescent="0.2">
      <c r="A2" s="19"/>
      <c r="B2" s="19"/>
      <c r="C2" s="19"/>
      <c r="D2" s="19"/>
      <c r="E2" s="19"/>
      <c r="F2" s="19"/>
      <c r="G2" s="19"/>
      <c r="H2" s="19"/>
      <c r="I2" s="19"/>
      <c r="J2" s="19"/>
      <c r="K2" s="19"/>
      <c r="L2" s="19"/>
      <c r="M2" s="3"/>
      <c r="N2" s="3"/>
      <c r="O2" s="3"/>
      <c r="P2" s="3"/>
      <c r="Q2" s="3"/>
      <c r="R2" s="3"/>
      <c r="S2" s="3"/>
      <c r="T2" s="3"/>
      <c r="U2" s="3"/>
      <c r="V2" s="3"/>
      <c r="W2" s="3"/>
      <c r="X2" s="3"/>
      <c r="Y2" s="3"/>
      <c r="Z2" s="3"/>
      <c r="AA2" s="3"/>
      <c r="AB2" s="3"/>
      <c r="AC2" s="3"/>
    </row>
    <row r="3" spans="1:29" ht="15.75" x14ac:dyDescent="0.25">
      <c r="A3" s="19"/>
      <c r="B3" s="19"/>
      <c r="C3" s="19"/>
      <c r="D3" s="8" t="s">
        <v>139</v>
      </c>
      <c r="E3" s="7"/>
      <c r="F3" s="7"/>
      <c r="G3" s="19"/>
      <c r="H3" s="19"/>
      <c r="I3" s="19"/>
      <c r="J3" s="19"/>
      <c r="K3" s="19"/>
      <c r="L3" s="19"/>
      <c r="M3" s="3"/>
      <c r="N3" s="3"/>
      <c r="O3" s="3"/>
      <c r="P3" s="3"/>
      <c r="Q3" s="3"/>
      <c r="R3" s="3"/>
      <c r="S3" s="3"/>
      <c r="T3" s="3"/>
      <c r="U3" s="3"/>
      <c r="V3" s="3"/>
      <c r="W3" s="3"/>
      <c r="X3" s="3"/>
      <c r="Y3" s="3"/>
      <c r="Z3" s="3"/>
      <c r="AA3" s="3"/>
      <c r="AB3" s="3"/>
      <c r="AC3" s="3"/>
    </row>
    <row r="4" spans="1:29" ht="15.75" x14ac:dyDescent="0.25">
      <c r="A4" s="19"/>
      <c r="B4" s="19"/>
      <c r="C4" s="19"/>
      <c r="D4" s="9" t="s">
        <v>140</v>
      </c>
      <c r="E4" s="7"/>
      <c r="F4" s="7"/>
      <c r="G4" s="19"/>
      <c r="H4" s="19"/>
      <c r="I4" s="19"/>
      <c r="J4" s="19"/>
      <c r="K4" s="19"/>
      <c r="L4" s="19"/>
      <c r="M4" s="3"/>
      <c r="N4" s="3"/>
      <c r="O4" s="3"/>
      <c r="P4" s="3"/>
      <c r="Q4" s="3"/>
      <c r="R4" s="3"/>
      <c r="S4" s="3"/>
      <c r="T4" s="3"/>
      <c r="U4" s="3"/>
      <c r="V4" s="3"/>
      <c r="W4" s="3"/>
      <c r="X4" s="3"/>
      <c r="Y4" s="3"/>
      <c r="Z4" s="3"/>
      <c r="AA4" s="3"/>
      <c r="AB4" s="3"/>
      <c r="AC4" s="3"/>
    </row>
    <row r="5" spans="1:29" ht="15.75" x14ac:dyDescent="0.25">
      <c r="A5" s="19"/>
      <c r="B5" s="19"/>
      <c r="C5" s="19"/>
      <c r="D5" s="8" t="s">
        <v>118</v>
      </c>
      <c r="E5" s="7"/>
      <c r="F5" s="7"/>
      <c r="G5" s="19"/>
      <c r="H5" s="19"/>
      <c r="I5" s="19"/>
      <c r="J5" s="19"/>
      <c r="K5" s="19"/>
      <c r="L5" s="19"/>
      <c r="M5" s="3"/>
      <c r="N5" s="3"/>
      <c r="O5" s="3"/>
      <c r="P5" s="3"/>
      <c r="Q5" s="3"/>
      <c r="R5" s="3"/>
      <c r="S5" s="3"/>
      <c r="T5" s="3"/>
      <c r="U5" s="3"/>
      <c r="V5" s="3"/>
      <c r="W5" s="3"/>
      <c r="X5" s="3"/>
      <c r="Y5" s="3"/>
      <c r="Z5" s="3"/>
      <c r="AA5" s="3"/>
      <c r="AB5" s="3"/>
      <c r="AC5" s="3"/>
    </row>
    <row r="6" spans="1:29" ht="15.75" x14ac:dyDescent="0.25">
      <c r="A6" s="19"/>
      <c r="B6" s="19"/>
      <c r="C6" s="19"/>
      <c r="D6" s="8" t="s">
        <v>141</v>
      </c>
      <c r="E6" s="7"/>
      <c r="F6" s="7"/>
      <c r="G6" s="19"/>
      <c r="H6" s="19"/>
      <c r="I6" s="19"/>
      <c r="J6" s="19"/>
      <c r="K6" s="19"/>
      <c r="L6" s="19"/>
      <c r="M6" s="3"/>
      <c r="N6" s="3"/>
      <c r="O6" s="3"/>
      <c r="P6" s="3"/>
      <c r="Q6" s="3"/>
      <c r="R6" s="3"/>
      <c r="S6" s="3"/>
      <c r="T6" s="3"/>
      <c r="U6" s="3"/>
      <c r="V6" s="3"/>
      <c r="W6" s="3"/>
      <c r="X6" s="3"/>
      <c r="Y6" s="3"/>
      <c r="Z6" s="3"/>
      <c r="AA6" s="3"/>
      <c r="AB6" s="3"/>
      <c r="AC6" s="3"/>
    </row>
    <row r="7" spans="1:29" x14ac:dyDescent="0.2">
      <c r="A7" s="19"/>
      <c r="B7" s="19"/>
      <c r="C7" s="19"/>
      <c r="D7" s="19"/>
      <c r="E7" s="19"/>
      <c r="F7" s="19"/>
      <c r="G7" s="19"/>
      <c r="H7" s="19"/>
      <c r="I7" s="19"/>
      <c r="J7" s="19"/>
      <c r="K7" s="19"/>
      <c r="L7" s="19"/>
      <c r="M7" s="3"/>
      <c r="N7" s="3"/>
      <c r="O7" s="3"/>
      <c r="P7" s="3"/>
      <c r="Q7" s="3"/>
      <c r="R7" s="3"/>
      <c r="S7" s="3"/>
      <c r="T7" s="3"/>
      <c r="U7" s="3"/>
      <c r="V7" s="3"/>
      <c r="W7" s="3"/>
      <c r="X7" s="3"/>
      <c r="Y7" s="3"/>
      <c r="Z7" s="3"/>
      <c r="AA7" s="3"/>
      <c r="AB7" s="3"/>
      <c r="AC7" s="3"/>
    </row>
    <row r="8" spans="1:29" ht="61.5" x14ac:dyDescent="0.9">
      <c r="A8" s="19"/>
      <c r="B8" s="19"/>
      <c r="C8" s="19"/>
      <c r="D8" s="23" t="s">
        <v>120</v>
      </c>
      <c r="E8" s="19"/>
      <c r="F8" s="5"/>
      <c r="G8" s="19"/>
      <c r="H8" s="19"/>
      <c r="I8" s="19"/>
      <c r="J8" s="19"/>
      <c r="K8" s="19"/>
      <c r="L8" s="19"/>
      <c r="M8" s="3"/>
      <c r="N8" s="3"/>
      <c r="O8" s="3"/>
      <c r="P8" s="3"/>
      <c r="Q8" s="3"/>
      <c r="R8" s="3"/>
      <c r="S8" s="3"/>
      <c r="T8" s="3"/>
      <c r="U8" s="3"/>
      <c r="V8" s="3"/>
      <c r="W8" s="3"/>
      <c r="X8" s="3"/>
      <c r="Y8" s="3"/>
      <c r="Z8" s="3"/>
      <c r="AA8" s="3"/>
      <c r="AB8" s="3"/>
      <c r="AC8" s="3"/>
    </row>
    <row r="9" spans="1:29" x14ac:dyDescent="0.2">
      <c r="A9" s="19"/>
      <c r="B9" s="19"/>
      <c r="C9" s="19"/>
      <c r="D9" s="19"/>
      <c r="E9" s="19"/>
      <c r="F9" s="19"/>
      <c r="G9" s="19"/>
      <c r="H9" s="19"/>
      <c r="I9" s="19"/>
      <c r="J9" s="19"/>
      <c r="K9" s="19"/>
      <c r="L9" s="19"/>
      <c r="M9" s="3"/>
      <c r="N9" s="3"/>
      <c r="O9" s="3"/>
      <c r="P9" s="3"/>
      <c r="Q9" s="3"/>
      <c r="R9" s="3"/>
      <c r="S9" s="3"/>
      <c r="T9" s="3"/>
      <c r="U9" s="3"/>
      <c r="V9" s="3"/>
      <c r="W9" s="3"/>
      <c r="X9" s="3"/>
      <c r="Y9" s="3"/>
      <c r="Z9" s="3"/>
      <c r="AA9" s="3"/>
      <c r="AB9" s="3"/>
      <c r="AC9" s="3"/>
    </row>
    <row r="10" spans="1:29" ht="18.75" x14ac:dyDescent="0.3">
      <c r="A10" s="19"/>
      <c r="B10" s="19"/>
      <c r="C10" s="19"/>
      <c r="D10" s="18" t="s">
        <v>1</v>
      </c>
      <c r="E10" s="18"/>
      <c r="F10" s="18"/>
      <c r="G10" s="18"/>
      <c r="H10" s="19"/>
      <c r="I10" s="19"/>
      <c r="J10" s="19"/>
      <c r="K10" s="19"/>
      <c r="L10" s="19"/>
      <c r="M10" s="3"/>
      <c r="N10" s="3"/>
      <c r="O10" s="3"/>
      <c r="P10" s="3"/>
      <c r="Q10" s="3"/>
      <c r="R10" s="3"/>
      <c r="S10" s="3"/>
      <c r="T10" s="3"/>
      <c r="U10" s="3"/>
      <c r="V10" s="3"/>
      <c r="W10" s="3"/>
      <c r="X10" s="3"/>
      <c r="Y10" s="3"/>
      <c r="Z10" s="3"/>
      <c r="AA10" s="3"/>
      <c r="AB10" s="3"/>
      <c r="AC10" s="3"/>
    </row>
    <row r="11" spans="1:29" ht="19.5" customHeight="1" x14ac:dyDescent="0.3">
      <c r="A11" s="19"/>
      <c r="B11" s="19"/>
      <c r="C11" s="19"/>
      <c r="D11" s="18"/>
      <c r="E11" s="18"/>
      <c r="F11" s="18"/>
      <c r="G11" s="18"/>
      <c r="H11" s="19"/>
      <c r="I11" s="19"/>
      <c r="J11" s="19"/>
      <c r="K11" s="19"/>
      <c r="L11" s="19"/>
      <c r="M11" s="3"/>
      <c r="N11" s="3"/>
      <c r="O11" s="3"/>
      <c r="P11" s="3"/>
      <c r="Q11" s="3"/>
      <c r="R11" s="3"/>
      <c r="S11" s="3"/>
      <c r="T11" s="3"/>
      <c r="U11" s="3"/>
      <c r="V11" s="3"/>
      <c r="W11" s="3"/>
      <c r="X11" s="3"/>
      <c r="Y11" s="3"/>
      <c r="Z11" s="3"/>
      <c r="AA11" s="3"/>
      <c r="AB11" s="3"/>
      <c r="AC11" s="3"/>
    </row>
    <row r="12" spans="1:29" ht="23.45" customHeight="1" x14ac:dyDescent="0.3">
      <c r="A12" s="19"/>
      <c r="B12" s="19"/>
      <c r="C12" s="19"/>
      <c r="F12" s="18"/>
      <c r="G12" s="19"/>
      <c r="H12" s="19"/>
      <c r="I12" s="19"/>
      <c r="J12" s="19"/>
      <c r="K12" s="19"/>
      <c r="L12" s="3"/>
      <c r="M12" s="3"/>
      <c r="N12" s="3"/>
      <c r="O12" s="3"/>
      <c r="P12" s="3"/>
      <c r="Q12" s="3"/>
      <c r="R12" s="3"/>
      <c r="S12" s="3"/>
      <c r="T12" s="3"/>
      <c r="U12" s="3"/>
      <c r="V12" s="3"/>
      <c r="W12" s="3"/>
      <c r="X12" s="3"/>
      <c r="Y12" s="3"/>
      <c r="Z12" s="3"/>
      <c r="AA12" s="3"/>
      <c r="AB12" s="3"/>
    </row>
    <row r="13" spans="1:29" ht="23.45" customHeight="1" x14ac:dyDescent="0.3">
      <c r="A13" s="19"/>
      <c r="B13" s="19"/>
      <c r="C13" s="19"/>
      <c r="F13" s="18"/>
      <c r="G13" s="19"/>
      <c r="H13" s="19"/>
      <c r="I13" s="19"/>
      <c r="J13" s="19"/>
      <c r="K13" s="19"/>
      <c r="L13" s="3"/>
      <c r="M13" s="3"/>
      <c r="N13" s="3"/>
      <c r="O13" s="3"/>
      <c r="P13" s="3"/>
      <c r="Q13" s="3"/>
      <c r="R13" s="3"/>
      <c r="S13" s="3"/>
      <c r="T13" s="3"/>
      <c r="U13" s="3"/>
      <c r="V13" s="3"/>
      <c r="W13" s="3"/>
      <c r="X13" s="3"/>
      <c r="Y13" s="3"/>
      <c r="Z13" s="3"/>
      <c r="AA13" s="3"/>
      <c r="AB13" s="3"/>
    </row>
    <row r="14" spans="1:29" ht="23.45" customHeight="1" x14ac:dyDescent="0.3">
      <c r="A14" s="19"/>
      <c r="B14" s="19"/>
      <c r="C14" s="19"/>
      <c r="F14" s="18"/>
      <c r="G14" s="19"/>
      <c r="H14" s="19"/>
      <c r="I14" s="19"/>
      <c r="J14" s="19"/>
      <c r="K14" s="19"/>
      <c r="L14" s="3"/>
      <c r="M14" s="3"/>
      <c r="N14" s="3"/>
      <c r="O14" s="3"/>
      <c r="P14" s="3"/>
      <c r="Q14" s="3"/>
      <c r="R14" s="3"/>
      <c r="S14" s="3"/>
      <c r="T14" s="3"/>
      <c r="U14" s="3"/>
      <c r="V14" s="3"/>
      <c r="W14" s="3"/>
      <c r="X14" s="3"/>
      <c r="Y14" s="3"/>
      <c r="Z14" s="3"/>
      <c r="AA14" s="3"/>
      <c r="AB14" s="3"/>
    </row>
    <row r="15" spans="1:29" ht="23.45" customHeight="1" x14ac:dyDescent="0.3">
      <c r="A15" s="19"/>
      <c r="B15" s="19"/>
      <c r="C15" s="19"/>
      <c r="F15" s="18"/>
      <c r="G15" s="19"/>
      <c r="H15" s="19"/>
      <c r="I15" s="19"/>
      <c r="J15" s="19"/>
      <c r="K15" s="19"/>
      <c r="L15" s="3"/>
      <c r="M15" s="3"/>
      <c r="N15" s="3"/>
      <c r="O15" s="3"/>
      <c r="P15" s="3"/>
      <c r="Q15" s="3"/>
      <c r="R15" s="3"/>
      <c r="S15" s="3"/>
      <c r="T15" s="3"/>
      <c r="U15" s="3"/>
      <c r="V15" s="3"/>
      <c r="W15" s="3"/>
      <c r="X15" s="3"/>
      <c r="Y15" s="3"/>
      <c r="Z15" s="3"/>
      <c r="AA15" s="3"/>
      <c r="AB15" s="3"/>
    </row>
    <row r="16" spans="1:29" ht="23.45" customHeight="1" x14ac:dyDescent="0.3">
      <c r="A16" s="19"/>
      <c r="B16" s="19"/>
      <c r="C16" s="19"/>
      <c r="F16" s="18"/>
      <c r="G16" s="19"/>
      <c r="H16" s="19"/>
      <c r="I16" s="19"/>
      <c r="J16" s="19"/>
      <c r="K16" s="19"/>
      <c r="L16" s="3"/>
      <c r="M16" s="3"/>
      <c r="N16" s="3"/>
      <c r="O16" s="3"/>
      <c r="P16" s="3"/>
      <c r="Q16" s="3"/>
      <c r="R16" s="3"/>
      <c r="S16" s="3"/>
      <c r="T16" s="3"/>
      <c r="U16" s="3"/>
      <c r="V16" s="3"/>
      <c r="W16" s="3"/>
      <c r="X16" s="3"/>
      <c r="Y16" s="3"/>
      <c r="Z16" s="3"/>
      <c r="AA16" s="3"/>
      <c r="AB16" s="3"/>
    </row>
    <row r="17" spans="1:29" ht="23.45" customHeight="1" x14ac:dyDescent="0.3">
      <c r="A17" s="19"/>
      <c r="B17" s="19"/>
      <c r="C17" s="19"/>
      <c r="F17" s="18"/>
      <c r="G17" s="19"/>
      <c r="H17" s="19"/>
      <c r="I17" s="19"/>
      <c r="J17" s="19"/>
      <c r="K17" s="19"/>
      <c r="L17" s="3"/>
      <c r="M17" s="3"/>
      <c r="N17" s="3"/>
      <c r="O17" s="3"/>
      <c r="P17" s="3"/>
      <c r="Q17" s="3"/>
      <c r="R17" s="3"/>
      <c r="S17" s="3"/>
      <c r="T17" s="3"/>
      <c r="U17" s="3"/>
      <c r="V17" s="3"/>
      <c r="W17" s="3"/>
      <c r="X17" s="3"/>
      <c r="Y17" s="3"/>
      <c r="Z17" s="3"/>
      <c r="AA17" s="3"/>
      <c r="AB17" s="3"/>
    </row>
    <row r="18" spans="1:29" ht="23.45" customHeight="1" x14ac:dyDescent="0.3">
      <c r="A18" s="19"/>
      <c r="B18" s="19"/>
      <c r="C18" s="19"/>
      <c r="F18" s="18"/>
      <c r="G18" s="19"/>
      <c r="H18" s="19"/>
      <c r="I18" s="19"/>
      <c r="J18" s="19"/>
      <c r="K18" s="19"/>
      <c r="L18" s="3"/>
      <c r="M18" s="3"/>
      <c r="N18" s="3"/>
      <c r="O18" s="3"/>
      <c r="P18" s="3"/>
      <c r="Q18" s="3"/>
      <c r="R18" s="3"/>
      <c r="S18" s="3"/>
      <c r="T18" s="3"/>
      <c r="U18" s="3"/>
      <c r="V18" s="3"/>
      <c r="W18" s="3"/>
      <c r="X18" s="3"/>
      <c r="Y18" s="3"/>
      <c r="Z18" s="3"/>
      <c r="AA18" s="3"/>
      <c r="AB18" s="3"/>
    </row>
    <row r="19" spans="1:29" ht="23.45" customHeight="1" x14ac:dyDescent="0.3">
      <c r="A19" s="19"/>
      <c r="B19" s="19"/>
      <c r="C19" s="19"/>
      <c r="F19" s="18"/>
      <c r="G19" s="19"/>
      <c r="H19" s="19"/>
      <c r="I19" s="19"/>
      <c r="J19" s="19"/>
      <c r="K19" s="19"/>
      <c r="L19" s="3"/>
      <c r="M19" s="3"/>
      <c r="N19" s="3"/>
      <c r="O19" s="3"/>
      <c r="P19" s="3"/>
      <c r="Q19" s="3"/>
      <c r="R19" s="3"/>
      <c r="S19" s="3"/>
      <c r="T19" s="3"/>
      <c r="U19" s="3"/>
      <c r="V19" s="3"/>
      <c r="W19" s="3"/>
      <c r="X19" s="3"/>
      <c r="Y19" s="3"/>
      <c r="Z19" s="3"/>
      <c r="AA19" s="3"/>
      <c r="AB19" s="3"/>
    </row>
    <row r="20" spans="1:29" ht="23.45" customHeight="1" x14ac:dyDescent="0.3">
      <c r="A20" s="19"/>
      <c r="B20" s="19"/>
      <c r="C20" s="19"/>
      <c r="F20" s="18"/>
      <c r="G20" s="19"/>
      <c r="H20" s="19"/>
      <c r="I20" s="19"/>
      <c r="J20" s="19"/>
      <c r="K20" s="19"/>
      <c r="L20" s="3"/>
      <c r="M20" s="3"/>
      <c r="N20" s="3"/>
      <c r="O20" s="3"/>
      <c r="P20" s="3"/>
      <c r="Q20" s="3"/>
      <c r="R20" s="3"/>
      <c r="S20" s="3"/>
      <c r="T20" s="3"/>
      <c r="U20" s="3"/>
      <c r="V20" s="3"/>
      <c r="W20" s="3"/>
      <c r="X20" s="3"/>
      <c r="Y20" s="3"/>
      <c r="Z20" s="3"/>
      <c r="AA20" s="3"/>
      <c r="AB20" s="3"/>
    </row>
    <row r="21" spans="1:29" ht="18.75" x14ac:dyDescent="0.3">
      <c r="A21" s="19"/>
      <c r="B21" s="19"/>
      <c r="C21" s="19"/>
      <c r="D21" s="18"/>
      <c r="E21" s="19"/>
      <c r="F21" s="19"/>
      <c r="G21" s="19"/>
      <c r="H21" s="19"/>
      <c r="I21" s="19"/>
      <c r="J21" s="19"/>
      <c r="K21" s="19"/>
      <c r="L21" s="19"/>
      <c r="M21" s="3"/>
      <c r="N21" s="3"/>
      <c r="O21" s="3"/>
      <c r="P21" s="3"/>
      <c r="Q21" s="3"/>
      <c r="R21" s="3"/>
      <c r="S21" s="3"/>
      <c r="T21" s="3"/>
      <c r="U21" s="3"/>
      <c r="V21" s="3"/>
      <c r="W21" s="3"/>
      <c r="X21" s="3"/>
      <c r="Y21" s="3"/>
      <c r="Z21" s="3"/>
      <c r="AA21" s="3"/>
      <c r="AB21" s="3"/>
      <c r="AC21" s="3"/>
    </row>
    <row r="22" spans="1:29" ht="18.75" x14ac:dyDescent="0.3">
      <c r="A22" s="19"/>
      <c r="B22" s="19"/>
      <c r="C22" s="19"/>
      <c r="D22" s="18" t="s">
        <v>2</v>
      </c>
      <c r="E22" s="19"/>
      <c r="F22" s="19"/>
      <c r="G22" s="19"/>
      <c r="H22" s="19"/>
      <c r="I22" s="19"/>
      <c r="J22" s="19"/>
      <c r="K22" s="19"/>
      <c r="L22" s="19"/>
      <c r="M22" s="3"/>
      <c r="N22" s="3"/>
      <c r="O22" s="3"/>
      <c r="P22" s="3"/>
      <c r="Q22" s="3"/>
      <c r="R22" s="3"/>
      <c r="S22" s="3"/>
      <c r="T22" s="3"/>
      <c r="U22" s="3"/>
      <c r="V22" s="3"/>
      <c r="W22" s="3"/>
      <c r="X22" s="3"/>
      <c r="Y22" s="3"/>
      <c r="Z22" s="3"/>
      <c r="AA22" s="3"/>
      <c r="AB22" s="3"/>
      <c r="AC22" s="3"/>
    </row>
    <row r="23" spans="1:29" ht="18.75" x14ac:dyDescent="0.3">
      <c r="A23" s="19"/>
      <c r="B23" s="19"/>
      <c r="C23" s="19"/>
      <c r="D23" s="18"/>
      <c r="E23" s="19"/>
      <c r="F23" s="19"/>
      <c r="G23" s="19"/>
      <c r="H23" s="19"/>
      <c r="I23" s="19"/>
      <c r="J23" s="19"/>
      <c r="K23" s="19"/>
      <c r="L23" s="19"/>
      <c r="M23" s="3"/>
      <c r="N23" s="3"/>
      <c r="O23" s="3"/>
      <c r="P23" s="3"/>
      <c r="Q23" s="3"/>
      <c r="R23" s="3"/>
      <c r="S23" s="3"/>
      <c r="T23" s="3"/>
      <c r="U23" s="3"/>
      <c r="V23" s="3"/>
      <c r="W23" s="3"/>
      <c r="X23" s="3"/>
      <c r="Y23" s="3"/>
      <c r="Z23" s="3"/>
      <c r="AA23" s="3"/>
      <c r="AB23" s="3"/>
      <c r="AC23" s="3"/>
    </row>
    <row r="24" spans="1:29" ht="18.75" x14ac:dyDescent="0.3">
      <c r="A24" s="19"/>
      <c r="B24" s="19"/>
      <c r="C24" s="19"/>
      <c r="D24" s="14" t="s">
        <v>3</v>
      </c>
      <c r="E24" s="19"/>
      <c r="F24" s="19"/>
      <c r="G24" s="19"/>
      <c r="H24" s="19"/>
      <c r="I24" s="19"/>
      <c r="J24" s="19"/>
      <c r="K24" s="19"/>
      <c r="L24" s="19"/>
      <c r="M24" s="3"/>
      <c r="N24" s="3"/>
      <c r="O24" s="3"/>
      <c r="P24" s="3"/>
      <c r="Q24" s="3"/>
      <c r="R24" s="3"/>
      <c r="S24" s="3"/>
      <c r="T24" s="3"/>
      <c r="U24" s="3"/>
      <c r="V24" s="3"/>
      <c r="W24" s="3"/>
      <c r="X24" s="3"/>
      <c r="Y24" s="3"/>
      <c r="Z24" s="3"/>
      <c r="AA24" s="3"/>
      <c r="AB24" s="3"/>
      <c r="AC24" s="3"/>
    </row>
    <row r="25" spans="1:29" ht="18.75" x14ac:dyDescent="0.3">
      <c r="A25" s="19"/>
      <c r="B25" s="19"/>
      <c r="C25" s="19"/>
      <c r="D25" s="15" t="s">
        <v>4</v>
      </c>
      <c r="E25" s="19"/>
      <c r="F25" s="19"/>
      <c r="G25" s="19"/>
      <c r="H25" s="19"/>
      <c r="I25" s="19"/>
      <c r="J25" s="19"/>
      <c r="K25" s="19"/>
      <c r="L25" s="19"/>
      <c r="M25" s="3"/>
      <c r="N25" s="3"/>
      <c r="O25" s="3"/>
      <c r="P25" s="3"/>
      <c r="Q25" s="3"/>
      <c r="R25" s="3"/>
      <c r="S25" s="3"/>
      <c r="T25" s="3"/>
      <c r="U25" s="3"/>
      <c r="V25" s="3"/>
      <c r="W25" s="3"/>
      <c r="X25" s="3"/>
      <c r="Y25" s="3"/>
      <c r="Z25" s="3"/>
      <c r="AA25" s="3"/>
      <c r="AB25" s="3"/>
      <c r="AC25" s="3"/>
    </row>
    <row r="26" spans="1:29" ht="15.75" x14ac:dyDescent="0.25">
      <c r="A26" s="19"/>
      <c r="B26" s="19"/>
      <c r="C26" s="19"/>
      <c r="D26" s="11"/>
      <c r="E26" s="19"/>
      <c r="F26" s="19"/>
      <c r="G26" s="19"/>
      <c r="H26" s="19"/>
      <c r="I26" s="19"/>
      <c r="J26" s="19"/>
      <c r="K26" s="19"/>
      <c r="L26" s="19"/>
      <c r="M26" s="3"/>
      <c r="N26" s="3"/>
      <c r="O26" s="3"/>
      <c r="P26" s="3"/>
      <c r="Q26" s="3"/>
      <c r="R26" s="3"/>
      <c r="S26" s="3"/>
      <c r="T26" s="3"/>
      <c r="U26" s="3"/>
      <c r="V26" s="3"/>
      <c r="W26" s="3"/>
      <c r="X26" s="3"/>
      <c r="Y26" s="3"/>
      <c r="Z26" s="3"/>
      <c r="AA26" s="3"/>
      <c r="AB26" s="3"/>
      <c r="AC26" s="3"/>
    </row>
    <row r="27" spans="1:29" ht="15.75" x14ac:dyDescent="0.25">
      <c r="A27" s="19"/>
      <c r="B27" s="19"/>
      <c r="C27" s="19"/>
      <c r="D27" s="12" t="s">
        <v>0</v>
      </c>
      <c r="E27" s="19"/>
      <c r="F27" s="19"/>
      <c r="G27" s="19"/>
      <c r="H27" s="19"/>
      <c r="I27" s="19"/>
      <c r="J27" s="19"/>
      <c r="K27" s="19"/>
      <c r="L27" s="19"/>
      <c r="M27" s="3"/>
      <c r="N27" s="3"/>
      <c r="O27" s="3"/>
      <c r="P27" s="3"/>
      <c r="Q27" s="3"/>
      <c r="R27" s="3"/>
      <c r="S27" s="3"/>
      <c r="T27" s="3"/>
      <c r="U27" s="3"/>
      <c r="V27" s="3"/>
      <c r="W27" s="3"/>
      <c r="X27" s="3"/>
      <c r="Y27" s="3"/>
      <c r="Z27" s="3"/>
      <c r="AA27" s="3"/>
      <c r="AB27" s="3"/>
      <c r="AC27" s="3"/>
    </row>
    <row r="28" spans="1:29" ht="15.75" x14ac:dyDescent="0.25">
      <c r="A28" s="19"/>
      <c r="B28" s="19"/>
      <c r="C28" s="19"/>
      <c r="D28" s="12" t="s">
        <v>5</v>
      </c>
      <c r="E28" s="19"/>
      <c r="F28" s="19"/>
      <c r="G28" s="19"/>
      <c r="H28" s="19"/>
      <c r="I28" s="19"/>
      <c r="J28" s="19"/>
      <c r="K28" s="19"/>
      <c r="L28" s="19"/>
      <c r="M28" s="3"/>
      <c r="N28" s="3"/>
      <c r="O28" s="3"/>
      <c r="P28" s="3"/>
      <c r="Q28" s="3"/>
      <c r="R28" s="3"/>
      <c r="S28" s="3"/>
      <c r="T28" s="3"/>
      <c r="U28" s="3"/>
      <c r="V28" s="3"/>
      <c r="W28" s="3"/>
      <c r="X28" s="3"/>
      <c r="Y28" s="3"/>
      <c r="Z28" s="3"/>
      <c r="AA28" s="3"/>
      <c r="AB28" s="3"/>
      <c r="AC28" s="3"/>
    </row>
    <row r="29" spans="1:29" ht="15.75" x14ac:dyDescent="0.25">
      <c r="A29" s="19"/>
      <c r="B29" s="19"/>
      <c r="C29" s="19"/>
      <c r="D29" s="12" t="s">
        <v>142</v>
      </c>
      <c r="E29" s="19"/>
      <c r="F29" s="19"/>
      <c r="G29" s="19"/>
      <c r="H29" s="19"/>
      <c r="I29" s="19"/>
      <c r="J29" s="19"/>
      <c r="K29" s="19"/>
      <c r="L29" s="19"/>
      <c r="M29" s="3"/>
      <c r="N29" s="3"/>
      <c r="O29" s="3"/>
      <c r="P29" s="3"/>
      <c r="Q29" s="3"/>
      <c r="R29" s="3"/>
      <c r="S29" s="3"/>
      <c r="T29" s="3"/>
      <c r="U29" s="3"/>
      <c r="V29" s="3"/>
      <c r="W29" s="3"/>
      <c r="X29" s="3"/>
      <c r="Y29" s="3"/>
      <c r="Z29" s="3"/>
      <c r="AA29" s="3"/>
      <c r="AB29" s="3"/>
      <c r="AC29" s="3"/>
    </row>
    <row r="30" spans="1:29" ht="15.75" x14ac:dyDescent="0.25">
      <c r="A30" s="19"/>
      <c r="B30" s="19"/>
      <c r="C30" s="19"/>
      <c r="D30" s="12" t="s">
        <v>6</v>
      </c>
      <c r="E30" s="19"/>
      <c r="F30" s="19"/>
      <c r="G30" s="19"/>
      <c r="H30" s="19"/>
      <c r="I30" s="19"/>
      <c r="J30" s="19"/>
      <c r="K30" s="19"/>
      <c r="L30" s="19"/>
      <c r="M30" s="3"/>
      <c r="N30" s="3"/>
      <c r="O30" s="3"/>
      <c r="P30" s="3"/>
      <c r="Q30" s="3"/>
      <c r="R30" s="3"/>
      <c r="S30" s="3"/>
      <c r="T30" s="3"/>
      <c r="U30" s="3"/>
      <c r="V30" s="3"/>
      <c r="W30" s="3"/>
      <c r="X30" s="3"/>
      <c r="Y30" s="3"/>
      <c r="Z30" s="3"/>
      <c r="AA30" s="3"/>
      <c r="AB30" s="3"/>
      <c r="AC30" s="3"/>
    </row>
    <row r="31" spans="1:29" ht="15.75" x14ac:dyDescent="0.25">
      <c r="A31" s="19"/>
      <c r="B31" s="19"/>
      <c r="C31" s="19"/>
      <c r="D31" s="13" t="s">
        <v>108</v>
      </c>
      <c r="E31" s="19"/>
      <c r="F31" s="19"/>
      <c r="G31" s="19"/>
      <c r="H31" s="19"/>
      <c r="I31" s="19"/>
      <c r="J31" s="19"/>
      <c r="K31" s="19"/>
      <c r="L31" s="19"/>
      <c r="M31" s="3"/>
      <c r="N31" s="3"/>
      <c r="O31" s="3"/>
      <c r="P31" s="3"/>
      <c r="Q31" s="3"/>
      <c r="R31" s="3"/>
      <c r="S31" s="3"/>
      <c r="T31" s="3"/>
      <c r="U31" s="3"/>
      <c r="V31" s="3"/>
      <c r="W31" s="3"/>
      <c r="X31" s="3"/>
      <c r="Y31" s="3"/>
      <c r="Z31" s="3"/>
      <c r="AA31" s="3"/>
      <c r="AB31" s="3"/>
      <c r="AC31" s="3"/>
    </row>
    <row r="32" spans="1:29" ht="15.75" x14ac:dyDescent="0.25">
      <c r="A32" s="19"/>
      <c r="B32" s="19"/>
      <c r="C32" s="19"/>
      <c r="D32" s="13" t="s">
        <v>7</v>
      </c>
      <c r="E32" s="19"/>
      <c r="F32" s="19"/>
      <c r="G32" s="19"/>
      <c r="H32" s="19"/>
      <c r="I32" s="19"/>
      <c r="J32" s="19"/>
      <c r="K32" s="19"/>
      <c r="L32" s="19"/>
      <c r="M32" s="3"/>
      <c r="N32" s="3"/>
      <c r="O32" s="3"/>
      <c r="P32" s="3"/>
      <c r="Q32" s="3"/>
      <c r="R32" s="3"/>
      <c r="S32" s="3"/>
      <c r="T32" s="3"/>
      <c r="U32" s="3"/>
      <c r="V32" s="3"/>
      <c r="W32" s="3"/>
      <c r="X32" s="3"/>
      <c r="Y32" s="3"/>
      <c r="Z32" s="3"/>
      <c r="AA32" s="3"/>
      <c r="AB32" s="3"/>
      <c r="AC32" s="3"/>
    </row>
    <row r="33" spans="1:29" x14ac:dyDescent="0.2">
      <c r="A33" s="19"/>
      <c r="B33" s="19"/>
      <c r="C33" s="19"/>
      <c r="D33" s="19"/>
      <c r="E33" s="19"/>
      <c r="F33" s="19"/>
      <c r="G33" s="19"/>
      <c r="H33" s="19"/>
      <c r="I33" s="19"/>
      <c r="J33" s="19"/>
      <c r="K33" s="19"/>
      <c r="L33" s="19"/>
      <c r="M33" s="3"/>
      <c r="N33" s="3"/>
      <c r="O33" s="3"/>
      <c r="P33" s="3"/>
      <c r="Q33" s="3"/>
      <c r="R33" s="3"/>
      <c r="S33" s="3"/>
      <c r="T33" s="3"/>
      <c r="U33" s="3"/>
      <c r="V33" s="3"/>
      <c r="W33" s="3"/>
      <c r="X33" s="3"/>
      <c r="Y33" s="3"/>
      <c r="Z33" s="3"/>
      <c r="AA33" s="3"/>
      <c r="AB33" s="3"/>
      <c r="AC33" s="3"/>
    </row>
    <row r="34" spans="1:29" x14ac:dyDescent="0.2">
      <c r="A34" s="19"/>
      <c r="B34" s="19"/>
      <c r="C34" s="19"/>
      <c r="D34" s="19"/>
      <c r="E34" s="19"/>
      <c r="F34" s="19"/>
      <c r="G34" s="19"/>
      <c r="H34" s="19"/>
      <c r="I34" s="19"/>
      <c r="J34" s="19"/>
      <c r="K34" s="19"/>
      <c r="L34" s="19"/>
      <c r="M34" s="3"/>
      <c r="N34" s="3"/>
      <c r="O34" s="3"/>
      <c r="P34" s="3"/>
      <c r="Q34" s="3"/>
      <c r="R34" s="3"/>
      <c r="S34" s="3"/>
      <c r="T34" s="3"/>
      <c r="U34" s="3"/>
      <c r="V34" s="3"/>
      <c r="W34" s="3"/>
      <c r="X34" s="3"/>
      <c r="Y34" s="3"/>
      <c r="Z34" s="3"/>
      <c r="AA34" s="3"/>
      <c r="AB34" s="3"/>
      <c r="AC34" s="3"/>
    </row>
    <row r="35" spans="1:29" x14ac:dyDescent="0.2">
      <c r="A35" s="19"/>
      <c r="B35" s="19"/>
      <c r="C35" s="19"/>
      <c r="D35" s="19"/>
      <c r="E35" s="19"/>
      <c r="F35" s="19"/>
      <c r="G35" s="19"/>
      <c r="H35" s="19"/>
      <c r="I35" s="19"/>
      <c r="J35" s="19"/>
      <c r="K35" s="19"/>
      <c r="L35" s="19"/>
      <c r="M35" s="3"/>
      <c r="N35" s="3"/>
      <c r="O35" s="3"/>
      <c r="P35" s="3"/>
      <c r="Q35" s="3"/>
      <c r="R35" s="3"/>
      <c r="S35" s="3"/>
      <c r="T35" s="3"/>
      <c r="U35" s="3"/>
      <c r="V35" s="3"/>
      <c r="W35" s="3"/>
      <c r="X35" s="3"/>
      <c r="Y35" s="3"/>
      <c r="Z35" s="3"/>
      <c r="AA35" s="3"/>
      <c r="AB35" s="3"/>
      <c r="AC35" s="3"/>
    </row>
    <row r="36" spans="1:29" x14ac:dyDescent="0.2">
      <c r="A36" s="19"/>
      <c r="B36" s="19"/>
      <c r="C36" s="19"/>
      <c r="D36" s="19"/>
      <c r="E36" s="19"/>
      <c r="F36" s="19"/>
      <c r="G36" s="19"/>
      <c r="H36" s="19"/>
      <c r="I36" s="19"/>
      <c r="J36" s="19"/>
      <c r="K36" s="19"/>
      <c r="L36" s="19"/>
      <c r="M36" s="3"/>
      <c r="N36" s="3"/>
      <c r="O36" s="3"/>
      <c r="P36" s="3"/>
      <c r="Q36" s="3"/>
      <c r="R36" s="3"/>
      <c r="S36" s="3"/>
      <c r="T36" s="3"/>
      <c r="U36" s="3"/>
      <c r="V36" s="3"/>
      <c r="W36" s="3"/>
      <c r="X36" s="3"/>
      <c r="Y36" s="3"/>
      <c r="Z36" s="3"/>
      <c r="AA36" s="3"/>
      <c r="AB36" s="3"/>
      <c r="AC36" s="3"/>
    </row>
    <row r="37" spans="1:29" x14ac:dyDescent="0.2">
      <c r="A37" s="19"/>
      <c r="B37" s="19"/>
      <c r="C37" s="19"/>
      <c r="D37" s="19"/>
      <c r="E37" s="19"/>
      <c r="F37" s="19"/>
      <c r="G37" s="19"/>
      <c r="H37" s="19"/>
      <c r="I37" s="19"/>
      <c r="J37" s="19"/>
      <c r="K37" s="19"/>
      <c r="L37" s="19"/>
      <c r="M37" s="3"/>
      <c r="N37" s="3"/>
      <c r="O37" s="3"/>
      <c r="P37" s="3"/>
      <c r="Q37" s="3"/>
      <c r="R37" s="3"/>
      <c r="S37" s="3"/>
      <c r="T37" s="3"/>
      <c r="U37" s="3"/>
      <c r="V37" s="3"/>
      <c r="W37" s="3"/>
      <c r="X37" s="3"/>
      <c r="Y37" s="3"/>
      <c r="Z37" s="3"/>
      <c r="AA37" s="3"/>
      <c r="AB37" s="3"/>
      <c r="AC37" s="3"/>
    </row>
    <row r="38" spans="1:29" x14ac:dyDescent="0.2">
      <c r="A38" s="19"/>
      <c r="B38" s="19"/>
      <c r="C38" s="19"/>
      <c r="D38" s="19"/>
      <c r="E38" s="19"/>
      <c r="F38" s="19"/>
      <c r="G38" s="19"/>
      <c r="H38" s="19"/>
      <c r="I38" s="19"/>
      <c r="J38" s="19"/>
      <c r="K38" s="19"/>
      <c r="L38" s="19"/>
      <c r="M38" s="3"/>
      <c r="N38" s="3"/>
      <c r="O38" s="3"/>
      <c r="P38" s="3"/>
      <c r="Q38" s="3"/>
      <c r="R38" s="3"/>
      <c r="S38" s="3"/>
      <c r="T38" s="3"/>
      <c r="U38" s="3"/>
      <c r="V38" s="3"/>
      <c r="W38" s="3"/>
      <c r="X38" s="3"/>
      <c r="Y38" s="3"/>
      <c r="Z38" s="3"/>
      <c r="AA38" s="3"/>
      <c r="AB38" s="3"/>
      <c r="AC38" s="3"/>
    </row>
    <row r="39" spans="1:29" x14ac:dyDescent="0.2">
      <c r="A39" s="19"/>
      <c r="B39" s="19"/>
      <c r="C39" s="19"/>
      <c r="D39" s="19"/>
      <c r="E39" s="19"/>
      <c r="F39" s="19"/>
      <c r="G39" s="19"/>
      <c r="H39" s="19"/>
      <c r="I39" s="19"/>
      <c r="J39" s="19"/>
      <c r="K39" s="19"/>
      <c r="L39" s="19"/>
      <c r="M39" s="3"/>
      <c r="N39" s="3"/>
      <c r="O39" s="3"/>
      <c r="P39" s="3"/>
      <c r="Q39" s="3"/>
      <c r="R39" s="3"/>
      <c r="S39" s="3"/>
      <c r="T39" s="3"/>
      <c r="U39" s="3"/>
      <c r="V39" s="3"/>
      <c r="W39" s="3"/>
      <c r="X39" s="3"/>
      <c r="Y39" s="3"/>
      <c r="Z39" s="3"/>
      <c r="AA39" s="3"/>
      <c r="AB39" s="3"/>
      <c r="AC39" s="3"/>
    </row>
    <row r="40" spans="1:29" x14ac:dyDescent="0.2">
      <c r="A40" s="19"/>
      <c r="B40" s="19"/>
      <c r="C40" s="19"/>
      <c r="D40" s="19"/>
      <c r="E40" s="19"/>
      <c r="F40" s="19"/>
      <c r="G40" s="19"/>
      <c r="H40" s="19"/>
      <c r="I40" s="19"/>
      <c r="J40" s="19"/>
      <c r="K40" s="19"/>
      <c r="L40" s="19"/>
      <c r="M40" s="3"/>
      <c r="N40" s="3"/>
      <c r="O40" s="3"/>
      <c r="P40" s="3"/>
      <c r="Q40" s="3"/>
      <c r="R40" s="3"/>
      <c r="S40" s="3"/>
      <c r="T40" s="3"/>
      <c r="U40" s="3"/>
      <c r="V40" s="3"/>
      <c r="W40" s="3"/>
      <c r="X40" s="3"/>
      <c r="Y40" s="3"/>
      <c r="Z40" s="3"/>
      <c r="AA40" s="3"/>
      <c r="AB40" s="3"/>
      <c r="AC40" s="3"/>
    </row>
    <row r="41" spans="1:29" x14ac:dyDescent="0.2">
      <c r="A41" s="6"/>
      <c r="B41" s="6"/>
      <c r="C41" s="6"/>
      <c r="D41" s="6"/>
      <c r="E41" s="6"/>
      <c r="F41" s="6"/>
      <c r="G41" s="6"/>
      <c r="H41" s="6"/>
      <c r="I41" s="6"/>
      <c r="J41" s="6"/>
      <c r="K41" s="6"/>
      <c r="L41" s="6"/>
    </row>
    <row r="42" spans="1:29" x14ac:dyDescent="0.2">
      <c r="A42" s="6"/>
      <c r="B42" s="6"/>
      <c r="C42" s="6"/>
      <c r="D42" s="6"/>
      <c r="E42" s="6"/>
      <c r="F42" s="6"/>
      <c r="G42" s="6"/>
      <c r="H42" s="6"/>
      <c r="I42" s="6"/>
      <c r="J42" s="6"/>
      <c r="K42" s="6"/>
      <c r="L42" s="6"/>
    </row>
    <row r="43" spans="1:29" x14ac:dyDescent="0.2">
      <c r="A43" s="6"/>
      <c r="B43" s="6"/>
      <c r="C43" s="6"/>
      <c r="D43" s="6"/>
      <c r="E43" s="6"/>
      <c r="F43" s="6"/>
      <c r="G43" s="6"/>
      <c r="H43" s="6"/>
      <c r="I43" s="6"/>
      <c r="J43" s="6"/>
      <c r="K43" s="6"/>
      <c r="L43" s="6"/>
    </row>
    <row r="44" spans="1:29" x14ac:dyDescent="0.2">
      <c r="A44" s="6"/>
      <c r="B44" s="6"/>
      <c r="C44" s="6"/>
      <c r="D44" s="6"/>
      <c r="E44" s="6"/>
      <c r="F44" s="6"/>
      <c r="G44" s="6"/>
      <c r="H44" s="6"/>
      <c r="I44" s="6"/>
      <c r="J44" s="6"/>
      <c r="K44" s="6"/>
      <c r="L44" s="6"/>
    </row>
    <row r="45" spans="1:29" x14ac:dyDescent="0.2">
      <c r="A45" s="6"/>
      <c r="B45" s="6"/>
      <c r="C45" s="6"/>
      <c r="D45" s="6"/>
      <c r="E45" s="6"/>
      <c r="F45" s="6"/>
      <c r="G45" s="6"/>
      <c r="H45" s="6"/>
      <c r="I45" s="6"/>
      <c r="J45" s="6"/>
      <c r="K45" s="6"/>
      <c r="L45" s="6"/>
    </row>
    <row r="46" spans="1:29" x14ac:dyDescent="0.2">
      <c r="A46" s="6"/>
      <c r="B46" s="6"/>
      <c r="C46" s="6"/>
      <c r="D46" s="6"/>
      <c r="E46" s="6"/>
      <c r="F46" s="6"/>
      <c r="G46" s="6"/>
      <c r="H46" s="6"/>
      <c r="I46" s="6"/>
      <c r="J46" s="6"/>
      <c r="K46" s="6"/>
      <c r="L46" s="6"/>
    </row>
    <row r="47" spans="1:29" x14ac:dyDescent="0.2">
      <c r="A47" s="6"/>
      <c r="B47" s="6"/>
      <c r="C47" s="6"/>
      <c r="D47" s="6"/>
      <c r="E47" s="6"/>
      <c r="F47" s="6"/>
      <c r="G47" s="6"/>
      <c r="H47" s="6"/>
      <c r="I47" s="6"/>
      <c r="J47" s="6"/>
      <c r="K47" s="6"/>
      <c r="L47" s="6"/>
    </row>
    <row r="48" spans="1:29" x14ac:dyDescent="0.2">
      <c r="A48" s="6"/>
      <c r="B48" s="6"/>
      <c r="C48" s="6"/>
      <c r="D48" s="6"/>
      <c r="E48" s="6"/>
      <c r="F48" s="6"/>
      <c r="G48" s="6"/>
      <c r="H48" s="6"/>
      <c r="I48" s="6"/>
      <c r="J48" s="6"/>
      <c r="K48" s="6"/>
      <c r="L48" s="6"/>
    </row>
    <row r="49" spans="1:12" x14ac:dyDescent="0.2">
      <c r="A49" s="6"/>
      <c r="B49" s="6"/>
      <c r="C49" s="6"/>
      <c r="D49" s="6"/>
      <c r="E49" s="6"/>
      <c r="F49" s="6"/>
      <c r="G49" s="6"/>
      <c r="H49" s="6"/>
      <c r="I49" s="6"/>
      <c r="J49" s="6"/>
      <c r="K49" s="6"/>
      <c r="L49" s="6"/>
    </row>
    <row r="50" spans="1:12" x14ac:dyDescent="0.2">
      <c r="A50" s="6"/>
      <c r="B50" s="6"/>
      <c r="C50" s="6"/>
      <c r="D50" s="6"/>
      <c r="E50" s="6"/>
      <c r="F50" s="6"/>
      <c r="G50" s="6"/>
      <c r="H50" s="6"/>
      <c r="I50" s="6"/>
      <c r="J50" s="6"/>
      <c r="K50" s="6"/>
      <c r="L50" s="6"/>
    </row>
    <row r="51" spans="1:12" x14ac:dyDescent="0.2">
      <c r="A51" s="6"/>
      <c r="B51" s="6"/>
      <c r="C51" s="6"/>
      <c r="D51" s="6"/>
      <c r="E51" s="6"/>
      <c r="F51" s="6"/>
      <c r="G51" s="6"/>
      <c r="H51" s="6"/>
      <c r="I51" s="6"/>
      <c r="J51" s="6"/>
      <c r="K51" s="6"/>
      <c r="L51" s="6"/>
    </row>
    <row r="52" spans="1:12" x14ac:dyDescent="0.2">
      <c r="A52" s="6"/>
      <c r="B52" s="6"/>
      <c r="C52" s="6"/>
      <c r="D52" s="6"/>
      <c r="E52" s="6"/>
      <c r="F52" s="6"/>
      <c r="G52" s="6"/>
      <c r="H52" s="6"/>
      <c r="I52" s="6"/>
      <c r="J52" s="6"/>
      <c r="K52" s="6"/>
      <c r="L52" s="6"/>
    </row>
    <row r="53" spans="1:12" x14ac:dyDescent="0.2">
      <c r="A53" s="6"/>
      <c r="B53" s="6"/>
      <c r="C53" s="6"/>
      <c r="D53" s="6"/>
      <c r="E53" s="6"/>
      <c r="F53" s="6"/>
      <c r="G53" s="6"/>
      <c r="H53" s="6"/>
      <c r="I53" s="6"/>
      <c r="J53" s="6"/>
      <c r="K53" s="6"/>
      <c r="L53" s="6"/>
    </row>
    <row r="54" spans="1:12" x14ac:dyDescent="0.2">
      <c r="A54" s="6"/>
      <c r="B54" s="6"/>
      <c r="C54" s="6"/>
      <c r="D54" s="6"/>
      <c r="E54" s="6"/>
      <c r="F54" s="6"/>
      <c r="G54" s="6"/>
      <c r="H54" s="6"/>
      <c r="I54" s="6"/>
      <c r="J54" s="6"/>
      <c r="K54" s="6"/>
      <c r="L54" s="6"/>
    </row>
    <row r="55" spans="1:12" x14ac:dyDescent="0.2">
      <c r="A55" s="6"/>
      <c r="B55" s="6"/>
      <c r="C55" s="6"/>
      <c r="D55" s="6"/>
      <c r="E55" s="6"/>
      <c r="F55" s="6"/>
      <c r="G55" s="6"/>
      <c r="H55" s="6"/>
      <c r="I55" s="6"/>
      <c r="J55" s="6"/>
      <c r="K55" s="6"/>
      <c r="L55" s="6"/>
    </row>
    <row r="56" spans="1:12" x14ac:dyDescent="0.2">
      <c r="A56" s="6"/>
      <c r="B56" s="6"/>
      <c r="C56" s="6"/>
      <c r="D56" s="6"/>
      <c r="E56" s="6"/>
      <c r="F56" s="6"/>
      <c r="G56" s="6"/>
      <c r="H56" s="6"/>
      <c r="I56" s="6"/>
      <c r="J56" s="6"/>
      <c r="K56" s="6"/>
      <c r="L56" s="6"/>
    </row>
    <row r="57" spans="1:12" x14ac:dyDescent="0.2">
      <c r="A57" s="6"/>
      <c r="B57" s="6"/>
      <c r="C57" s="6"/>
      <c r="D57" s="6"/>
      <c r="E57" s="6"/>
      <c r="F57" s="6"/>
      <c r="G57" s="6"/>
      <c r="H57" s="6"/>
      <c r="I57" s="6"/>
      <c r="J57" s="6"/>
      <c r="K57" s="6"/>
      <c r="L57" s="6"/>
    </row>
    <row r="58" spans="1:12" x14ac:dyDescent="0.2">
      <c r="A58" s="6"/>
      <c r="B58" s="6"/>
      <c r="C58" s="6"/>
      <c r="D58" s="6"/>
      <c r="E58" s="6"/>
      <c r="F58" s="6"/>
      <c r="G58" s="6"/>
      <c r="H58" s="6"/>
      <c r="I58" s="6"/>
      <c r="J58" s="6"/>
      <c r="K58" s="6"/>
      <c r="L58" s="6"/>
    </row>
    <row r="59" spans="1:12" x14ac:dyDescent="0.2">
      <c r="A59" s="6"/>
      <c r="B59" s="6"/>
      <c r="C59" s="6"/>
      <c r="D59" s="6"/>
      <c r="E59" s="6"/>
      <c r="F59" s="6"/>
      <c r="G59" s="6"/>
      <c r="H59" s="6"/>
      <c r="I59" s="6"/>
      <c r="J59" s="6"/>
      <c r="K59" s="6"/>
      <c r="L59" s="6"/>
    </row>
    <row r="60" spans="1:12" x14ac:dyDescent="0.2">
      <c r="A60" s="6"/>
      <c r="B60" s="6"/>
      <c r="C60" s="6"/>
      <c r="D60" s="6"/>
      <c r="E60" s="6"/>
      <c r="F60" s="6"/>
      <c r="G60" s="6"/>
      <c r="H60" s="6"/>
      <c r="I60" s="6"/>
      <c r="J60" s="6"/>
      <c r="K60" s="6"/>
      <c r="L60" s="6"/>
    </row>
    <row r="61" spans="1:12" x14ac:dyDescent="0.2">
      <c r="A61" s="6"/>
      <c r="B61" s="6"/>
      <c r="C61" s="6"/>
      <c r="D61" s="6"/>
      <c r="E61" s="6"/>
      <c r="F61" s="6"/>
      <c r="G61" s="6"/>
      <c r="H61" s="6"/>
      <c r="I61" s="6"/>
      <c r="J61" s="6"/>
      <c r="K61" s="6"/>
      <c r="L61" s="6"/>
    </row>
    <row r="62" spans="1:12" x14ac:dyDescent="0.2">
      <c r="A62" s="6"/>
      <c r="B62" s="6"/>
      <c r="C62" s="6"/>
      <c r="D62" s="6"/>
      <c r="E62" s="6"/>
      <c r="F62" s="6"/>
      <c r="G62" s="6"/>
      <c r="H62" s="6"/>
      <c r="I62" s="6"/>
      <c r="J62" s="6"/>
      <c r="K62" s="6"/>
      <c r="L62" s="6"/>
    </row>
    <row r="63" spans="1:12" x14ac:dyDescent="0.2">
      <c r="A63" s="6"/>
      <c r="B63" s="6"/>
      <c r="C63" s="6"/>
      <c r="D63" s="6"/>
      <c r="E63" s="6"/>
      <c r="F63" s="6"/>
      <c r="G63" s="6"/>
      <c r="H63" s="6"/>
      <c r="I63" s="6"/>
      <c r="J63" s="6"/>
      <c r="K63" s="6"/>
      <c r="L63" s="6"/>
    </row>
    <row r="64" spans="1:12" x14ac:dyDescent="0.2">
      <c r="A64" s="6"/>
      <c r="B64" s="6"/>
      <c r="C64" s="6"/>
      <c r="D64" s="6"/>
      <c r="E64" s="6"/>
      <c r="F64" s="6"/>
      <c r="G64" s="6"/>
      <c r="H64" s="6"/>
      <c r="I64" s="6"/>
      <c r="J64" s="6"/>
      <c r="K64" s="6"/>
      <c r="L64" s="6"/>
    </row>
    <row r="65" spans="1:12" x14ac:dyDescent="0.2">
      <c r="A65" s="6"/>
      <c r="B65" s="6"/>
      <c r="C65" s="6"/>
      <c r="D65" s="6"/>
      <c r="E65" s="6"/>
      <c r="F65" s="6"/>
      <c r="G65" s="6"/>
      <c r="H65" s="6"/>
      <c r="I65" s="6"/>
      <c r="J65" s="6"/>
      <c r="K65" s="6"/>
      <c r="L65" s="6"/>
    </row>
    <row r="66" spans="1:12" x14ac:dyDescent="0.2">
      <c r="A66" s="6"/>
      <c r="B66" s="6"/>
      <c r="C66" s="6"/>
      <c r="D66" s="6"/>
      <c r="E66" s="6"/>
      <c r="F66" s="6"/>
      <c r="G66" s="6"/>
      <c r="H66" s="6"/>
      <c r="I66" s="6"/>
      <c r="J66" s="6"/>
      <c r="K66" s="6"/>
      <c r="L66" s="6"/>
    </row>
    <row r="67" spans="1:12" x14ac:dyDescent="0.2">
      <c r="A67" s="6"/>
      <c r="B67" s="6"/>
      <c r="C67" s="6"/>
      <c r="D67" s="6"/>
      <c r="E67" s="6"/>
      <c r="F67" s="6"/>
      <c r="G67" s="6"/>
      <c r="H67" s="6"/>
      <c r="I67" s="6"/>
      <c r="J67" s="6"/>
      <c r="K67" s="6"/>
      <c r="L67" s="6"/>
    </row>
    <row r="68" spans="1:12" x14ac:dyDescent="0.2">
      <c r="A68" s="6"/>
      <c r="B68" s="6"/>
      <c r="C68" s="6"/>
      <c r="D68" s="6"/>
      <c r="E68" s="6"/>
      <c r="F68" s="6"/>
      <c r="G68" s="6"/>
      <c r="H68" s="6"/>
      <c r="I68" s="6"/>
      <c r="J68" s="6"/>
      <c r="K68" s="6"/>
      <c r="L68" s="6"/>
    </row>
    <row r="69" spans="1:12" x14ac:dyDescent="0.2">
      <c r="A69" s="6"/>
      <c r="B69" s="6"/>
      <c r="C69" s="6"/>
      <c r="D69" s="6"/>
      <c r="E69" s="6"/>
      <c r="F69" s="6"/>
      <c r="G69" s="6"/>
      <c r="H69" s="6"/>
      <c r="I69" s="6"/>
      <c r="J69" s="6"/>
      <c r="K69" s="6"/>
      <c r="L69" s="6"/>
    </row>
    <row r="70" spans="1:12" x14ac:dyDescent="0.2">
      <c r="A70" s="6"/>
      <c r="B70" s="6"/>
      <c r="C70" s="6"/>
      <c r="D70" s="6"/>
      <c r="E70" s="6"/>
      <c r="F70" s="6"/>
      <c r="G70" s="6"/>
      <c r="H70" s="6"/>
      <c r="I70" s="6"/>
      <c r="J70" s="6"/>
      <c r="K70" s="6"/>
      <c r="L70" s="6"/>
    </row>
    <row r="71" spans="1:12" x14ac:dyDescent="0.2">
      <c r="A71" s="6"/>
      <c r="B71" s="6"/>
      <c r="C71" s="6"/>
      <c r="D71" s="6"/>
      <c r="E71" s="6"/>
      <c r="F71" s="6"/>
      <c r="G71" s="6"/>
      <c r="H71" s="6"/>
      <c r="I71" s="6"/>
      <c r="J71" s="6"/>
      <c r="K71" s="6"/>
      <c r="L71" s="6"/>
    </row>
    <row r="72" spans="1:12" x14ac:dyDescent="0.2">
      <c r="A72" s="6"/>
      <c r="B72" s="6"/>
      <c r="C72" s="6"/>
      <c r="D72" s="6"/>
      <c r="E72" s="6"/>
      <c r="F72" s="6"/>
      <c r="G72" s="6"/>
      <c r="H72" s="6"/>
      <c r="I72" s="6"/>
      <c r="J72" s="6"/>
      <c r="K72" s="6"/>
      <c r="L72" s="6"/>
    </row>
    <row r="73" spans="1:12" x14ac:dyDescent="0.2">
      <c r="A73" s="6"/>
      <c r="B73" s="6"/>
      <c r="C73" s="6"/>
      <c r="D73" s="6"/>
      <c r="E73" s="6"/>
      <c r="F73" s="6"/>
      <c r="G73" s="6"/>
      <c r="H73" s="6"/>
      <c r="I73" s="6"/>
      <c r="J73" s="6"/>
      <c r="K73" s="6"/>
      <c r="L73" s="6"/>
    </row>
    <row r="74" spans="1:12" x14ac:dyDescent="0.2">
      <c r="A74" s="6"/>
      <c r="B74" s="6"/>
      <c r="C74" s="6"/>
      <c r="D74" s="6"/>
      <c r="E74" s="6"/>
      <c r="F74" s="6"/>
      <c r="G74" s="6"/>
      <c r="H74" s="6"/>
      <c r="I74" s="6"/>
      <c r="J74" s="6"/>
      <c r="K74" s="6"/>
      <c r="L74" s="6"/>
    </row>
    <row r="75" spans="1:12" x14ac:dyDescent="0.2">
      <c r="A75" s="6"/>
      <c r="B75" s="6"/>
      <c r="C75" s="6"/>
      <c r="D75" s="6"/>
      <c r="E75" s="6"/>
      <c r="F75" s="6"/>
      <c r="G75" s="6"/>
      <c r="H75" s="6"/>
      <c r="I75" s="6"/>
      <c r="J75" s="6"/>
      <c r="K75" s="6"/>
      <c r="L75" s="6"/>
    </row>
    <row r="76" spans="1:12" x14ac:dyDescent="0.2">
      <c r="A76" s="6"/>
      <c r="B76" s="6"/>
      <c r="C76" s="6"/>
      <c r="D76" s="6"/>
      <c r="E76" s="6"/>
      <c r="F76" s="6"/>
      <c r="G76" s="6"/>
      <c r="H76" s="6"/>
      <c r="I76" s="6"/>
      <c r="J76" s="6"/>
      <c r="K76" s="6"/>
      <c r="L76" s="6"/>
    </row>
    <row r="77" spans="1:12" x14ac:dyDescent="0.2">
      <c r="A77" s="6"/>
      <c r="B77" s="6"/>
      <c r="C77" s="6"/>
      <c r="D77" s="6"/>
      <c r="E77" s="6"/>
      <c r="F77" s="6"/>
      <c r="G77" s="6"/>
      <c r="H77" s="6"/>
      <c r="I77" s="6"/>
      <c r="J77" s="6"/>
      <c r="K77" s="6"/>
      <c r="L77" s="6"/>
    </row>
    <row r="78" spans="1:12" x14ac:dyDescent="0.2">
      <c r="A78" s="6"/>
      <c r="B78" s="6"/>
      <c r="C78" s="6"/>
      <c r="D78" s="6"/>
      <c r="E78" s="6"/>
      <c r="F78" s="6"/>
      <c r="G78" s="6"/>
      <c r="H78" s="6"/>
      <c r="I78" s="6"/>
      <c r="J78" s="6"/>
      <c r="K78" s="6"/>
      <c r="L78" s="6"/>
    </row>
    <row r="79" spans="1:12" x14ac:dyDescent="0.2">
      <c r="A79" s="6"/>
      <c r="B79" s="6"/>
      <c r="C79" s="6"/>
      <c r="D79" s="6"/>
      <c r="E79" s="6"/>
      <c r="F79" s="6"/>
      <c r="G79" s="6"/>
      <c r="H79" s="6"/>
      <c r="I79" s="6"/>
      <c r="J79" s="6"/>
      <c r="K79" s="6"/>
      <c r="L79" s="6"/>
    </row>
    <row r="80" spans="1:12" x14ac:dyDescent="0.2">
      <c r="A80" s="6"/>
      <c r="B80" s="6"/>
      <c r="C80" s="6"/>
      <c r="D80" s="6"/>
      <c r="E80" s="6"/>
      <c r="F80" s="6"/>
      <c r="G80" s="6"/>
      <c r="H80" s="6"/>
      <c r="I80" s="6"/>
      <c r="J80" s="6"/>
      <c r="K80" s="6"/>
      <c r="L80" s="6"/>
    </row>
    <row r="81" spans="1:12" x14ac:dyDescent="0.2">
      <c r="A81" s="6"/>
      <c r="B81" s="6"/>
      <c r="C81" s="6"/>
      <c r="D81" s="6"/>
      <c r="E81" s="6"/>
      <c r="F81" s="6"/>
      <c r="G81" s="6"/>
      <c r="H81" s="6"/>
      <c r="I81" s="6"/>
      <c r="J81" s="6"/>
      <c r="K81" s="6"/>
      <c r="L81" s="6"/>
    </row>
    <row r="82" spans="1:12" x14ac:dyDescent="0.2">
      <c r="A82" s="6"/>
      <c r="B82" s="6"/>
      <c r="C82" s="6"/>
      <c r="D82" s="6"/>
      <c r="E82" s="6"/>
      <c r="F82" s="6"/>
      <c r="G82" s="6"/>
      <c r="H82" s="6"/>
      <c r="I82" s="6"/>
      <c r="J82" s="6"/>
      <c r="K82" s="6"/>
      <c r="L82" s="6"/>
    </row>
    <row r="83" spans="1:12" x14ac:dyDescent="0.2">
      <c r="A83" s="6"/>
      <c r="B83" s="6"/>
      <c r="C83" s="6"/>
      <c r="D83" s="6"/>
      <c r="E83" s="6"/>
      <c r="F83" s="6"/>
      <c r="G83" s="6"/>
      <c r="H83" s="6"/>
      <c r="I83" s="6"/>
      <c r="J83" s="6"/>
      <c r="K83" s="6"/>
      <c r="L83" s="6"/>
    </row>
    <row r="84" spans="1:12" x14ac:dyDescent="0.2">
      <c r="A84" s="6"/>
      <c r="B84" s="6"/>
      <c r="C84" s="6"/>
      <c r="D84" s="6"/>
      <c r="E84" s="6"/>
      <c r="F84" s="6"/>
      <c r="G84" s="6"/>
      <c r="H84" s="6"/>
      <c r="I84" s="6"/>
      <c r="J84" s="6"/>
      <c r="K84" s="6"/>
      <c r="L84" s="6"/>
    </row>
    <row r="85" spans="1:12" x14ac:dyDescent="0.2">
      <c r="A85" s="6"/>
      <c r="B85" s="6"/>
      <c r="C85" s="6"/>
      <c r="D85" s="6"/>
      <c r="E85" s="6"/>
      <c r="F85" s="6"/>
      <c r="G85" s="6"/>
      <c r="H85" s="6"/>
      <c r="I85" s="6"/>
      <c r="J85" s="6"/>
      <c r="K85" s="6"/>
      <c r="L85" s="6"/>
    </row>
    <row r="86" spans="1:12" x14ac:dyDescent="0.2">
      <c r="A86" s="6"/>
      <c r="B86" s="6"/>
      <c r="C86" s="6"/>
      <c r="D86" s="6"/>
      <c r="E86" s="6"/>
      <c r="F86" s="6"/>
      <c r="G86" s="6"/>
      <c r="H86" s="6"/>
      <c r="I86" s="6"/>
      <c r="J86" s="6"/>
      <c r="K86" s="6"/>
      <c r="L86" s="6"/>
    </row>
    <row r="87" spans="1:12" x14ac:dyDescent="0.2">
      <c r="A87" s="6"/>
      <c r="B87" s="6"/>
      <c r="C87" s="6"/>
      <c r="D87" s="6"/>
      <c r="E87" s="6"/>
      <c r="F87" s="6"/>
      <c r="G87" s="6"/>
      <c r="H87" s="6"/>
      <c r="I87" s="6"/>
      <c r="J87" s="6"/>
      <c r="K87" s="6"/>
      <c r="L87" s="6"/>
    </row>
    <row r="88" spans="1:12" x14ac:dyDescent="0.2">
      <c r="A88" s="6"/>
      <c r="B88" s="6"/>
      <c r="C88" s="6"/>
      <c r="D88" s="6"/>
      <c r="E88" s="6"/>
      <c r="F88" s="6"/>
      <c r="G88" s="6"/>
      <c r="H88" s="6"/>
      <c r="I88" s="6"/>
      <c r="J88" s="6"/>
      <c r="K88" s="6"/>
      <c r="L88" s="6"/>
    </row>
    <row r="89" spans="1:12" x14ac:dyDescent="0.2">
      <c r="A89" s="6"/>
      <c r="B89" s="6"/>
      <c r="C89" s="6"/>
      <c r="D89" s="6"/>
      <c r="E89" s="6"/>
      <c r="F89" s="6"/>
      <c r="G89" s="6"/>
      <c r="H89" s="6"/>
      <c r="I89" s="6"/>
      <c r="J89" s="6"/>
      <c r="K89" s="6"/>
      <c r="L89" s="6"/>
    </row>
    <row r="90" spans="1:12" x14ac:dyDescent="0.2">
      <c r="A90" s="6"/>
      <c r="B90" s="6"/>
      <c r="C90" s="6"/>
      <c r="D90" s="6"/>
      <c r="E90" s="6"/>
      <c r="F90" s="6"/>
      <c r="G90" s="6"/>
      <c r="H90" s="6"/>
      <c r="I90" s="6"/>
      <c r="J90" s="6"/>
      <c r="K90" s="6"/>
      <c r="L90" s="6"/>
    </row>
    <row r="91" spans="1:12" x14ac:dyDescent="0.2">
      <c r="A91" s="6"/>
      <c r="B91" s="6"/>
      <c r="C91" s="6"/>
      <c r="D91" s="6"/>
      <c r="E91" s="6"/>
      <c r="F91" s="6"/>
      <c r="G91" s="6"/>
      <c r="H91" s="6"/>
      <c r="I91" s="6"/>
      <c r="J91" s="6"/>
      <c r="K91" s="6"/>
      <c r="L91" s="6"/>
    </row>
    <row r="92" spans="1:12" x14ac:dyDescent="0.2">
      <c r="A92" s="6"/>
      <c r="B92" s="6"/>
      <c r="C92" s="6"/>
      <c r="D92" s="6"/>
      <c r="E92" s="6"/>
      <c r="F92" s="6"/>
      <c r="G92" s="6"/>
      <c r="H92" s="6"/>
      <c r="I92" s="6"/>
      <c r="J92" s="6"/>
      <c r="K92" s="6"/>
      <c r="L92" s="6"/>
    </row>
    <row r="93" spans="1:12" x14ac:dyDescent="0.2">
      <c r="A93" s="6"/>
      <c r="B93" s="6"/>
      <c r="C93" s="6"/>
      <c r="D93" s="6"/>
      <c r="E93" s="6"/>
      <c r="F93" s="6"/>
      <c r="G93" s="6"/>
      <c r="H93" s="6"/>
      <c r="I93" s="6"/>
      <c r="J93" s="6"/>
      <c r="K93" s="6"/>
      <c r="L93" s="6"/>
    </row>
    <row r="94" spans="1:12" x14ac:dyDescent="0.2">
      <c r="A94" s="6"/>
      <c r="B94" s="6"/>
      <c r="C94" s="6"/>
      <c r="D94" s="6"/>
      <c r="E94" s="6"/>
      <c r="F94" s="6"/>
      <c r="G94" s="6"/>
      <c r="H94" s="6"/>
      <c r="I94" s="6"/>
      <c r="J94" s="6"/>
      <c r="K94" s="6"/>
      <c r="L94" s="6"/>
    </row>
    <row r="95" spans="1:12" x14ac:dyDescent="0.2">
      <c r="A95" s="6"/>
      <c r="B95" s="6"/>
      <c r="C95" s="6"/>
      <c r="D95" s="6"/>
      <c r="E95" s="6"/>
      <c r="F95" s="6"/>
      <c r="G95" s="6"/>
      <c r="H95" s="6"/>
      <c r="I95" s="6"/>
      <c r="J95" s="6"/>
      <c r="K95" s="6"/>
      <c r="L95" s="6"/>
    </row>
    <row r="96" spans="1:12" x14ac:dyDescent="0.2">
      <c r="A96" s="6"/>
      <c r="B96" s="6"/>
      <c r="C96" s="6"/>
      <c r="D96" s="6"/>
      <c r="E96" s="6"/>
      <c r="F96" s="6"/>
      <c r="G96" s="6"/>
      <c r="H96" s="6"/>
      <c r="I96" s="6"/>
      <c r="J96" s="6"/>
      <c r="K96" s="6"/>
      <c r="L96" s="6"/>
    </row>
    <row r="97" spans="1:12" x14ac:dyDescent="0.2">
      <c r="A97" s="6"/>
      <c r="B97" s="6"/>
      <c r="C97" s="6"/>
      <c r="D97" s="6"/>
      <c r="E97" s="6"/>
      <c r="F97" s="6"/>
      <c r="G97" s="6"/>
      <c r="H97" s="6"/>
      <c r="I97" s="6"/>
      <c r="J97" s="6"/>
      <c r="K97" s="6"/>
      <c r="L97" s="6"/>
    </row>
    <row r="98" spans="1:12" x14ac:dyDescent="0.2">
      <c r="A98" s="6"/>
      <c r="B98" s="6"/>
      <c r="C98" s="6"/>
      <c r="D98" s="6"/>
      <c r="E98" s="6"/>
      <c r="F98" s="6"/>
      <c r="G98" s="6"/>
      <c r="H98" s="6"/>
      <c r="I98" s="6"/>
      <c r="J98" s="6"/>
      <c r="K98" s="6"/>
      <c r="L98" s="6"/>
    </row>
    <row r="99" spans="1:12" x14ac:dyDescent="0.2">
      <c r="A99" s="6"/>
      <c r="B99" s="6"/>
      <c r="C99" s="6"/>
      <c r="D99" s="6"/>
      <c r="E99" s="6"/>
      <c r="F99" s="6"/>
      <c r="G99" s="6"/>
      <c r="H99" s="6"/>
      <c r="I99" s="6"/>
      <c r="J99" s="6"/>
      <c r="K99" s="6"/>
      <c r="L99" s="6"/>
    </row>
    <row r="100" spans="1:12" x14ac:dyDescent="0.2">
      <c r="A100" s="6"/>
      <c r="B100" s="6"/>
      <c r="C100" s="6"/>
      <c r="D100" s="6"/>
      <c r="E100" s="6"/>
      <c r="F100" s="6"/>
      <c r="G100" s="6"/>
      <c r="H100" s="6"/>
      <c r="I100" s="6"/>
      <c r="J100" s="6"/>
      <c r="K100" s="6"/>
      <c r="L100" s="6"/>
    </row>
    <row r="101" spans="1:12" x14ac:dyDescent="0.2">
      <c r="A101" s="6"/>
      <c r="B101" s="6"/>
      <c r="C101" s="6"/>
      <c r="D101" s="6"/>
      <c r="E101" s="6"/>
      <c r="F101" s="6"/>
      <c r="G101" s="6"/>
      <c r="H101" s="6"/>
      <c r="I101" s="6"/>
      <c r="J101" s="6"/>
      <c r="K101" s="6"/>
      <c r="L101" s="6"/>
    </row>
    <row r="102" spans="1:12" x14ac:dyDescent="0.2">
      <c r="A102" s="6"/>
      <c r="B102" s="6"/>
      <c r="C102" s="6"/>
      <c r="D102" s="6"/>
      <c r="E102" s="6"/>
      <c r="F102" s="6"/>
      <c r="G102" s="6"/>
      <c r="H102" s="6"/>
      <c r="I102" s="6"/>
      <c r="J102" s="6"/>
      <c r="K102" s="6"/>
      <c r="L102" s="6"/>
    </row>
    <row r="103" spans="1:12" x14ac:dyDescent="0.2">
      <c r="A103" s="6"/>
      <c r="B103" s="6"/>
      <c r="C103" s="6"/>
      <c r="D103" s="6"/>
      <c r="E103" s="6"/>
      <c r="F103" s="6"/>
      <c r="G103" s="6"/>
      <c r="H103" s="6"/>
      <c r="I103" s="6"/>
      <c r="J103" s="6"/>
      <c r="K103" s="6"/>
      <c r="L103" s="6"/>
    </row>
    <row r="104" spans="1:12" x14ac:dyDescent="0.2">
      <c r="A104" s="6"/>
      <c r="B104" s="6"/>
      <c r="C104" s="6"/>
      <c r="D104" s="6"/>
      <c r="E104" s="6"/>
      <c r="F104" s="6"/>
      <c r="G104" s="6"/>
      <c r="H104" s="6"/>
      <c r="I104" s="6"/>
      <c r="J104" s="6"/>
      <c r="K104" s="6"/>
      <c r="L104" s="6"/>
    </row>
    <row r="105" spans="1:12" x14ac:dyDescent="0.2">
      <c r="A105" s="6"/>
      <c r="B105" s="6"/>
      <c r="C105" s="6"/>
      <c r="D105" s="6"/>
      <c r="E105" s="6"/>
      <c r="F105" s="6"/>
      <c r="G105" s="6"/>
      <c r="H105" s="6"/>
      <c r="I105" s="6"/>
      <c r="J105" s="6"/>
      <c r="K105" s="6"/>
      <c r="L105" s="6"/>
    </row>
    <row r="106" spans="1:12" x14ac:dyDescent="0.2">
      <c r="A106" s="6"/>
      <c r="B106" s="6"/>
      <c r="C106" s="6"/>
      <c r="D106" s="6"/>
      <c r="E106" s="6"/>
      <c r="F106" s="6"/>
      <c r="G106" s="6"/>
      <c r="H106" s="6"/>
      <c r="I106" s="6"/>
      <c r="J106" s="6"/>
      <c r="K106" s="6"/>
      <c r="L106" s="6"/>
    </row>
  </sheetData>
  <pageMargins left="0.75" right="0.75" top="1" bottom="1" header="0.5" footer="0.5"/>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D22"/>
  <sheetViews>
    <sheetView workbookViewId="0"/>
  </sheetViews>
  <sheetFormatPr defaultRowHeight="15.75" x14ac:dyDescent="0.25"/>
  <cols>
    <col min="1" max="1" width="4.7109375" style="50" customWidth="1"/>
    <col min="2" max="2" width="17.42578125" style="17" customWidth="1"/>
    <col min="3" max="34" width="14.7109375" style="17" customWidth="1"/>
    <col min="35" max="64" width="10.7109375" style="17" customWidth="1"/>
    <col min="65" max="16384" width="9.140625" style="17"/>
  </cols>
  <sheetData>
    <row r="1" spans="1:30" ht="16.5" thickBot="1" x14ac:dyDescent="0.3"/>
    <row r="2" spans="1:30" ht="21.75" thickBot="1" x14ac:dyDescent="0.4">
      <c r="A2" s="52"/>
      <c r="B2" s="70" t="s">
        <v>138</v>
      </c>
      <c r="C2" s="71"/>
      <c r="D2" s="21"/>
      <c r="E2" s="21"/>
      <c r="F2" s="21"/>
      <c r="G2" s="21"/>
      <c r="H2" s="21"/>
      <c r="I2" s="21"/>
      <c r="J2" s="22"/>
      <c r="K2" s="22"/>
      <c r="L2" s="22"/>
      <c r="M2" s="22"/>
      <c r="N2" s="22"/>
      <c r="O2" s="22"/>
      <c r="P2" s="22"/>
      <c r="Q2" s="22"/>
      <c r="R2" s="22"/>
      <c r="S2" s="22"/>
      <c r="T2" s="22"/>
      <c r="U2" s="22"/>
      <c r="V2" s="22"/>
      <c r="W2" s="22"/>
      <c r="X2" s="22"/>
      <c r="Y2" s="22"/>
      <c r="Z2" s="22"/>
      <c r="AA2" s="22"/>
      <c r="AB2" s="22"/>
      <c r="AC2" s="22"/>
      <c r="AD2" s="22"/>
    </row>
    <row r="4" spans="1:30" x14ac:dyDescent="0.25">
      <c r="A4" s="50" t="s">
        <v>73</v>
      </c>
      <c r="B4" s="158" t="s">
        <v>106</v>
      </c>
      <c r="C4" s="158"/>
      <c r="D4" s="158"/>
      <c r="E4" s="158"/>
      <c r="F4" s="158"/>
      <c r="G4" s="158"/>
      <c r="H4" s="158"/>
      <c r="I4" s="158"/>
      <c r="J4" s="158"/>
      <c r="K4" s="158"/>
    </row>
    <row r="6" spans="1:30" s="24" customFormat="1" ht="31.5" x14ac:dyDescent="0.25">
      <c r="B6" s="24" t="s">
        <v>9</v>
      </c>
      <c r="C6" s="24" t="s">
        <v>10</v>
      </c>
      <c r="D6" s="36" t="s">
        <v>23</v>
      </c>
      <c r="E6" s="36" t="s">
        <v>74</v>
      </c>
      <c r="F6" s="36" t="s">
        <v>75</v>
      </c>
      <c r="G6" s="36" t="s">
        <v>76</v>
      </c>
    </row>
    <row r="7" spans="1:30" x14ac:dyDescent="0.25">
      <c r="B7" s="25">
        <v>0</v>
      </c>
      <c r="C7" s="54">
        <f>'Master It!'!C11</f>
        <v>-250000</v>
      </c>
      <c r="D7" s="55"/>
      <c r="E7" s="58"/>
      <c r="F7" s="59">
        <f>IF(D8&gt;=0,-C7/C8,0)</f>
        <v>0</v>
      </c>
      <c r="G7" s="59">
        <f>E7+F7</f>
        <v>0</v>
      </c>
      <c r="H7" s="53"/>
      <c r="I7" s="53"/>
      <c r="J7" s="53"/>
    </row>
    <row r="8" spans="1:30" x14ac:dyDescent="0.25">
      <c r="B8" s="25">
        <v>1</v>
      </c>
      <c r="C8" s="56">
        <f>'Master It!'!C12</f>
        <v>41000</v>
      </c>
      <c r="D8" s="56">
        <f>C8+C7</f>
        <v>-209000</v>
      </c>
      <c r="E8" s="57">
        <f>IF(AND(D9&gt;0,D8&lt;0),B8,0)</f>
        <v>0</v>
      </c>
      <c r="F8" s="59">
        <f>IF(E8&gt;0,-D7/C8,0)</f>
        <v>0</v>
      </c>
      <c r="G8" s="59">
        <f t="shared" ref="G8:G14" si="0">E8+F8</f>
        <v>0</v>
      </c>
      <c r="H8" s="35"/>
      <c r="I8" s="35"/>
      <c r="J8" s="35"/>
    </row>
    <row r="9" spans="1:30" x14ac:dyDescent="0.25">
      <c r="B9" s="25">
        <v>2</v>
      </c>
      <c r="C9" s="56">
        <f>'Master It!'!C13</f>
        <v>48000</v>
      </c>
      <c r="D9" s="56">
        <f>C9+D8</f>
        <v>-161000</v>
      </c>
      <c r="E9" s="57">
        <f>IF(AND(D9&gt;=0,D8&lt;0),B8,0)</f>
        <v>0</v>
      </c>
      <c r="F9" s="59">
        <f t="shared" ref="F9:F11" si="1">IF(E9&gt;0,-D8/C9,0)</f>
        <v>0</v>
      </c>
      <c r="G9" s="59">
        <f t="shared" si="0"/>
        <v>0</v>
      </c>
      <c r="H9" s="35"/>
      <c r="I9" s="35"/>
      <c r="J9" s="35"/>
    </row>
    <row r="10" spans="1:30" x14ac:dyDescent="0.25">
      <c r="B10" s="25">
        <v>3</v>
      </c>
      <c r="C10" s="56">
        <f>'Master It!'!C14</f>
        <v>63000</v>
      </c>
      <c r="D10" s="56">
        <f t="shared" ref="D10:D14" si="2">C10+D9</f>
        <v>-98000</v>
      </c>
      <c r="E10" s="57">
        <f t="shared" ref="E10:E14" si="3">IF(AND(D10&gt;=0,D9&lt;0),B9,0)</f>
        <v>0</v>
      </c>
      <c r="F10" s="59">
        <f t="shared" si="1"/>
        <v>0</v>
      </c>
      <c r="G10" s="59">
        <f t="shared" si="0"/>
        <v>0</v>
      </c>
      <c r="H10" s="35"/>
      <c r="I10" s="35"/>
      <c r="J10" s="35"/>
    </row>
    <row r="11" spans="1:30" x14ac:dyDescent="0.25">
      <c r="B11" s="25">
        <v>4</v>
      </c>
      <c r="C11" s="56">
        <f>'Master It!'!C15</f>
        <v>79000</v>
      </c>
      <c r="D11" s="56">
        <f t="shared" si="2"/>
        <v>-19000</v>
      </c>
      <c r="E11" s="57">
        <f t="shared" si="3"/>
        <v>0</v>
      </c>
      <c r="F11" s="59">
        <f t="shared" si="1"/>
        <v>0</v>
      </c>
      <c r="G11" s="59">
        <f t="shared" si="0"/>
        <v>0</v>
      </c>
      <c r="H11" s="35"/>
      <c r="I11" s="35"/>
      <c r="J11" s="35"/>
    </row>
    <row r="12" spans="1:30" x14ac:dyDescent="0.25">
      <c r="B12" s="25">
        <v>5</v>
      </c>
      <c r="C12" s="56">
        <f>'Master It!'!C16</f>
        <v>88000</v>
      </c>
      <c r="D12" s="56">
        <f t="shared" si="2"/>
        <v>69000</v>
      </c>
      <c r="E12" s="57">
        <f t="shared" si="3"/>
        <v>4</v>
      </c>
      <c r="F12" s="59">
        <f>IF(E12&gt;0,-D11/C12,0)</f>
        <v>0.21590909090909091</v>
      </c>
      <c r="G12" s="59">
        <f t="shared" si="0"/>
        <v>4.2159090909090908</v>
      </c>
      <c r="H12" s="35"/>
      <c r="I12" s="35"/>
      <c r="J12" s="35"/>
    </row>
    <row r="13" spans="1:30" x14ac:dyDescent="0.25">
      <c r="B13" s="25">
        <v>6</v>
      </c>
      <c r="C13" s="56">
        <f>'Master It!'!C17</f>
        <v>64000</v>
      </c>
      <c r="D13" s="56">
        <f t="shared" si="2"/>
        <v>133000</v>
      </c>
      <c r="E13" s="57">
        <f t="shared" si="3"/>
        <v>0</v>
      </c>
      <c r="F13" s="59">
        <f t="shared" ref="F13:F14" si="4">IF(E13&gt;0,-D12/C13,0)</f>
        <v>0</v>
      </c>
      <c r="G13" s="59">
        <f t="shared" si="0"/>
        <v>0</v>
      </c>
      <c r="H13" s="35"/>
      <c r="I13" s="35"/>
      <c r="J13" s="35"/>
    </row>
    <row r="14" spans="1:30" x14ac:dyDescent="0.25">
      <c r="B14" s="25">
        <v>7</v>
      </c>
      <c r="C14" s="56">
        <f>'Master It!'!C18</f>
        <v>41000</v>
      </c>
      <c r="D14" s="56">
        <f t="shared" si="2"/>
        <v>174000</v>
      </c>
      <c r="E14" s="57">
        <f t="shared" si="3"/>
        <v>0</v>
      </c>
      <c r="F14" s="59">
        <f t="shared" si="4"/>
        <v>0</v>
      </c>
      <c r="G14" s="59">
        <f t="shared" si="0"/>
        <v>0</v>
      </c>
      <c r="H14" s="35"/>
      <c r="I14" s="35"/>
      <c r="J14" s="35"/>
    </row>
    <row r="16" spans="1:30" x14ac:dyDescent="0.25">
      <c r="B16" s="22" t="s">
        <v>79</v>
      </c>
      <c r="C16" s="72">
        <f>IF(MAX(G7:G14)&gt;0,MAX(G7:G14),"Never")</f>
        <v>4.2159090909090908</v>
      </c>
    </row>
    <row r="17" spans="1:11" x14ac:dyDescent="0.25">
      <c r="B17" s="22" t="s">
        <v>37</v>
      </c>
      <c r="C17" s="61" t="str">
        <f>IF(C16&lt;='Master It!'!C20,"Accept","Reject")</f>
        <v>Accept</v>
      </c>
    </row>
    <row r="19" spans="1:11" ht="31.5" customHeight="1" x14ac:dyDescent="0.25">
      <c r="A19" s="50" t="s">
        <v>78</v>
      </c>
      <c r="B19" s="150" t="s">
        <v>107</v>
      </c>
      <c r="C19" s="150"/>
      <c r="D19" s="150"/>
      <c r="E19" s="150"/>
      <c r="F19" s="150"/>
      <c r="G19" s="150"/>
      <c r="H19" s="150"/>
      <c r="I19" s="150"/>
      <c r="J19" s="150"/>
      <c r="K19" s="150"/>
    </row>
    <row r="21" spans="1:11" x14ac:dyDescent="0.25">
      <c r="B21" s="22" t="s">
        <v>79</v>
      </c>
      <c r="C21" s="60">
        <f>IF(-C7&gt;SUM(C8:C14),"Never",IF(-C7&lt;C8,-C7/C8,IF(-C7&lt;C8+C9,(1+(-C7-C8)/C9),IF(-C7&lt;SUM(C8:C10),(2+(-C7-C8-C9)/C10),IF(-C7&lt;SUM(C8:C11),(3+(-C7-C8-C9-C10)/C11),IF(-C7&lt;SUM(C8:C12),(4+(-C7-C8-C9-C10-C11)/C12),IF(-C7&lt;SUM(C8:C13),(5+(-C7-C8-C9-C10-C11-C12)/C13),(6+(-C7-C8-C9-C10-C11-C12-C13)/C14))))))))</f>
        <v>4.2159090909090908</v>
      </c>
    </row>
    <row r="22" spans="1:11" x14ac:dyDescent="0.25">
      <c r="B22" s="22" t="s">
        <v>37</v>
      </c>
      <c r="C22" s="61" t="str">
        <f>IF(C21&lt;='Master It!'!C20,"Accept","Reject")</f>
        <v>Accept</v>
      </c>
    </row>
  </sheetData>
  <customSheetViews>
    <customSheetView guid="{CBCBF4A3-80B0-41EB-8A2C-AEDD52138182}">
      <pageMargins left="0.7" right="0.7" top="0.75" bottom="0.75" header="0.3" footer="0.3"/>
    </customSheetView>
  </customSheetViews>
  <mergeCells count="2">
    <mergeCell ref="B4:K4"/>
    <mergeCell ref="B19:K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workbookViewId="0">
      <selection activeCell="C12" sqref="C12"/>
    </sheetView>
  </sheetViews>
  <sheetFormatPr defaultRowHeight="15.75" x14ac:dyDescent="0.25"/>
  <cols>
    <col min="1" max="1" width="4.7109375" style="1" customWidth="1"/>
    <col min="2" max="35" width="14.7109375" style="1" customWidth="1"/>
    <col min="36" max="81" width="10.7109375" style="1" customWidth="1"/>
    <col min="82" max="16384" width="9.140625" style="1"/>
  </cols>
  <sheetData>
    <row r="1" spans="1:11" ht="16.5" thickBot="1" x14ac:dyDescent="0.3"/>
    <row r="2" spans="1:11" s="10" customFormat="1" ht="21" x14ac:dyDescent="0.35">
      <c r="B2" s="63" t="s">
        <v>121</v>
      </c>
      <c r="C2" s="126"/>
      <c r="D2" s="64"/>
      <c r="E2" s="16"/>
    </row>
    <row r="3" spans="1:11" ht="21.75" thickBot="1" x14ac:dyDescent="0.4">
      <c r="B3" s="65" t="s">
        <v>122</v>
      </c>
      <c r="C3" s="127"/>
      <c r="D3" s="66"/>
      <c r="E3" s="2"/>
    </row>
    <row r="4" spans="1:11" x14ac:dyDescent="0.25">
      <c r="E4" s="17"/>
    </row>
    <row r="5" spans="1:11" ht="31.5" customHeight="1" x14ac:dyDescent="0.25">
      <c r="A5" s="150" t="s">
        <v>80</v>
      </c>
      <c r="B5" s="150"/>
      <c r="C5" s="150"/>
      <c r="D5" s="150"/>
      <c r="E5" s="150"/>
      <c r="F5" s="150"/>
      <c r="G5" s="150"/>
      <c r="H5" s="150"/>
      <c r="I5" s="150"/>
      <c r="J5" s="150"/>
      <c r="K5" s="150"/>
    </row>
    <row r="7" spans="1:11" x14ac:dyDescent="0.25">
      <c r="A7" s="151" t="s">
        <v>8</v>
      </c>
      <c r="B7" s="151"/>
      <c r="C7" s="151"/>
      <c r="D7" s="151"/>
      <c r="E7" s="151"/>
      <c r="F7" s="151"/>
      <c r="G7" s="151"/>
      <c r="H7" s="151"/>
      <c r="I7" s="151"/>
      <c r="J7" s="151"/>
      <c r="K7" s="151"/>
    </row>
    <row r="9" spans="1:11" x14ac:dyDescent="0.25">
      <c r="B9" s="73" t="s">
        <v>9</v>
      </c>
      <c r="C9" s="74" t="s">
        <v>10</v>
      </c>
    </row>
    <row r="10" spans="1:11" x14ac:dyDescent="0.25">
      <c r="B10" s="75">
        <v>0</v>
      </c>
      <c r="C10" s="76">
        <v>-30000</v>
      </c>
    </row>
    <row r="11" spans="1:11" x14ac:dyDescent="0.25">
      <c r="B11" s="75">
        <v>1</v>
      </c>
      <c r="C11" s="77">
        <v>8000</v>
      </c>
    </row>
    <row r="12" spans="1:11" s="22" customFormat="1" x14ac:dyDescent="0.25">
      <c r="B12" s="75">
        <v>2</v>
      </c>
      <c r="C12" s="77">
        <v>10000</v>
      </c>
    </row>
    <row r="13" spans="1:11" s="22" customFormat="1" x14ac:dyDescent="0.25">
      <c r="B13" s="75">
        <v>3</v>
      </c>
      <c r="C13" s="77">
        <v>11000</v>
      </c>
    </row>
    <row r="14" spans="1:11" s="22" customFormat="1" x14ac:dyDescent="0.25">
      <c r="B14" s="75">
        <v>4</v>
      </c>
      <c r="C14" s="77">
        <v>17000</v>
      </c>
    </row>
    <row r="15" spans="1:11" s="22" customFormat="1" x14ac:dyDescent="0.25">
      <c r="B15" s="78">
        <v>5</v>
      </c>
      <c r="C15" s="79">
        <v>12000</v>
      </c>
    </row>
    <row r="16" spans="1:11" s="22" customFormat="1" x14ac:dyDescent="0.25"/>
    <row r="17" spans="1:14" s="22" customFormat="1" x14ac:dyDescent="0.25">
      <c r="B17" s="22" t="s">
        <v>11</v>
      </c>
      <c r="C17" s="27">
        <v>0.12</v>
      </c>
    </row>
    <row r="18" spans="1:14" s="22" customFormat="1" x14ac:dyDescent="0.25"/>
    <row r="19" spans="1:14" s="22" customFormat="1" x14ac:dyDescent="0.25">
      <c r="B19" s="22" t="s">
        <v>12</v>
      </c>
      <c r="C19" s="33">
        <f>NPV(C17,C11:C15)+C10</f>
        <v>10557.308245820175</v>
      </c>
    </row>
    <row r="20" spans="1:14" s="22" customFormat="1" x14ac:dyDescent="0.25"/>
    <row r="21" spans="1:14" s="32" customFormat="1" x14ac:dyDescent="0.25">
      <c r="A21" s="29" t="s">
        <v>13</v>
      </c>
      <c r="B21" s="30"/>
      <c r="C21" s="30"/>
      <c r="D21" s="30"/>
      <c r="E21" s="31"/>
      <c r="F21" s="30"/>
      <c r="G21" s="30"/>
      <c r="H21" s="30"/>
      <c r="I21" s="30"/>
      <c r="J21" s="30"/>
      <c r="K21" s="30"/>
      <c r="L21" s="30"/>
      <c r="M21" s="30"/>
      <c r="N21" s="30"/>
    </row>
    <row r="22" spans="1:14" s="32" customFormat="1" ht="15.75" customHeight="1" x14ac:dyDescent="0.25">
      <c r="A22" s="152" t="s">
        <v>14</v>
      </c>
      <c r="B22" s="152"/>
      <c r="C22" s="152"/>
      <c r="D22" s="152"/>
      <c r="E22" s="152"/>
      <c r="F22" s="152"/>
      <c r="G22" s="152"/>
      <c r="H22" s="152"/>
      <c r="I22" s="152"/>
      <c r="J22" s="152"/>
      <c r="K22" s="152"/>
      <c r="L22" s="30"/>
      <c r="M22" s="30"/>
      <c r="N22" s="30"/>
    </row>
    <row r="23" spans="1:14" s="32" customFormat="1" x14ac:dyDescent="0.25"/>
    <row r="24" spans="1:14" s="32" customFormat="1" x14ac:dyDescent="0.25"/>
    <row r="25" spans="1:14" s="32" customFormat="1" x14ac:dyDescent="0.25"/>
    <row r="26" spans="1:14" s="32" customFormat="1" x14ac:dyDescent="0.25"/>
    <row r="27" spans="1:14" s="32" customFormat="1" x14ac:dyDescent="0.25"/>
    <row r="28" spans="1:14" s="32" customFormat="1" x14ac:dyDescent="0.25"/>
    <row r="29" spans="1:14" s="32" customFormat="1" x14ac:dyDescent="0.25"/>
    <row r="30" spans="1:14" s="32" customFormat="1" x14ac:dyDescent="0.25"/>
    <row r="31" spans="1:14" s="32" customFormat="1" x14ac:dyDescent="0.25"/>
    <row r="32" spans="1:14" s="32" customFormat="1" x14ac:dyDescent="0.25"/>
    <row r="33" spans="1:11" s="32" customFormat="1" x14ac:dyDescent="0.25"/>
    <row r="34" spans="1:11" s="32" customFormat="1" x14ac:dyDescent="0.25"/>
    <row r="35" spans="1:11" s="32" customFormat="1" x14ac:dyDescent="0.25"/>
    <row r="36" spans="1:11" s="32" customFormat="1" x14ac:dyDescent="0.25"/>
    <row r="37" spans="1:11" s="32" customFormat="1" x14ac:dyDescent="0.25"/>
    <row r="38" spans="1:11" s="32" customFormat="1" x14ac:dyDescent="0.25"/>
    <row r="39" spans="1:11" s="32" customFormat="1" x14ac:dyDescent="0.25"/>
    <row r="40" spans="1:11" s="32" customFormat="1" x14ac:dyDescent="0.25"/>
    <row r="41" spans="1:11" s="32" customFormat="1" ht="63" customHeight="1" x14ac:dyDescent="0.25">
      <c r="A41" s="149" t="s">
        <v>81</v>
      </c>
      <c r="B41" s="149"/>
      <c r="C41" s="149"/>
      <c r="D41" s="149"/>
      <c r="E41" s="149"/>
      <c r="F41" s="149"/>
      <c r="G41" s="149"/>
      <c r="H41" s="149"/>
      <c r="I41" s="149"/>
      <c r="J41" s="149"/>
      <c r="K41" s="149"/>
    </row>
    <row r="42" spans="1:11" s="32" customFormat="1" x14ac:dyDescent="0.25"/>
    <row r="44" spans="1:11" x14ac:dyDescent="0.25">
      <c r="A44" s="2" t="s">
        <v>15</v>
      </c>
    </row>
    <row r="46" spans="1:11" ht="47.25" customHeight="1" x14ac:dyDescent="0.25">
      <c r="A46" s="150" t="s">
        <v>82</v>
      </c>
      <c r="B46" s="150"/>
      <c r="C46" s="150"/>
      <c r="D46" s="150"/>
      <c r="E46" s="150"/>
      <c r="F46" s="150"/>
      <c r="G46" s="150"/>
      <c r="H46" s="150"/>
      <c r="I46" s="150"/>
      <c r="J46" s="150"/>
      <c r="K46" s="150"/>
    </row>
    <row r="47" spans="1:11" s="22" customFormat="1" x14ac:dyDescent="0.25"/>
    <row r="48" spans="1:11" s="22" customFormat="1" x14ac:dyDescent="0.25">
      <c r="B48" s="73" t="s">
        <v>9</v>
      </c>
      <c r="C48" s="74" t="s">
        <v>10</v>
      </c>
    </row>
    <row r="49" spans="1:14" s="22" customFormat="1" x14ac:dyDescent="0.25">
      <c r="B49" s="80">
        <v>42058</v>
      </c>
      <c r="C49" s="76">
        <v>-50000</v>
      </c>
      <c r="E49" s="128"/>
      <c r="F49" s="129"/>
    </row>
    <row r="50" spans="1:14" s="22" customFormat="1" x14ac:dyDescent="0.25">
      <c r="B50" s="80">
        <v>42240</v>
      </c>
      <c r="C50" s="77">
        <v>14000</v>
      </c>
      <c r="E50" s="128"/>
      <c r="F50" s="129"/>
    </row>
    <row r="51" spans="1:14" s="22" customFormat="1" x14ac:dyDescent="0.25">
      <c r="B51" s="80">
        <v>42434</v>
      </c>
      <c r="C51" s="77">
        <v>8000</v>
      </c>
      <c r="E51" s="128"/>
      <c r="F51" s="129"/>
    </row>
    <row r="52" spans="1:14" s="22" customFormat="1" x14ac:dyDescent="0.25">
      <c r="B52" s="80">
        <v>42676</v>
      </c>
      <c r="C52" s="77">
        <v>23000</v>
      </c>
      <c r="E52" s="128"/>
      <c r="F52" s="129"/>
    </row>
    <row r="53" spans="1:14" s="22" customFormat="1" x14ac:dyDescent="0.25">
      <c r="B53" s="80">
        <v>42891</v>
      </c>
      <c r="C53" s="77">
        <v>18000</v>
      </c>
      <c r="E53" s="128"/>
      <c r="F53" s="129"/>
    </row>
    <row r="54" spans="1:14" s="22" customFormat="1" x14ac:dyDescent="0.25">
      <c r="B54" s="81">
        <v>43087</v>
      </c>
      <c r="C54" s="79">
        <v>19000</v>
      </c>
      <c r="E54" s="128"/>
      <c r="F54" s="129"/>
    </row>
    <row r="55" spans="1:14" s="22" customFormat="1" x14ac:dyDescent="0.25"/>
    <row r="56" spans="1:14" s="22" customFormat="1" x14ac:dyDescent="0.25">
      <c r="B56" s="22" t="s">
        <v>11</v>
      </c>
      <c r="C56" s="27">
        <v>0.11</v>
      </c>
    </row>
    <row r="57" spans="1:14" s="22" customFormat="1" x14ac:dyDescent="0.25"/>
    <row r="58" spans="1:14" s="22" customFormat="1" x14ac:dyDescent="0.25">
      <c r="B58" s="22" t="s">
        <v>12</v>
      </c>
      <c r="C58" s="33">
        <f>XNPV(C56,C49:C54,B49:B54)</f>
        <v>18091.987539679925</v>
      </c>
    </row>
    <row r="59" spans="1:14" s="22" customFormat="1" x14ac:dyDescent="0.25"/>
    <row r="60" spans="1:14" s="32" customFormat="1" x14ac:dyDescent="0.25">
      <c r="A60" s="29" t="s">
        <v>13</v>
      </c>
      <c r="B60" s="30"/>
      <c r="C60" s="30"/>
      <c r="D60" s="30"/>
      <c r="E60" s="31"/>
      <c r="F60" s="30"/>
      <c r="G60" s="30"/>
      <c r="H60" s="30"/>
      <c r="I60" s="30"/>
      <c r="J60" s="30"/>
      <c r="K60" s="30"/>
      <c r="L60" s="30"/>
      <c r="M60" s="30"/>
      <c r="N60" s="30"/>
    </row>
    <row r="61" spans="1:14" s="32" customFormat="1" ht="15.75" customHeight="1" x14ac:dyDescent="0.25">
      <c r="A61" s="152" t="s">
        <v>16</v>
      </c>
      <c r="B61" s="152"/>
      <c r="C61" s="152"/>
      <c r="D61" s="152"/>
      <c r="E61" s="152"/>
      <c r="F61" s="152"/>
      <c r="G61" s="152"/>
      <c r="H61" s="152"/>
      <c r="I61" s="152"/>
      <c r="J61" s="152"/>
      <c r="K61" s="152"/>
      <c r="L61" s="30"/>
      <c r="M61" s="30"/>
      <c r="N61" s="30"/>
    </row>
    <row r="62" spans="1:14" s="32" customFormat="1" x14ac:dyDescent="0.25"/>
    <row r="63" spans="1:14" s="32" customFormat="1" x14ac:dyDescent="0.25"/>
    <row r="64" spans="1:14" s="32" customFormat="1" x14ac:dyDescent="0.25"/>
    <row r="65" spans="1:11" s="32" customFormat="1" x14ac:dyDescent="0.25"/>
    <row r="66" spans="1:11" s="32" customFormat="1" x14ac:dyDescent="0.25"/>
    <row r="67" spans="1:11" s="32" customFormat="1" x14ac:dyDescent="0.25"/>
    <row r="68" spans="1:11" s="32" customFormat="1" x14ac:dyDescent="0.25"/>
    <row r="69" spans="1:11" s="32" customFormat="1" x14ac:dyDescent="0.25"/>
    <row r="70" spans="1:11" s="32" customFormat="1" x14ac:dyDescent="0.25"/>
    <row r="71" spans="1:11" s="32" customFormat="1" x14ac:dyDescent="0.25"/>
    <row r="72" spans="1:11" s="32" customFormat="1" x14ac:dyDescent="0.25"/>
    <row r="73" spans="1:11" s="32" customFormat="1" x14ac:dyDescent="0.25"/>
    <row r="74" spans="1:11" s="32" customFormat="1" x14ac:dyDescent="0.25"/>
    <row r="75" spans="1:11" s="32" customFormat="1" x14ac:dyDescent="0.25"/>
    <row r="76" spans="1:11" s="32" customFormat="1" x14ac:dyDescent="0.25"/>
    <row r="77" spans="1:11" s="32" customFormat="1" x14ac:dyDescent="0.25">
      <c r="A77" s="149" t="s">
        <v>20</v>
      </c>
      <c r="B77" s="149"/>
      <c r="C77" s="149"/>
      <c r="D77" s="149"/>
      <c r="E77" s="149"/>
      <c r="F77" s="149"/>
      <c r="G77" s="149"/>
      <c r="H77" s="149"/>
      <c r="I77" s="149"/>
      <c r="J77" s="149"/>
      <c r="K77" s="149"/>
    </row>
    <row r="78" spans="1:11" s="32" customFormat="1" x14ac:dyDescent="0.25">
      <c r="A78" s="82"/>
      <c r="B78" s="82"/>
      <c r="C78" s="82"/>
      <c r="D78" s="82"/>
      <c r="E78" s="82"/>
      <c r="F78" s="82"/>
      <c r="G78" s="82"/>
      <c r="H78" s="82"/>
      <c r="I78" s="82"/>
      <c r="J78" s="82"/>
      <c r="K78" s="82"/>
    </row>
  </sheetData>
  <customSheetViews>
    <customSheetView guid="{CBCBF4A3-80B0-41EB-8A2C-AEDD52138182}">
      <pageMargins left="0.7" right="0.7" top="0.75" bottom="0.75" header="0.3" footer="0.3"/>
    </customSheetView>
  </customSheetViews>
  <mergeCells count="7">
    <mergeCell ref="A77:K77"/>
    <mergeCell ref="A5:K5"/>
    <mergeCell ref="A7:K7"/>
    <mergeCell ref="A22:K22"/>
    <mergeCell ref="A41:K41"/>
    <mergeCell ref="A46:K46"/>
    <mergeCell ref="A61:K6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workbookViewId="0"/>
  </sheetViews>
  <sheetFormatPr defaultRowHeight="15.75" x14ac:dyDescent="0.25"/>
  <cols>
    <col min="1" max="1" width="4.7109375" style="22" customWidth="1"/>
    <col min="2" max="33" width="14.7109375" style="22" customWidth="1"/>
    <col min="34" max="67" width="10.7109375" style="22" customWidth="1"/>
    <col min="68" max="16384" width="9.140625" style="22"/>
  </cols>
  <sheetData>
    <row r="1" spans="1:11" ht="16.5" thickBot="1" x14ac:dyDescent="0.3"/>
    <row r="2" spans="1:11" ht="21" x14ac:dyDescent="0.35">
      <c r="B2" s="63" t="s">
        <v>124</v>
      </c>
      <c r="C2" s="126"/>
      <c r="D2" s="67"/>
    </row>
    <row r="3" spans="1:11" ht="21.75" thickBot="1" x14ac:dyDescent="0.4">
      <c r="B3" s="65" t="s">
        <v>123</v>
      </c>
      <c r="C3" s="127"/>
      <c r="D3" s="66"/>
      <c r="E3" s="2"/>
    </row>
    <row r="5" spans="1:11" ht="31.5" customHeight="1" x14ac:dyDescent="0.25">
      <c r="A5" s="150" t="s">
        <v>83</v>
      </c>
      <c r="B5" s="150"/>
      <c r="C5" s="150"/>
      <c r="D5" s="150"/>
      <c r="E5" s="150"/>
      <c r="F5" s="150"/>
      <c r="G5" s="150"/>
      <c r="H5" s="150"/>
      <c r="I5" s="150"/>
      <c r="J5" s="150"/>
      <c r="K5" s="150"/>
    </row>
    <row r="7" spans="1:11" x14ac:dyDescent="0.25">
      <c r="A7" s="150" t="s">
        <v>109</v>
      </c>
      <c r="B7" s="150"/>
      <c r="C7" s="150"/>
      <c r="D7" s="150"/>
      <c r="E7" s="150"/>
      <c r="F7" s="150"/>
      <c r="G7" s="150"/>
      <c r="H7" s="150"/>
      <c r="I7" s="150"/>
      <c r="J7" s="150"/>
      <c r="K7" s="150"/>
    </row>
    <row r="9" spans="1:11" x14ac:dyDescent="0.25">
      <c r="B9" s="73" t="s">
        <v>9</v>
      </c>
      <c r="C9" s="74" t="s">
        <v>10</v>
      </c>
    </row>
    <row r="10" spans="1:11" x14ac:dyDescent="0.25">
      <c r="B10" s="75">
        <v>0</v>
      </c>
      <c r="C10" s="76">
        <v>-30000</v>
      </c>
    </row>
    <row r="11" spans="1:11" x14ac:dyDescent="0.25">
      <c r="B11" s="75">
        <v>1</v>
      </c>
      <c r="C11" s="77">
        <v>8000</v>
      </c>
    </row>
    <row r="12" spans="1:11" x14ac:dyDescent="0.25">
      <c r="B12" s="75">
        <v>2</v>
      </c>
      <c r="C12" s="77">
        <v>10000</v>
      </c>
    </row>
    <row r="13" spans="1:11" x14ac:dyDescent="0.25">
      <c r="B13" s="75">
        <v>3</v>
      </c>
      <c r="C13" s="77">
        <v>11000</v>
      </c>
    </row>
    <row r="14" spans="1:11" x14ac:dyDescent="0.25">
      <c r="B14" s="75">
        <v>4</v>
      </c>
      <c r="C14" s="77">
        <v>17000</v>
      </c>
    </row>
    <row r="15" spans="1:11" x14ac:dyDescent="0.25">
      <c r="B15" s="78">
        <v>5</v>
      </c>
      <c r="C15" s="79">
        <v>12000</v>
      </c>
    </row>
    <row r="16" spans="1:11" x14ac:dyDescent="0.25">
      <c r="B16" s="25"/>
      <c r="C16" s="28"/>
    </row>
    <row r="17" spans="1:11" x14ac:dyDescent="0.25">
      <c r="B17" s="37" t="s">
        <v>25</v>
      </c>
      <c r="C17" s="28"/>
      <c r="D17" s="28">
        <v>3</v>
      </c>
    </row>
    <row r="19" spans="1:11" x14ac:dyDescent="0.25">
      <c r="A19" s="150" t="s">
        <v>22</v>
      </c>
      <c r="B19" s="150"/>
      <c r="C19" s="150"/>
      <c r="D19" s="150"/>
      <c r="E19" s="150"/>
      <c r="F19" s="150"/>
      <c r="G19" s="150"/>
      <c r="H19" s="150"/>
      <c r="I19" s="150"/>
      <c r="J19" s="150"/>
      <c r="K19" s="150"/>
    </row>
    <row r="21" spans="1:11" ht="31.5" x14ac:dyDescent="0.25">
      <c r="B21" s="73" t="s">
        <v>9</v>
      </c>
      <c r="C21" s="83" t="s">
        <v>23</v>
      </c>
    </row>
    <row r="22" spans="1:11" x14ac:dyDescent="0.25">
      <c r="B22" s="75">
        <v>0</v>
      </c>
      <c r="C22" s="84">
        <f>C10</f>
        <v>-30000</v>
      </c>
    </row>
    <row r="23" spans="1:11" x14ac:dyDescent="0.25">
      <c r="B23" s="75">
        <v>1</v>
      </c>
      <c r="C23" s="85">
        <f>C22+C11</f>
        <v>-22000</v>
      </c>
    </row>
    <row r="24" spans="1:11" x14ac:dyDescent="0.25">
      <c r="B24" s="75">
        <v>2</v>
      </c>
      <c r="C24" s="85">
        <f>C23+C12</f>
        <v>-12000</v>
      </c>
    </row>
    <row r="25" spans="1:11" x14ac:dyDescent="0.25">
      <c r="B25" s="75">
        <v>3</v>
      </c>
      <c r="C25" s="85">
        <f>C24+C13</f>
        <v>-1000</v>
      </c>
    </row>
    <row r="26" spans="1:11" x14ac:dyDescent="0.25">
      <c r="B26" s="75">
        <v>4</v>
      </c>
      <c r="C26" s="85">
        <f>C25+C14</f>
        <v>16000</v>
      </c>
    </row>
    <row r="27" spans="1:11" x14ac:dyDescent="0.25">
      <c r="B27" s="78">
        <v>5</v>
      </c>
      <c r="C27" s="86">
        <f>C26+C15</f>
        <v>28000</v>
      </c>
    </row>
    <row r="29" spans="1:11" ht="78.75" customHeight="1" x14ac:dyDescent="0.25">
      <c r="A29" s="150" t="s">
        <v>110</v>
      </c>
      <c r="B29" s="150"/>
      <c r="C29" s="150"/>
      <c r="D29" s="150"/>
      <c r="E29" s="150"/>
      <c r="F29" s="150"/>
      <c r="G29" s="150"/>
      <c r="H29" s="150"/>
      <c r="I29" s="150"/>
      <c r="J29" s="150"/>
      <c r="K29" s="150"/>
    </row>
    <row r="31" spans="1:11" ht="31.5" x14ac:dyDescent="0.25">
      <c r="B31" s="73" t="s">
        <v>9</v>
      </c>
      <c r="C31" s="83" t="s">
        <v>24</v>
      </c>
    </row>
    <row r="32" spans="1:11" x14ac:dyDescent="0.25">
      <c r="B32" s="75">
        <v>0</v>
      </c>
      <c r="C32" s="87"/>
    </row>
    <row r="33" spans="1:14" x14ac:dyDescent="0.25">
      <c r="B33" s="75">
        <v>1</v>
      </c>
      <c r="C33" s="88">
        <f>IF(AND(C22&lt;0,C23&gt;=0),B22+ABS(C22/C11),0)</f>
        <v>0</v>
      </c>
    </row>
    <row r="34" spans="1:14" x14ac:dyDescent="0.25">
      <c r="B34" s="75">
        <v>2</v>
      </c>
      <c r="C34" s="88">
        <f>IF(AND(C23&lt;0,C24&gt;=0),B23+ABS(C23/C12),0)</f>
        <v>0</v>
      </c>
    </row>
    <row r="35" spans="1:14" x14ac:dyDescent="0.25">
      <c r="B35" s="75">
        <v>3</v>
      </c>
      <c r="C35" s="88">
        <f>IF(AND(C24&lt;0,C25&gt;=0),B24+ABS(C24/C13),0)</f>
        <v>0</v>
      </c>
    </row>
    <row r="36" spans="1:14" x14ac:dyDescent="0.25">
      <c r="B36" s="75">
        <v>4</v>
      </c>
      <c r="C36" s="88">
        <f>IF(AND(C25&lt;0,C26&gt;=0),B25+ABS(C25/C14),0)</f>
        <v>3.0588235294117645</v>
      </c>
    </row>
    <row r="37" spans="1:14" x14ac:dyDescent="0.25">
      <c r="B37" s="78">
        <v>5</v>
      </c>
      <c r="C37" s="89">
        <f>IF(AND(C26&lt;0,C27&gt;=0),B26+ABS(C26/C15),0)</f>
        <v>0</v>
      </c>
    </row>
    <row r="39" spans="1:14" s="32" customFormat="1" x14ac:dyDescent="0.25">
      <c r="A39" s="29" t="s">
        <v>13</v>
      </c>
      <c r="B39" s="30"/>
      <c r="C39" s="30"/>
      <c r="D39" s="30"/>
      <c r="E39" s="31"/>
      <c r="F39" s="30"/>
      <c r="G39" s="30"/>
      <c r="H39" s="30"/>
      <c r="I39" s="30"/>
      <c r="J39" s="30"/>
      <c r="K39" s="30"/>
      <c r="L39" s="30"/>
      <c r="M39" s="30"/>
      <c r="N39" s="30"/>
    </row>
    <row r="40" spans="1:14" s="32" customFormat="1" ht="78.75" customHeight="1" x14ac:dyDescent="0.25">
      <c r="A40" s="152" t="s">
        <v>119</v>
      </c>
      <c r="B40" s="152"/>
      <c r="C40" s="152"/>
      <c r="D40" s="152"/>
      <c r="E40" s="152"/>
      <c r="F40" s="152"/>
      <c r="G40" s="152"/>
      <c r="H40" s="152"/>
      <c r="I40" s="152"/>
      <c r="J40" s="152"/>
      <c r="K40" s="152"/>
      <c r="L40" s="30"/>
      <c r="M40" s="30"/>
      <c r="N40" s="30"/>
    </row>
    <row r="41" spans="1:14" s="32" customFormat="1" x14ac:dyDescent="0.25"/>
    <row r="43" spans="1:14" ht="47.25" customHeight="1" x14ac:dyDescent="0.25">
      <c r="A43" s="150" t="s">
        <v>84</v>
      </c>
      <c r="B43" s="150"/>
      <c r="C43" s="150"/>
      <c r="D43" s="150"/>
      <c r="E43" s="150"/>
      <c r="F43" s="150"/>
      <c r="G43" s="150"/>
      <c r="H43" s="150"/>
      <c r="I43" s="150"/>
      <c r="J43" s="150"/>
      <c r="K43" s="150"/>
    </row>
    <row r="45" spans="1:14" x14ac:dyDescent="0.25">
      <c r="B45" s="22" t="s">
        <v>26</v>
      </c>
      <c r="D45" s="38">
        <f>IF(MAX(C33:C37)=0,"Never",MAX(C33:C37))</f>
        <v>3.0588235294117645</v>
      </c>
    </row>
    <row r="46" spans="1:14" x14ac:dyDescent="0.25">
      <c r="B46" s="22" t="s">
        <v>27</v>
      </c>
      <c r="D46" s="38" t="str">
        <f>IF(D45&lt;D17,"Accept","Reject")</f>
        <v>Reject</v>
      </c>
    </row>
    <row r="48" spans="1:14" s="32" customFormat="1" x14ac:dyDescent="0.25">
      <c r="A48" s="29" t="s">
        <v>13</v>
      </c>
      <c r="B48" s="30"/>
      <c r="C48" s="30"/>
      <c r="D48" s="30"/>
      <c r="E48" s="31"/>
      <c r="F48" s="30"/>
      <c r="G48" s="30"/>
      <c r="H48" s="30"/>
      <c r="I48" s="30"/>
      <c r="J48" s="30"/>
      <c r="K48" s="30"/>
      <c r="L48" s="30"/>
      <c r="M48" s="30"/>
      <c r="N48" s="30"/>
    </row>
    <row r="49" spans="1:14" s="32" customFormat="1" ht="78.75" customHeight="1" x14ac:dyDescent="0.25">
      <c r="A49" s="152" t="s">
        <v>85</v>
      </c>
      <c r="B49" s="152"/>
      <c r="C49" s="152"/>
      <c r="D49" s="152"/>
      <c r="E49" s="152"/>
      <c r="F49" s="152"/>
      <c r="G49" s="152"/>
      <c r="H49" s="152"/>
      <c r="I49" s="152"/>
      <c r="J49" s="152"/>
      <c r="K49" s="152"/>
      <c r="L49" s="30"/>
      <c r="M49" s="30"/>
      <c r="N49" s="30"/>
    </row>
    <row r="50" spans="1:14" s="32" customFormat="1" x14ac:dyDescent="0.25"/>
    <row r="52" spans="1:14" ht="78.75" customHeight="1" x14ac:dyDescent="0.25">
      <c r="A52" s="150" t="s">
        <v>86</v>
      </c>
      <c r="B52" s="150"/>
      <c r="C52" s="150"/>
      <c r="D52" s="150"/>
      <c r="E52" s="150"/>
      <c r="F52" s="150"/>
      <c r="G52" s="150"/>
      <c r="H52" s="150"/>
      <c r="I52" s="150"/>
      <c r="J52" s="150"/>
      <c r="K52" s="150"/>
    </row>
    <row r="54" spans="1:14" x14ac:dyDescent="0.25">
      <c r="B54" s="22" t="s">
        <v>26</v>
      </c>
      <c r="D54" s="38">
        <f>IF(-C10&gt;SUM(C11:C15),"Never",IF(-C10&gt;SUM(C11:C14),(4+(-C10-C11-C12-C13-C14)/C15),IF(-C10&gt;SUM(C10:C13),(3+(-C10-C11-C12-C13)/C14),IF(-C10&gt;C11+C12,(2+(-C10-C11-C12)/C13),IF(-C10&gt;C11,(1+(-C10-C11)/C12),IF(-C10&lt;C11,C11/-C10))))))</f>
        <v>3.0588235294117645</v>
      </c>
    </row>
    <row r="55" spans="1:14" x14ac:dyDescent="0.25">
      <c r="B55" s="22" t="s">
        <v>27</v>
      </c>
      <c r="D55" s="38" t="str">
        <f>IF(D54&lt;D17,"Accept","Reject")</f>
        <v>Reject</v>
      </c>
    </row>
    <row r="57" spans="1:14" s="32" customFormat="1" x14ac:dyDescent="0.25">
      <c r="A57" s="29" t="s">
        <v>13</v>
      </c>
      <c r="B57" s="30"/>
      <c r="C57" s="30"/>
      <c r="D57" s="30"/>
      <c r="E57" s="31"/>
      <c r="F57" s="30"/>
      <c r="G57" s="30"/>
      <c r="H57" s="30"/>
      <c r="I57" s="30"/>
      <c r="J57" s="30"/>
      <c r="K57" s="30"/>
      <c r="L57" s="30"/>
      <c r="M57" s="30"/>
      <c r="N57" s="30"/>
    </row>
    <row r="58" spans="1:14" s="32" customFormat="1" x14ac:dyDescent="0.25">
      <c r="A58" s="152" t="s">
        <v>63</v>
      </c>
      <c r="B58" s="152"/>
      <c r="C58" s="152"/>
      <c r="D58" s="152"/>
      <c r="E58" s="152"/>
      <c r="F58" s="152"/>
      <c r="G58" s="152"/>
      <c r="H58" s="152"/>
      <c r="I58" s="152"/>
      <c r="J58" s="152"/>
      <c r="K58" s="30"/>
      <c r="L58" s="30"/>
      <c r="M58" s="30"/>
      <c r="N58" s="30"/>
    </row>
    <row r="59" spans="1:14" s="32" customFormat="1" x14ac:dyDescent="0.25">
      <c r="A59" s="62"/>
      <c r="B59" s="62"/>
      <c r="C59" s="62"/>
      <c r="D59" s="62"/>
      <c r="E59" s="62"/>
      <c r="F59" s="62"/>
      <c r="G59" s="62"/>
      <c r="H59" s="62"/>
      <c r="I59" s="62"/>
      <c r="J59" s="62"/>
      <c r="K59" s="30"/>
      <c r="L59" s="30"/>
      <c r="M59" s="30"/>
      <c r="N59" s="30"/>
    </row>
    <row r="61" spans="1:14" ht="63" customHeight="1" x14ac:dyDescent="0.25">
      <c r="A61" s="150" t="s">
        <v>111</v>
      </c>
      <c r="B61" s="150"/>
      <c r="C61" s="150"/>
      <c r="D61" s="150"/>
      <c r="E61" s="150"/>
      <c r="F61" s="150"/>
      <c r="G61" s="150"/>
      <c r="H61" s="150"/>
      <c r="I61" s="150"/>
      <c r="J61" s="150"/>
      <c r="K61" s="150"/>
    </row>
    <row r="63" spans="1:14" ht="31.5" x14ac:dyDescent="0.25">
      <c r="B63" s="73" t="s">
        <v>9</v>
      </c>
      <c r="C63" s="90" t="s">
        <v>10</v>
      </c>
      <c r="D63" s="83" t="s">
        <v>64</v>
      </c>
    </row>
    <row r="64" spans="1:14" x14ac:dyDescent="0.25">
      <c r="B64" s="75">
        <v>0</v>
      </c>
      <c r="C64" s="91">
        <f>C10</f>
        <v>-30000</v>
      </c>
      <c r="D64" s="92"/>
    </row>
    <row r="65" spans="1:14" x14ac:dyDescent="0.25">
      <c r="B65" s="75">
        <v>1</v>
      </c>
      <c r="C65" s="93">
        <f t="shared" ref="C65:C69" si="0">C11</f>
        <v>8000</v>
      </c>
      <c r="D65" s="84">
        <f>C65+C64</f>
        <v>-22000</v>
      </c>
    </row>
    <row r="66" spans="1:14" x14ac:dyDescent="0.25">
      <c r="B66" s="75">
        <v>2</v>
      </c>
      <c r="C66" s="93">
        <f t="shared" si="0"/>
        <v>10000</v>
      </c>
      <c r="D66" s="85">
        <f>D65+C66</f>
        <v>-12000</v>
      </c>
    </row>
    <row r="67" spans="1:14" x14ac:dyDescent="0.25">
      <c r="B67" s="75">
        <v>3</v>
      </c>
      <c r="C67" s="93">
        <f t="shared" si="0"/>
        <v>11000</v>
      </c>
      <c r="D67" s="85">
        <f t="shared" ref="D67:D69" si="1">D66+C67</f>
        <v>-1000</v>
      </c>
    </row>
    <row r="68" spans="1:14" x14ac:dyDescent="0.25">
      <c r="B68" s="75">
        <v>4</v>
      </c>
      <c r="C68" s="93">
        <f t="shared" si="0"/>
        <v>17000</v>
      </c>
      <c r="D68" s="85">
        <f t="shared" si="1"/>
        <v>16000</v>
      </c>
    </row>
    <row r="69" spans="1:14" x14ac:dyDescent="0.25">
      <c r="B69" s="78">
        <v>5</v>
      </c>
      <c r="C69" s="94">
        <f t="shared" si="0"/>
        <v>12000</v>
      </c>
      <c r="D69" s="86">
        <f t="shared" si="1"/>
        <v>28000</v>
      </c>
    </row>
    <row r="71" spans="1:14" x14ac:dyDescent="0.25">
      <c r="B71" s="22" t="s">
        <v>26</v>
      </c>
      <c r="D71" s="38">
        <f>IF(D69&lt;0,"Never",IF(D65&gt;=0,-C64/C65,COUNTIF(D65:D69,"&lt;0")+ABS(VLOOKUP(COUNTIF(D65:D69,"&lt;0"),B64:D69,3))/VLOOKUP(COUNTIF(D65:D69,"&lt;0")+1,B64:D69,2)))</f>
        <v>3.0588235294117645</v>
      </c>
    </row>
    <row r="72" spans="1:14" x14ac:dyDescent="0.25">
      <c r="B72" s="22" t="s">
        <v>27</v>
      </c>
      <c r="D72" s="38" t="str">
        <f>IF(D71&lt;D33,"Accept","Reject")</f>
        <v>Reject</v>
      </c>
    </row>
    <row r="74" spans="1:14" x14ac:dyDescent="0.25">
      <c r="A74" s="150" t="s">
        <v>65</v>
      </c>
      <c r="B74" s="150"/>
      <c r="C74" s="150"/>
      <c r="D74" s="150"/>
      <c r="E74" s="150"/>
      <c r="F74" s="150"/>
      <c r="G74" s="150"/>
      <c r="H74" s="150"/>
      <c r="I74" s="150"/>
      <c r="J74" s="150"/>
      <c r="K74" s="150"/>
    </row>
    <row r="76" spans="1:14" s="32" customFormat="1" x14ac:dyDescent="0.25">
      <c r="A76" s="29" t="s">
        <v>13</v>
      </c>
      <c r="B76" s="30"/>
      <c r="C76" s="30"/>
      <c r="D76" s="30"/>
      <c r="E76" s="31"/>
      <c r="F76" s="30"/>
      <c r="G76" s="30"/>
      <c r="H76" s="30"/>
      <c r="I76" s="30"/>
      <c r="J76" s="30"/>
      <c r="K76" s="30"/>
      <c r="L76" s="30"/>
      <c r="M76" s="30"/>
      <c r="N76" s="30"/>
    </row>
    <row r="77" spans="1:14" s="32" customFormat="1" ht="47.25" customHeight="1" x14ac:dyDescent="0.25">
      <c r="A77" s="152" t="s">
        <v>87</v>
      </c>
      <c r="B77" s="152"/>
      <c r="C77" s="152"/>
      <c r="D77" s="152"/>
      <c r="E77" s="152"/>
      <c r="F77" s="152"/>
      <c r="G77" s="152"/>
      <c r="H77" s="152"/>
      <c r="I77" s="152"/>
      <c r="J77" s="152"/>
      <c r="K77" s="152"/>
      <c r="L77" s="30"/>
      <c r="M77" s="30"/>
      <c r="N77" s="30"/>
    </row>
    <row r="78" spans="1:14" s="32" customFormat="1" x14ac:dyDescent="0.25"/>
    <row r="79" spans="1:14" s="32" customFormat="1" ht="141.75" customHeight="1" x14ac:dyDescent="0.25">
      <c r="A79" s="149" t="s">
        <v>112</v>
      </c>
      <c r="B79" s="149"/>
      <c r="C79" s="149"/>
      <c r="D79" s="149"/>
      <c r="E79" s="149"/>
      <c r="F79" s="149"/>
      <c r="G79" s="149"/>
      <c r="H79" s="149"/>
      <c r="I79" s="149"/>
      <c r="J79" s="149"/>
      <c r="K79" s="149"/>
    </row>
    <row r="80" spans="1:14" s="32" customFormat="1" x14ac:dyDescent="0.25"/>
  </sheetData>
  <customSheetViews>
    <customSheetView guid="{CBCBF4A3-80B0-41EB-8A2C-AEDD52138182}" topLeftCell="A11">
      <selection activeCell="D73" sqref="D73"/>
      <pageMargins left="0.7" right="0.7" top="0.75" bottom="0.75" header="0.3" footer="0.3"/>
    </customSheetView>
  </customSheetViews>
  <mergeCells count="13">
    <mergeCell ref="A43:K43"/>
    <mergeCell ref="A49:K49"/>
    <mergeCell ref="A52:K52"/>
    <mergeCell ref="A5:K5"/>
    <mergeCell ref="A7:K7"/>
    <mergeCell ref="A19:K19"/>
    <mergeCell ref="A29:K29"/>
    <mergeCell ref="A40:K40"/>
    <mergeCell ref="A61:K61"/>
    <mergeCell ref="A74:K74"/>
    <mergeCell ref="A77:K77"/>
    <mergeCell ref="A79:K79"/>
    <mergeCell ref="A58:J5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topLeftCell="A8" workbookViewId="0">
      <selection activeCell="C22" sqref="C22"/>
    </sheetView>
  </sheetViews>
  <sheetFormatPr defaultRowHeight="15.75" x14ac:dyDescent="0.25"/>
  <cols>
    <col min="1" max="1" width="4.7109375" style="22" customWidth="1"/>
    <col min="2" max="33" width="14.7109375" style="22" customWidth="1"/>
    <col min="34" max="67" width="10.7109375" style="22" customWidth="1"/>
    <col min="68" max="16384" width="9.140625" style="22"/>
  </cols>
  <sheetData>
    <row r="1" spans="1:11" ht="16.5" thickBot="1" x14ac:dyDescent="0.3"/>
    <row r="2" spans="1:11" ht="21" x14ac:dyDescent="0.35">
      <c r="B2" s="63" t="s">
        <v>126</v>
      </c>
      <c r="C2" s="126"/>
      <c r="D2" s="68"/>
      <c r="E2" s="67"/>
    </row>
    <row r="3" spans="1:11" ht="21.75" thickBot="1" x14ac:dyDescent="0.4">
      <c r="B3" s="65" t="s">
        <v>125</v>
      </c>
      <c r="C3" s="127"/>
      <c r="D3" s="69"/>
      <c r="E3" s="66"/>
    </row>
    <row r="5" spans="1:11" x14ac:dyDescent="0.25">
      <c r="A5" s="150" t="s">
        <v>88</v>
      </c>
      <c r="B5" s="150"/>
      <c r="C5" s="150"/>
      <c r="D5" s="150"/>
      <c r="E5" s="150"/>
      <c r="F5" s="150"/>
      <c r="G5" s="150"/>
      <c r="H5" s="150"/>
      <c r="I5" s="150"/>
      <c r="J5" s="150"/>
      <c r="K5" s="150"/>
    </row>
    <row r="7" spans="1:11" x14ac:dyDescent="0.25">
      <c r="A7" s="150" t="s">
        <v>21</v>
      </c>
      <c r="B7" s="150"/>
      <c r="C7" s="150"/>
      <c r="D7" s="150"/>
      <c r="E7" s="150"/>
      <c r="F7" s="150"/>
      <c r="G7" s="150"/>
      <c r="H7" s="150"/>
      <c r="I7" s="150"/>
      <c r="J7" s="150"/>
      <c r="K7" s="150"/>
    </row>
    <row r="9" spans="1:11" x14ac:dyDescent="0.25">
      <c r="B9" s="73" t="s">
        <v>9</v>
      </c>
      <c r="C9" s="74" t="s">
        <v>10</v>
      </c>
    </row>
    <row r="10" spans="1:11" x14ac:dyDescent="0.25">
      <c r="B10" s="75">
        <v>0</v>
      </c>
      <c r="C10" s="76">
        <v>-30000</v>
      </c>
    </row>
    <row r="11" spans="1:11" x14ac:dyDescent="0.25">
      <c r="B11" s="75">
        <v>1</v>
      </c>
      <c r="C11" s="77">
        <v>8000</v>
      </c>
    </row>
    <row r="12" spans="1:11" x14ac:dyDescent="0.25">
      <c r="B12" s="75">
        <v>2</v>
      </c>
      <c r="C12" s="77">
        <v>10000</v>
      </c>
    </row>
    <row r="13" spans="1:11" x14ac:dyDescent="0.25">
      <c r="B13" s="75">
        <v>3</v>
      </c>
      <c r="C13" s="77">
        <v>11000</v>
      </c>
    </row>
    <row r="14" spans="1:11" x14ac:dyDescent="0.25">
      <c r="B14" s="75">
        <v>4</v>
      </c>
      <c r="C14" s="77">
        <v>17000</v>
      </c>
    </row>
    <row r="15" spans="1:11" x14ac:dyDescent="0.25">
      <c r="B15" s="78">
        <v>5</v>
      </c>
      <c r="C15" s="79">
        <v>12000</v>
      </c>
    </row>
    <row r="16" spans="1:11" x14ac:dyDescent="0.25">
      <c r="B16" s="25"/>
      <c r="C16" s="28"/>
    </row>
    <row r="17" spans="1:11" x14ac:dyDescent="0.25">
      <c r="B17" s="125" t="s">
        <v>113</v>
      </c>
      <c r="C17" s="28"/>
      <c r="D17" s="27">
        <v>0.1</v>
      </c>
    </row>
    <row r="18" spans="1:11" x14ac:dyDescent="0.25">
      <c r="B18" s="37" t="s">
        <v>25</v>
      </c>
      <c r="C18" s="28"/>
      <c r="D18" s="40">
        <v>3.5</v>
      </c>
    </row>
    <row r="19" spans="1:11" x14ac:dyDescent="0.25">
      <c r="B19" s="25"/>
      <c r="C19" s="28"/>
    </row>
    <row r="20" spans="1:11" ht="31.5" x14ac:dyDescent="0.25">
      <c r="B20" s="73" t="s">
        <v>9</v>
      </c>
      <c r="C20" s="83" t="s">
        <v>28</v>
      </c>
    </row>
    <row r="21" spans="1:11" x14ac:dyDescent="0.25">
      <c r="B21" s="75">
        <v>0</v>
      </c>
      <c r="C21" s="95">
        <f>C10</f>
        <v>-30000</v>
      </c>
    </row>
    <row r="22" spans="1:11" x14ac:dyDescent="0.25">
      <c r="B22" s="75">
        <v>1</v>
      </c>
      <c r="C22" s="96">
        <f>PV($D$17,B22,,-C11)</f>
        <v>7272.7272727272721</v>
      </c>
    </row>
    <row r="23" spans="1:11" x14ac:dyDescent="0.25">
      <c r="B23" s="75">
        <v>2</v>
      </c>
      <c r="C23" s="96">
        <f>PV($D$17,B23,,-C12)</f>
        <v>8264.4628099173533</v>
      </c>
    </row>
    <row r="24" spans="1:11" x14ac:dyDescent="0.25">
      <c r="B24" s="75">
        <v>3</v>
      </c>
      <c r="C24" s="96">
        <f>PV($D$17,B24,,-C13)</f>
        <v>8264.4628099173533</v>
      </c>
    </row>
    <row r="25" spans="1:11" x14ac:dyDescent="0.25">
      <c r="B25" s="75">
        <v>4</v>
      </c>
      <c r="C25" s="96">
        <f t="shared" ref="C25:C26" si="0">PV($D$17,B25,,-C14)</f>
        <v>11611.228741206198</v>
      </c>
    </row>
    <row r="26" spans="1:11" x14ac:dyDescent="0.25">
      <c r="B26" s="78">
        <v>5</v>
      </c>
      <c r="C26" s="97">
        <f t="shared" si="0"/>
        <v>7451.0558767098591</v>
      </c>
    </row>
    <row r="28" spans="1:11" x14ac:dyDescent="0.25">
      <c r="A28" s="150" t="s">
        <v>66</v>
      </c>
      <c r="B28" s="150"/>
      <c r="C28" s="150"/>
      <c r="D28" s="150"/>
      <c r="E28" s="150"/>
      <c r="F28" s="150"/>
      <c r="G28" s="150"/>
      <c r="H28" s="150"/>
      <c r="I28" s="150"/>
      <c r="J28" s="150"/>
      <c r="K28" s="150"/>
    </row>
    <row r="30" spans="1:11" ht="47.25" x14ac:dyDescent="0.25">
      <c r="B30" s="73" t="s">
        <v>9</v>
      </c>
      <c r="C30" s="83" t="s">
        <v>29</v>
      </c>
    </row>
    <row r="31" spans="1:11" x14ac:dyDescent="0.25">
      <c r="B31" s="75">
        <v>0</v>
      </c>
      <c r="C31" s="95">
        <f>C21</f>
        <v>-30000</v>
      </c>
    </row>
    <row r="32" spans="1:11" x14ac:dyDescent="0.25">
      <c r="B32" s="75">
        <v>1</v>
      </c>
      <c r="C32" s="96">
        <f>C31+C22</f>
        <v>-22727.272727272728</v>
      </c>
    </row>
    <row r="33" spans="1:11" x14ac:dyDescent="0.25">
      <c r="B33" s="75">
        <v>2</v>
      </c>
      <c r="C33" s="96">
        <f t="shared" ref="C33:C36" si="1">C32+C23</f>
        <v>-14462.809917355375</v>
      </c>
    </row>
    <row r="34" spans="1:11" x14ac:dyDescent="0.25">
      <c r="B34" s="75">
        <v>3</v>
      </c>
      <c r="C34" s="96">
        <f t="shared" si="1"/>
        <v>-6198.3471074380213</v>
      </c>
    </row>
    <row r="35" spans="1:11" x14ac:dyDescent="0.25">
      <c r="B35" s="75">
        <v>4</v>
      </c>
      <c r="C35" s="96">
        <f t="shared" si="1"/>
        <v>5412.8816337681765</v>
      </c>
    </row>
    <row r="36" spans="1:11" x14ac:dyDescent="0.25">
      <c r="B36" s="78">
        <v>5</v>
      </c>
      <c r="C36" s="97">
        <f t="shared" si="1"/>
        <v>12863.937510478036</v>
      </c>
    </row>
    <row r="38" spans="1:11" x14ac:dyDescent="0.25">
      <c r="A38" s="150" t="s">
        <v>31</v>
      </c>
      <c r="B38" s="150"/>
      <c r="C38" s="150"/>
      <c r="D38" s="150"/>
      <c r="E38" s="150"/>
      <c r="F38" s="150"/>
      <c r="G38" s="150"/>
      <c r="H38" s="150"/>
      <c r="I38" s="150"/>
      <c r="J38" s="150"/>
      <c r="K38" s="150"/>
    </row>
    <row r="40" spans="1:11" ht="31.5" x14ac:dyDescent="0.25">
      <c r="B40" s="73" t="s">
        <v>9</v>
      </c>
      <c r="C40" s="83" t="s">
        <v>24</v>
      </c>
    </row>
    <row r="41" spans="1:11" x14ac:dyDescent="0.25">
      <c r="B41" s="75">
        <v>0</v>
      </c>
      <c r="C41" s="87"/>
    </row>
    <row r="42" spans="1:11" x14ac:dyDescent="0.25">
      <c r="B42" s="75">
        <v>1</v>
      </c>
      <c r="C42" s="88">
        <f>IF(AND(C31&lt;0,C32&gt;=0),B31+ABS(C31/C22),0)</f>
        <v>0</v>
      </c>
    </row>
    <row r="43" spans="1:11" x14ac:dyDescent="0.25">
      <c r="B43" s="75">
        <v>2</v>
      </c>
      <c r="C43" s="88">
        <f>IF(AND(C32&lt;0,C33&gt;=0),B32+ABS(C32/C23),0)</f>
        <v>0</v>
      </c>
    </row>
    <row r="44" spans="1:11" x14ac:dyDescent="0.25">
      <c r="B44" s="75">
        <v>3</v>
      </c>
      <c r="C44" s="88">
        <f>IF(AND(C33&lt;0,C34&gt;=0),B33+ABS(C33/C24),0)</f>
        <v>0</v>
      </c>
    </row>
    <row r="45" spans="1:11" x14ac:dyDescent="0.25">
      <c r="B45" s="75">
        <v>4</v>
      </c>
      <c r="C45" s="88">
        <f>IF(AND(C34&lt;0,C35&gt;=0),B34+ABS(C34/C25),0)</f>
        <v>3.533823529411765</v>
      </c>
    </row>
    <row r="46" spans="1:11" x14ac:dyDescent="0.25">
      <c r="B46" s="78">
        <v>5</v>
      </c>
      <c r="C46" s="89">
        <f>IF(AND(C35&lt;0,C36&gt;=0),B35+ABS(C35/C26),0)</f>
        <v>0</v>
      </c>
    </row>
    <row r="48" spans="1:11" x14ac:dyDescent="0.25">
      <c r="A48" s="150" t="s">
        <v>32</v>
      </c>
      <c r="B48" s="150"/>
      <c r="C48" s="150"/>
      <c r="D48" s="150"/>
      <c r="E48" s="150"/>
      <c r="F48" s="150"/>
      <c r="G48" s="150"/>
      <c r="H48" s="150"/>
      <c r="I48" s="150"/>
      <c r="J48" s="150"/>
      <c r="K48" s="150"/>
    </row>
    <row r="50" spans="1:11" x14ac:dyDescent="0.25">
      <c r="B50" s="22" t="s">
        <v>30</v>
      </c>
      <c r="D50" s="38">
        <f>IF(MAX(C42:C46)=0,"Never",MAX(C42:C46))</f>
        <v>3.533823529411765</v>
      </c>
    </row>
    <row r="51" spans="1:11" x14ac:dyDescent="0.25">
      <c r="B51" s="22" t="s">
        <v>27</v>
      </c>
      <c r="D51" s="38" t="str">
        <f>IF(D50&lt;D18,"Accept","Reject")</f>
        <v>Reject</v>
      </c>
    </row>
    <row r="53" spans="1:11" x14ac:dyDescent="0.25">
      <c r="A53" s="150" t="s">
        <v>33</v>
      </c>
      <c r="B53" s="150"/>
      <c r="C53" s="150"/>
      <c r="D53" s="150"/>
      <c r="E53" s="150"/>
      <c r="F53" s="150"/>
      <c r="G53" s="150"/>
      <c r="H53" s="150"/>
      <c r="I53" s="150"/>
      <c r="J53" s="150"/>
      <c r="K53" s="150"/>
    </row>
    <row r="55" spans="1:11" x14ac:dyDescent="0.25">
      <c r="B55" s="22" t="s">
        <v>30</v>
      </c>
      <c r="D55" s="38">
        <f>IF(-C21&gt;SUM(C22:C26),"Never",IF(-C21&gt;SUM(C22:C25),(4+(-C21-C22-C23-C24-C25)/C26),IF(-C21&gt;SUM(C21:C24),(3+(-C21-C22-C23-C24)/C25),IF(-C21&gt;C22+C23,(2+(-C21-C22-C23)/C24),IF(-C21&gt;C22,(1+(-C21-C22)/C23),IF(-C21&lt;C22,C22/-C21))))))</f>
        <v>3.533823529411765</v>
      </c>
    </row>
    <row r="56" spans="1:11" x14ac:dyDescent="0.25">
      <c r="B56" s="22" t="s">
        <v>27</v>
      </c>
      <c r="D56" s="38" t="str">
        <f>IF(D55&lt;D18,"Accept","Reject")</f>
        <v>Reject</v>
      </c>
    </row>
    <row r="58" spans="1:11" x14ac:dyDescent="0.25">
      <c r="A58" s="150" t="s">
        <v>69</v>
      </c>
      <c r="B58" s="150"/>
      <c r="C58" s="150"/>
      <c r="D58" s="150"/>
      <c r="E58" s="150"/>
      <c r="F58" s="150"/>
      <c r="G58" s="150"/>
      <c r="H58" s="150"/>
      <c r="I58" s="150"/>
      <c r="J58" s="150"/>
      <c r="K58" s="150"/>
    </row>
    <row r="60" spans="1:11" ht="47.25" x14ac:dyDescent="0.25">
      <c r="B60" s="73" t="s">
        <v>9</v>
      </c>
      <c r="C60" s="98" t="s">
        <v>67</v>
      </c>
      <c r="D60" s="83" t="s">
        <v>68</v>
      </c>
    </row>
    <row r="61" spans="1:11" x14ac:dyDescent="0.25">
      <c r="B61" s="75">
        <v>0</v>
      </c>
      <c r="C61" s="99">
        <f>C21</f>
        <v>-30000</v>
      </c>
      <c r="D61" s="92"/>
    </row>
    <row r="62" spans="1:11" x14ac:dyDescent="0.25">
      <c r="B62" s="75">
        <v>1</v>
      </c>
      <c r="C62" s="100">
        <f>C22</f>
        <v>7272.7272727272721</v>
      </c>
      <c r="D62" s="101">
        <f>C61+C62</f>
        <v>-22727.272727272728</v>
      </c>
    </row>
    <row r="63" spans="1:11" x14ac:dyDescent="0.25">
      <c r="B63" s="75">
        <v>2</v>
      </c>
      <c r="C63" s="100">
        <f t="shared" ref="C63:C66" si="2">C23</f>
        <v>8264.4628099173533</v>
      </c>
      <c r="D63" s="96">
        <f>+D62+C63</f>
        <v>-14462.809917355375</v>
      </c>
    </row>
    <row r="64" spans="1:11" x14ac:dyDescent="0.25">
      <c r="B64" s="75">
        <v>3</v>
      </c>
      <c r="C64" s="100">
        <f t="shared" si="2"/>
        <v>8264.4628099173533</v>
      </c>
      <c r="D64" s="96">
        <f t="shared" ref="D64:D66" si="3">+D63+C64</f>
        <v>-6198.3471074380213</v>
      </c>
    </row>
    <row r="65" spans="2:4" x14ac:dyDescent="0.25">
      <c r="B65" s="75">
        <v>4</v>
      </c>
      <c r="C65" s="100">
        <f t="shared" si="2"/>
        <v>11611.228741206198</v>
      </c>
      <c r="D65" s="96">
        <f t="shared" si="3"/>
        <v>5412.8816337681765</v>
      </c>
    </row>
    <row r="66" spans="2:4" x14ac:dyDescent="0.25">
      <c r="B66" s="78">
        <v>5</v>
      </c>
      <c r="C66" s="102">
        <f t="shared" si="2"/>
        <v>7451.0558767098591</v>
      </c>
      <c r="D66" s="97">
        <f t="shared" si="3"/>
        <v>12863.937510478036</v>
      </c>
    </row>
    <row r="69" spans="2:4" x14ac:dyDescent="0.25">
      <c r="B69" s="22" t="s">
        <v>30</v>
      </c>
      <c r="D69" s="38">
        <f>IF(D66&lt;0,"Never",IF(D62&gt;=0,-C61/C62,COUNTIF(D62:D66,"&lt;0")+ABS(VLOOKUP(COUNTIF(D62:D66,"&lt;0"),B61:D66,3))/VLOOKUP(COUNTIF(D62:D66,"&lt;0")+1,B61:D66,2)))</f>
        <v>3.533823529411765</v>
      </c>
    </row>
    <row r="70" spans="2:4" x14ac:dyDescent="0.25">
      <c r="B70" s="22" t="s">
        <v>27</v>
      </c>
      <c r="D70" s="38" t="str">
        <f>IF(D69&lt;D23,"Accept","Reject")</f>
        <v>Reject</v>
      </c>
    </row>
  </sheetData>
  <customSheetViews>
    <customSheetView guid="{CBCBF4A3-80B0-41EB-8A2C-AEDD52138182}">
      <pageMargins left="0.7" right="0.7" top="0.75" bottom="0.75" header="0.3" footer="0.3"/>
    </customSheetView>
  </customSheetViews>
  <mergeCells count="7">
    <mergeCell ref="A58:K58"/>
    <mergeCell ref="A5:K5"/>
    <mergeCell ref="A7:K7"/>
    <mergeCell ref="A28:K28"/>
    <mergeCell ref="A38:K38"/>
    <mergeCell ref="A48:K48"/>
    <mergeCell ref="A53:K5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2"/>
  <sheetViews>
    <sheetView topLeftCell="A27" workbookViewId="0">
      <selection activeCell="C13" sqref="C13"/>
    </sheetView>
  </sheetViews>
  <sheetFormatPr defaultRowHeight="15.75" x14ac:dyDescent="0.25"/>
  <cols>
    <col min="1" max="1" width="4.7109375" style="17" customWidth="1"/>
    <col min="2" max="2" width="15.28515625" style="17" customWidth="1"/>
    <col min="3" max="33" width="14.7109375" style="17" customWidth="1"/>
    <col min="34" max="54" width="10.7109375" style="17" customWidth="1"/>
    <col min="55" max="16384" width="9.140625" style="17"/>
  </cols>
  <sheetData>
    <row r="1" spans="1:11" ht="16.5" thickBot="1" x14ac:dyDescent="0.3"/>
    <row r="2" spans="1:11" ht="21" x14ac:dyDescent="0.35">
      <c r="B2" s="63" t="s">
        <v>127</v>
      </c>
      <c r="C2" s="68"/>
      <c r="D2" s="67"/>
    </row>
    <row r="3" spans="1:11" ht="21.75" thickBot="1" x14ac:dyDescent="0.4">
      <c r="B3" s="65" t="s">
        <v>17</v>
      </c>
      <c r="C3" s="69"/>
      <c r="D3" s="66"/>
    </row>
    <row r="5" spans="1:11" ht="31.5" customHeight="1" x14ac:dyDescent="0.25">
      <c r="A5" s="150" t="s">
        <v>89</v>
      </c>
      <c r="B5" s="150"/>
      <c r="C5" s="150"/>
      <c r="D5" s="150"/>
      <c r="E5" s="150"/>
      <c r="F5" s="150"/>
      <c r="G5" s="150"/>
      <c r="H5" s="150"/>
      <c r="I5" s="150"/>
      <c r="J5" s="150"/>
      <c r="K5" s="150"/>
    </row>
    <row r="6" spans="1:11" x14ac:dyDescent="0.25">
      <c r="A6" s="22"/>
    </row>
    <row r="7" spans="1:11" s="22" customFormat="1" x14ac:dyDescent="0.25">
      <c r="A7" s="150" t="s">
        <v>90</v>
      </c>
      <c r="B7" s="150"/>
      <c r="C7" s="150"/>
      <c r="D7" s="150"/>
      <c r="E7" s="150"/>
      <c r="F7" s="150"/>
      <c r="G7" s="150"/>
      <c r="H7" s="150"/>
      <c r="I7" s="150"/>
      <c r="J7" s="150"/>
      <c r="K7" s="150"/>
    </row>
    <row r="9" spans="1:11" s="22" customFormat="1" x14ac:dyDescent="0.25">
      <c r="B9" s="73" t="s">
        <v>9</v>
      </c>
      <c r="C9" s="74" t="s">
        <v>10</v>
      </c>
    </row>
    <row r="10" spans="1:11" s="22" customFormat="1" x14ac:dyDescent="0.25">
      <c r="B10" s="75">
        <v>0</v>
      </c>
      <c r="C10" s="76">
        <v>-30000</v>
      </c>
    </row>
    <row r="11" spans="1:11" s="22" customFormat="1" x14ac:dyDescent="0.25">
      <c r="B11" s="75">
        <v>1</v>
      </c>
      <c r="C11" s="77">
        <v>8000</v>
      </c>
    </row>
    <row r="12" spans="1:11" s="22" customFormat="1" x14ac:dyDescent="0.25">
      <c r="B12" s="75">
        <v>2</v>
      </c>
      <c r="C12" s="77">
        <v>10000</v>
      </c>
    </row>
    <row r="13" spans="1:11" s="22" customFormat="1" x14ac:dyDescent="0.25">
      <c r="B13" s="75">
        <v>3</v>
      </c>
      <c r="C13" s="77">
        <v>11000</v>
      </c>
    </row>
    <row r="14" spans="1:11" s="22" customFormat="1" x14ac:dyDescent="0.25">
      <c r="B14" s="75">
        <v>4</v>
      </c>
      <c r="C14" s="77">
        <v>17000</v>
      </c>
    </row>
    <row r="15" spans="1:11" s="22" customFormat="1" x14ac:dyDescent="0.25">
      <c r="B15" s="78">
        <v>5</v>
      </c>
      <c r="C15" s="79">
        <v>12000</v>
      </c>
    </row>
    <row r="16" spans="1:11" s="22" customFormat="1" x14ac:dyDescent="0.25"/>
    <row r="17" spans="1:14" s="22" customFormat="1" x14ac:dyDescent="0.25">
      <c r="B17" s="22" t="s">
        <v>18</v>
      </c>
      <c r="C17" s="34">
        <f>IRR(C10:C15)</f>
        <v>0.2401219981999112</v>
      </c>
    </row>
    <row r="18" spans="1:14" s="22" customFormat="1" x14ac:dyDescent="0.25"/>
    <row r="19" spans="1:14" s="32" customFormat="1" x14ac:dyDescent="0.25">
      <c r="A19" s="29" t="s">
        <v>13</v>
      </c>
      <c r="B19" s="30"/>
      <c r="C19" s="30"/>
      <c r="D19" s="30"/>
      <c r="E19" s="31"/>
      <c r="F19" s="30"/>
      <c r="G19" s="30"/>
      <c r="H19" s="30"/>
      <c r="I19" s="30"/>
      <c r="J19" s="30"/>
      <c r="K19" s="30"/>
      <c r="L19" s="30"/>
      <c r="M19" s="30"/>
      <c r="N19" s="30"/>
    </row>
    <row r="20" spans="1:14" s="32" customFormat="1" ht="15.75" customHeight="1" x14ac:dyDescent="0.25">
      <c r="A20" s="152" t="s">
        <v>19</v>
      </c>
      <c r="B20" s="152"/>
      <c r="C20" s="152"/>
      <c r="D20" s="152"/>
      <c r="E20" s="152"/>
      <c r="F20" s="152"/>
      <c r="G20" s="152"/>
      <c r="H20" s="152"/>
      <c r="I20" s="152"/>
      <c r="J20" s="152"/>
      <c r="K20" s="152"/>
      <c r="L20" s="30"/>
      <c r="M20" s="30"/>
      <c r="N20" s="30"/>
    </row>
    <row r="21" spans="1:14" s="32" customFormat="1" x14ac:dyDescent="0.25"/>
    <row r="22" spans="1:14" s="32" customFormat="1" x14ac:dyDescent="0.25"/>
    <row r="23" spans="1:14" s="32" customFormat="1" x14ac:dyDescent="0.25"/>
    <row r="24" spans="1:14" s="32" customFormat="1" x14ac:dyDescent="0.25"/>
    <row r="25" spans="1:14" s="32" customFormat="1" x14ac:dyDescent="0.25"/>
    <row r="26" spans="1:14" s="32" customFormat="1" x14ac:dyDescent="0.25"/>
    <row r="27" spans="1:14" s="32" customFormat="1" x14ac:dyDescent="0.25"/>
    <row r="28" spans="1:14" s="32" customFormat="1" x14ac:dyDescent="0.25"/>
    <row r="29" spans="1:14" s="32" customFormat="1" x14ac:dyDescent="0.25"/>
    <row r="30" spans="1:14" s="32" customFormat="1" x14ac:dyDescent="0.25"/>
    <row r="31" spans="1:14" s="32" customFormat="1" x14ac:dyDescent="0.25"/>
    <row r="32" spans="1:14" s="32" customFormat="1" x14ac:dyDescent="0.25"/>
    <row r="33" spans="1:11" s="32" customFormat="1" x14ac:dyDescent="0.25"/>
    <row r="34" spans="1:11" s="32" customFormat="1" x14ac:dyDescent="0.25"/>
    <row r="35" spans="1:11" s="32" customFormat="1" ht="63" customHeight="1" x14ac:dyDescent="0.25">
      <c r="A35" s="149" t="s">
        <v>114</v>
      </c>
      <c r="B35" s="149"/>
      <c r="C35" s="149"/>
      <c r="D35" s="149"/>
      <c r="E35" s="149"/>
      <c r="F35" s="149"/>
      <c r="G35" s="149"/>
      <c r="H35" s="149"/>
      <c r="I35" s="149"/>
      <c r="J35" s="149"/>
      <c r="K35" s="149"/>
    </row>
    <row r="36" spans="1:11" s="32" customFormat="1" x14ac:dyDescent="0.25"/>
    <row r="38" spans="1:11" s="22" customFormat="1" x14ac:dyDescent="0.25">
      <c r="A38" s="2" t="s">
        <v>38</v>
      </c>
    </row>
    <row r="39" spans="1:11" s="22" customFormat="1" x14ac:dyDescent="0.25"/>
    <row r="40" spans="1:11" s="22" customFormat="1" ht="31.5" customHeight="1" x14ac:dyDescent="0.25">
      <c r="A40" s="150" t="s">
        <v>91</v>
      </c>
      <c r="B40" s="150"/>
      <c r="C40" s="150"/>
      <c r="D40" s="150"/>
      <c r="E40" s="150"/>
      <c r="F40" s="150"/>
      <c r="G40" s="150"/>
      <c r="H40" s="150"/>
      <c r="I40" s="150"/>
      <c r="J40" s="150"/>
      <c r="K40" s="150"/>
    </row>
    <row r="41" spans="1:11" s="22" customFormat="1" x14ac:dyDescent="0.25"/>
    <row r="42" spans="1:11" s="22" customFormat="1" x14ac:dyDescent="0.25">
      <c r="B42" s="73" t="s">
        <v>9</v>
      </c>
      <c r="C42" s="74" t="s">
        <v>10</v>
      </c>
    </row>
    <row r="43" spans="1:11" s="22" customFormat="1" x14ac:dyDescent="0.25">
      <c r="B43" s="80">
        <v>42058</v>
      </c>
      <c r="C43" s="76">
        <v>-50000</v>
      </c>
    </row>
    <row r="44" spans="1:11" s="22" customFormat="1" x14ac:dyDescent="0.25">
      <c r="B44" s="80">
        <v>42240</v>
      </c>
      <c r="C44" s="77">
        <v>14000</v>
      </c>
    </row>
    <row r="45" spans="1:11" s="22" customFormat="1" x14ac:dyDescent="0.25">
      <c r="B45" s="80">
        <v>42434</v>
      </c>
      <c r="C45" s="77">
        <v>8000</v>
      </c>
    </row>
    <row r="46" spans="1:11" s="22" customFormat="1" x14ac:dyDescent="0.25">
      <c r="B46" s="80">
        <v>42676</v>
      </c>
      <c r="C46" s="77">
        <v>23000</v>
      </c>
    </row>
    <row r="47" spans="1:11" s="22" customFormat="1" x14ac:dyDescent="0.25">
      <c r="B47" s="80">
        <v>42891</v>
      </c>
      <c r="C47" s="77">
        <v>18000</v>
      </c>
    </row>
    <row r="48" spans="1:11" s="22" customFormat="1" x14ac:dyDescent="0.25">
      <c r="B48" s="81">
        <v>43087</v>
      </c>
      <c r="C48" s="79">
        <v>19000</v>
      </c>
    </row>
    <row r="49" spans="1:14" s="22" customFormat="1" x14ac:dyDescent="0.25"/>
    <row r="50" spans="1:14" s="22" customFormat="1" x14ac:dyDescent="0.25">
      <c r="B50" s="22" t="s">
        <v>18</v>
      </c>
      <c r="C50" s="41">
        <f>XIRR(C43:C48,B43:B48)</f>
        <v>0.33313581347465515</v>
      </c>
    </row>
    <row r="51" spans="1:14" s="22" customFormat="1" x14ac:dyDescent="0.25"/>
    <row r="52" spans="1:14" s="32" customFormat="1" x14ac:dyDescent="0.25">
      <c r="A52" s="29" t="s">
        <v>13</v>
      </c>
      <c r="B52" s="30"/>
      <c r="C52" s="30"/>
      <c r="D52" s="30"/>
      <c r="E52" s="31"/>
      <c r="F52" s="30"/>
      <c r="G52" s="30"/>
      <c r="H52" s="30"/>
      <c r="I52" s="30"/>
      <c r="J52" s="30"/>
      <c r="K52" s="30"/>
      <c r="L52" s="30"/>
      <c r="M52" s="30"/>
      <c r="N52" s="30"/>
    </row>
    <row r="53" spans="1:14" s="32" customFormat="1" ht="15.75" customHeight="1" x14ac:dyDescent="0.25">
      <c r="A53" s="152" t="s">
        <v>39</v>
      </c>
      <c r="B53" s="152"/>
      <c r="C53" s="152"/>
      <c r="D53" s="152"/>
      <c r="E53" s="152"/>
      <c r="F53" s="152"/>
      <c r="G53" s="152"/>
      <c r="H53" s="152"/>
      <c r="I53" s="152"/>
      <c r="J53" s="152"/>
      <c r="K53" s="152"/>
      <c r="L53" s="30"/>
      <c r="M53" s="30"/>
      <c r="N53" s="30"/>
    </row>
    <row r="54" spans="1:14" s="32" customFormat="1" x14ac:dyDescent="0.25"/>
    <row r="55" spans="1:14" s="32" customFormat="1" x14ac:dyDescent="0.25"/>
    <row r="56" spans="1:14" s="32" customFormat="1" x14ac:dyDescent="0.25"/>
    <row r="57" spans="1:14" s="32" customFormat="1" x14ac:dyDescent="0.25"/>
    <row r="58" spans="1:14" s="32" customFormat="1" x14ac:dyDescent="0.25"/>
    <row r="59" spans="1:14" s="32" customFormat="1" x14ac:dyDescent="0.25"/>
    <row r="60" spans="1:14" s="32" customFormat="1" x14ac:dyDescent="0.25"/>
    <row r="61" spans="1:14" s="32" customFormat="1" x14ac:dyDescent="0.25"/>
    <row r="62" spans="1:14" s="32" customFormat="1" x14ac:dyDescent="0.25"/>
    <row r="63" spans="1:14" s="32" customFormat="1" x14ac:dyDescent="0.25"/>
    <row r="64" spans="1:14" s="32" customFormat="1" x14ac:dyDescent="0.25"/>
    <row r="65" spans="1:11" s="32" customFormat="1" x14ac:dyDescent="0.25"/>
    <row r="66" spans="1:11" s="32" customFormat="1" x14ac:dyDescent="0.25"/>
    <row r="67" spans="1:11" s="32" customFormat="1" x14ac:dyDescent="0.25"/>
    <row r="68" spans="1:11" s="32" customFormat="1" x14ac:dyDescent="0.25"/>
    <row r="69" spans="1:11" s="32" customFormat="1" x14ac:dyDescent="0.25">
      <c r="A69" s="149" t="s">
        <v>40</v>
      </c>
      <c r="B69" s="149"/>
      <c r="C69" s="149"/>
      <c r="D69" s="149"/>
      <c r="E69" s="149"/>
      <c r="F69" s="149"/>
      <c r="G69" s="149"/>
      <c r="H69" s="149"/>
      <c r="I69" s="149"/>
      <c r="J69" s="149"/>
      <c r="K69" s="149"/>
    </row>
    <row r="70" spans="1:11" s="32" customFormat="1" x14ac:dyDescent="0.25"/>
    <row r="72" spans="1:11" x14ac:dyDescent="0.25">
      <c r="A72" s="2" t="s">
        <v>41</v>
      </c>
    </row>
    <row r="74" spans="1:11" x14ac:dyDescent="0.25">
      <c r="A74" s="150" t="s">
        <v>92</v>
      </c>
      <c r="B74" s="150"/>
      <c r="C74" s="150"/>
      <c r="D74" s="150"/>
      <c r="E74" s="150"/>
      <c r="F74" s="150"/>
      <c r="G74" s="150"/>
      <c r="H74" s="150"/>
      <c r="I74" s="150"/>
      <c r="J74" s="150"/>
      <c r="K74" s="150"/>
    </row>
    <row r="76" spans="1:11" x14ac:dyDescent="0.25">
      <c r="A76" s="22"/>
      <c r="B76" s="73" t="s">
        <v>9</v>
      </c>
      <c r="C76" s="74" t="s">
        <v>10</v>
      </c>
      <c r="D76" s="24"/>
    </row>
    <row r="77" spans="1:11" x14ac:dyDescent="0.25">
      <c r="A77" s="22"/>
      <c r="B77" s="75">
        <v>0</v>
      </c>
      <c r="C77" s="76">
        <v>-30000</v>
      </c>
      <c r="D77" s="26"/>
    </row>
    <row r="78" spans="1:11" x14ac:dyDescent="0.25">
      <c r="A78" s="22"/>
      <c r="B78" s="75">
        <v>1</v>
      </c>
      <c r="C78" s="77">
        <v>8000</v>
      </c>
      <c r="D78" s="28"/>
    </row>
    <row r="79" spans="1:11" x14ac:dyDescent="0.25">
      <c r="A79" s="22"/>
      <c r="B79" s="75">
        <v>2</v>
      </c>
      <c r="C79" s="77">
        <v>10000</v>
      </c>
      <c r="D79" s="28"/>
    </row>
    <row r="80" spans="1:11" x14ac:dyDescent="0.25">
      <c r="A80" s="22"/>
      <c r="B80" s="75">
        <v>3</v>
      </c>
      <c r="C80" s="77">
        <v>11000</v>
      </c>
      <c r="D80" s="28"/>
    </row>
    <row r="81" spans="1:11" x14ac:dyDescent="0.25">
      <c r="A81" s="22"/>
      <c r="B81" s="75">
        <v>4</v>
      </c>
      <c r="C81" s="77">
        <v>17000</v>
      </c>
      <c r="D81" s="28"/>
    </row>
    <row r="82" spans="1:11" x14ac:dyDescent="0.25">
      <c r="A82" s="22"/>
      <c r="B82" s="78">
        <v>5</v>
      </c>
      <c r="C82" s="79">
        <v>12000</v>
      </c>
      <c r="D82" s="28"/>
    </row>
    <row r="84" spans="1:11" x14ac:dyDescent="0.25">
      <c r="A84" s="150" t="s">
        <v>42</v>
      </c>
      <c r="B84" s="150"/>
      <c r="C84" s="150"/>
      <c r="D84" s="150"/>
      <c r="E84" s="150"/>
      <c r="F84" s="150"/>
      <c r="G84" s="150"/>
      <c r="H84" s="150"/>
      <c r="I84" s="150"/>
      <c r="J84" s="150"/>
      <c r="K84" s="150"/>
    </row>
    <row r="86" spans="1:11" x14ac:dyDescent="0.25">
      <c r="B86" s="73" t="s">
        <v>43</v>
      </c>
      <c r="C86" s="74" t="s">
        <v>44</v>
      </c>
    </row>
    <row r="87" spans="1:11" x14ac:dyDescent="0.25">
      <c r="B87" s="105">
        <v>0</v>
      </c>
      <c r="C87" s="101">
        <f>NPV(B87,$C$78:$C$82)+$C$77</f>
        <v>28000</v>
      </c>
    </row>
    <row r="88" spans="1:11" x14ac:dyDescent="0.25">
      <c r="B88" s="105">
        <v>0.05</v>
      </c>
      <c r="C88" s="96">
        <f t="shared" ref="C88:C95" si="0">NPV(B88,$C$78:$C$82)+$C$77</f>
        <v>19579.812056557857</v>
      </c>
    </row>
    <row r="89" spans="1:11" x14ac:dyDescent="0.25">
      <c r="B89" s="105">
        <v>0.1</v>
      </c>
      <c r="C89" s="96">
        <f t="shared" si="0"/>
        <v>12863.937510478027</v>
      </c>
    </row>
    <row r="90" spans="1:11" x14ac:dyDescent="0.25">
      <c r="B90" s="105">
        <v>0.15</v>
      </c>
      <c r="C90" s="96">
        <f t="shared" si="0"/>
        <v>7436.5629675112214</v>
      </c>
    </row>
    <row r="91" spans="1:11" x14ac:dyDescent="0.25">
      <c r="B91" s="105">
        <v>0.2</v>
      </c>
      <c r="C91" s="96">
        <f t="shared" si="0"/>
        <v>2997.6851851851825</v>
      </c>
    </row>
    <row r="92" spans="1:11" x14ac:dyDescent="0.25">
      <c r="B92" s="105">
        <v>0.25</v>
      </c>
      <c r="C92" s="96">
        <f t="shared" si="0"/>
        <v>-672.64000000000306</v>
      </c>
    </row>
    <row r="93" spans="1:11" x14ac:dyDescent="0.25">
      <c r="B93" s="105">
        <v>0.3</v>
      </c>
      <c r="C93" s="96">
        <f t="shared" si="0"/>
        <v>-3738.0451557126071</v>
      </c>
    </row>
    <row r="94" spans="1:11" x14ac:dyDescent="0.25">
      <c r="B94" s="105">
        <v>0.35</v>
      </c>
      <c r="C94" s="96">
        <f t="shared" si="0"/>
        <v>-6321.9205476765637</v>
      </c>
    </row>
    <row r="95" spans="1:11" x14ac:dyDescent="0.25">
      <c r="B95" s="106">
        <v>0.4</v>
      </c>
      <c r="C95" s="97">
        <f t="shared" si="0"/>
        <v>-8518.4744451716506</v>
      </c>
    </row>
    <row r="121" spans="1:11" x14ac:dyDescent="0.25">
      <c r="A121" s="150" t="s">
        <v>136</v>
      </c>
      <c r="B121" s="150"/>
      <c r="C121" s="150"/>
      <c r="D121" s="150"/>
      <c r="E121" s="150"/>
      <c r="F121" s="150"/>
      <c r="G121" s="150"/>
      <c r="H121" s="150"/>
      <c r="I121" s="150"/>
      <c r="J121" s="150"/>
      <c r="K121" s="150"/>
    </row>
    <row r="122" spans="1:11" s="22" customFormat="1" x14ac:dyDescent="0.25"/>
  </sheetData>
  <customSheetViews>
    <customSheetView guid="{CBCBF4A3-80B0-41EB-8A2C-AEDD52138182}">
      <pageMargins left="0.7" right="0.7" top="0.75" bottom="0.75" header="0.3" footer="0.3"/>
    </customSheetView>
  </customSheetViews>
  <mergeCells count="10">
    <mergeCell ref="A5:K5"/>
    <mergeCell ref="A7:K7"/>
    <mergeCell ref="A20:K20"/>
    <mergeCell ref="A35:K35"/>
    <mergeCell ref="A40:K40"/>
    <mergeCell ref="A53:K53"/>
    <mergeCell ref="A69:K69"/>
    <mergeCell ref="A74:K74"/>
    <mergeCell ref="A84:K84"/>
    <mergeCell ref="A121:K12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0"/>
  <sheetViews>
    <sheetView topLeftCell="A182" workbookViewId="0">
      <selection activeCell="G14" sqref="G14"/>
    </sheetView>
  </sheetViews>
  <sheetFormatPr defaultRowHeight="15.75" x14ac:dyDescent="0.25"/>
  <cols>
    <col min="1" max="1" width="4.7109375" style="22" customWidth="1"/>
    <col min="2" max="2" width="15.28515625" style="22" customWidth="1"/>
    <col min="3" max="33" width="14.7109375" style="22" customWidth="1"/>
    <col min="34" max="54" width="10.7109375" style="22" customWidth="1"/>
    <col min="55" max="16384" width="9.140625" style="22"/>
  </cols>
  <sheetData>
    <row r="1" spans="1:11" ht="16.5" thickBot="1" x14ac:dyDescent="0.3"/>
    <row r="2" spans="1:11" ht="21" x14ac:dyDescent="0.35">
      <c r="B2" s="63" t="s">
        <v>129</v>
      </c>
      <c r="C2" s="68"/>
      <c r="D2" s="67"/>
    </row>
    <row r="3" spans="1:11" ht="21.75" thickBot="1" x14ac:dyDescent="0.4">
      <c r="B3" s="65" t="s">
        <v>130</v>
      </c>
      <c r="C3" s="69"/>
      <c r="D3" s="66"/>
    </row>
    <row r="6" spans="1:11" x14ac:dyDescent="0.25">
      <c r="A6" s="2" t="s">
        <v>131</v>
      </c>
    </row>
    <row r="8" spans="1:11" x14ac:dyDescent="0.25">
      <c r="A8" s="150" t="s">
        <v>70</v>
      </c>
      <c r="B8" s="150"/>
      <c r="C8" s="150"/>
      <c r="D8" s="150"/>
      <c r="E8" s="150"/>
      <c r="F8" s="150"/>
      <c r="G8" s="150"/>
      <c r="H8" s="150"/>
      <c r="I8" s="150"/>
      <c r="J8" s="150"/>
      <c r="K8" s="150"/>
    </row>
    <row r="10" spans="1:11" x14ac:dyDescent="0.25">
      <c r="B10" s="73" t="s">
        <v>9</v>
      </c>
      <c r="C10" s="74" t="s">
        <v>10</v>
      </c>
    </row>
    <row r="11" spans="1:11" x14ac:dyDescent="0.25">
      <c r="B11" s="75">
        <v>0</v>
      </c>
      <c r="C11" s="76">
        <v>25000</v>
      </c>
    </row>
    <row r="12" spans="1:11" x14ac:dyDescent="0.25">
      <c r="B12" s="75">
        <v>1</v>
      </c>
      <c r="C12" s="77">
        <v>-10000</v>
      </c>
    </row>
    <row r="13" spans="1:11" x14ac:dyDescent="0.25">
      <c r="B13" s="75">
        <v>2</v>
      </c>
      <c r="C13" s="77">
        <v>-11000</v>
      </c>
    </row>
    <row r="14" spans="1:11" x14ac:dyDescent="0.25">
      <c r="B14" s="78">
        <v>3</v>
      </c>
      <c r="C14" s="79">
        <v>-12000</v>
      </c>
    </row>
    <row r="16" spans="1:11" x14ac:dyDescent="0.25">
      <c r="A16" s="150" t="s">
        <v>51</v>
      </c>
      <c r="B16" s="150"/>
      <c r="C16" s="150"/>
      <c r="D16" s="150"/>
      <c r="E16" s="150"/>
      <c r="F16" s="150"/>
      <c r="G16" s="150"/>
      <c r="H16" s="150"/>
      <c r="I16" s="150"/>
      <c r="J16" s="150"/>
      <c r="K16" s="150"/>
    </row>
    <row r="18" spans="1:11" x14ac:dyDescent="0.25">
      <c r="B18" s="22" t="s">
        <v>18</v>
      </c>
      <c r="C18" s="41">
        <f>IRR(C11:C14)</f>
        <v>0.1477409188927834</v>
      </c>
    </row>
    <row r="20" spans="1:11" ht="31.5" customHeight="1" x14ac:dyDescent="0.25">
      <c r="A20" s="150" t="s">
        <v>93</v>
      </c>
      <c r="B20" s="150"/>
      <c r="C20" s="150"/>
      <c r="D20" s="150"/>
      <c r="E20" s="150"/>
      <c r="F20" s="150"/>
      <c r="G20" s="150"/>
      <c r="H20" s="150"/>
      <c r="I20" s="150"/>
      <c r="J20" s="150"/>
      <c r="K20" s="150"/>
    </row>
    <row r="22" spans="1:11" x14ac:dyDescent="0.25">
      <c r="B22" s="73" t="s">
        <v>43</v>
      </c>
      <c r="C22" s="74" t="s">
        <v>44</v>
      </c>
    </row>
    <row r="23" spans="1:11" x14ac:dyDescent="0.25">
      <c r="B23" s="105">
        <v>0</v>
      </c>
      <c r="C23" s="101">
        <f t="shared" ref="C23:C29" si="0">NPV(B23,$C$12:$C$14)+$C$11</f>
        <v>-8000</v>
      </c>
    </row>
    <row r="24" spans="1:11" x14ac:dyDescent="0.25">
      <c r="B24" s="105">
        <v>0.05</v>
      </c>
      <c r="C24" s="96">
        <f t="shared" si="0"/>
        <v>-4867.184969225782</v>
      </c>
    </row>
    <row r="25" spans="1:11" x14ac:dyDescent="0.25">
      <c r="B25" s="105">
        <v>0.1</v>
      </c>
      <c r="C25" s="96">
        <f t="shared" si="0"/>
        <v>-2197.595792637112</v>
      </c>
    </row>
    <row r="26" spans="1:11" x14ac:dyDescent="0.25">
      <c r="B26" s="105">
        <v>0.15</v>
      </c>
      <c r="C26" s="96">
        <f t="shared" si="0"/>
        <v>96.572696638446359</v>
      </c>
    </row>
    <row r="27" spans="1:11" x14ac:dyDescent="0.25">
      <c r="B27" s="105">
        <v>0.2</v>
      </c>
      <c r="C27" s="96">
        <f t="shared" si="0"/>
        <v>2083.3333333333321</v>
      </c>
    </row>
    <row r="28" spans="1:11" x14ac:dyDescent="0.25">
      <c r="B28" s="105">
        <v>0.25</v>
      </c>
      <c r="C28" s="96">
        <f t="shared" si="0"/>
        <v>3816</v>
      </c>
    </row>
    <row r="29" spans="1:11" x14ac:dyDescent="0.25">
      <c r="B29" s="106">
        <v>0.3</v>
      </c>
      <c r="C29" s="97">
        <f t="shared" si="0"/>
        <v>5336.8229403732366</v>
      </c>
    </row>
    <row r="53" spans="1:11" x14ac:dyDescent="0.25">
      <c r="A53" s="150" t="s">
        <v>71</v>
      </c>
      <c r="B53" s="150"/>
      <c r="C53" s="150"/>
      <c r="D53" s="150"/>
      <c r="E53" s="150"/>
      <c r="F53" s="150"/>
      <c r="G53" s="150"/>
      <c r="H53" s="150"/>
      <c r="I53" s="150"/>
      <c r="J53" s="150"/>
      <c r="K53" s="150"/>
    </row>
    <row r="55" spans="1:11" x14ac:dyDescent="0.25">
      <c r="A55" s="2" t="s">
        <v>132</v>
      </c>
    </row>
    <row r="57" spans="1:11" ht="47.25" customHeight="1" x14ac:dyDescent="0.25">
      <c r="A57" s="150" t="s">
        <v>94</v>
      </c>
      <c r="B57" s="150"/>
      <c r="C57" s="150"/>
      <c r="D57" s="150"/>
      <c r="E57" s="150"/>
      <c r="F57" s="150"/>
      <c r="G57" s="150"/>
      <c r="H57" s="150"/>
      <c r="I57" s="150"/>
      <c r="J57" s="150"/>
      <c r="K57" s="150"/>
    </row>
    <row r="59" spans="1:11" x14ac:dyDescent="0.25">
      <c r="B59" s="73" t="s">
        <v>9</v>
      </c>
      <c r="C59" s="74" t="s">
        <v>10</v>
      </c>
    </row>
    <row r="60" spans="1:11" x14ac:dyDescent="0.25">
      <c r="B60" s="75">
        <v>0</v>
      </c>
      <c r="C60" s="76">
        <v>-50000</v>
      </c>
    </row>
    <row r="61" spans="1:11" x14ac:dyDescent="0.25">
      <c r="B61" s="75">
        <v>1</v>
      </c>
      <c r="C61" s="77">
        <v>25000</v>
      </c>
    </row>
    <row r="62" spans="1:11" x14ac:dyDescent="0.25">
      <c r="B62" s="75">
        <v>2</v>
      </c>
      <c r="C62" s="77">
        <v>29000</v>
      </c>
    </row>
    <row r="63" spans="1:11" x14ac:dyDescent="0.25">
      <c r="B63" s="75">
        <v>3</v>
      </c>
      <c r="C63" s="77">
        <v>41000</v>
      </c>
    </row>
    <row r="64" spans="1:11" x14ac:dyDescent="0.25">
      <c r="B64" s="75">
        <v>4</v>
      </c>
      <c r="C64" s="77">
        <v>32000</v>
      </c>
    </row>
    <row r="65" spans="1:14" x14ac:dyDescent="0.25">
      <c r="B65" s="78">
        <v>5</v>
      </c>
      <c r="C65" s="79">
        <v>-35000</v>
      </c>
    </row>
    <row r="67" spans="1:14" x14ac:dyDescent="0.25">
      <c r="A67" s="150" t="s">
        <v>45</v>
      </c>
      <c r="B67" s="150"/>
      <c r="C67" s="150"/>
      <c r="D67" s="150"/>
      <c r="E67" s="150"/>
      <c r="F67" s="150"/>
      <c r="G67" s="150"/>
      <c r="H67" s="150"/>
      <c r="I67" s="150"/>
      <c r="J67" s="150"/>
      <c r="K67" s="150"/>
    </row>
    <row r="69" spans="1:14" x14ac:dyDescent="0.25">
      <c r="B69" s="22" t="s">
        <v>18</v>
      </c>
      <c r="C69" s="41">
        <f>IRR(C60:C65)</f>
        <v>0.39130786720804633</v>
      </c>
    </row>
    <row r="71" spans="1:14" x14ac:dyDescent="0.25">
      <c r="A71" s="150" t="s">
        <v>115</v>
      </c>
      <c r="B71" s="150"/>
      <c r="C71" s="150"/>
      <c r="D71" s="150"/>
      <c r="E71" s="150"/>
      <c r="F71" s="150"/>
      <c r="G71" s="150"/>
      <c r="H71" s="150"/>
      <c r="I71" s="150"/>
      <c r="J71" s="150"/>
      <c r="K71" s="150"/>
    </row>
    <row r="73" spans="1:14" x14ac:dyDescent="0.25">
      <c r="B73" s="22" t="s">
        <v>18</v>
      </c>
      <c r="C73" s="34">
        <f>IRR(C60:C65,-0.99)</f>
        <v>-0.44587842342158868</v>
      </c>
    </row>
    <row r="75" spans="1:14" s="32" customFormat="1" x14ac:dyDescent="0.25">
      <c r="A75" s="29" t="s">
        <v>13</v>
      </c>
      <c r="B75" s="30"/>
      <c r="C75" s="30"/>
      <c r="D75" s="30"/>
      <c r="E75" s="31"/>
      <c r="F75" s="30"/>
      <c r="G75" s="30"/>
      <c r="H75" s="30"/>
      <c r="I75" s="30"/>
      <c r="J75" s="30"/>
      <c r="K75" s="30"/>
      <c r="L75" s="30"/>
      <c r="M75" s="30"/>
      <c r="N75" s="30"/>
    </row>
    <row r="76" spans="1:14" s="32" customFormat="1" ht="15.75" customHeight="1" x14ac:dyDescent="0.25">
      <c r="A76" s="152" t="s">
        <v>72</v>
      </c>
      <c r="B76" s="152"/>
      <c r="C76" s="152"/>
      <c r="D76" s="152"/>
      <c r="E76" s="152"/>
      <c r="F76" s="152"/>
      <c r="G76" s="152"/>
      <c r="H76" s="152"/>
      <c r="I76" s="152"/>
      <c r="J76" s="152"/>
      <c r="K76" s="152"/>
      <c r="L76" s="30"/>
      <c r="M76" s="30"/>
      <c r="N76" s="30"/>
    </row>
    <row r="77" spans="1:14" s="32" customFormat="1" x14ac:dyDescent="0.25"/>
    <row r="78" spans="1:14" s="32" customFormat="1" x14ac:dyDescent="0.25"/>
    <row r="79" spans="1:14" s="32" customFormat="1" x14ac:dyDescent="0.25"/>
    <row r="80" spans="1:14" s="32" customFormat="1" x14ac:dyDescent="0.25"/>
    <row r="81" spans="1:11" s="32" customFormat="1" x14ac:dyDescent="0.25"/>
    <row r="82" spans="1:11" s="32" customFormat="1" x14ac:dyDescent="0.25"/>
    <row r="83" spans="1:11" s="32" customFormat="1" x14ac:dyDescent="0.25"/>
    <row r="84" spans="1:11" s="32" customFormat="1" x14ac:dyDescent="0.25"/>
    <row r="85" spans="1:11" s="32" customFormat="1" x14ac:dyDescent="0.25"/>
    <row r="86" spans="1:11" s="32" customFormat="1" x14ac:dyDescent="0.25"/>
    <row r="87" spans="1:11" s="32" customFormat="1" x14ac:dyDescent="0.25"/>
    <row r="88" spans="1:11" s="32" customFormat="1" x14ac:dyDescent="0.25"/>
    <row r="89" spans="1:11" s="32" customFormat="1" x14ac:dyDescent="0.25"/>
    <row r="90" spans="1:11" s="32" customFormat="1" x14ac:dyDescent="0.25"/>
    <row r="91" spans="1:11" s="32" customFormat="1" ht="31.5" customHeight="1" x14ac:dyDescent="0.25">
      <c r="A91" s="149" t="s">
        <v>95</v>
      </c>
      <c r="B91" s="149"/>
      <c r="C91" s="149"/>
      <c r="D91" s="149"/>
      <c r="E91" s="149"/>
      <c r="F91" s="149"/>
      <c r="G91" s="149"/>
      <c r="H91" s="149"/>
      <c r="I91" s="149"/>
      <c r="J91" s="149"/>
      <c r="K91" s="149"/>
    </row>
    <row r="92" spans="1:11" s="32" customFormat="1" x14ac:dyDescent="0.25"/>
    <row r="94" spans="1:11" x14ac:dyDescent="0.25">
      <c r="A94" s="150" t="s">
        <v>52</v>
      </c>
      <c r="B94" s="150"/>
      <c r="C94" s="150"/>
      <c r="D94" s="150"/>
      <c r="E94" s="150"/>
      <c r="F94" s="150"/>
      <c r="G94" s="150"/>
      <c r="H94" s="150"/>
      <c r="I94" s="150"/>
      <c r="J94" s="150"/>
      <c r="K94" s="150"/>
    </row>
    <row r="96" spans="1:11" x14ac:dyDescent="0.25">
      <c r="B96" s="73" t="s">
        <v>43</v>
      </c>
      <c r="C96" s="74" t="s">
        <v>44</v>
      </c>
    </row>
    <row r="97" spans="2:3" x14ac:dyDescent="0.25">
      <c r="B97" s="105">
        <v>-0.5</v>
      </c>
      <c r="C97" s="101">
        <f t="shared" ref="C97:C119" si="1">NPV(B97,$C$61:$C$65)+$C$60</f>
        <v>-164000</v>
      </c>
    </row>
    <row r="98" spans="2:3" x14ac:dyDescent="0.25">
      <c r="B98" s="105">
        <v>-0.45</v>
      </c>
      <c r="C98" s="96">
        <f t="shared" si="1"/>
        <v>-7975.4239340331842</v>
      </c>
    </row>
    <row r="99" spans="2:3" x14ac:dyDescent="0.25">
      <c r="B99" s="105">
        <v>-0.4</v>
      </c>
      <c r="C99" s="96">
        <f t="shared" si="1"/>
        <v>58847.73662551443</v>
      </c>
    </row>
    <row r="100" spans="2:3" x14ac:dyDescent="0.25">
      <c r="B100" s="105">
        <v>-0.35</v>
      </c>
      <c r="C100" s="96">
        <f t="shared" si="1"/>
        <v>84011.952824319451</v>
      </c>
    </row>
    <row r="101" spans="2:3" x14ac:dyDescent="0.25">
      <c r="B101" s="105">
        <v>-0.3</v>
      </c>
      <c r="C101" s="96">
        <f t="shared" si="1"/>
        <v>89462.723865056236</v>
      </c>
    </row>
    <row r="102" spans="2:3" x14ac:dyDescent="0.25">
      <c r="B102" s="105">
        <v>-0.25</v>
      </c>
      <c r="C102" s="96">
        <f t="shared" si="1"/>
        <v>85720.164609053492</v>
      </c>
    </row>
    <row r="103" spans="2:3" x14ac:dyDescent="0.25">
      <c r="B103" s="105">
        <v>-0.20000000000000101</v>
      </c>
      <c r="C103" s="96">
        <f t="shared" si="1"/>
        <v>77954.101562500189</v>
      </c>
    </row>
    <row r="104" spans="2:3" x14ac:dyDescent="0.25">
      <c r="B104" s="105">
        <v>-0.15000000000000099</v>
      </c>
      <c r="C104" s="96">
        <f t="shared" si="1"/>
        <v>68732.590676385225</v>
      </c>
    </row>
    <row r="105" spans="2:3" x14ac:dyDescent="0.25">
      <c r="B105" s="105">
        <v>-0.100000000000001</v>
      </c>
      <c r="C105" s="96">
        <f t="shared" si="1"/>
        <v>59321.919084150635</v>
      </c>
    </row>
    <row r="106" spans="2:3" x14ac:dyDescent="0.25">
      <c r="B106" s="105">
        <v>-5.0000000000000898E-2</v>
      </c>
      <c r="C106" s="96">
        <f t="shared" si="1"/>
        <v>50324.300441945335</v>
      </c>
    </row>
    <row r="107" spans="2:3" x14ac:dyDescent="0.25">
      <c r="B107" s="105">
        <v>-9.9920072216264108E-16</v>
      </c>
      <c r="C107" s="96">
        <f t="shared" si="1"/>
        <v>42000.000000000146</v>
      </c>
    </row>
    <row r="108" spans="2:3" x14ac:dyDescent="0.25">
      <c r="B108" s="105">
        <v>4.9999999999998997E-2</v>
      </c>
      <c r="C108" s="96">
        <f t="shared" si="1"/>
        <v>34433.783591542073</v>
      </c>
    </row>
    <row r="109" spans="2:3" x14ac:dyDescent="0.25">
      <c r="B109" s="105">
        <v>9.9999999999999006E-2</v>
      </c>
      <c r="C109" s="96">
        <f t="shared" si="1"/>
        <v>27622.305977609722</v>
      </c>
    </row>
    <row r="110" spans="2:3" x14ac:dyDescent="0.25">
      <c r="B110" s="105">
        <v>0.149999999999999</v>
      </c>
      <c r="C110" s="96">
        <f t="shared" si="1"/>
        <v>21520.380439637971</v>
      </c>
    </row>
    <row r="111" spans="2:3" x14ac:dyDescent="0.25">
      <c r="B111" s="105">
        <v>0.19999999999999901</v>
      </c>
      <c r="C111" s="96">
        <f t="shared" si="1"/>
        <v>16065.457818930139</v>
      </c>
    </row>
    <row r="112" spans="2:3" x14ac:dyDescent="0.25">
      <c r="B112" s="105">
        <v>0.249999999999999</v>
      </c>
      <c r="C112" s="96">
        <f t="shared" si="1"/>
        <v>11190.400000000081</v>
      </c>
    </row>
    <row r="113" spans="1:11" x14ac:dyDescent="0.25">
      <c r="B113" s="105">
        <v>0.29999999999999899</v>
      </c>
      <c r="C113" s="96">
        <f t="shared" si="1"/>
        <v>6829.9159962617996</v>
      </c>
    </row>
    <row r="114" spans="1:11" x14ac:dyDescent="0.25">
      <c r="B114" s="105">
        <v>0.34999999999999898</v>
      </c>
      <c r="C114" s="96">
        <f t="shared" si="1"/>
        <v>2923.5641432480552</v>
      </c>
    </row>
    <row r="115" spans="1:11" x14ac:dyDescent="0.25">
      <c r="B115" s="105">
        <v>0.39999999999999902</v>
      </c>
      <c r="C115" s="96">
        <f t="shared" si="1"/>
        <v>-583.09037900868134</v>
      </c>
    </row>
    <row r="116" spans="1:11" x14ac:dyDescent="0.25">
      <c r="B116" s="105">
        <v>0.45</v>
      </c>
      <c r="C116" s="96">
        <f t="shared" si="1"/>
        <v>-3738.2864314427206</v>
      </c>
    </row>
    <row r="117" spans="1:11" x14ac:dyDescent="0.25">
      <c r="B117" s="105">
        <v>0.5</v>
      </c>
      <c r="C117" s="96">
        <f t="shared" si="1"/>
        <v>-6584.3621399177064</v>
      </c>
    </row>
    <row r="118" spans="1:11" x14ac:dyDescent="0.25">
      <c r="B118" s="105">
        <v>0.55000000000000004</v>
      </c>
      <c r="C118" s="96">
        <f t="shared" si="1"/>
        <v>-9158.2684376494508</v>
      </c>
    </row>
    <row r="119" spans="1:11" x14ac:dyDescent="0.25">
      <c r="B119" s="106">
        <v>0.6</v>
      </c>
      <c r="C119" s="97">
        <f t="shared" si="1"/>
        <v>-11492.156982421875</v>
      </c>
    </row>
    <row r="122" spans="1:11" x14ac:dyDescent="0.25">
      <c r="A122" s="2" t="s">
        <v>53</v>
      </c>
    </row>
    <row r="124" spans="1:11" ht="31.5" customHeight="1" x14ac:dyDescent="0.25">
      <c r="A124" s="150" t="s">
        <v>99</v>
      </c>
      <c r="B124" s="150"/>
      <c r="C124" s="150"/>
      <c r="D124" s="150"/>
      <c r="E124" s="150"/>
      <c r="F124" s="150"/>
      <c r="G124" s="150"/>
      <c r="H124" s="150"/>
      <c r="I124" s="150"/>
      <c r="J124" s="150"/>
      <c r="K124" s="150"/>
    </row>
    <row r="126" spans="1:11" s="25" customFormat="1" x14ac:dyDescent="0.25">
      <c r="B126" s="73" t="s">
        <v>9</v>
      </c>
      <c r="C126" s="74" t="s">
        <v>10</v>
      </c>
    </row>
    <row r="127" spans="1:11" x14ac:dyDescent="0.25">
      <c r="B127" s="111">
        <v>0</v>
      </c>
      <c r="C127" s="112">
        <v>-12000</v>
      </c>
    </row>
    <row r="128" spans="1:11" x14ac:dyDescent="0.25">
      <c r="B128" s="111">
        <v>1</v>
      </c>
      <c r="C128" s="113">
        <v>5800</v>
      </c>
    </row>
    <row r="129" spans="1:11" x14ac:dyDescent="0.25">
      <c r="B129" s="111">
        <v>2</v>
      </c>
      <c r="C129" s="113">
        <v>6500</v>
      </c>
    </row>
    <row r="130" spans="1:11" x14ac:dyDescent="0.25">
      <c r="B130" s="111">
        <v>3</v>
      </c>
      <c r="C130" s="113">
        <v>6200</v>
      </c>
    </row>
    <row r="131" spans="1:11" x14ac:dyDescent="0.25">
      <c r="B131" s="111">
        <v>4</v>
      </c>
      <c r="C131" s="113">
        <v>5100</v>
      </c>
    </row>
    <row r="132" spans="1:11" x14ac:dyDescent="0.25">
      <c r="B132" s="114">
        <v>5</v>
      </c>
      <c r="C132" s="115">
        <v>-4300</v>
      </c>
    </row>
    <row r="133" spans="1:11" x14ac:dyDescent="0.25">
      <c r="B133" s="43"/>
      <c r="C133" s="44"/>
    </row>
    <row r="134" spans="1:11" x14ac:dyDescent="0.25">
      <c r="B134" s="43" t="s">
        <v>57</v>
      </c>
      <c r="D134" s="45">
        <v>0.11</v>
      </c>
    </row>
    <row r="135" spans="1:11" x14ac:dyDescent="0.25">
      <c r="B135" s="43" t="s">
        <v>58</v>
      </c>
      <c r="D135" s="45">
        <v>0.08</v>
      </c>
    </row>
    <row r="136" spans="1:11" x14ac:dyDescent="0.25">
      <c r="B136" s="43"/>
      <c r="D136" s="45"/>
    </row>
    <row r="137" spans="1:11" ht="63" customHeight="1" x14ac:dyDescent="0.25">
      <c r="A137" s="150" t="s">
        <v>116</v>
      </c>
      <c r="B137" s="150"/>
      <c r="C137" s="150"/>
      <c r="D137" s="150"/>
      <c r="E137" s="150"/>
      <c r="F137" s="150"/>
      <c r="G137" s="150"/>
      <c r="H137" s="150"/>
      <c r="I137" s="150"/>
      <c r="J137" s="150"/>
      <c r="K137" s="150"/>
    </row>
    <row r="138" spans="1:11" x14ac:dyDescent="0.25">
      <c r="B138" s="46"/>
      <c r="C138" s="46"/>
    </row>
    <row r="139" spans="1:11" x14ac:dyDescent="0.25">
      <c r="B139" s="153" t="s">
        <v>54</v>
      </c>
      <c r="C139" s="154"/>
    </row>
    <row r="140" spans="1:11" x14ac:dyDescent="0.25">
      <c r="B140" s="116" t="s">
        <v>9</v>
      </c>
      <c r="C140" s="117" t="s">
        <v>10</v>
      </c>
    </row>
    <row r="141" spans="1:11" x14ac:dyDescent="0.25">
      <c r="B141" s="118">
        <v>0</v>
      </c>
      <c r="C141" s="119">
        <f>C127+IF(C128&lt;0,PV(D134,1,0,-C128),0)+IF(C129&lt;0,PV(D134,2,0,-C129),0)+IF(C130&lt;0,PV(D134,3,0,-C130),0)+IF(C131&lt;0,PV(D134,4,0,-C131),0)+IF(C132&lt;0,PV(D134,5,0,-C132),0)</f>
        <v>-14551.840710651803</v>
      </c>
    </row>
    <row r="142" spans="1:11" x14ac:dyDescent="0.25">
      <c r="B142" s="118">
        <v>1</v>
      </c>
      <c r="C142" s="120">
        <f>IF(C128&gt;0,C128,0)</f>
        <v>5800</v>
      </c>
    </row>
    <row r="143" spans="1:11" x14ac:dyDescent="0.25">
      <c r="B143" s="118">
        <v>2</v>
      </c>
      <c r="C143" s="120">
        <f t="shared" ref="C143:C146" si="2">IF(C129&gt;0,C129,0)</f>
        <v>6500</v>
      </c>
    </row>
    <row r="144" spans="1:11" x14ac:dyDescent="0.25">
      <c r="B144" s="118">
        <v>3</v>
      </c>
      <c r="C144" s="120">
        <f t="shared" si="2"/>
        <v>6200</v>
      </c>
    </row>
    <row r="145" spans="1:11" x14ac:dyDescent="0.25">
      <c r="B145" s="118">
        <v>4</v>
      </c>
      <c r="C145" s="120">
        <f t="shared" si="2"/>
        <v>5100</v>
      </c>
    </row>
    <row r="146" spans="1:11" x14ac:dyDescent="0.25">
      <c r="B146" s="121">
        <v>5</v>
      </c>
      <c r="C146" s="122">
        <f t="shared" si="2"/>
        <v>0</v>
      </c>
    </row>
    <row r="147" spans="1:11" x14ac:dyDescent="0.25">
      <c r="B147" s="47"/>
      <c r="C147" s="47"/>
    </row>
    <row r="148" spans="1:11" x14ac:dyDescent="0.25">
      <c r="B148" s="47" t="s">
        <v>59</v>
      </c>
      <c r="C148" s="49">
        <f>IRR(C141:C146)</f>
        <v>0.23076249650686687</v>
      </c>
    </row>
    <row r="149" spans="1:11" x14ac:dyDescent="0.25">
      <c r="B149" s="47"/>
      <c r="C149" s="48"/>
    </row>
    <row r="150" spans="1:11" ht="31.5" customHeight="1" x14ac:dyDescent="0.25">
      <c r="A150" s="150" t="s">
        <v>117</v>
      </c>
      <c r="B150" s="150"/>
      <c r="C150" s="150"/>
      <c r="D150" s="150"/>
      <c r="E150" s="150"/>
      <c r="F150" s="150"/>
      <c r="G150" s="150"/>
      <c r="H150" s="150"/>
      <c r="I150" s="150"/>
      <c r="J150" s="150"/>
      <c r="K150" s="150"/>
    </row>
    <row r="151" spans="1:11" x14ac:dyDescent="0.25">
      <c r="B151" s="47"/>
      <c r="C151" s="48"/>
    </row>
    <row r="152" spans="1:11" x14ac:dyDescent="0.25">
      <c r="B152" s="153" t="s">
        <v>55</v>
      </c>
      <c r="C152" s="154"/>
    </row>
    <row r="153" spans="1:11" x14ac:dyDescent="0.25">
      <c r="B153" s="116" t="s">
        <v>9</v>
      </c>
      <c r="C153" s="117" t="s">
        <v>10</v>
      </c>
    </row>
    <row r="154" spans="1:11" x14ac:dyDescent="0.25">
      <c r="B154" s="118">
        <v>0</v>
      </c>
      <c r="C154" s="119">
        <f>C127</f>
        <v>-12000</v>
      </c>
    </row>
    <row r="155" spans="1:11" x14ac:dyDescent="0.25">
      <c r="B155" s="118">
        <v>1</v>
      </c>
      <c r="C155" s="120">
        <v>0</v>
      </c>
    </row>
    <row r="156" spans="1:11" x14ac:dyDescent="0.25">
      <c r="B156" s="118">
        <v>2</v>
      </c>
      <c r="C156" s="120">
        <v>0</v>
      </c>
    </row>
    <row r="157" spans="1:11" x14ac:dyDescent="0.25">
      <c r="B157" s="118">
        <v>3</v>
      </c>
      <c r="C157" s="120">
        <v>0</v>
      </c>
    </row>
    <row r="158" spans="1:11" x14ac:dyDescent="0.25">
      <c r="B158" s="118">
        <v>4</v>
      </c>
      <c r="C158" s="120">
        <v>0</v>
      </c>
    </row>
    <row r="159" spans="1:11" x14ac:dyDescent="0.25">
      <c r="B159" s="121">
        <v>5</v>
      </c>
      <c r="C159" s="122">
        <f>C132+FV(D135,1,0,-C131)+FV(D135,2,0,-C130)+FV(D135,3,0,-C129)+FV(D135,4,0,-C128)</f>
        <v>24518.643968000004</v>
      </c>
    </row>
    <row r="160" spans="1:11" x14ac:dyDescent="0.25">
      <c r="B160" s="47"/>
      <c r="C160" s="47"/>
    </row>
    <row r="161" spans="1:11" x14ac:dyDescent="0.25">
      <c r="B161" s="47" t="s">
        <v>59</v>
      </c>
      <c r="C161" s="49">
        <f>IRR(C154:C159)</f>
        <v>0.15362070013225915</v>
      </c>
    </row>
    <row r="162" spans="1:11" x14ac:dyDescent="0.25">
      <c r="B162" s="47"/>
      <c r="C162" s="49"/>
    </row>
    <row r="163" spans="1:11" x14ac:dyDescent="0.25">
      <c r="A163" s="150" t="s">
        <v>100</v>
      </c>
      <c r="B163" s="150"/>
      <c r="C163" s="150"/>
      <c r="D163" s="150"/>
      <c r="E163" s="150"/>
      <c r="F163" s="150"/>
      <c r="G163" s="150"/>
      <c r="H163" s="150"/>
      <c r="I163" s="150"/>
      <c r="J163" s="150"/>
      <c r="K163" s="150"/>
    </row>
    <row r="164" spans="1:11" x14ac:dyDescent="0.25">
      <c r="B164" s="47"/>
      <c r="C164" s="49"/>
    </row>
    <row r="165" spans="1:11" ht="47.25" customHeight="1" x14ac:dyDescent="0.25">
      <c r="A165" s="150" t="s">
        <v>133</v>
      </c>
      <c r="B165" s="150"/>
      <c r="C165" s="150"/>
      <c r="D165" s="150"/>
      <c r="E165" s="150"/>
      <c r="F165" s="150"/>
      <c r="G165" s="150"/>
      <c r="H165" s="150"/>
      <c r="I165" s="150"/>
      <c r="J165" s="150"/>
      <c r="K165" s="150"/>
    </row>
    <row r="166" spans="1:11" x14ac:dyDescent="0.25">
      <c r="B166" s="47"/>
      <c r="C166" s="48"/>
    </row>
    <row r="167" spans="1:11" x14ac:dyDescent="0.25">
      <c r="B167" s="153" t="s">
        <v>56</v>
      </c>
      <c r="C167" s="154"/>
    </row>
    <row r="168" spans="1:11" x14ac:dyDescent="0.25">
      <c r="B168" s="116" t="s">
        <v>9</v>
      </c>
      <c r="C168" s="117" t="s">
        <v>10</v>
      </c>
    </row>
    <row r="169" spans="1:11" x14ac:dyDescent="0.25">
      <c r="B169" s="118">
        <v>0</v>
      </c>
      <c r="C169" s="119">
        <f>IF(C127&lt;0,C127,0)+IF(C128&lt;0,PV(D134,1,0,-C128),0)+IF(C129&lt;0,PV(D134,2,0,-C129),0)+IF(C130&lt;0,PV(D134,3,0,-C130),0)+IF(C131&lt;0,PV(D134,4,0,-C131),0)+IF(C132&lt;0,PV(D134,5,0,-C132),0)</f>
        <v>-14551.840710651803</v>
      </c>
    </row>
    <row r="170" spans="1:11" x14ac:dyDescent="0.25">
      <c r="B170" s="118">
        <v>1</v>
      </c>
      <c r="C170" s="120">
        <v>0</v>
      </c>
    </row>
    <row r="171" spans="1:11" x14ac:dyDescent="0.25">
      <c r="B171" s="118">
        <v>2</v>
      </c>
      <c r="C171" s="120">
        <v>0</v>
      </c>
    </row>
    <row r="172" spans="1:11" x14ac:dyDescent="0.25">
      <c r="B172" s="118">
        <v>3</v>
      </c>
      <c r="C172" s="120">
        <v>0</v>
      </c>
    </row>
    <row r="173" spans="1:11" x14ac:dyDescent="0.25">
      <c r="B173" s="118">
        <v>4</v>
      </c>
      <c r="C173" s="120">
        <v>0</v>
      </c>
    </row>
    <row r="174" spans="1:11" x14ac:dyDescent="0.25">
      <c r="B174" s="121">
        <v>5</v>
      </c>
      <c r="C174" s="122">
        <f>IF(C127&gt;0,FV(D135,5,0,-C127),0)+IF(C128&gt;0,FV(D135,4,0,-C128),0)+IF(C129&gt;0,FV(D135,3,0,-C129),0)+IF(C130&gt;0,FV(D135,2,0,-C130),0)+IF(C131&gt;0,FV(D135,1,0,-C131),0)+IF(C132&gt;0,C132,0)</f>
        <v>28818.643968000004</v>
      </c>
    </row>
    <row r="175" spans="1:11" x14ac:dyDescent="0.25">
      <c r="B175" s="47"/>
      <c r="C175" s="47"/>
    </row>
    <row r="176" spans="1:11" x14ac:dyDescent="0.25">
      <c r="B176" s="47" t="s">
        <v>59</v>
      </c>
      <c r="C176" s="49">
        <f>IRR(C169:C174)</f>
        <v>0.1464394494713015</v>
      </c>
    </row>
    <row r="178" spans="1:14" x14ac:dyDescent="0.25">
      <c r="A178" s="150" t="s">
        <v>60</v>
      </c>
      <c r="B178" s="150"/>
      <c r="C178" s="150"/>
      <c r="D178" s="150"/>
      <c r="E178" s="150"/>
      <c r="F178" s="150"/>
      <c r="G178" s="150"/>
      <c r="H178" s="150"/>
      <c r="I178" s="150"/>
      <c r="J178" s="150"/>
      <c r="K178" s="150"/>
    </row>
    <row r="180" spans="1:14" x14ac:dyDescent="0.25">
      <c r="B180" s="47" t="s">
        <v>59</v>
      </c>
      <c r="C180" s="49">
        <f>MIRR(C127:C132,D134,D135)</f>
        <v>0.14643944947130594</v>
      </c>
    </row>
    <row r="181" spans="1:14" x14ac:dyDescent="0.25">
      <c r="B181" s="47"/>
      <c r="C181" s="49"/>
    </row>
    <row r="182" spans="1:14" ht="31.5" customHeight="1" x14ac:dyDescent="0.25">
      <c r="A182" s="150" t="s">
        <v>101</v>
      </c>
      <c r="B182" s="150"/>
      <c r="C182" s="150"/>
      <c r="D182" s="150"/>
      <c r="E182" s="150"/>
      <c r="F182" s="150"/>
      <c r="G182" s="150"/>
      <c r="H182" s="150"/>
      <c r="I182" s="150"/>
      <c r="J182" s="150"/>
      <c r="K182" s="150"/>
    </row>
    <row r="184" spans="1:14" s="32" customFormat="1" x14ac:dyDescent="0.25">
      <c r="A184" s="29" t="s">
        <v>13</v>
      </c>
      <c r="B184" s="30"/>
      <c r="C184" s="30"/>
      <c r="D184" s="30"/>
      <c r="E184" s="31"/>
      <c r="F184" s="30"/>
      <c r="G184" s="30"/>
      <c r="H184" s="30"/>
      <c r="I184" s="30"/>
      <c r="J184" s="30"/>
      <c r="K184" s="30"/>
      <c r="L184" s="30"/>
      <c r="M184" s="30"/>
      <c r="N184" s="30"/>
    </row>
    <row r="185" spans="1:14" s="32" customFormat="1" ht="15.75" customHeight="1" x14ac:dyDescent="0.25">
      <c r="A185" s="152" t="s">
        <v>61</v>
      </c>
      <c r="B185" s="152"/>
      <c r="C185" s="152"/>
      <c r="D185" s="152"/>
      <c r="E185" s="152"/>
      <c r="F185" s="152"/>
      <c r="G185" s="152"/>
      <c r="H185" s="152"/>
      <c r="I185" s="152"/>
      <c r="J185" s="152"/>
      <c r="K185" s="152"/>
      <c r="L185" s="30"/>
      <c r="M185" s="30"/>
      <c r="N185" s="30"/>
    </row>
    <row r="186" spans="1:14" s="32" customFormat="1" x14ac:dyDescent="0.25"/>
    <row r="187" spans="1:14" s="32" customFormat="1" x14ac:dyDescent="0.25"/>
    <row r="188" spans="1:14" s="32" customFormat="1" x14ac:dyDescent="0.25"/>
    <row r="189" spans="1:14" s="32" customFormat="1" x14ac:dyDescent="0.25"/>
    <row r="190" spans="1:14" s="32" customFormat="1" x14ac:dyDescent="0.25"/>
    <row r="191" spans="1:14" s="32" customFormat="1" x14ac:dyDescent="0.25"/>
    <row r="192" spans="1:14" s="32" customFormat="1" x14ac:dyDescent="0.25"/>
    <row r="193" spans="1:11" s="32" customFormat="1" x14ac:dyDescent="0.25"/>
    <row r="194" spans="1:11" s="32" customFormat="1" x14ac:dyDescent="0.25"/>
    <row r="195" spans="1:11" s="32" customFormat="1" x14ac:dyDescent="0.25"/>
    <row r="196" spans="1:11" s="32" customFormat="1" x14ac:dyDescent="0.25"/>
    <row r="197" spans="1:11" s="32" customFormat="1" x14ac:dyDescent="0.25"/>
    <row r="198" spans="1:11" s="32" customFormat="1" x14ac:dyDescent="0.25"/>
    <row r="199" spans="1:11" s="32" customFormat="1" x14ac:dyDescent="0.25"/>
    <row r="200" spans="1:11" s="32" customFormat="1" x14ac:dyDescent="0.25"/>
    <row r="201" spans="1:11" s="32" customFormat="1" x14ac:dyDescent="0.25"/>
    <row r="202" spans="1:11" s="32" customFormat="1" x14ac:dyDescent="0.25">
      <c r="A202" s="149" t="s">
        <v>62</v>
      </c>
      <c r="B202" s="149"/>
      <c r="C202" s="149"/>
      <c r="D202" s="149"/>
      <c r="E202" s="149"/>
      <c r="F202" s="149"/>
      <c r="G202" s="149"/>
      <c r="H202" s="149"/>
      <c r="I202" s="149"/>
      <c r="J202" s="149"/>
      <c r="K202" s="149"/>
    </row>
    <row r="203" spans="1:11" s="32" customFormat="1" x14ac:dyDescent="0.25"/>
    <row r="205" spans="1:11" x14ac:dyDescent="0.25">
      <c r="A205" s="155" t="s">
        <v>134</v>
      </c>
      <c r="B205" s="155"/>
      <c r="C205" s="155"/>
      <c r="D205" s="155"/>
      <c r="E205" s="155"/>
      <c r="F205" s="155"/>
    </row>
    <row r="207" spans="1:11" ht="47.25" customHeight="1" x14ac:dyDescent="0.25">
      <c r="A207" s="150" t="s">
        <v>96</v>
      </c>
      <c r="B207" s="150"/>
      <c r="C207" s="150"/>
      <c r="D207" s="150"/>
      <c r="E207" s="150"/>
      <c r="F207" s="150"/>
      <c r="G207" s="150"/>
      <c r="H207" s="150"/>
      <c r="I207" s="150"/>
      <c r="J207" s="150"/>
      <c r="K207" s="150"/>
    </row>
    <row r="209" spans="1:11" x14ac:dyDescent="0.25">
      <c r="B209" s="73" t="s">
        <v>9</v>
      </c>
      <c r="C209" s="90" t="s">
        <v>46</v>
      </c>
      <c r="D209" s="74" t="s">
        <v>47</v>
      </c>
    </row>
    <row r="210" spans="1:11" x14ac:dyDescent="0.25">
      <c r="B210" s="75">
        <v>0</v>
      </c>
      <c r="C210" s="103">
        <v>-100000</v>
      </c>
      <c r="D210" s="76">
        <v>-110000</v>
      </c>
    </row>
    <row r="211" spans="1:11" x14ac:dyDescent="0.25">
      <c r="B211" s="75">
        <v>1</v>
      </c>
      <c r="C211" s="104">
        <v>35000</v>
      </c>
      <c r="D211" s="77">
        <v>38000</v>
      </c>
    </row>
    <row r="212" spans="1:11" x14ac:dyDescent="0.25">
      <c r="B212" s="75">
        <v>2</v>
      </c>
      <c r="C212" s="104">
        <v>29000</v>
      </c>
      <c r="D212" s="77">
        <v>36000</v>
      </c>
    </row>
    <row r="213" spans="1:11" x14ac:dyDescent="0.25">
      <c r="B213" s="75">
        <v>3</v>
      </c>
      <c r="C213" s="104">
        <v>29000</v>
      </c>
      <c r="D213" s="77">
        <v>30000</v>
      </c>
    </row>
    <row r="214" spans="1:11" x14ac:dyDescent="0.25">
      <c r="B214" s="75">
        <v>4</v>
      </c>
      <c r="C214" s="104">
        <v>29000</v>
      </c>
      <c r="D214" s="77">
        <v>29000</v>
      </c>
    </row>
    <row r="215" spans="1:11" x14ac:dyDescent="0.25">
      <c r="B215" s="78">
        <v>5</v>
      </c>
      <c r="C215" s="107">
        <v>20000</v>
      </c>
      <c r="D215" s="79">
        <v>21000</v>
      </c>
    </row>
    <row r="217" spans="1:11" x14ac:dyDescent="0.25">
      <c r="B217" s="25" t="s">
        <v>18</v>
      </c>
      <c r="C217" s="34">
        <f>IRR(C210:C215)</f>
        <v>0.14066416545862936</v>
      </c>
      <c r="D217" s="34">
        <f>IRR(D210:D215)</f>
        <v>0.13733920733474902</v>
      </c>
    </row>
    <row r="219" spans="1:11" ht="47.25" customHeight="1" x14ac:dyDescent="0.25">
      <c r="A219" s="150" t="s">
        <v>97</v>
      </c>
      <c r="B219" s="150"/>
      <c r="C219" s="150"/>
      <c r="D219" s="150"/>
      <c r="E219" s="150"/>
      <c r="F219" s="150"/>
      <c r="G219" s="150"/>
      <c r="H219" s="150"/>
      <c r="I219" s="150"/>
      <c r="J219" s="150"/>
      <c r="K219" s="150"/>
    </row>
    <row r="221" spans="1:11" ht="31.5" x14ac:dyDescent="0.25">
      <c r="B221" s="73" t="s">
        <v>9</v>
      </c>
      <c r="C221" s="83" t="s">
        <v>48</v>
      </c>
    </row>
    <row r="222" spans="1:11" x14ac:dyDescent="0.25">
      <c r="B222" s="75">
        <v>0</v>
      </c>
      <c r="C222" s="84">
        <f t="shared" ref="C222:C227" si="3">IF($D$210&lt;$C$210,D210-C210,C210-D210)</f>
        <v>-10000</v>
      </c>
    </row>
    <row r="223" spans="1:11" x14ac:dyDescent="0.25">
      <c r="B223" s="75">
        <v>1</v>
      </c>
      <c r="C223" s="85">
        <f t="shared" si="3"/>
        <v>3000</v>
      </c>
    </row>
    <row r="224" spans="1:11" x14ac:dyDescent="0.25">
      <c r="B224" s="75">
        <v>2</v>
      </c>
      <c r="C224" s="85">
        <f t="shared" si="3"/>
        <v>7000</v>
      </c>
    </row>
    <row r="225" spans="1:11" x14ac:dyDescent="0.25">
      <c r="B225" s="75">
        <v>3</v>
      </c>
      <c r="C225" s="85">
        <f t="shared" si="3"/>
        <v>1000</v>
      </c>
    </row>
    <row r="226" spans="1:11" x14ac:dyDescent="0.25">
      <c r="B226" s="75">
        <v>4</v>
      </c>
      <c r="C226" s="85">
        <f t="shared" si="3"/>
        <v>0</v>
      </c>
    </row>
    <row r="227" spans="1:11" x14ac:dyDescent="0.25">
      <c r="B227" s="78">
        <v>5</v>
      </c>
      <c r="C227" s="86">
        <f t="shared" si="3"/>
        <v>1000</v>
      </c>
    </row>
    <row r="229" spans="1:11" x14ac:dyDescent="0.25">
      <c r="A229" s="150" t="s">
        <v>135</v>
      </c>
      <c r="B229" s="150"/>
      <c r="C229" s="150"/>
      <c r="D229" s="150"/>
      <c r="E229" s="150"/>
      <c r="F229" s="150"/>
      <c r="G229" s="150"/>
      <c r="H229" s="150"/>
      <c r="I229" s="150"/>
      <c r="J229" s="150"/>
      <c r="K229" s="150"/>
    </row>
    <row r="231" spans="1:11" x14ac:dyDescent="0.25">
      <c r="B231" s="22" t="s">
        <v>49</v>
      </c>
      <c r="C231" s="34">
        <f>IRR(C222:C227)</f>
        <v>9.3608450520733744E-2</v>
      </c>
    </row>
    <row r="233" spans="1:11" x14ac:dyDescent="0.25">
      <c r="A233" s="150" t="s">
        <v>98</v>
      </c>
      <c r="B233" s="150"/>
      <c r="C233" s="150"/>
      <c r="D233" s="150"/>
      <c r="E233" s="150"/>
      <c r="F233" s="150"/>
      <c r="G233" s="150"/>
      <c r="H233" s="150"/>
      <c r="I233" s="150"/>
      <c r="J233" s="150"/>
      <c r="K233" s="150"/>
    </row>
    <row r="235" spans="1:11" x14ac:dyDescent="0.25">
      <c r="B235" s="73" t="s">
        <v>50</v>
      </c>
      <c r="C235" s="90" t="s">
        <v>46</v>
      </c>
      <c r="D235" s="74" t="s">
        <v>47</v>
      </c>
    </row>
    <row r="236" spans="1:11" x14ac:dyDescent="0.25">
      <c r="B236" s="108">
        <v>0</v>
      </c>
      <c r="C236" s="109">
        <f>NPV(B236,$C$211:$C$215)+$C$210</f>
        <v>42000</v>
      </c>
      <c r="D236" s="101">
        <f>NPV(B236,$D$211:$D$215)+$D$210</f>
        <v>44000</v>
      </c>
    </row>
    <row r="237" spans="1:11" x14ac:dyDescent="0.25">
      <c r="B237" s="108">
        <v>0.05</v>
      </c>
      <c r="C237" s="100">
        <f>NPV(B237,$C$211:$C$215)+$C$210</f>
        <v>24217.373664363331</v>
      </c>
      <c r="D237" s="96">
        <f>NPV(B237,$D$211:$D$215)+$D$210</f>
        <v>25071.086635712476</v>
      </c>
    </row>
    <row r="238" spans="1:11" x14ac:dyDescent="0.25">
      <c r="B238" s="108">
        <v>0.1</v>
      </c>
      <c r="C238" s="100">
        <f>NPV(B238,$C$211:$C$215)+$C$210</f>
        <v>9799.0698598580348</v>
      </c>
      <c r="D238" s="96">
        <f>NPV(B238,$D$211:$D$215)+$D$210</f>
        <v>9683.7026780336455</v>
      </c>
    </row>
    <row r="239" spans="1:11" x14ac:dyDescent="0.25">
      <c r="B239" s="108">
        <v>0.15</v>
      </c>
      <c r="C239" s="100">
        <f>NPV(B239,$C$211:$C$215)+$C$210</f>
        <v>-2044.7014710061194</v>
      </c>
      <c r="D239" s="96">
        <f>NPV(B239,$D$211:$D$215)+$D$210</f>
        <v>-2988.307180024407</v>
      </c>
    </row>
    <row r="240" spans="1:11" x14ac:dyDescent="0.25">
      <c r="B240" s="110">
        <v>0.2</v>
      </c>
      <c r="C240" s="102">
        <f>NPV(B240,$C$211:$C$215)+$C$210</f>
        <v>-11889.146090534967</v>
      </c>
      <c r="D240" s="97">
        <f>NPV(B240,$D$211:$D$215)+$D$210</f>
        <v>-13547.453703703679</v>
      </c>
    </row>
  </sheetData>
  <mergeCells count="27">
    <mergeCell ref="A8:K8"/>
    <mergeCell ref="A16:K16"/>
    <mergeCell ref="A233:K233"/>
    <mergeCell ref="A205:F205"/>
    <mergeCell ref="A20:K20"/>
    <mergeCell ref="A53:K53"/>
    <mergeCell ref="A57:K57"/>
    <mergeCell ref="A67:K67"/>
    <mergeCell ref="A71:K71"/>
    <mergeCell ref="A76:K76"/>
    <mergeCell ref="A91:K91"/>
    <mergeCell ref="A94:K94"/>
    <mergeCell ref="A207:K207"/>
    <mergeCell ref="A219:K219"/>
    <mergeCell ref="A229:K229"/>
    <mergeCell ref="A202:K202"/>
    <mergeCell ref="A124:K124"/>
    <mergeCell ref="A137:K137"/>
    <mergeCell ref="B139:C139"/>
    <mergeCell ref="A150:K150"/>
    <mergeCell ref="B152:C152"/>
    <mergeCell ref="A185:K185"/>
    <mergeCell ref="A163:K163"/>
    <mergeCell ref="A165:K165"/>
    <mergeCell ref="B167:C167"/>
    <mergeCell ref="A178:K178"/>
    <mergeCell ref="A182:K18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topLeftCell="B18" workbookViewId="0">
      <selection activeCell="C33" sqref="C33"/>
    </sheetView>
  </sheetViews>
  <sheetFormatPr defaultRowHeight="15" x14ac:dyDescent="0.25"/>
  <cols>
    <col min="1" max="1" width="17.28515625" bestFit="1" customWidth="1"/>
    <col min="2" max="2" width="18.42578125" bestFit="1" customWidth="1"/>
    <col min="3" max="3" width="20.42578125" bestFit="1" customWidth="1"/>
    <col min="4" max="4" width="18.42578125" bestFit="1" customWidth="1"/>
    <col min="5" max="5" width="12.5703125" bestFit="1" customWidth="1"/>
  </cols>
  <sheetData>
    <row r="1" spans="1:10" x14ac:dyDescent="0.25">
      <c r="A1" s="131" t="s">
        <v>143</v>
      </c>
      <c r="B1" s="131" t="s">
        <v>144</v>
      </c>
      <c r="C1" s="131" t="s">
        <v>146</v>
      </c>
      <c r="D1" s="131" t="s">
        <v>147</v>
      </c>
      <c r="E1" t="s">
        <v>50</v>
      </c>
      <c r="G1" t="s">
        <v>145</v>
      </c>
    </row>
    <row r="2" spans="1:10" x14ac:dyDescent="0.25">
      <c r="A2" s="131">
        <v>0</v>
      </c>
      <c r="B2" s="132">
        <v>-195000</v>
      </c>
      <c r="C2" s="132">
        <v>-360000</v>
      </c>
      <c r="D2" s="132">
        <v>-195000</v>
      </c>
      <c r="E2" s="136">
        <v>0.1</v>
      </c>
      <c r="G2" t="s">
        <v>145</v>
      </c>
      <c r="J2" t="s">
        <v>145</v>
      </c>
    </row>
    <row r="3" spans="1:10" x14ac:dyDescent="0.25">
      <c r="A3" s="131">
        <v>1</v>
      </c>
      <c r="B3" s="132">
        <v>126000</v>
      </c>
      <c r="C3" s="132">
        <v>224000</v>
      </c>
      <c r="D3" s="132">
        <v>136000</v>
      </c>
      <c r="E3" t="s">
        <v>145</v>
      </c>
      <c r="G3" t="s">
        <v>145</v>
      </c>
      <c r="H3" t="s">
        <v>145</v>
      </c>
      <c r="J3" t="s">
        <v>145</v>
      </c>
    </row>
    <row r="4" spans="1:10" x14ac:dyDescent="0.25">
      <c r="A4" s="131">
        <v>2</v>
      </c>
      <c r="B4" s="132">
        <v>126000</v>
      </c>
      <c r="C4" s="132">
        <v>224000</v>
      </c>
      <c r="D4" s="132">
        <v>106000</v>
      </c>
      <c r="E4" t="s">
        <v>145</v>
      </c>
      <c r="G4" t="s">
        <v>145</v>
      </c>
      <c r="H4" t="s">
        <v>145</v>
      </c>
      <c r="J4" t="s">
        <v>145</v>
      </c>
    </row>
    <row r="5" spans="1:10" x14ac:dyDescent="0.25">
      <c r="A5" s="131" t="s">
        <v>44</v>
      </c>
      <c r="B5" s="133">
        <f>B2+NPV($E$2,B3:B4)</f>
        <v>23677.685950413201</v>
      </c>
      <c r="C5" s="133">
        <f t="shared" ref="C5:D5" si="0">C2+NPV($E$2,C3:C4)</f>
        <v>28760.330578512396</v>
      </c>
      <c r="D5" s="133">
        <f t="shared" si="0"/>
        <v>16239.669421487575</v>
      </c>
    </row>
    <row r="6" spans="1:10" x14ac:dyDescent="0.25">
      <c r="A6" s="131"/>
      <c r="B6" s="134">
        <f>PV($E$2,$A3,,-B3)</f>
        <v>114545.45454545453</v>
      </c>
      <c r="C6" s="134">
        <f>PV($E$2,$A3,,-C3)</f>
        <v>203636.36363636362</v>
      </c>
      <c r="D6" s="134">
        <f>PV($E$2,$A3,,-D3)</f>
        <v>123636.36363636363</v>
      </c>
      <c r="E6" s="130"/>
    </row>
    <row r="7" spans="1:10" x14ac:dyDescent="0.25">
      <c r="A7" s="131"/>
      <c r="B7" s="134">
        <f>PV($E$2,$A4,,-B4)</f>
        <v>104132.23140495866</v>
      </c>
      <c r="C7" s="134">
        <f t="shared" ref="C7:D7" si="1">PV($E$2,$A4,,-C4)</f>
        <v>185123.96694214872</v>
      </c>
      <c r="D7" s="134">
        <f t="shared" si="1"/>
        <v>87603.305785123957</v>
      </c>
    </row>
    <row r="8" spans="1:10" x14ac:dyDescent="0.25">
      <c r="A8" s="131"/>
      <c r="B8" s="134">
        <f>SUM(B6:B7)</f>
        <v>218677.68595041317</v>
      </c>
      <c r="C8" s="134">
        <f t="shared" ref="C8:D8" si="2">SUM(C6:C7)</f>
        <v>388760.33057851234</v>
      </c>
      <c r="D8" s="134">
        <f t="shared" si="2"/>
        <v>211239.6694214876</v>
      </c>
    </row>
    <row r="9" spans="1:10" x14ac:dyDescent="0.25">
      <c r="A9" s="131"/>
      <c r="B9" s="148"/>
      <c r="C9" s="131"/>
      <c r="D9" s="131"/>
    </row>
    <row r="10" spans="1:10" x14ac:dyDescent="0.25">
      <c r="A10" s="131" t="s">
        <v>148</v>
      </c>
      <c r="B10" s="135">
        <f>B8/B2*-1</f>
        <v>1.1214240305149394</v>
      </c>
      <c r="C10" s="135">
        <f t="shared" ref="C10:D10" si="3">C8/C2*-1</f>
        <v>1.0798898071625342</v>
      </c>
      <c r="D10" s="135">
        <f t="shared" si="3"/>
        <v>1.0832803560076287</v>
      </c>
    </row>
    <row r="13" spans="1:10" x14ac:dyDescent="0.25">
      <c r="A13" s="137"/>
      <c r="B13" s="137" t="s">
        <v>144</v>
      </c>
      <c r="C13" s="137" t="s">
        <v>156</v>
      </c>
      <c r="D13" s="137" t="s">
        <v>43</v>
      </c>
      <c r="E13" s="137" t="s">
        <v>157</v>
      </c>
    </row>
    <row r="14" spans="1:10" x14ac:dyDescent="0.25">
      <c r="A14" s="137" t="s">
        <v>149</v>
      </c>
      <c r="B14" s="138">
        <v>-1460000</v>
      </c>
      <c r="C14" s="137">
        <v>0.05</v>
      </c>
      <c r="D14" s="137">
        <v>0.1</v>
      </c>
      <c r="E14" s="140">
        <f>(-B14*D14-B15)/B14*-1</f>
        <v>3.6301369863013695E-2</v>
      </c>
    </row>
    <row r="15" spans="1:10" x14ac:dyDescent="0.25">
      <c r="A15" s="137" t="s">
        <v>150</v>
      </c>
      <c r="B15" s="138">
        <v>93000</v>
      </c>
      <c r="C15" s="137"/>
      <c r="D15" s="137"/>
      <c r="E15" s="137"/>
    </row>
    <row r="16" spans="1:10" x14ac:dyDescent="0.25">
      <c r="A16" s="137" t="s">
        <v>151</v>
      </c>
      <c r="B16" s="138">
        <f>B15*(1+$C$14)</f>
        <v>97650</v>
      </c>
      <c r="C16" s="137"/>
      <c r="D16" s="137"/>
      <c r="E16" s="137"/>
    </row>
    <row r="17" spans="1:5" x14ac:dyDescent="0.25">
      <c r="A17" s="137" t="s">
        <v>152</v>
      </c>
      <c r="B17" s="138">
        <f t="shared" ref="B17:B19" si="4">B16*(1+$C$14)</f>
        <v>102532.5</v>
      </c>
      <c r="C17" s="137"/>
      <c r="D17" s="137"/>
      <c r="E17" s="137"/>
    </row>
    <row r="18" spans="1:5" x14ac:dyDescent="0.25">
      <c r="A18" s="137" t="s">
        <v>153</v>
      </c>
      <c r="B18" s="138">
        <f t="shared" si="4"/>
        <v>107659.125</v>
      </c>
      <c r="C18" s="137"/>
      <c r="D18" s="137"/>
      <c r="E18" s="137"/>
    </row>
    <row r="19" spans="1:5" x14ac:dyDescent="0.25">
      <c r="A19" s="137" t="s">
        <v>154</v>
      </c>
      <c r="B19" s="138">
        <f t="shared" si="4"/>
        <v>113042.08125</v>
      </c>
      <c r="C19" s="137"/>
      <c r="D19" s="137"/>
      <c r="E19" s="137"/>
    </row>
    <row r="20" spans="1:5" x14ac:dyDescent="0.25">
      <c r="A20" s="137" t="s">
        <v>155</v>
      </c>
      <c r="B20" s="137"/>
      <c r="C20" s="137"/>
      <c r="D20" s="137"/>
      <c r="E20" s="137"/>
    </row>
    <row r="21" spans="1:5" x14ac:dyDescent="0.25">
      <c r="A21" s="137" t="s">
        <v>44</v>
      </c>
      <c r="B21" s="139">
        <f>((B15)/(D14-C14))+B14</f>
        <v>400000</v>
      </c>
      <c r="C21" s="139"/>
      <c r="D21" s="137"/>
      <c r="E21" s="137"/>
    </row>
    <row r="22" spans="1:5" x14ac:dyDescent="0.25">
      <c r="A22" s="137"/>
      <c r="B22" s="137"/>
      <c r="C22" s="137"/>
      <c r="D22" s="137"/>
      <c r="E22" s="139"/>
    </row>
    <row r="23" spans="1:5" x14ac:dyDescent="0.25">
      <c r="A23" s="137"/>
      <c r="B23" s="139"/>
      <c r="C23" s="137"/>
      <c r="D23" s="137"/>
      <c r="E23" s="137"/>
    </row>
    <row r="26" spans="1:5" x14ac:dyDescent="0.25">
      <c r="A26" s="141" t="s">
        <v>143</v>
      </c>
      <c r="B26" s="141" t="s">
        <v>158</v>
      </c>
      <c r="C26" s="141"/>
      <c r="D26" s="141"/>
      <c r="E26" s="141"/>
    </row>
    <row r="27" spans="1:5" x14ac:dyDescent="0.25">
      <c r="A27" s="141">
        <v>0</v>
      </c>
      <c r="B27" s="141"/>
      <c r="C27" s="142">
        <v>-1260000</v>
      </c>
      <c r="D27" s="143"/>
      <c r="E27" s="141"/>
    </row>
    <row r="28" spans="1:5" x14ac:dyDescent="0.25">
      <c r="A28" s="141">
        <v>1</v>
      </c>
      <c r="B28" s="142">
        <v>435000</v>
      </c>
      <c r="C28" s="144">
        <v>0</v>
      </c>
      <c r="D28" s="145"/>
      <c r="E28" s="146"/>
    </row>
    <row r="29" spans="1:5" x14ac:dyDescent="0.25">
      <c r="A29" s="141">
        <v>2</v>
      </c>
      <c r="B29" s="142">
        <v>500000</v>
      </c>
      <c r="C29" s="144">
        <f>B28*(1+$A$32)</f>
        <v>448050</v>
      </c>
      <c r="D29" s="141"/>
      <c r="E29" s="141"/>
    </row>
    <row r="30" spans="1:5" x14ac:dyDescent="0.25">
      <c r="A30" s="141">
        <v>3</v>
      </c>
      <c r="B30" s="142">
        <v>395000</v>
      </c>
      <c r="C30" s="144">
        <f t="shared" ref="C30:C32" si="5">B29*(1+$A$32)</f>
        <v>515000</v>
      </c>
      <c r="D30" s="141"/>
      <c r="E30" s="141"/>
    </row>
    <row r="31" spans="1:5" x14ac:dyDescent="0.25">
      <c r="A31" s="141">
        <v>4</v>
      </c>
      <c r="B31" s="142">
        <v>350000</v>
      </c>
      <c r="C31" s="144">
        <f t="shared" si="5"/>
        <v>406850</v>
      </c>
      <c r="D31" s="141"/>
      <c r="E31" s="141"/>
    </row>
    <row r="32" spans="1:5" x14ac:dyDescent="0.25">
      <c r="A32" s="131">
        <v>0.03</v>
      </c>
      <c r="B32" s="133">
        <v>0.12</v>
      </c>
      <c r="C32" s="144">
        <f t="shared" si="5"/>
        <v>360500</v>
      </c>
      <c r="D32" s="141"/>
      <c r="E32" s="141"/>
    </row>
    <row r="33" spans="1:5" x14ac:dyDescent="0.25">
      <c r="A33" s="141"/>
      <c r="B33" s="141"/>
      <c r="C33" s="144">
        <f>NPV(B32,C28:C32)+C27</f>
        <v>-73132.543853798183</v>
      </c>
      <c r="D33" s="147">
        <f>IRR(C27:C32)</f>
        <v>9.9718662347914488E-2</v>
      </c>
      <c r="E33" s="141"/>
    </row>
    <row r="34" spans="1:5" x14ac:dyDescent="0.25">
      <c r="A34" s="141"/>
      <c r="B34" s="141"/>
      <c r="C34" s="146"/>
      <c r="D34" s="141"/>
      <c r="E34" s="141"/>
    </row>
    <row r="35" spans="1:5" x14ac:dyDescent="0.25">
      <c r="A35" s="141"/>
      <c r="B35" s="141"/>
      <c r="C35" s="141"/>
      <c r="D35" s="141"/>
      <c r="E35" s="141"/>
    </row>
    <row r="36" spans="1:5" x14ac:dyDescent="0.25">
      <c r="A36" s="141"/>
      <c r="B36" s="141"/>
      <c r="C36" s="141"/>
      <c r="D36" s="141"/>
      <c r="E36" s="14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heetViews>
  <sheetFormatPr defaultRowHeight="15.75" x14ac:dyDescent="0.25"/>
  <cols>
    <col min="1" max="1" width="4.7109375" style="22" customWidth="1"/>
    <col min="2" max="2" width="15.85546875" style="22" customWidth="1"/>
    <col min="3" max="35" width="14.7109375" style="22" customWidth="1"/>
    <col min="36" max="81" width="10.7109375" style="22" customWidth="1"/>
    <col min="82" max="16384" width="9.140625" style="22"/>
  </cols>
  <sheetData>
    <row r="1" spans="1:11" ht="16.5" thickBot="1" x14ac:dyDescent="0.3"/>
    <row r="2" spans="1:11" ht="21" x14ac:dyDescent="0.35">
      <c r="B2" s="63" t="s">
        <v>128</v>
      </c>
      <c r="C2" s="64"/>
      <c r="D2" s="21"/>
    </row>
    <row r="3" spans="1:11" ht="21.75" thickBot="1" x14ac:dyDescent="0.4">
      <c r="B3" s="65" t="s">
        <v>34</v>
      </c>
      <c r="C3" s="66"/>
      <c r="D3" s="2"/>
    </row>
    <row r="5" spans="1:11" ht="31.5" customHeight="1" x14ac:dyDescent="0.25">
      <c r="A5" s="150" t="s">
        <v>102</v>
      </c>
      <c r="B5" s="150"/>
      <c r="C5" s="150"/>
      <c r="D5" s="150"/>
      <c r="E5" s="150"/>
      <c r="F5" s="150"/>
      <c r="G5" s="150"/>
      <c r="H5" s="150"/>
      <c r="I5" s="150"/>
      <c r="J5" s="150"/>
      <c r="K5" s="150"/>
    </row>
    <row r="7" spans="1:11" x14ac:dyDescent="0.25">
      <c r="A7" s="150" t="s">
        <v>35</v>
      </c>
      <c r="B7" s="150"/>
      <c r="C7" s="150"/>
      <c r="D7" s="150"/>
      <c r="E7" s="150"/>
      <c r="F7" s="150"/>
      <c r="G7" s="150"/>
      <c r="H7" s="150"/>
      <c r="I7" s="150"/>
      <c r="J7" s="150"/>
      <c r="K7" s="150"/>
    </row>
    <row r="9" spans="1:11" x14ac:dyDescent="0.25">
      <c r="B9" s="73" t="s">
        <v>9</v>
      </c>
      <c r="C9" s="74" t="s">
        <v>10</v>
      </c>
    </row>
    <row r="10" spans="1:11" x14ac:dyDescent="0.25">
      <c r="B10" s="75">
        <v>0</v>
      </c>
      <c r="C10" s="76">
        <v>-30000</v>
      </c>
    </row>
    <row r="11" spans="1:11" x14ac:dyDescent="0.25">
      <c r="B11" s="75">
        <v>1</v>
      </c>
      <c r="C11" s="77">
        <v>8000</v>
      </c>
    </row>
    <row r="12" spans="1:11" x14ac:dyDescent="0.25">
      <c r="B12" s="75">
        <v>2</v>
      </c>
      <c r="C12" s="77">
        <v>10000</v>
      </c>
    </row>
    <row r="13" spans="1:11" x14ac:dyDescent="0.25">
      <c r="B13" s="75">
        <v>3</v>
      </c>
      <c r="C13" s="77">
        <v>11000</v>
      </c>
    </row>
    <row r="14" spans="1:11" x14ac:dyDescent="0.25">
      <c r="B14" s="75">
        <v>4</v>
      </c>
      <c r="C14" s="77">
        <v>17000</v>
      </c>
    </row>
    <row r="15" spans="1:11" x14ac:dyDescent="0.25">
      <c r="B15" s="78">
        <v>5</v>
      </c>
      <c r="C15" s="79">
        <v>12000</v>
      </c>
    </row>
    <row r="17" spans="2:3" x14ac:dyDescent="0.25">
      <c r="B17" s="22" t="s">
        <v>113</v>
      </c>
      <c r="C17" s="27">
        <v>0.12</v>
      </c>
    </row>
    <row r="19" spans="2:3" x14ac:dyDescent="0.25">
      <c r="B19" s="22" t="s">
        <v>36</v>
      </c>
      <c r="C19" s="42">
        <f>IF(C10&gt;=0,"Don't use PI.",NPV(C17,C11:C15)/ABS(C10))</f>
        <v>1.3519102748606726</v>
      </c>
    </row>
    <row r="20" spans="2:3" x14ac:dyDescent="0.25">
      <c r="B20" s="22" t="s">
        <v>37</v>
      </c>
      <c r="C20" s="39" t="str">
        <f>IF(C19&gt;=1,"Accept","Reject")</f>
        <v>Accept</v>
      </c>
    </row>
  </sheetData>
  <customSheetViews>
    <customSheetView guid="{CBCBF4A3-80B0-41EB-8A2C-AEDD52138182}">
      <selection activeCell="B21" sqref="B21:C22"/>
      <pageMargins left="0.7" right="0.7" top="0.75" bottom="0.75" header="0.3" footer="0.3"/>
    </customSheetView>
  </customSheetViews>
  <mergeCells count="2">
    <mergeCell ref="A5:K5"/>
    <mergeCell ref="A7:K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S20"/>
  <sheetViews>
    <sheetView workbookViewId="0"/>
  </sheetViews>
  <sheetFormatPr defaultRowHeight="15.75" x14ac:dyDescent="0.25"/>
  <cols>
    <col min="1" max="1" width="4.7109375" style="123" customWidth="1"/>
    <col min="2" max="2" width="19.28515625" style="17" customWidth="1"/>
    <col min="3" max="20" width="14.7109375" style="17" customWidth="1"/>
    <col min="21" max="64" width="10.7109375" style="17" customWidth="1"/>
    <col min="65" max="16384" width="9.140625" style="17"/>
  </cols>
  <sheetData>
    <row r="1" spans="1:19" ht="16.5" thickBot="1" x14ac:dyDescent="0.3"/>
    <row r="2" spans="1:19" ht="21.75" thickBot="1" x14ac:dyDescent="0.4">
      <c r="B2" s="156" t="s">
        <v>137</v>
      </c>
      <c r="C2" s="157"/>
      <c r="D2" s="20"/>
      <c r="E2" s="20"/>
      <c r="F2" s="20"/>
      <c r="G2" s="20"/>
      <c r="H2" s="20"/>
      <c r="I2" s="20"/>
      <c r="J2" s="20"/>
      <c r="K2" s="20"/>
      <c r="L2" s="20"/>
      <c r="M2" s="20"/>
      <c r="N2" s="20"/>
      <c r="O2" s="20"/>
      <c r="P2" s="20"/>
      <c r="Q2" s="20"/>
      <c r="R2" s="20"/>
      <c r="S2" s="20"/>
    </row>
    <row r="4" spans="1:19" ht="31.5" customHeight="1" x14ac:dyDescent="0.25">
      <c r="B4" s="150" t="s">
        <v>103</v>
      </c>
      <c r="C4" s="150"/>
      <c r="D4" s="150"/>
      <c r="E4" s="150"/>
      <c r="F4" s="150"/>
      <c r="G4" s="150"/>
      <c r="H4" s="150"/>
      <c r="I4" s="150"/>
      <c r="J4" s="150"/>
      <c r="K4" s="150"/>
    </row>
    <row r="6" spans="1:19" ht="78.75" customHeight="1" x14ac:dyDescent="0.25">
      <c r="A6" s="124" t="s">
        <v>73</v>
      </c>
      <c r="B6" s="150" t="s">
        <v>104</v>
      </c>
      <c r="C6" s="150"/>
      <c r="D6" s="150"/>
      <c r="E6" s="150"/>
      <c r="F6" s="150"/>
      <c r="G6" s="150"/>
      <c r="H6" s="150"/>
      <c r="I6" s="150"/>
      <c r="J6" s="150"/>
      <c r="K6" s="150"/>
    </row>
    <row r="7" spans="1:19" s="22" customFormat="1" x14ac:dyDescent="0.25">
      <c r="A7" s="123"/>
    </row>
    <row r="8" spans="1:19" s="22" customFormat="1" ht="47.25" customHeight="1" x14ac:dyDescent="0.25">
      <c r="A8" s="124" t="s">
        <v>78</v>
      </c>
      <c r="B8" s="150" t="s">
        <v>105</v>
      </c>
      <c r="C8" s="150"/>
      <c r="D8" s="150"/>
      <c r="E8" s="150"/>
      <c r="F8" s="150"/>
      <c r="G8" s="150"/>
      <c r="H8" s="150"/>
      <c r="I8" s="150"/>
      <c r="J8" s="150"/>
      <c r="K8" s="150"/>
    </row>
    <row r="9" spans="1:19" s="22" customFormat="1" x14ac:dyDescent="0.25">
      <c r="A9" s="123"/>
    </row>
    <row r="10" spans="1:19" x14ac:dyDescent="0.25">
      <c r="B10" s="73" t="s">
        <v>9</v>
      </c>
      <c r="C10" s="74" t="s">
        <v>10</v>
      </c>
    </row>
    <row r="11" spans="1:19" x14ac:dyDescent="0.25">
      <c r="B11" s="75">
        <v>0</v>
      </c>
      <c r="C11" s="76">
        <v>-250000</v>
      </c>
    </row>
    <row r="12" spans="1:19" x14ac:dyDescent="0.25">
      <c r="B12" s="75">
        <v>1</v>
      </c>
      <c r="C12" s="77">
        <v>41000</v>
      </c>
    </row>
    <row r="13" spans="1:19" x14ac:dyDescent="0.25">
      <c r="B13" s="75">
        <v>2</v>
      </c>
      <c r="C13" s="77">
        <v>48000</v>
      </c>
    </row>
    <row r="14" spans="1:19" x14ac:dyDescent="0.25">
      <c r="B14" s="75">
        <v>3</v>
      </c>
      <c r="C14" s="77">
        <v>63000</v>
      </c>
    </row>
    <row r="15" spans="1:19" x14ac:dyDescent="0.25">
      <c r="B15" s="75">
        <v>4</v>
      </c>
      <c r="C15" s="77">
        <v>79000</v>
      </c>
    </row>
    <row r="16" spans="1:19" x14ac:dyDescent="0.25">
      <c r="B16" s="75">
        <v>5</v>
      </c>
      <c r="C16" s="77">
        <v>88000</v>
      </c>
    </row>
    <row r="17" spans="2:3" x14ac:dyDescent="0.25">
      <c r="B17" s="75">
        <v>6</v>
      </c>
      <c r="C17" s="77">
        <v>64000</v>
      </c>
    </row>
    <row r="18" spans="2:3" x14ac:dyDescent="0.25">
      <c r="B18" s="78">
        <v>7</v>
      </c>
      <c r="C18" s="79">
        <v>41000</v>
      </c>
    </row>
    <row r="19" spans="2:3" x14ac:dyDescent="0.25">
      <c r="C19" s="51"/>
    </row>
    <row r="20" spans="2:3" x14ac:dyDescent="0.25">
      <c r="B20" s="22" t="s">
        <v>77</v>
      </c>
      <c r="C20" s="28">
        <v>5</v>
      </c>
    </row>
  </sheetData>
  <customSheetViews>
    <customSheetView guid="{CBCBF4A3-80B0-41EB-8A2C-AEDD52138182}">
      <pageMargins left="0.7" right="0.7" top="0.75" bottom="0.75" header="0.3" footer="0.3"/>
    </customSheetView>
  </customSheetViews>
  <mergeCells count="4">
    <mergeCell ref="B4:K4"/>
    <mergeCell ref="B6:K6"/>
    <mergeCell ref="B8:K8"/>
    <mergeCell ref="B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Chapter 5</vt:lpstr>
      <vt:lpstr>Section 5.1</vt:lpstr>
      <vt:lpstr>Section 5.2</vt:lpstr>
      <vt:lpstr>Section 5.3</vt:lpstr>
      <vt:lpstr>Section 5.4</vt:lpstr>
      <vt:lpstr>Section 5.5</vt:lpstr>
      <vt:lpstr>HW</vt:lpstr>
      <vt:lpstr>Section 5.6</vt:lpstr>
      <vt:lpstr>Master It!</vt:lpstr>
      <vt:lpstr>Solution</vt:lpstr>
    </vt:vector>
  </TitlesOfParts>
  <Company>Belmont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Smolira</dc:creator>
  <cp:lastModifiedBy>Aj Fontana</cp:lastModifiedBy>
  <cp:lastPrinted>2009-02-05T18:55:20Z</cp:lastPrinted>
  <dcterms:created xsi:type="dcterms:W3CDTF">2008-02-06T20:32:32Z</dcterms:created>
  <dcterms:modified xsi:type="dcterms:W3CDTF">2017-01-28T03:01:53Z</dcterms:modified>
</cp:coreProperties>
</file>