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queryTables/queryTable1.xml" ContentType="application/vnd.openxmlformats-officedocument.spreadsheetml.queryTable+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828"/>
  <workbookPr defaultThemeVersion="124226"/>
  <mc:AlternateContent xmlns:mc="http://schemas.openxmlformats.org/markup-compatibility/2006">
    <mc:Choice Requires="x15">
      <x15ac:absPath xmlns:x15ac="http://schemas.microsoft.com/office/spreadsheetml/2010/11/ac" url="C:\Users\Aj\Documents\UCSC Coursework\Winter Quarter 2017\Econ 235 - Corporate Finance\Excel Files\"/>
    </mc:Choice>
  </mc:AlternateContent>
  <bookViews>
    <workbookView xWindow="0" yWindow="0" windowWidth="20490" windowHeight="7530" activeTab="4"/>
  </bookViews>
  <sheets>
    <sheet name="Chapter 9" sheetId="9" r:id="rId1"/>
    <sheet name="Section 9.1" sheetId="1" r:id="rId2"/>
    <sheet name="Section 9.3" sheetId="10" r:id="rId3"/>
    <sheet name="Section 9.5" sheetId="5" r:id="rId4"/>
    <sheet name="Sheet1" sheetId="11" r:id="rId5"/>
    <sheet name="Master It!" sheetId="6" r:id="rId6"/>
    <sheet name="Solution" sheetId="7" r:id="rId7"/>
  </sheets>
  <definedNames>
    <definedName name="finance?q_msft" localSheetId="3">'Section 9.5'!#REF!</definedName>
    <definedName name="finance?q_msft_1" localSheetId="3">'Section 9.5'!#REF!</definedName>
    <definedName name="q?s_bby" localSheetId="3">'Section 9.5'!#REF!</definedName>
    <definedName name="q?s_bby_ql_1_1" localSheetId="3">'Section 9.5'!$B$7:$C$22</definedName>
  </definedNames>
  <calcPr calcId="171027"/>
</workbook>
</file>

<file path=xl/calcChain.xml><?xml version="1.0" encoding="utf-8"?>
<calcChain xmlns="http://schemas.openxmlformats.org/spreadsheetml/2006/main">
  <c r="F30" i="11" l="1"/>
  <c r="J20" i="11"/>
  <c r="F27" i="11" l="1"/>
  <c r="F28" i="11"/>
  <c r="F26" i="11"/>
  <c r="I20" i="11" l="1"/>
  <c r="I21" i="11" s="1"/>
  <c r="J21" i="11" s="1"/>
  <c r="G24" i="11" s="1"/>
  <c r="H20" i="11"/>
  <c r="G20" i="11"/>
  <c r="G16" i="11"/>
  <c r="G17" i="11"/>
  <c r="G15" i="11"/>
  <c r="E16" i="11"/>
  <c r="E17" i="11"/>
  <c r="E15" i="11"/>
  <c r="F16" i="11"/>
  <c r="F17" i="11"/>
  <c r="F15" i="11"/>
  <c r="D9" i="11"/>
  <c r="D10" i="11" s="1"/>
  <c r="G7" i="11"/>
  <c r="F7" i="11"/>
  <c r="C4" i="11"/>
  <c r="E9" i="11"/>
  <c r="E10" i="11" s="1"/>
  <c r="C9" i="11"/>
  <c r="C10" i="11" s="1"/>
  <c r="H6" i="11"/>
  <c r="H7" i="11" s="1"/>
  <c r="F6" i="11"/>
  <c r="G6" i="11"/>
  <c r="E6" i="11"/>
  <c r="E7" i="11" s="1"/>
  <c r="C49" i="7"/>
  <c r="M7" i="7"/>
  <c r="K7" i="11" l="1"/>
  <c r="F9" i="11" s="1"/>
  <c r="F10" i="11" s="1"/>
  <c r="H11" i="11" s="1"/>
  <c r="C63" i="5"/>
  <c r="D26" i="10" l="1"/>
  <c r="D27" i="10" s="1"/>
  <c r="D28" i="10" s="1"/>
  <c r="D16" i="10" l="1"/>
  <c r="D17" i="10" s="1"/>
  <c r="A30" i="10" s="1"/>
  <c r="D16" i="1"/>
  <c r="D71" i="1"/>
  <c r="E71" i="1" s="1"/>
  <c r="C22" i="1"/>
  <c r="C23" i="1"/>
  <c r="C24" i="1"/>
  <c r="C25" i="1"/>
  <c r="C26" i="1"/>
  <c r="C27" i="1"/>
  <c r="C28" i="1"/>
  <c r="C29" i="1"/>
  <c r="C30" i="1"/>
  <c r="C21" i="1"/>
  <c r="D72" i="1" l="1"/>
  <c r="E72" i="1" s="1"/>
  <c r="D73" i="1"/>
  <c r="C7" i="7"/>
  <c r="C8" i="7" s="1"/>
  <c r="E73" i="1" l="1"/>
  <c r="D74" i="1"/>
  <c r="D7" i="7"/>
  <c r="E7" i="7" s="1"/>
  <c r="F7" i="7" s="1"/>
  <c r="G7" i="7" s="1"/>
  <c r="H7" i="7" s="1"/>
  <c r="I7" i="7" s="1"/>
  <c r="J7" i="7" s="1"/>
  <c r="K7" i="7" s="1"/>
  <c r="L7" i="7" s="1"/>
  <c r="E74" i="1" l="1"/>
  <c r="D75" i="1"/>
  <c r="D8" i="7"/>
  <c r="D98" i="1"/>
  <c r="E98" i="1" s="1"/>
  <c r="E75" i="1" l="1"/>
  <c r="E76" i="1" s="1"/>
  <c r="E80" i="1"/>
  <c r="E84" i="1" s="1"/>
  <c r="E8" i="7"/>
  <c r="D99" i="1"/>
  <c r="E88" i="1" l="1"/>
  <c r="F8" i="7"/>
  <c r="G8" i="7" s="1"/>
  <c r="H8" i="7" s="1"/>
  <c r="I8" i="7" s="1"/>
  <c r="J8" i="7" s="1"/>
  <c r="K8" i="7" s="1"/>
  <c r="L8" i="7" s="1"/>
  <c r="M8" i="7" s="1"/>
  <c r="E99" i="1"/>
  <c r="D100" i="1"/>
  <c r="C11" i="7" l="1"/>
  <c r="C12" i="7" s="1"/>
  <c r="C17" i="7" s="1"/>
  <c r="C50" i="7"/>
  <c r="C51" i="7" s="1"/>
  <c r="C55" i="7" s="1"/>
  <c r="C60" i="7" s="1"/>
  <c r="D101" i="1"/>
  <c r="E100" i="1"/>
  <c r="D102" i="1" l="1"/>
  <c r="E101" i="1"/>
  <c r="D103" i="1" l="1"/>
  <c r="E102" i="1"/>
  <c r="D104" i="1" l="1"/>
  <c r="E103" i="1"/>
  <c r="D105" i="1" l="1"/>
  <c r="E104" i="1"/>
  <c r="D106" i="1" l="1"/>
  <c r="E105" i="1"/>
  <c r="D107" i="1" l="1"/>
  <c r="E106" i="1"/>
  <c r="D108" i="1" l="1"/>
  <c r="E107" i="1"/>
  <c r="D109" i="1" l="1"/>
  <c r="E108" i="1"/>
  <c r="D110" i="1" l="1"/>
  <c r="E109" i="1"/>
  <c r="D111" i="1" l="1"/>
  <c r="E110" i="1"/>
  <c r="D112" i="1" l="1"/>
  <c r="E111" i="1"/>
  <c r="E112" i="1" l="1"/>
  <c r="E113" i="1" s="1"/>
  <c r="E117" i="1"/>
  <c r="E121" i="1" s="1"/>
  <c r="E125" i="1" l="1"/>
</calcChain>
</file>

<file path=xl/connections.xml><?xml version="1.0" encoding="utf-8"?>
<connections xmlns="http://schemas.openxmlformats.org/spreadsheetml/2006/main">
  <connection id="1" name="Connection" type="4" refreshedVersion="3" background="1" saveData="1">
    <webPr sourceData="1" parsePre="1" consecutive="1" xl2000="1" url="http://finance.yahoo.com/q?s=bby" htmlTables="1">
      <tables count="5">
        <x v="10"/>
        <x v="13"/>
        <x v="15"/>
        <x v="17"/>
        <x v="19"/>
      </tables>
    </webPr>
  </connection>
  <connection id="2" name="Connection1" type="4" refreshedVersion="0" background="1">
    <webPr sourceData="1" parsePre="1" consecutive="1" url="http://finance.google.com/finance?q=msft" htmlTables="1">
      <tables count="1">
        <x v="5"/>
      </tables>
    </webPr>
  </connection>
  <connection id="3" name="Connection2" type="4" refreshedVersion="3" background="1">
    <webPr sourceData="1" parsePre="1" consecutive="1" xl2000="1" url="http://finance.google.com/finance?q=msft" htmlTables="1">
      <tables count="1">
        <s v="md"/>
      </tables>
    </webPr>
  </connection>
  <connection id="4" name="Connection4" type="4" refreshedVersion="5" background="1" saveData="1">
    <webPr sourceData="1" parsePre="1" consecutive="1" xl2000="1" url="http://finance.yahoo.com/q?s=bby&amp;ql=1" htmlTables="1">
      <tables count="2">
        <s v="table1"/>
        <s v="table2"/>
      </tables>
    </webPr>
  </connection>
</connections>
</file>

<file path=xl/sharedStrings.xml><?xml version="1.0" encoding="utf-8"?>
<sst xmlns="http://schemas.openxmlformats.org/spreadsheetml/2006/main" count="213" uniqueCount="181">
  <si>
    <t xml:space="preserve">NOTE: Some functions used in these spreadsheets may require that </t>
  </si>
  <si>
    <t>In these spreadsheets, you will learn how to use the following Excel functions:</t>
  </si>
  <si>
    <t>The following conventions are used in these spreadsheets:</t>
  </si>
  <si>
    <t>1) Given data in blue</t>
  </si>
  <si>
    <t>2) Calculations in red</t>
  </si>
  <si>
    <t>the "Analysis ToolPak" or "Solver Add-In" be installed in Excel.</t>
  </si>
  <si>
    <t>then "Excel Options," "Add-Ins" and select</t>
  </si>
  <si>
    <t>"Solver Add-In," then click "OK."</t>
  </si>
  <si>
    <t>The Stock Markets</t>
  </si>
  <si>
    <t>Prev Close:</t>
  </si>
  <si>
    <t>Open:</t>
  </si>
  <si>
    <t>Bid:</t>
  </si>
  <si>
    <t>Ask:</t>
  </si>
  <si>
    <t>1y Target Est:</t>
  </si>
  <si>
    <t>Day's Range:</t>
  </si>
  <si>
    <t>52wk Range:</t>
  </si>
  <si>
    <t>Volume:</t>
  </si>
  <si>
    <t>Avg Vol (3m):</t>
  </si>
  <si>
    <t>Market Cap:</t>
  </si>
  <si>
    <t>P/E (ttm):</t>
  </si>
  <si>
    <t>EPS (ttm):</t>
  </si>
  <si>
    <t>Div &amp; Yield:</t>
  </si>
  <si>
    <t>Current dividend:</t>
  </si>
  <si>
    <t>Dividend growth rate:</t>
  </si>
  <si>
    <t>Required return:</t>
  </si>
  <si>
    <t>Dividend next year:</t>
  </si>
  <si>
    <t>So, the stock price today with the constant dividend growth model is:</t>
  </si>
  <si>
    <t>Stock price today:</t>
  </si>
  <si>
    <t>g</t>
  </si>
  <si>
    <t>Stock price</t>
  </si>
  <si>
    <t>Graphing the stock price versus the growth rate, we can see the impact of the growth rate:</t>
  </si>
  <si>
    <t>Price today:</t>
  </si>
  <si>
    <t>Initial growth rate:</t>
  </si>
  <si>
    <t>Second growth rate (perpetual):</t>
  </si>
  <si>
    <t>Years of initial growth rate:</t>
  </si>
  <si>
    <t>RWJ Excel Tip</t>
  </si>
  <si>
    <t>Three-Stage Growth</t>
  </si>
  <si>
    <t>Dividend growth</t>
  </si>
  <si>
    <t xml:space="preserve">Dividend </t>
  </si>
  <si>
    <t>PV of dividend</t>
  </si>
  <si>
    <t>Perpetual growth rate:</t>
  </si>
  <si>
    <t>Stock price in year 15:</t>
  </si>
  <si>
    <t>And the present value of this future stock price is:</t>
  </si>
  <si>
    <t>Present value of future stock price:</t>
  </si>
  <si>
    <t>The current stock price is simply the present value of the known dividends, plus the present value of the future stock price, or:</t>
  </si>
  <si>
    <t>Current stock price:</t>
  </si>
  <si>
    <t>Present value of first 15 dividends:</t>
  </si>
  <si>
    <t>Total value of stock:</t>
  </si>
  <si>
    <t>Shares owned:</t>
  </si>
  <si>
    <t>The constant dividend growth equation is just the present value of a growing perpetuity, but we could caution that the equation is very sensitive to the growth rate estimate. Using the same information from above, we can calculate the stock price for various growth rates.</t>
  </si>
  <si>
    <t>We have the present value of the first 15 dividends. Now, we need to calculate the present value of the future stock price. The price of the stock in year 15 will be:</t>
  </si>
  <si>
    <t xml:space="preserve">You may wonder why we chose to calculate the dividends for the first 15 years, then use the dividend growth model. The reason is that it would be somewhat unusual to project supernormal growth for more than 15 years. In other words, this spreadsheet should accommodate most stock pricing models. If the supernormal growth rate did extend for more than 15 years, we could easily alter the spreadsheet. </t>
  </si>
  <si>
    <t>5-year dividend growth rate:</t>
  </si>
  <si>
    <t>a.</t>
  </si>
  <si>
    <t>The dividend growth rates, dividends, and stock price are:</t>
  </si>
  <si>
    <t>Year</t>
  </si>
  <si>
    <t>Dividend growth:</t>
  </si>
  <si>
    <t>Dividend:</t>
  </si>
  <si>
    <t>b.</t>
  </si>
  <si>
    <t>Instead of applying the constant dividend growth model to find the stock price in the future, analysts will often combine the dividend discount method with price ratio valuation, often with the PE ratio. Remember that the PE ratio is the price per share divided by the earnings per share. So, if we know what the PE ratio is, we can solve for the stock price. Suppose we also have the following information about Boeing:</t>
  </si>
  <si>
    <t>Payout ratio:</t>
  </si>
  <si>
    <t>PE ratio at constant growth rate:</t>
  </si>
  <si>
    <t>c.</t>
  </si>
  <si>
    <t>d.</t>
  </si>
  <si>
    <t>Price at Year 11:</t>
  </si>
  <si>
    <t>The earnings and price in year 11 will be:</t>
  </si>
  <si>
    <t>Year 11 earnings:</t>
  </si>
  <si>
    <t>Year 11 price:</t>
  </si>
  <si>
    <t>So, the stock price today with this valuation method is:</t>
  </si>
  <si>
    <t>Growth rate</t>
  </si>
  <si>
    <t>To graph the stock price for different growth rates, we need to calculate the price for various growth rates. Using a one-way data table, we get the following:</t>
  </si>
  <si>
    <t>Year 11 PE ratio:</t>
  </si>
  <si>
    <t>PE ratio</t>
  </si>
  <si>
    <t>Using a one-way data table, the stock price today at different PE ratios is:</t>
  </si>
  <si>
    <t xml:space="preserve">"Go." Check "Analysis ToolPak" and </t>
  </si>
  <si>
    <t>Whenever a stock market is open, stock prices will most likely be changing. While we have used Excel in a way that we can change the inputs, Excel will also go directly to the internet and update data you select from a website. We wanted to input a stock quote for Best Buy (BBY). The stock quote from finance.yahoo.com is:</t>
  </si>
  <si>
    <t>The web browser used in the Web Query is not as sophisticated as most other web browsers. For example, you cannot save a website as a "Favorite." Anything brought up in the New Web Query window with an arrow like this             is a data table that can be imported into Excel. Simply click on as many data tables as you want to download, which will change the arrow to a check mark in a green box, then click on the "Import" box on the bottom right of the New Web Query window. This will automatically import the data into Excel, where you can use the data in calculations. When you are in the spreadsheet and want to update the data, go to the Data tab, and select "Refresh All." Excel will automatically go to the website and update all of the numbers in the data table.</t>
  </si>
  <si>
    <t>Assume that the perpetual growth rate begins 11 years from now and use linear interpolation between the high growth rate and perpetual growth rate. Construct a table that shows the dividend growth rate and dividend each year. What is the stock price at Year 10? What is the stock price today?</t>
  </si>
  <si>
    <t>Use the PE ratio to calculate the stock price when Boeing reaches a perpetual growth rate in dividends. Now find the value of the stock today finding the present value of the dividends during the supernormal growth rate and the price you calculated using the PE ratio.</t>
  </si>
  <si>
    <t>NOTE: When you bring a web query into an Excel spreadsheet, if the format of the web page changes, the web query will no longer work. When you attempt to refresh the web query we have done here, if Yahoo! Finance changes the format of this page, you will not be able to refresh the data. In this case, you can construct a new web query by following the instructions above.</t>
  </si>
  <si>
    <t xml:space="preserve">In practice, the use of the dividend discount model is refined from the method we presented in the textbook. Many analysts will estimate the dividend for the next 5 years and then estimate a perpetual growth rate at some point in the future, typically 10 years. Rather than have the dividend growth fall dramatically from the fast growth period to the perpetual growth period, linear interpolation is applied. That is, the dividend growth is projected to fall by an equal amount each year. For example, if the high growth period is 15 percent for the next 5 years and the dividends are expected to fall to a 5 percent perpetual growth rate 5 years later, the dividend growth rate would decline by 2 percent each year. </t>
  </si>
  <si>
    <t>Suppose you own shares of Best Buy stock and want to know the value of your investment at the current stock price. Notice that when you refresh the data, Excel automatically updates the following calculation.</t>
  </si>
  <si>
    <t>by Brad Jordan and Joe Smolira</t>
  </si>
  <si>
    <t>Date</t>
  </si>
  <si>
    <t>Open</t>
  </si>
  <si>
    <t>High</t>
  </si>
  <si>
    <t>Low</t>
  </si>
  <si>
    <t>Close</t>
  </si>
  <si>
    <t>Volume</t>
  </si>
  <si>
    <t>Adj Close</t>
  </si>
  <si>
    <t>To graph the candlestick chart, we selected the data for the opening price, high price of the day, low price of the day, and closing price. Excel requires that these values be in this order in the table. We then went to Insert, Other Charts, and selected the open-high-low-close chart. We also made a couple of changes to the original chart. We selected the Y axis and changed the range for the stock price. Next, in the default setting, Excel graphs down days as a black candlestick and up days as a white candlestick. We right clicked on a down day, selected Format down bars, and changed the color to red. We followed the same procedure for the up days and made the up candlesticks green.</t>
  </si>
  <si>
    <t>Chapter 9 - Section 1</t>
  </si>
  <si>
    <t>The Present Value of Common Stocks</t>
  </si>
  <si>
    <t>Unlike bond pricing, Excel does not have built-in functions for stock pricing, so we need to create our own equations. We will begin with constant growth in dividends.</t>
  </si>
  <si>
    <t>Example 9.2  Stock Valuation</t>
  </si>
  <si>
    <t>Suppose an investor is considering the purchase of a share of the Utah Mining Company. The dividend information and required return are:</t>
  </si>
  <si>
    <t>Differential Growth</t>
  </si>
  <si>
    <t>Example 9.3: Differential Growth</t>
  </si>
  <si>
    <t>Consider Elixir Drug Company, which is enjoying rapid growth from the introduction of its new back-rub ointment. You want to know the current value of the stock price and have gathered the following information:</t>
  </si>
  <si>
    <t>Present value of first 5 dividends:</t>
  </si>
  <si>
    <t>First, we need to calculate the present value of the first 5 dividends, which will be:</t>
  </si>
  <si>
    <t>We have the present value of the first 5 dividends. Now, we need to calculate the present value of the future stock price. The price of the stock in year 5 will be:</t>
  </si>
  <si>
    <t>Stock price in year 5:</t>
  </si>
  <si>
    <t>Chapter 9</t>
  </si>
  <si>
    <r>
      <t xml:space="preserve">With differential dividend growth, it is simply a matter of inputting the correct equations in Excel. Because the equation is so involved, we will calculate the stock price at time </t>
    </r>
    <r>
      <rPr>
        <i/>
        <sz val="12"/>
        <color theme="1"/>
        <rFont val="Calibri"/>
        <family val="2"/>
        <scheme val="minor"/>
      </rPr>
      <t>t</t>
    </r>
    <r>
      <rPr>
        <sz val="12"/>
        <color theme="1"/>
        <rFont val="Calibri"/>
        <family val="2"/>
        <scheme val="minor"/>
      </rPr>
      <t>, then use this stock price in the second part of the equation.</t>
    </r>
  </si>
  <si>
    <t>How sensitive is the current stock price to changes in PE ratio when the stock reaches the perpetual growth rate? Graph the current stock price against the PE ratio in 11 years to find out.</t>
  </si>
  <si>
    <t>Chapter 9 - Section 5</t>
  </si>
  <si>
    <t>Chapter 9 - Section 3</t>
  </si>
  <si>
    <t>Growth Opportunities</t>
  </si>
  <si>
    <t>We can value a firm as the value of the firm as a cash cow plus the NPVGO. The reinvestment in profitable projects will increase shareholder wealth.</t>
  </si>
  <si>
    <t>Example 9.6  Growth Opportunities</t>
  </si>
  <si>
    <t>Perpetual earnings:</t>
  </si>
  <si>
    <t>Shares outstanding:</t>
  </si>
  <si>
    <t>Firm's required return:</t>
  </si>
  <si>
    <t>The value per share if the company acts as a cash cow is:</t>
  </si>
  <si>
    <t>Price per share today:</t>
  </si>
  <si>
    <t>Current earnings per share:</t>
  </si>
  <si>
    <t>Now assume that the firm has the opportunity to invest in a new marketing campaign at date 1. The information on the new campaign is:</t>
  </si>
  <si>
    <t>Cost at date 1:</t>
  </si>
  <si>
    <t>Increase in perpetual earnings:</t>
  </si>
  <si>
    <t>So, the value of the marketing campaign is:</t>
  </si>
  <si>
    <t>Value at date 1:</t>
  </si>
  <si>
    <t>Value at date 0:</t>
  </si>
  <si>
    <t>Value per share at date 0:</t>
  </si>
  <si>
    <t>So what's unique about the above calculation? Change any of the input values for this problem and carefully watch row 30 when you make the change. Neat, huh? After an equal sign at the beginning of a cell, using quotes causes Excel to treat anything inside the quotes as text. To refer to a number in another cell, we use an ampersand (&amp;) as a concatenating operator, that is, an operator that joins the contents of two or more cells. We have an ampersand before and after the ROUND function in order to concatenate twice. In between the ampersands, we used the ROUND function to tell Excel to go to the specified cell, grab the number there, and round the number of a maximum of two decimal places, and include it in the middle of the sentence. The ROUND function used two arguments: Value, which is the cell or value you want to round, and Num_digits, which is the maximum number of digits to display after the decimal places. You can also use ROUND if you want a number used in an intermediate calculation rounded before using that number in another calculation.</t>
  </si>
  <si>
    <t>Suppose we have a stock that that has  dividend growth in three (or even more) stages? We can set up a more general model in Excel to handle more growth rate changes. It is important to remember that the price of a share of stock is nothing more than the present value of the future dividends. Suppose we have a stock with the following:</t>
  </si>
  <si>
    <t>Sarro Shipping, Inc., expects to have the following perpetual earnings and will undertake no new investment opportunities. Given the information, what is the value per share of Sarro as a cash cow?</t>
  </si>
  <si>
    <t>How sensitive is the current stock price to changes in the perpetual growth rate? Graph the current stock price against the perpetual growth rate in 11 years to find out.</t>
  </si>
  <si>
    <t>Chapter 9 - Master It!</t>
  </si>
  <si>
    <t>Master It! Solution</t>
  </si>
  <si>
    <t>Although Value Line does not provide a perpetual growth rate or required return, we will assume they are:</t>
  </si>
  <si>
    <r>
      <t>The Value Line</t>
    </r>
    <r>
      <rPr>
        <i/>
        <sz val="12"/>
        <color theme="1"/>
        <rFont val="Calibri"/>
        <family val="2"/>
        <scheme val="minor"/>
      </rPr>
      <t xml:space="preserve"> Investment Survey</t>
    </r>
    <r>
      <rPr>
        <sz val="12"/>
        <color theme="1"/>
        <rFont val="Calibri"/>
        <family val="2"/>
        <scheme val="minor"/>
      </rPr>
      <t xml:space="preserve"> provides information for investors. Below, you will find information for Boeing found in the 2012 edition of Value Line:</t>
    </r>
  </si>
  <si>
    <t>2011 dividend:</t>
  </si>
  <si>
    <t>Beta:</t>
  </si>
  <si>
    <t>Excel has a built-in Web Query that will grab data from a website. The really useful thing about the Web Query is that you can automatically update the data while you are in Excel. To set up a Web Query, go to the Data menu, select "From Web." This will bring up a New Web Query window that looks something like this:</t>
  </si>
  <si>
    <r>
      <t xml:space="preserve">Ross, Westerfield, Jaffe, and Jordan's </t>
    </r>
    <r>
      <rPr>
        <b/>
        <i/>
        <sz val="12"/>
        <color rgb="FF000000"/>
        <rFont val="Calibri"/>
        <family val="2"/>
        <scheme val="minor"/>
      </rPr>
      <t>Spreadsheet Master</t>
    </r>
  </si>
  <si>
    <r>
      <t xml:space="preserve">Corporate Finance, </t>
    </r>
    <r>
      <rPr>
        <b/>
        <sz val="12"/>
        <color rgb="FF000000"/>
        <rFont val="Calibri"/>
        <family val="2"/>
        <scheme val="minor"/>
      </rPr>
      <t>11th edition</t>
    </r>
  </si>
  <si>
    <t>Version 11.0</t>
  </si>
  <si>
    <t>36.95 x 6500</t>
  </si>
  <si>
    <t>36.96 x 3500</t>
  </si>
  <si>
    <t>Earnings Date:</t>
  </si>
  <si>
    <t>Nov 18 - Nov 23 (Est.)</t>
  </si>
  <si>
    <t>36.62 - 37.15</t>
  </si>
  <si>
    <t>28.32 - 42.00</t>
  </si>
  <si>
    <t>12.73B</t>
  </si>
  <si>
    <t>0.92 (2.44%)</t>
  </si>
  <si>
    <t xml:space="preserve">A group of analysts called technical analysts examine historic stock prices in an attempt to find patterns in the stock price. If patterns are discovered, technical analysts argue that it is possible to trade on these stock price patterns and make a profit. Whether technical analysis is actually profitable we will leave to a later time. For now, we will show one of the stock price charts that are built into Excel's graphing functions. To the right of this spreadsheet you will find price information for Apple stock for September 2015. </t>
  </si>
  <si>
    <t>Candlestick charts show you how the stock performed on a particular day and over the entire period. The high and low price of the day are shown as the top and bottom of the vertical line, respectively. The open and close are shown as the horizontal lines for each day. For example, you can see the range of prices on Spetember 3rd. At the end of the day, Apple stock closed up for the day, so the top vertical line is the closing price of the day, while the bottom vertical line is the opening price of the day. Since Apple stock closed down on September 9th, the top horizontal line is the opening price of the day and the bottom horizontal line is the closing price of the day. Excel has several other default stock price charts. We'll leave these for you to explore.</t>
  </si>
  <si>
    <t>Below you will see an open-high-low-close, or candlestick, chart for Apple during September 2015.</t>
  </si>
  <si>
    <t>To install these, click on the File tab</t>
  </si>
  <si>
    <t>D</t>
  </si>
  <si>
    <t>G</t>
  </si>
  <si>
    <t>Required Return</t>
  </si>
  <si>
    <t>Time</t>
  </si>
  <si>
    <t>Stock Price Year 6</t>
  </si>
  <si>
    <t>3 Year Stock Price</t>
  </si>
  <si>
    <t>Year 6 Price</t>
  </si>
  <si>
    <t>Year 4</t>
  </si>
  <si>
    <t>Year 5</t>
  </si>
  <si>
    <t>Year 6</t>
  </si>
  <si>
    <t>Find Present Value at time =3</t>
  </si>
  <si>
    <t>Total Value</t>
  </si>
  <si>
    <t>Year 1</t>
  </si>
  <si>
    <t>Year 2</t>
  </si>
  <si>
    <t>Year 3</t>
  </si>
  <si>
    <t>Stock W</t>
  </si>
  <si>
    <t>Stock X</t>
  </si>
  <si>
    <t>Stock Y</t>
  </si>
  <si>
    <t>Stock Z</t>
  </si>
  <si>
    <t>Most Recent Div</t>
  </si>
  <si>
    <t>Growth</t>
  </si>
  <si>
    <t>RR</t>
  </si>
  <si>
    <t>Price</t>
  </si>
  <si>
    <t>Next Year Div</t>
  </si>
  <si>
    <t>Year1</t>
  </si>
  <si>
    <t>Year2</t>
  </si>
  <si>
    <t>DivYield</t>
  </si>
  <si>
    <t xml:space="preserve">Cap Gains </t>
  </si>
  <si>
    <t>P1</t>
  </si>
  <si>
    <t>P2</t>
  </si>
  <si>
    <t>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</si>
</sst>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
    <numFmt numFmtId="166" formatCode="_(&quot;$&quot;* #,##0.00_);_(&quot;$&quot;* \(#,##0.00\);_(&quot;$&quot;* &quot;-&quot;_);_(@_)"/>
  </numFmts>
  <fonts count="43" x14ac:knownFonts="1">
    <font>
      <sz val="11"/>
      <color theme="1"/>
      <name val="Calibri"/>
      <family val="2"/>
      <scheme val="minor"/>
    </font>
    <font>
      <sz val="10"/>
      <name val="Arial"/>
      <family val="2"/>
    </font>
    <font>
      <b/>
      <sz val="14"/>
      <color theme="0"/>
      <name val="Calibri"/>
      <family val="2"/>
      <scheme val="minor"/>
    </font>
    <font>
      <sz val="12"/>
      <color theme="1"/>
      <name val="Calibri"/>
      <family val="2"/>
      <scheme val="minor"/>
    </font>
    <font>
      <b/>
      <sz val="12"/>
      <color theme="1"/>
      <name val="Calibri"/>
      <family val="2"/>
      <scheme val="minor"/>
    </font>
    <font>
      <sz val="10"/>
      <color indexed="8"/>
      <name val="Calibri"/>
      <family val="2"/>
      <scheme val="minor"/>
    </font>
    <font>
      <sz val="10"/>
      <name val="Calibri"/>
      <family val="2"/>
      <scheme val="minor"/>
    </font>
    <font>
      <sz val="48"/>
      <color indexed="52"/>
      <name val="Calibri"/>
      <family val="2"/>
      <scheme val="minor"/>
    </font>
    <font>
      <sz val="10"/>
      <color indexed="19"/>
      <name val="Calibri"/>
      <family val="2"/>
      <scheme val="minor"/>
    </font>
    <font>
      <sz val="12"/>
      <color indexed="8"/>
      <name val="Calibri"/>
      <family val="2"/>
      <scheme val="minor"/>
    </font>
    <font>
      <b/>
      <sz val="12"/>
      <color indexed="9"/>
      <name val="Calibri"/>
      <family val="2"/>
      <scheme val="minor"/>
    </font>
    <font>
      <b/>
      <sz val="12"/>
      <color theme="0"/>
      <name val="Calibri"/>
      <family val="2"/>
      <scheme val="minor"/>
    </font>
    <font>
      <b/>
      <sz val="14"/>
      <color indexed="48"/>
      <name val="Calibri"/>
      <family val="2"/>
      <scheme val="minor"/>
    </font>
    <font>
      <b/>
      <sz val="14"/>
      <color indexed="10"/>
      <name val="Calibri"/>
      <family val="2"/>
      <scheme val="minor"/>
    </font>
    <font>
      <b/>
      <sz val="12"/>
      <color rgb="FF000000"/>
      <name val="Calibri"/>
      <family val="2"/>
      <scheme val="minor"/>
    </font>
    <font>
      <b/>
      <i/>
      <sz val="12"/>
      <color rgb="FF000000"/>
      <name val="Calibri"/>
      <family val="2"/>
      <scheme val="minor"/>
    </font>
    <font>
      <sz val="11"/>
      <color theme="1"/>
      <name val="Calibri"/>
      <family val="2"/>
      <scheme val="minor"/>
    </font>
    <font>
      <sz val="12"/>
      <color rgb="FF0000FF"/>
      <name val="Calibri"/>
      <family val="2"/>
      <scheme val="minor"/>
    </font>
    <font>
      <sz val="12"/>
      <color rgb="FFFF0000"/>
      <name val="Calibri"/>
      <family val="2"/>
      <scheme val="minor"/>
    </font>
    <font>
      <i/>
      <sz val="12"/>
      <color theme="1"/>
      <name val="Calibri"/>
      <family val="2"/>
      <scheme val="minor"/>
    </font>
    <font>
      <b/>
      <i/>
      <sz val="12"/>
      <color theme="1"/>
      <name val="Calibri"/>
      <family val="2"/>
      <scheme val="minor"/>
    </font>
    <font>
      <b/>
      <sz val="16"/>
      <color rgb="FF000099"/>
      <name val="Calibri"/>
      <family val="2"/>
      <scheme val="minor"/>
    </font>
    <font>
      <sz val="12"/>
      <color rgb="FF000099"/>
      <name val="Calibri"/>
      <family val="2"/>
      <scheme val="minor"/>
    </font>
    <font>
      <b/>
      <sz val="16"/>
      <color rgb="FF000099"/>
      <name val="Calibri"/>
      <family val="2"/>
    </font>
    <font>
      <sz val="11"/>
      <color rgb="FF000099"/>
      <name val="Calibri"/>
      <family val="2"/>
      <scheme val="minor"/>
    </font>
    <font>
      <b/>
      <sz val="12"/>
      <color rgb="FF000099"/>
      <name val="Calibri"/>
      <family val="2"/>
      <scheme val="minor"/>
    </font>
    <font>
      <sz val="11"/>
      <color rgb="FF0000FF"/>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1">
    <fill>
      <patternFill patternType="none"/>
    </fill>
    <fill>
      <patternFill patternType="gray125"/>
    </fill>
    <fill>
      <patternFill patternType="solid">
        <fgColor indexed="8"/>
        <bgColor indexed="64"/>
      </patternFill>
    </fill>
    <fill>
      <patternFill patternType="solid">
        <fgColor theme="1"/>
        <bgColor indexed="64"/>
      </patternFill>
    </fill>
    <fill>
      <patternFill patternType="solid">
        <fgColor rgb="FFFFFF99"/>
        <bgColor indexed="64"/>
      </patternFill>
    </fill>
    <fill>
      <patternFill patternType="solid">
        <fgColor rgb="FFFFFF00"/>
        <bgColor indexed="64"/>
      </patternFill>
    </fill>
    <fill>
      <patternFill patternType="solid">
        <fgColor rgb="FF66FFFF"/>
        <bgColor indexed="64"/>
      </patternFill>
    </fill>
    <fill>
      <patternFill patternType="solid">
        <fgColor rgb="FF66CCFF"/>
        <bgColor indexed="64"/>
      </patternFill>
    </fill>
    <fill>
      <patternFill patternType="solid">
        <fgColor rgb="FFCCFFCC"/>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6">
    <border>
      <left/>
      <right/>
      <top/>
      <bottom/>
      <diagonal/>
    </border>
    <border>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1" fillId="0" borderId="0"/>
    <xf numFmtId="9" fontId="16" fillId="0" borderId="0" applyFont="0" applyFill="0" applyBorder="0" applyAlignment="0" applyProtection="0"/>
    <xf numFmtId="0" fontId="27" fillId="0" borderId="0" applyNumberFormat="0" applyFill="0" applyBorder="0" applyAlignment="0" applyProtection="0"/>
    <xf numFmtId="0" fontId="28" fillId="0" borderId="17" applyNumberFormat="0" applyFill="0" applyAlignment="0" applyProtection="0"/>
    <xf numFmtId="0" fontId="29" fillId="0" borderId="18" applyNumberFormat="0" applyFill="0" applyAlignment="0" applyProtection="0"/>
    <xf numFmtId="0" fontId="30" fillId="0" borderId="19" applyNumberFormat="0" applyFill="0" applyAlignment="0" applyProtection="0"/>
    <xf numFmtId="0" fontId="30" fillId="0" borderId="0" applyNumberFormat="0" applyFill="0" applyBorder="0" applyAlignment="0" applyProtection="0"/>
    <xf numFmtId="0" fontId="31" fillId="10" borderId="0" applyNumberFormat="0" applyBorder="0" applyAlignment="0" applyProtection="0"/>
    <xf numFmtId="0" fontId="32" fillId="11" borderId="0" applyNumberFormat="0" applyBorder="0" applyAlignment="0" applyProtection="0"/>
    <xf numFmtId="0" fontId="33" fillId="12" borderId="0" applyNumberFormat="0" applyBorder="0" applyAlignment="0" applyProtection="0"/>
    <xf numFmtId="0" fontId="34" fillId="13" borderId="20" applyNumberFormat="0" applyAlignment="0" applyProtection="0"/>
    <xf numFmtId="0" fontId="35" fillId="14" borderId="21" applyNumberFormat="0" applyAlignment="0" applyProtection="0"/>
    <xf numFmtId="0" fontId="36" fillId="14" borderId="20" applyNumberFormat="0" applyAlignment="0" applyProtection="0"/>
    <xf numFmtId="0" fontId="37" fillId="0" borderId="22" applyNumberFormat="0" applyFill="0" applyAlignment="0" applyProtection="0"/>
    <xf numFmtId="0" fontId="38" fillId="15" borderId="23" applyNumberFormat="0" applyAlignment="0" applyProtection="0"/>
    <xf numFmtId="0" fontId="39" fillId="0" borderId="0" applyNumberFormat="0" applyFill="0" applyBorder="0" applyAlignment="0" applyProtection="0"/>
    <xf numFmtId="0" fontId="16" fillId="16" borderId="24" applyNumberFormat="0" applyFont="0" applyAlignment="0" applyProtection="0"/>
    <xf numFmtId="0" fontId="40" fillId="0" borderId="0" applyNumberFormat="0" applyFill="0" applyBorder="0" applyAlignment="0" applyProtection="0"/>
    <xf numFmtId="0" fontId="41" fillId="0" borderId="25" applyNumberFormat="0" applyFill="0" applyAlignment="0" applyProtection="0"/>
    <xf numFmtId="0" fontId="42"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42" fillId="28" borderId="0" applyNumberFormat="0" applyBorder="0" applyAlignment="0" applyProtection="0"/>
    <xf numFmtId="0" fontId="42" fillId="29" borderId="0" applyNumberFormat="0" applyBorder="0" applyAlignment="0" applyProtection="0"/>
    <xf numFmtId="0" fontId="16" fillId="30" borderId="0" applyNumberFormat="0" applyBorder="0" applyAlignment="0" applyProtection="0"/>
    <xf numFmtId="0" fontId="16" fillId="31" borderId="0" applyNumberFormat="0" applyBorder="0" applyAlignment="0" applyProtection="0"/>
    <xf numFmtId="0" fontId="42" fillId="32" borderId="0" applyNumberFormat="0" applyBorder="0" applyAlignment="0" applyProtection="0"/>
    <xf numFmtId="0" fontId="42" fillId="33" borderId="0" applyNumberFormat="0" applyBorder="0" applyAlignment="0" applyProtection="0"/>
    <xf numFmtId="0" fontId="16" fillId="34" borderId="0" applyNumberFormat="0" applyBorder="0" applyAlignment="0" applyProtection="0"/>
    <xf numFmtId="0" fontId="16" fillId="35" borderId="0" applyNumberFormat="0" applyBorder="0" applyAlignment="0" applyProtection="0"/>
    <xf numFmtId="0" fontId="42" fillId="36" borderId="0" applyNumberFormat="0" applyBorder="0" applyAlignment="0" applyProtection="0"/>
    <xf numFmtId="0" fontId="42" fillId="37" borderId="0" applyNumberFormat="0" applyBorder="0" applyAlignment="0" applyProtection="0"/>
    <xf numFmtId="0" fontId="16" fillId="38" borderId="0" applyNumberFormat="0" applyBorder="0" applyAlignment="0" applyProtection="0"/>
    <xf numFmtId="0" fontId="16" fillId="39" borderId="0" applyNumberFormat="0" applyBorder="0" applyAlignment="0" applyProtection="0"/>
    <xf numFmtId="0" fontId="42" fillId="40" borderId="0" applyNumberFormat="0" applyBorder="0" applyAlignment="0" applyProtection="0"/>
  </cellStyleXfs>
  <cellXfs count="113">
    <xf numFmtId="0" fontId="0" fillId="0" borderId="0" xfId="0"/>
    <xf numFmtId="0" fontId="3" fillId="4" borderId="0" xfId="0" applyFont="1" applyFill="1"/>
    <xf numFmtId="0" fontId="4" fillId="4" borderId="0" xfId="0" applyFont="1" applyFill="1"/>
    <xf numFmtId="0" fontId="5" fillId="2" borderId="0" xfId="1" applyFont="1" applyFill="1"/>
    <xf numFmtId="0" fontId="6" fillId="2" borderId="0" xfId="1" applyFont="1" applyFill="1"/>
    <xf numFmtId="0" fontId="8" fillId="2" borderId="0" xfId="1" applyFont="1" applyFill="1" applyBorder="1"/>
    <xf numFmtId="0" fontId="6" fillId="2" borderId="0" xfId="1" applyFont="1" applyFill="1" applyBorder="1"/>
    <xf numFmtId="0" fontId="5" fillId="5" borderId="0" xfId="1" applyFont="1" applyFill="1" applyBorder="1"/>
    <xf numFmtId="0" fontId="14" fillId="5" borderId="0" xfId="1" applyFont="1" applyFill="1" applyBorder="1"/>
    <xf numFmtId="0" fontId="15" fillId="5" borderId="0" xfId="1" applyFont="1" applyFill="1" applyBorder="1"/>
    <xf numFmtId="0" fontId="3" fillId="4" borderId="0" xfId="0" applyFont="1" applyFill="1"/>
    <xf numFmtId="0" fontId="9" fillId="2" borderId="0" xfId="1" applyFont="1" applyFill="1" applyBorder="1"/>
    <xf numFmtId="0" fontId="10" fillId="2" borderId="0" xfId="1" applyFont="1" applyFill="1" applyBorder="1"/>
    <xf numFmtId="0" fontId="11" fillId="2" borderId="0" xfId="1" applyFont="1" applyFill="1" applyBorder="1"/>
    <xf numFmtId="0" fontId="12" fillId="5" borderId="0" xfId="1" applyFont="1" applyFill="1" applyBorder="1"/>
    <xf numFmtId="0" fontId="13" fillId="5" borderId="0" xfId="1" applyFont="1" applyFill="1" applyBorder="1"/>
    <xf numFmtId="0" fontId="3" fillId="4" borderId="0" xfId="0" applyFont="1" applyFill="1"/>
    <xf numFmtId="0" fontId="2" fillId="3" borderId="0" xfId="0" applyFont="1" applyFill="1"/>
    <xf numFmtId="0" fontId="5" fillId="2" borderId="0" xfId="1" applyFont="1" applyFill="1" applyBorder="1"/>
    <xf numFmtId="0" fontId="3" fillId="4" borderId="0" xfId="0" applyFont="1" applyFill="1"/>
    <xf numFmtId="0" fontId="0" fillId="4" borderId="0" xfId="0" applyFill="1"/>
    <xf numFmtId="0" fontId="3" fillId="4" borderId="0" xfId="0" applyFont="1" applyFill="1"/>
    <xf numFmtId="2" fontId="7" fillId="2" borderId="0" xfId="1" applyNumberFormat="1" applyFont="1" applyFill="1" applyBorder="1" applyAlignment="1"/>
    <xf numFmtId="10" fontId="17" fillId="4" borderId="0" xfId="2" applyNumberFormat="1" applyFont="1" applyFill="1"/>
    <xf numFmtId="44" fontId="17" fillId="4" borderId="0" xfId="0" applyNumberFormat="1" applyFont="1" applyFill="1"/>
    <xf numFmtId="44" fontId="18" fillId="4" borderId="0" xfId="0" applyNumberFormat="1" applyFont="1" applyFill="1"/>
    <xf numFmtId="164" fontId="17" fillId="4" borderId="0" xfId="2" applyNumberFormat="1" applyFont="1" applyFill="1"/>
    <xf numFmtId="41" fontId="17" fillId="4" borderId="0" xfId="0" applyNumberFormat="1" applyFont="1" applyFill="1"/>
    <xf numFmtId="0" fontId="20" fillId="6" borderId="0" xfId="0" applyFont="1" applyFill="1" applyBorder="1"/>
    <xf numFmtId="0" fontId="3" fillId="6" borderId="0" xfId="0" applyFont="1" applyFill="1" applyBorder="1"/>
    <xf numFmtId="0" fontId="3" fillId="6" borderId="0" xfId="0" applyFont="1" applyFill="1"/>
    <xf numFmtId="9" fontId="17" fillId="4" borderId="0" xfId="2" applyFont="1" applyFill="1"/>
    <xf numFmtId="0" fontId="18" fillId="4" borderId="0" xfId="0" applyFont="1" applyFill="1"/>
    <xf numFmtId="0" fontId="3" fillId="4" borderId="0" xfId="0" applyFont="1" applyFill="1" applyAlignment="1">
      <alignment horizontal="left" wrapText="1"/>
    </xf>
    <xf numFmtId="3" fontId="18" fillId="4" borderId="0" xfId="0" applyNumberFormat="1" applyFont="1" applyFill="1"/>
    <xf numFmtId="0" fontId="19" fillId="4" borderId="0" xfId="0" applyFont="1" applyFill="1"/>
    <xf numFmtId="0" fontId="3" fillId="4" borderId="0" xfId="0" applyNumberFormat="1" applyFont="1" applyFill="1"/>
    <xf numFmtId="0" fontId="3" fillId="4" borderId="0" xfId="0" quotePrefix="1" applyNumberFormat="1" applyFont="1" applyFill="1"/>
    <xf numFmtId="0" fontId="19" fillId="4" borderId="0" xfId="0" applyFont="1" applyFill="1" applyAlignment="1">
      <alignment horizontal="center" vertical="center"/>
    </xf>
    <xf numFmtId="0" fontId="17" fillId="4" borderId="0" xfId="0" applyFont="1" applyFill="1"/>
    <xf numFmtId="0" fontId="3" fillId="6" borderId="0" xfId="0" applyFont="1" applyFill="1" applyAlignment="1">
      <alignment horizontal="left" wrapText="1"/>
    </xf>
    <xf numFmtId="0" fontId="3" fillId="4" borderId="0" xfId="0" applyFont="1" applyFill="1" applyAlignment="1">
      <alignment horizontal="left"/>
    </xf>
    <xf numFmtId="44" fontId="3" fillId="4" borderId="0" xfId="0" applyNumberFormat="1" applyFont="1" applyFill="1"/>
    <xf numFmtId="9" fontId="17" fillId="4" borderId="0" xfId="2" applyFont="1" applyFill="1" applyAlignment="1">
      <alignment horizontal="center"/>
    </xf>
    <xf numFmtId="165" fontId="3" fillId="4" borderId="0" xfId="0" applyNumberFormat="1" applyFont="1" applyFill="1"/>
    <xf numFmtId="0" fontId="3" fillId="4" borderId="0" xfId="0" applyFont="1" applyFill="1" applyAlignment="1">
      <alignment horizontal="center"/>
    </xf>
    <xf numFmtId="2" fontId="17" fillId="4" borderId="0" xfId="0" applyNumberFormat="1" applyFont="1" applyFill="1" applyAlignment="1">
      <alignment horizontal="center"/>
    </xf>
    <xf numFmtId="10" fontId="3" fillId="4" borderId="0" xfId="2" applyNumberFormat="1" applyFont="1" applyFill="1"/>
    <xf numFmtId="0" fontId="21" fillId="7" borderId="2" xfId="0" applyFont="1" applyFill="1" applyBorder="1"/>
    <xf numFmtId="0" fontId="22" fillId="7" borderId="3" xfId="0" applyFont="1" applyFill="1" applyBorder="1"/>
    <xf numFmtId="0" fontId="23" fillId="7" borderId="2" xfId="0" applyFont="1" applyFill="1" applyBorder="1"/>
    <xf numFmtId="0" fontId="24" fillId="7" borderId="3" xfId="0" applyFont="1" applyFill="1" applyBorder="1"/>
    <xf numFmtId="0" fontId="21" fillId="7" borderId="4" xfId="0" applyFont="1" applyFill="1" applyBorder="1"/>
    <xf numFmtId="0" fontId="22" fillId="7" borderId="5" xfId="0" applyFont="1" applyFill="1" applyBorder="1"/>
    <xf numFmtId="0" fontId="23" fillId="7" borderId="6" xfId="0" applyFont="1" applyFill="1" applyBorder="1"/>
    <xf numFmtId="0" fontId="22" fillId="7" borderId="7" xfId="0" applyFont="1" applyFill="1" applyBorder="1"/>
    <xf numFmtId="0" fontId="24" fillId="7" borderId="5" xfId="0" applyFont="1" applyFill="1" applyBorder="1"/>
    <xf numFmtId="0" fontId="25" fillId="7" borderId="7" xfId="0" applyFont="1" applyFill="1" applyBorder="1"/>
    <xf numFmtId="0" fontId="24" fillId="7" borderId="8" xfId="0" applyFont="1" applyFill="1" applyBorder="1"/>
    <xf numFmtId="0" fontId="25" fillId="7" borderId="9" xfId="0" applyFont="1" applyFill="1" applyBorder="1"/>
    <xf numFmtId="0" fontId="19" fillId="8" borderId="10" xfId="0" applyFont="1" applyFill="1" applyBorder="1" applyAlignment="1">
      <alignment horizontal="center"/>
    </xf>
    <xf numFmtId="0" fontId="19" fillId="8" borderId="11" xfId="0" applyFont="1" applyFill="1" applyBorder="1" applyAlignment="1">
      <alignment horizontal="center"/>
    </xf>
    <xf numFmtId="10" fontId="17" fillId="8" borderId="12" xfId="2" applyNumberFormat="1" applyFont="1" applyFill="1" applyBorder="1" applyAlignment="1">
      <alignment horizontal="center"/>
    </xf>
    <xf numFmtId="44" fontId="18" fillId="8" borderId="13" xfId="0" applyNumberFormat="1" applyFont="1" applyFill="1" applyBorder="1"/>
    <xf numFmtId="10" fontId="17" fillId="8" borderId="14" xfId="2" applyNumberFormat="1" applyFont="1" applyFill="1" applyBorder="1" applyAlignment="1">
      <alignment horizontal="center"/>
    </xf>
    <xf numFmtId="44" fontId="18" fillId="8" borderId="15" xfId="0" applyNumberFormat="1" applyFont="1" applyFill="1" applyBorder="1"/>
    <xf numFmtId="0" fontId="3" fillId="8" borderId="10" xfId="0" applyFont="1" applyFill="1" applyBorder="1"/>
    <xf numFmtId="0" fontId="19" fillId="8" borderId="16" xfId="0" applyFont="1" applyFill="1" applyBorder="1" applyAlignment="1">
      <alignment horizontal="center"/>
    </xf>
    <xf numFmtId="0" fontId="3" fillId="8" borderId="12" xfId="0" applyFont="1" applyFill="1" applyBorder="1"/>
    <xf numFmtId="10" fontId="17" fillId="8" borderId="0" xfId="2" applyNumberFormat="1" applyFont="1" applyFill="1" applyBorder="1"/>
    <xf numFmtId="44" fontId="18" fillId="8" borderId="0" xfId="0" applyNumberFormat="1" applyFont="1" applyFill="1" applyBorder="1"/>
    <xf numFmtId="43" fontId="18" fillId="8" borderId="0" xfId="0" applyNumberFormat="1" applyFont="1" applyFill="1" applyBorder="1"/>
    <xf numFmtId="43" fontId="18" fillId="8" borderId="13" xfId="0" applyNumberFormat="1" applyFont="1" applyFill="1" applyBorder="1"/>
    <xf numFmtId="43" fontId="18" fillId="8" borderId="15" xfId="0" applyNumberFormat="1" applyFont="1" applyFill="1" applyBorder="1"/>
    <xf numFmtId="0" fontId="3" fillId="8" borderId="14" xfId="0" applyFont="1" applyFill="1" applyBorder="1"/>
    <xf numFmtId="0" fontId="3" fillId="8" borderId="1" xfId="0" applyFont="1" applyFill="1" applyBorder="1"/>
    <xf numFmtId="10" fontId="18" fillId="9" borderId="0" xfId="2" applyNumberFormat="1" applyFont="1" applyFill="1"/>
    <xf numFmtId="44" fontId="18" fillId="9" borderId="0" xfId="0" applyNumberFormat="1" applyFont="1" applyFill="1"/>
    <xf numFmtId="43" fontId="18" fillId="9" borderId="0" xfId="0" applyNumberFormat="1" applyFont="1" applyFill="1"/>
    <xf numFmtId="0" fontId="3" fillId="4" borderId="0" xfId="0" applyFont="1" applyFill="1" applyAlignment="1">
      <alignment horizontal="left" wrapText="1"/>
    </xf>
    <xf numFmtId="0" fontId="0" fillId="8" borderId="10" xfId="0" applyFill="1" applyBorder="1" applyAlignment="1">
      <alignment horizontal="right"/>
    </xf>
    <xf numFmtId="0" fontId="0" fillId="8" borderId="16" xfId="0" applyFill="1" applyBorder="1" applyAlignment="1">
      <alignment horizontal="right"/>
    </xf>
    <xf numFmtId="0" fontId="0" fillId="8" borderId="11" xfId="0" applyFill="1" applyBorder="1" applyAlignment="1">
      <alignment horizontal="right"/>
    </xf>
    <xf numFmtId="14" fontId="0" fillId="8" borderId="12" xfId="0" applyNumberFormat="1" applyFill="1" applyBorder="1"/>
    <xf numFmtId="0" fontId="21" fillId="7" borderId="8" xfId="0" applyFont="1" applyFill="1" applyBorder="1"/>
    <xf numFmtId="0" fontId="23" fillId="7" borderId="9" xfId="0" applyFont="1" applyFill="1" applyBorder="1"/>
    <xf numFmtId="8" fontId="18" fillId="8" borderId="13" xfId="0" applyNumberFormat="1" applyFont="1" applyFill="1" applyBorder="1"/>
    <xf numFmtId="8" fontId="18" fillId="8" borderId="15" xfId="0" applyNumberFormat="1" applyFont="1" applyFill="1" applyBorder="1"/>
    <xf numFmtId="0" fontId="3" fillId="4" borderId="0" xfId="0" applyFont="1" applyFill="1" applyAlignment="1">
      <alignment horizontal="left" wrapText="1"/>
    </xf>
    <xf numFmtId="42" fontId="17" fillId="4" borderId="0" xfId="0" applyNumberFormat="1" applyFont="1" applyFill="1"/>
    <xf numFmtId="42" fontId="17" fillId="4" borderId="0" xfId="2" applyNumberFormat="1" applyFont="1" applyFill="1"/>
    <xf numFmtId="41" fontId="17" fillId="4" borderId="0" xfId="2" applyNumberFormat="1" applyFont="1" applyFill="1"/>
    <xf numFmtId="0" fontId="3" fillId="4" borderId="0" xfId="0" applyFont="1" applyFill="1" applyAlignment="1"/>
    <xf numFmtId="42" fontId="18" fillId="4" borderId="0" xfId="0" applyNumberFormat="1" applyFont="1" applyFill="1"/>
    <xf numFmtId="166" fontId="18" fillId="4" borderId="0" xfId="0" applyNumberFormat="1" applyFont="1" applyFill="1"/>
    <xf numFmtId="0" fontId="3" fillId="4" borderId="0" xfId="0" applyFont="1" applyFill="1"/>
    <xf numFmtId="0" fontId="20" fillId="6" borderId="0" xfId="0" applyFont="1" applyFill="1" applyBorder="1"/>
    <xf numFmtId="0" fontId="3" fillId="6" borderId="0" xfId="0" applyFont="1" applyFill="1" applyBorder="1"/>
    <xf numFmtId="2" fontId="3" fillId="6" borderId="0" xfId="0" applyNumberFormat="1" applyFont="1" applyFill="1" applyBorder="1"/>
    <xf numFmtId="0" fontId="3" fillId="6" borderId="0" xfId="0" applyFont="1" applyFill="1" applyBorder="1" applyAlignment="1">
      <alignment horizontal="left" wrapText="1"/>
    </xf>
    <xf numFmtId="0" fontId="3" fillId="6" borderId="0" xfId="0" applyFont="1" applyFill="1" applyAlignment="1">
      <alignment horizontal="left" wrapText="1"/>
    </xf>
    <xf numFmtId="14" fontId="0" fillId="8" borderId="14" xfId="0" applyNumberFormat="1" applyFill="1" applyBorder="1"/>
    <xf numFmtId="2" fontId="26" fillId="8" borderId="0" xfId="0" applyNumberFormat="1" applyFont="1" applyFill="1" applyBorder="1"/>
    <xf numFmtId="2" fontId="26" fillId="8" borderId="13" xfId="0" applyNumberFormat="1" applyFont="1" applyFill="1" applyBorder="1"/>
    <xf numFmtId="2" fontId="26" fillId="8" borderId="1" xfId="0" applyNumberFormat="1" applyFont="1" applyFill="1" applyBorder="1"/>
    <xf numFmtId="2" fontId="26" fillId="8" borderId="15" xfId="0" applyNumberFormat="1" applyFont="1" applyFill="1" applyBorder="1"/>
    <xf numFmtId="0" fontId="0" fillId="5" borderId="0" xfId="0" applyFill="1"/>
    <xf numFmtId="0" fontId="0" fillId="0" borderId="0" xfId="0" applyFill="1"/>
    <xf numFmtId="0" fontId="3" fillId="4" borderId="0" xfId="0" applyFont="1" applyFill="1" applyAlignment="1">
      <alignment horizontal="left" wrapText="1"/>
    </xf>
    <xf numFmtId="0" fontId="3" fillId="4" borderId="0" xfId="0" applyFont="1" applyFill="1" applyAlignment="1">
      <alignment horizontal="left"/>
    </xf>
    <xf numFmtId="0" fontId="4" fillId="4" borderId="0" xfId="0" applyFont="1" applyFill="1" applyAlignment="1">
      <alignment horizontal="left"/>
    </xf>
    <xf numFmtId="0" fontId="3" fillId="6" borderId="0" xfId="0" applyFont="1" applyFill="1" applyBorder="1" applyAlignment="1">
      <alignment horizontal="left" wrapText="1"/>
    </xf>
    <xf numFmtId="0" fontId="3" fillId="6" borderId="0" xfId="0" applyFont="1" applyFill="1" applyAlignment="1">
      <alignment horizontal="left" wrapText="1"/>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rmal 2" xfId="1"/>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9" defaultPivotStyle="PivotStyleLight16"/>
  <colors>
    <mruColors>
      <color rgb="FF0000FF"/>
      <color rgb="FFCCFFCC"/>
      <color rgb="FFCCECFF"/>
      <color rgb="FFFFFF99"/>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Stock Price for Various Dividend Growth Rates</a:t>
            </a:r>
          </a:p>
        </c:rich>
      </c:tx>
      <c:overlay val="0"/>
    </c:title>
    <c:autoTitleDeleted val="0"/>
    <c:plotArea>
      <c:layout/>
      <c:scatterChart>
        <c:scatterStyle val="smoothMarker"/>
        <c:varyColors val="0"/>
        <c:ser>
          <c:idx val="1"/>
          <c:order val="0"/>
          <c:marker>
            <c:symbol val="star"/>
            <c:size val="5"/>
          </c:marker>
          <c:xVal>
            <c:numRef>
              <c:f>'Section 9.1'!$B$21:$B$30</c:f>
              <c:numCache>
                <c:formatCode>0.00%</c:formatCode>
                <c:ptCount val="10"/>
                <c:pt idx="0">
                  <c:v>0</c:v>
                </c:pt>
                <c:pt idx="1">
                  <c:v>0.01</c:v>
                </c:pt>
                <c:pt idx="2">
                  <c:v>0.02</c:v>
                </c:pt>
                <c:pt idx="3">
                  <c:v>0.03</c:v>
                </c:pt>
                <c:pt idx="4">
                  <c:v>0.04</c:v>
                </c:pt>
                <c:pt idx="5">
                  <c:v>0.05</c:v>
                </c:pt>
                <c:pt idx="6">
                  <c:v>0.06</c:v>
                </c:pt>
                <c:pt idx="7">
                  <c:v>7.0000000000000007E-2</c:v>
                </c:pt>
                <c:pt idx="8">
                  <c:v>0.08</c:v>
                </c:pt>
                <c:pt idx="9">
                  <c:v>0.09</c:v>
                </c:pt>
              </c:numCache>
            </c:numRef>
          </c:xVal>
          <c:yVal>
            <c:numRef>
              <c:f>'Section 9.1'!$C$21:$C$30</c:f>
              <c:numCache>
                <c:formatCode>_("$"* #,##0.00_);_("$"* \(#,##0.00\);_("$"* "-"??_);_(@_)</c:formatCode>
                <c:ptCount val="10"/>
                <c:pt idx="0">
                  <c:v>20</c:v>
                </c:pt>
                <c:pt idx="1">
                  <c:v>21.428571428571431</c:v>
                </c:pt>
                <c:pt idx="2">
                  <c:v>23.076923076923077</c:v>
                </c:pt>
                <c:pt idx="3">
                  <c:v>25</c:v>
                </c:pt>
                <c:pt idx="4">
                  <c:v>27.272727272727277</c:v>
                </c:pt>
                <c:pt idx="5">
                  <c:v>30.000000000000004</c:v>
                </c:pt>
                <c:pt idx="6">
                  <c:v>33.333333333333336</c:v>
                </c:pt>
                <c:pt idx="7">
                  <c:v>37.500000000000007</c:v>
                </c:pt>
                <c:pt idx="8">
                  <c:v>42.857142857142861</c:v>
                </c:pt>
                <c:pt idx="9">
                  <c:v>50</c:v>
                </c:pt>
              </c:numCache>
            </c:numRef>
          </c:yVal>
          <c:smooth val="1"/>
          <c:extLst>
            <c:ext xmlns:c16="http://schemas.microsoft.com/office/drawing/2014/chart" uri="{C3380CC4-5D6E-409C-BE32-E72D297353CC}">
              <c16:uniqueId val="{00000000-1CB2-48D1-B170-834465834A45}"/>
            </c:ext>
          </c:extLst>
        </c:ser>
        <c:dLbls>
          <c:showLegendKey val="0"/>
          <c:showVal val="0"/>
          <c:showCatName val="0"/>
          <c:showSerName val="0"/>
          <c:showPercent val="0"/>
          <c:showBubbleSize val="0"/>
        </c:dLbls>
        <c:axId val="100334976"/>
        <c:axId val="100660736"/>
      </c:scatterChart>
      <c:valAx>
        <c:axId val="100334976"/>
        <c:scaling>
          <c:orientation val="minMax"/>
          <c:max val="0.12000000000000002"/>
        </c:scaling>
        <c:delete val="0"/>
        <c:axPos val="b"/>
        <c:title>
          <c:tx>
            <c:rich>
              <a:bodyPr/>
              <a:lstStyle/>
              <a:p>
                <a:pPr>
                  <a:defRPr/>
                </a:pPr>
                <a:r>
                  <a:rPr lang="en-US"/>
                  <a:t>Dividend Growth Rate</a:t>
                </a:r>
              </a:p>
            </c:rich>
          </c:tx>
          <c:overlay val="0"/>
        </c:title>
        <c:numFmt formatCode="0.00%" sourceLinked="1"/>
        <c:majorTickMark val="out"/>
        <c:minorTickMark val="none"/>
        <c:tickLblPos val="nextTo"/>
        <c:crossAx val="100660736"/>
        <c:crosses val="autoZero"/>
        <c:crossBetween val="midCat"/>
      </c:valAx>
      <c:valAx>
        <c:axId val="100660736"/>
        <c:scaling>
          <c:orientation val="minMax"/>
        </c:scaling>
        <c:delete val="0"/>
        <c:axPos val="l"/>
        <c:majorGridlines/>
        <c:title>
          <c:tx>
            <c:rich>
              <a:bodyPr rot="-5400000" vert="horz"/>
              <a:lstStyle/>
              <a:p>
                <a:pPr>
                  <a:defRPr/>
                </a:pPr>
                <a:r>
                  <a:rPr lang="en-US"/>
                  <a:t>Stock Price</a:t>
                </a:r>
              </a:p>
            </c:rich>
          </c:tx>
          <c:overlay val="0"/>
        </c:title>
        <c:numFmt formatCode="_(&quot;$&quot;* #,##0.00_);_(&quot;$&quot;* \(#,##0.00\);_(&quot;$&quot;* &quot;-&quot;??_);_(@_)" sourceLinked="1"/>
        <c:majorTickMark val="out"/>
        <c:minorTickMark val="none"/>
        <c:tickLblPos val="nextTo"/>
        <c:crossAx val="100334976"/>
        <c:crosses val="autoZero"/>
        <c:crossBetween val="midCat"/>
      </c:valAx>
    </c:plotArea>
    <c:plotVisOnly val="1"/>
    <c:dispBlanksAs val="gap"/>
    <c:showDLblsOverMax val="0"/>
  </c:chart>
  <c:printSettings>
    <c:headerFooter/>
    <c:pageMargins b="0.75000000000000222" l="0.70000000000000062" r="0.70000000000000062" t="0.750000000000002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Candlestick Chart for Apple -</a:t>
            </a:r>
            <a:r>
              <a:rPr lang="en-US" baseline="0"/>
              <a:t> September 20015</a:t>
            </a:r>
            <a:endParaRPr lang="en-US"/>
          </a:p>
        </c:rich>
      </c:tx>
      <c:overlay val="0"/>
    </c:title>
    <c:autoTitleDeleted val="0"/>
    <c:plotArea>
      <c:layout/>
      <c:stockChart>
        <c:ser>
          <c:idx val="0"/>
          <c:order val="0"/>
          <c:tx>
            <c:strRef>
              <c:f>'Section 9.5'!$Q$66</c:f>
              <c:strCache>
                <c:ptCount val="1"/>
                <c:pt idx="0">
                  <c:v>Open</c:v>
                </c:pt>
              </c:strCache>
            </c:strRef>
          </c:tx>
          <c:spPr>
            <a:ln w="28575">
              <a:noFill/>
            </a:ln>
          </c:spPr>
          <c:marker>
            <c:symbol val="none"/>
          </c:marker>
          <c:cat>
            <c:numRef>
              <c:f>'Section 9.5'!$P$67:$P$87</c:f>
              <c:numCache>
                <c:formatCode>m/d/yyyy</c:formatCode>
                <c:ptCount val="21"/>
                <c:pt idx="0">
                  <c:v>42248</c:v>
                </c:pt>
                <c:pt idx="1">
                  <c:v>42249</c:v>
                </c:pt>
                <c:pt idx="2">
                  <c:v>42250</c:v>
                </c:pt>
                <c:pt idx="3">
                  <c:v>42251</c:v>
                </c:pt>
                <c:pt idx="4">
                  <c:v>42255</c:v>
                </c:pt>
                <c:pt idx="5">
                  <c:v>42256</c:v>
                </c:pt>
                <c:pt idx="6">
                  <c:v>42257</c:v>
                </c:pt>
                <c:pt idx="7">
                  <c:v>42258</c:v>
                </c:pt>
                <c:pt idx="8">
                  <c:v>42261</c:v>
                </c:pt>
                <c:pt idx="9">
                  <c:v>42262</c:v>
                </c:pt>
                <c:pt idx="10">
                  <c:v>42263</c:v>
                </c:pt>
                <c:pt idx="11">
                  <c:v>42264</c:v>
                </c:pt>
                <c:pt idx="12">
                  <c:v>42265</c:v>
                </c:pt>
                <c:pt idx="13">
                  <c:v>42268</c:v>
                </c:pt>
                <c:pt idx="14">
                  <c:v>42269</c:v>
                </c:pt>
                <c:pt idx="15">
                  <c:v>42270</c:v>
                </c:pt>
                <c:pt idx="16">
                  <c:v>42271</c:v>
                </c:pt>
                <c:pt idx="17">
                  <c:v>42272</c:v>
                </c:pt>
                <c:pt idx="18">
                  <c:v>42275</c:v>
                </c:pt>
                <c:pt idx="19">
                  <c:v>42276</c:v>
                </c:pt>
                <c:pt idx="20">
                  <c:v>42277</c:v>
                </c:pt>
              </c:numCache>
            </c:numRef>
          </c:cat>
          <c:val>
            <c:numRef>
              <c:f>'Section 9.5'!$Q$67:$Q$87</c:f>
              <c:numCache>
                <c:formatCode>0.00</c:formatCode>
                <c:ptCount val="21"/>
                <c:pt idx="0">
                  <c:v>110.150002</c:v>
                </c:pt>
                <c:pt idx="1">
                  <c:v>110.230003</c:v>
                </c:pt>
                <c:pt idx="2">
                  <c:v>112.489998</c:v>
                </c:pt>
                <c:pt idx="3">
                  <c:v>108.970001</c:v>
                </c:pt>
                <c:pt idx="4">
                  <c:v>111.75</c:v>
                </c:pt>
                <c:pt idx="5">
                  <c:v>113.760002</c:v>
                </c:pt>
                <c:pt idx="6">
                  <c:v>110.269997</c:v>
                </c:pt>
                <c:pt idx="7">
                  <c:v>111.790001</c:v>
                </c:pt>
                <c:pt idx="8">
                  <c:v>116.58000199999999</c:v>
                </c:pt>
                <c:pt idx="9">
                  <c:v>115.93</c:v>
                </c:pt>
                <c:pt idx="10">
                  <c:v>116.25</c:v>
                </c:pt>
                <c:pt idx="11">
                  <c:v>115.660004</c:v>
                </c:pt>
                <c:pt idx="12">
                  <c:v>112.209999</c:v>
                </c:pt>
                <c:pt idx="13">
                  <c:v>113.66999800000001</c:v>
                </c:pt>
                <c:pt idx="14">
                  <c:v>113.379997</c:v>
                </c:pt>
                <c:pt idx="15">
                  <c:v>113.629997</c:v>
                </c:pt>
                <c:pt idx="16">
                  <c:v>113.25</c:v>
                </c:pt>
                <c:pt idx="17">
                  <c:v>116.44000200000001</c:v>
                </c:pt>
                <c:pt idx="18">
                  <c:v>113.849998</c:v>
                </c:pt>
                <c:pt idx="19">
                  <c:v>112.83000199999999</c:v>
                </c:pt>
                <c:pt idx="20">
                  <c:v>110.16999800000001</c:v>
                </c:pt>
              </c:numCache>
            </c:numRef>
          </c:val>
          <c:smooth val="0"/>
          <c:extLst>
            <c:ext xmlns:c16="http://schemas.microsoft.com/office/drawing/2014/chart" uri="{C3380CC4-5D6E-409C-BE32-E72D297353CC}">
              <c16:uniqueId val="{00000000-6ADE-4025-8E96-C046B7351FAD}"/>
            </c:ext>
          </c:extLst>
        </c:ser>
        <c:ser>
          <c:idx val="1"/>
          <c:order val="1"/>
          <c:tx>
            <c:strRef>
              <c:f>'Section 9.5'!$R$66</c:f>
              <c:strCache>
                <c:ptCount val="1"/>
                <c:pt idx="0">
                  <c:v>High</c:v>
                </c:pt>
              </c:strCache>
            </c:strRef>
          </c:tx>
          <c:spPr>
            <a:ln w="28575">
              <a:noFill/>
            </a:ln>
          </c:spPr>
          <c:marker>
            <c:symbol val="none"/>
          </c:marker>
          <c:cat>
            <c:numRef>
              <c:f>'Section 9.5'!$P$67:$P$87</c:f>
              <c:numCache>
                <c:formatCode>m/d/yyyy</c:formatCode>
                <c:ptCount val="21"/>
                <c:pt idx="0">
                  <c:v>42248</c:v>
                </c:pt>
                <c:pt idx="1">
                  <c:v>42249</c:v>
                </c:pt>
                <c:pt idx="2">
                  <c:v>42250</c:v>
                </c:pt>
                <c:pt idx="3">
                  <c:v>42251</c:v>
                </c:pt>
                <c:pt idx="4">
                  <c:v>42255</c:v>
                </c:pt>
                <c:pt idx="5">
                  <c:v>42256</c:v>
                </c:pt>
                <c:pt idx="6">
                  <c:v>42257</c:v>
                </c:pt>
                <c:pt idx="7">
                  <c:v>42258</c:v>
                </c:pt>
                <c:pt idx="8">
                  <c:v>42261</c:v>
                </c:pt>
                <c:pt idx="9">
                  <c:v>42262</c:v>
                </c:pt>
                <c:pt idx="10">
                  <c:v>42263</c:v>
                </c:pt>
                <c:pt idx="11">
                  <c:v>42264</c:v>
                </c:pt>
                <c:pt idx="12">
                  <c:v>42265</c:v>
                </c:pt>
                <c:pt idx="13">
                  <c:v>42268</c:v>
                </c:pt>
                <c:pt idx="14">
                  <c:v>42269</c:v>
                </c:pt>
                <c:pt idx="15">
                  <c:v>42270</c:v>
                </c:pt>
                <c:pt idx="16">
                  <c:v>42271</c:v>
                </c:pt>
                <c:pt idx="17">
                  <c:v>42272</c:v>
                </c:pt>
                <c:pt idx="18">
                  <c:v>42275</c:v>
                </c:pt>
                <c:pt idx="19">
                  <c:v>42276</c:v>
                </c:pt>
                <c:pt idx="20">
                  <c:v>42277</c:v>
                </c:pt>
              </c:numCache>
            </c:numRef>
          </c:cat>
          <c:val>
            <c:numRef>
              <c:f>'Section 9.5'!$R$67:$R$87</c:f>
              <c:numCache>
                <c:formatCode>0.00</c:formatCode>
                <c:ptCount val="21"/>
                <c:pt idx="0">
                  <c:v>111.879997</c:v>
                </c:pt>
                <c:pt idx="1">
                  <c:v>112.339996</c:v>
                </c:pt>
                <c:pt idx="2">
                  <c:v>112.779999</c:v>
                </c:pt>
                <c:pt idx="3">
                  <c:v>110.449997</c:v>
                </c:pt>
                <c:pt idx="4">
                  <c:v>112.55999799999999</c:v>
                </c:pt>
                <c:pt idx="5">
                  <c:v>114.019997</c:v>
                </c:pt>
                <c:pt idx="6">
                  <c:v>113.279999</c:v>
                </c:pt>
                <c:pt idx="7">
                  <c:v>114.209999</c:v>
                </c:pt>
                <c:pt idx="8">
                  <c:v>116.889999</c:v>
                </c:pt>
                <c:pt idx="9">
                  <c:v>116.529999</c:v>
                </c:pt>
                <c:pt idx="10">
                  <c:v>116.540001</c:v>
                </c:pt>
                <c:pt idx="11">
                  <c:v>116.489998</c:v>
                </c:pt>
                <c:pt idx="12">
                  <c:v>114.300003</c:v>
                </c:pt>
                <c:pt idx="13">
                  <c:v>115.370003</c:v>
                </c:pt>
                <c:pt idx="14">
                  <c:v>114.18</c:v>
                </c:pt>
                <c:pt idx="15">
                  <c:v>114.720001</c:v>
                </c:pt>
                <c:pt idx="16">
                  <c:v>115.5</c:v>
                </c:pt>
                <c:pt idx="17">
                  <c:v>116.69000200000001</c:v>
                </c:pt>
                <c:pt idx="18">
                  <c:v>114.57</c:v>
                </c:pt>
                <c:pt idx="19">
                  <c:v>113.510002</c:v>
                </c:pt>
                <c:pt idx="20">
                  <c:v>111.540001</c:v>
                </c:pt>
              </c:numCache>
            </c:numRef>
          </c:val>
          <c:smooth val="0"/>
          <c:extLst>
            <c:ext xmlns:c16="http://schemas.microsoft.com/office/drawing/2014/chart" uri="{C3380CC4-5D6E-409C-BE32-E72D297353CC}">
              <c16:uniqueId val="{00000001-6ADE-4025-8E96-C046B7351FAD}"/>
            </c:ext>
          </c:extLst>
        </c:ser>
        <c:ser>
          <c:idx val="2"/>
          <c:order val="2"/>
          <c:tx>
            <c:strRef>
              <c:f>'Section 9.5'!$S$66</c:f>
              <c:strCache>
                <c:ptCount val="1"/>
                <c:pt idx="0">
                  <c:v>Low</c:v>
                </c:pt>
              </c:strCache>
            </c:strRef>
          </c:tx>
          <c:spPr>
            <a:ln w="28575">
              <a:noFill/>
            </a:ln>
          </c:spPr>
          <c:marker>
            <c:symbol val="none"/>
          </c:marker>
          <c:cat>
            <c:numRef>
              <c:f>'Section 9.5'!$P$67:$P$87</c:f>
              <c:numCache>
                <c:formatCode>m/d/yyyy</c:formatCode>
                <c:ptCount val="21"/>
                <c:pt idx="0">
                  <c:v>42248</c:v>
                </c:pt>
                <c:pt idx="1">
                  <c:v>42249</c:v>
                </c:pt>
                <c:pt idx="2">
                  <c:v>42250</c:v>
                </c:pt>
                <c:pt idx="3">
                  <c:v>42251</c:v>
                </c:pt>
                <c:pt idx="4">
                  <c:v>42255</c:v>
                </c:pt>
                <c:pt idx="5">
                  <c:v>42256</c:v>
                </c:pt>
                <c:pt idx="6">
                  <c:v>42257</c:v>
                </c:pt>
                <c:pt idx="7">
                  <c:v>42258</c:v>
                </c:pt>
                <c:pt idx="8">
                  <c:v>42261</c:v>
                </c:pt>
                <c:pt idx="9">
                  <c:v>42262</c:v>
                </c:pt>
                <c:pt idx="10">
                  <c:v>42263</c:v>
                </c:pt>
                <c:pt idx="11">
                  <c:v>42264</c:v>
                </c:pt>
                <c:pt idx="12">
                  <c:v>42265</c:v>
                </c:pt>
                <c:pt idx="13">
                  <c:v>42268</c:v>
                </c:pt>
                <c:pt idx="14">
                  <c:v>42269</c:v>
                </c:pt>
                <c:pt idx="15">
                  <c:v>42270</c:v>
                </c:pt>
                <c:pt idx="16">
                  <c:v>42271</c:v>
                </c:pt>
                <c:pt idx="17">
                  <c:v>42272</c:v>
                </c:pt>
                <c:pt idx="18">
                  <c:v>42275</c:v>
                </c:pt>
                <c:pt idx="19">
                  <c:v>42276</c:v>
                </c:pt>
                <c:pt idx="20">
                  <c:v>42277</c:v>
                </c:pt>
              </c:numCache>
            </c:numRef>
          </c:cat>
          <c:val>
            <c:numRef>
              <c:f>'Section 9.5'!$S$67:$S$87</c:f>
              <c:numCache>
                <c:formatCode>0.00</c:formatCode>
                <c:ptCount val="21"/>
                <c:pt idx="0">
                  <c:v>107.360001</c:v>
                </c:pt>
                <c:pt idx="1">
                  <c:v>109.129997</c:v>
                </c:pt>
                <c:pt idx="2">
                  <c:v>110.040001</c:v>
                </c:pt>
                <c:pt idx="3">
                  <c:v>108.510002</c:v>
                </c:pt>
                <c:pt idx="4">
                  <c:v>110.32</c:v>
                </c:pt>
                <c:pt idx="5">
                  <c:v>109.769997</c:v>
                </c:pt>
                <c:pt idx="6">
                  <c:v>109.900002</c:v>
                </c:pt>
                <c:pt idx="7">
                  <c:v>111.760002</c:v>
                </c:pt>
                <c:pt idx="8">
                  <c:v>114.860001</c:v>
                </c:pt>
                <c:pt idx="9">
                  <c:v>114.41999800000001</c:v>
                </c:pt>
                <c:pt idx="10">
                  <c:v>115.44000200000001</c:v>
                </c:pt>
                <c:pt idx="11">
                  <c:v>113.720001</c:v>
                </c:pt>
                <c:pt idx="12">
                  <c:v>111.870003</c:v>
                </c:pt>
                <c:pt idx="13">
                  <c:v>113.660004</c:v>
                </c:pt>
                <c:pt idx="14">
                  <c:v>112.519997</c:v>
                </c:pt>
                <c:pt idx="15">
                  <c:v>113.300003</c:v>
                </c:pt>
                <c:pt idx="16">
                  <c:v>112.370003</c:v>
                </c:pt>
                <c:pt idx="17">
                  <c:v>114.019997</c:v>
                </c:pt>
                <c:pt idx="18">
                  <c:v>112.44000200000001</c:v>
                </c:pt>
                <c:pt idx="19">
                  <c:v>107.860001</c:v>
                </c:pt>
                <c:pt idx="20">
                  <c:v>108.730003</c:v>
                </c:pt>
              </c:numCache>
            </c:numRef>
          </c:val>
          <c:smooth val="0"/>
          <c:extLst>
            <c:ext xmlns:c16="http://schemas.microsoft.com/office/drawing/2014/chart" uri="{C3380CC4-5D6E-409C-BE32-E72D297353CC}">
              <c16:uniqueId val="{00000002-6ADE-4025-8E96-C046B7351FAD}"/>
            </c:ext>
          </c:extLst>
        </c:ser>
        <c:ser>
          <c:idx val="3"/>
          <c:order val="3"/>
          <c:tx>
            <c:strRef>
              <c:f>'Section 9.5'!$T$66</c:f>
              <c:strCache>
                <c:ptCount val="1"/>
                <c:pt idx="0">
                  <c:v>Close</c:v>
                </c:pt>
              </c:strCache>
            </c:strRef>
          </c:tx>
          <c:spPr>
            <a:ln w="28575">
              <a:noFill/>
            </a:ln>
          </c:spPr>
          <c:marker>
            <c:symbol val="none"/>
          </c:marker>
          <c:cat>
            <c:numRef>
              <c:f>'Section 9.5'!$P$67:$P$87</c:f>
              <c:numCache>
                <c:formatCode>m/d/yyyy</c:formatCode>
                <c:ptCount val="21"/>
                <c:pt idx="0">
                  <c:v>42248</c:v>
                </c:pt>
                <c:pt idx="1">
                  <c:v>42249</c:v>
                </c:pt>
                <c:pt idx="2">
                  <c:v>42250</c:v>
                </c:pt>
                <c:pt idx="3">
                  <c:v>42251</c:v>
                </c:pt>
                <c:pt idx="4">
                  <c:v>42255</c:v>
                </c:pt>
                <c:pt idx="5">
                  <c:v>42256</c:v>
                </c:pt>
                <c:pt idx="6">
                  <c:v>42257</c:v>
                </c:pt>
                <c:pt idx="7">
                  <c:v>42258</c:v>
                </c:pt>
                <c:pt idx="8">
                  <c:v>42261</c:v>
                </c:pt>
                <c:pt idx="9">
                  <c:v>42262</c:v>
                </c:pt>
                <c:pt idx="10">
                  <c:v>42263</c:v>
                </c:pt>
                <c:pt idx="11">
                  <c:v>42264</c:v>
                </c:pt>
                <c:pt idx="12">
                  <c:v>42265</c:v>
                </c:pt>
                <c:pt idx="13">
                  <c:v>42268</c:v>
                </c:pt>
                <c:pt idx="14">
                  <c:v>42269</c:v>
                </c:pt>
                <c:pt idx="15">
                  <c:v>42270</c:v>
                </c:pt>
                <c:pt idx="16">
                  <c:v>42271</c:v>
                </c:pt>
                <c:pt idx="17">
                  <c:v>42272</c:v>
                </c:pt>
                <c:pt idx="18">
                  <c:v>42275</c:v>
                </c:pt>
                <c:pt idx="19">
                  <c:v>42276</c:v>
                </c:pt>
                <c:pt idx="20">
                  <c:v>42277</c:v>
                </c:pt>
              </c:numCache>
            </c:numRef>
          </c:cat>
          <c:val>
            <c:numRef>
              <c:f>'Section 9.5'!$T$67:$T$87</c:f>
              <c:numCache>
                <c:formatCode>0.00</c:formatCode>
                <c:ptCount val="21"/>
                <c:pt idx="0">
                  <c:v>107.720001</c:v>
                </c:pt>
                <c:pt idx="1">
                  <c:v>112.339996</c:v>
                </c:pt>
                <c:pt idx="2">
                  <c:v>110.370003</c:v>
                </c:pt>
                <c:pt idx="3">
                  <c:v>109.269997</c:v>
                </c:pt>
                <c:pt idx="4">
                  <c:v>112.30999799999999</c:v>
                </c:pt>
                <c:pt idx="5">
                  <c:v>110.150002</c:v>
                </c:pt>
                <c:pt idx="6">
                  <c:v>112.57</c:v>
                </c:pt>
                <c:pt idx="7">
                  <c:v>114.209999</c:v>
                </c:pt>
                <c:pt idx="8">
                  <c:v>115.30999799999999</c:v>
                </c:pt>
                <c:pt idx="9">
                  <c:v>116.279999</c:v>
                </c:pt>
                <c:pt idx="10">
                  <c:v>116.410004</c:v>
                </c:pt>
                <c:pt idx="11">
                  <c:v>113.91999800000001</c:v>
                </c:pt>
                <c:pt idx="12">
                  <c:v>113.449997</c:v>
                </c:pt>
                <c:pt idx="13">
                  <c:v>115.209999</c:v>
                </c:pt>
                <c:pt idx="14">
                  <c:v>113.400002</c:v>
                </c:pt>
                <c:pt idx="15">
                  <c:v>114.32</c:v>
                </c:pt>
                <c:pt idx="16">
                  <c:v>115</c:v>
                </c:pt>
                <c:pt idx="17">
                  <c:v>114.709999</c:v>
                </c:pt>
                <c:pt idx="18">
                  <c:v>112.44000200000001</c:v>
                </c:pt>
                <c:pt idx="19">
                  <c:v>109.05999799999999</c:v>
                </c:pt>
                <c:pt idx="20">
                  <c:v>110.300003</c:v>
                </c:pt>
              </c:numCache>
            </c:numRef>
          </c:val>
          <c:smooth val="0"/>
          <c:extLst>
            <c:ext xmlns:c16="http://schemas.microsoft.com/office/drawing/2014/chart" uri="{C3380CC4-5D6E-409C-BE32-E72D297353CC}">
              <c16:uniqueId val="{00000003-6ADE-4025-8E96-C046B7351FAD}"/>
            </c:ext>
          </c:extLst>
        </c:ser>
        <c:dLbls>
          <c:showLegendKey val="0"/>
          <c:showVal val="0"/>
          <c:showCatName val="0"/>
          <c:showSerName val="0"/>
          <c:showPercent val="0"/>
          <c:showBubbleSize val="0"/>
        </c:dLbls>
        <c:hiLowLines/>
        <c:upDownBars>
          <c:gapWidth val="150"/>
          <c:upBars>
            <c:spPr>
              <a:solidFill>
                <a:srgbClr val="00B050"/>
              </a:solidFill>
            </c:spPr>
          </c:upBars>
          <c:downBars>
            <c:spPr>
              <a:solidFill>
                <a:srgbClr val="FF0000"/>
              </a:solidFill>
            </c:spPr>
          </c:downBars>
        </c:upDownBars>
        <c:axId val="100785152"/>
        <c:axId val="106763008"/>
      </c:stockChart>
      <c:dateAx>
        <c:axId val="100785152"/>
        <c:scaling>
          <c:orientation val="minMax"/>
        </c:scaling>
        <c:delete val="0"/>
        <c:axPos val="b"/>
        <c:numFmt formatCode="m/d/yyyy" sourceLinked="1"/>
        <c:majorTickMark val="out"/>
        <c:minorTickMark val="none"/>
        <c:tickLblPos val="nextTo"/>
        <c:crossAx val="106763008"/>
        <c:crosses val="autoZero"/>
        <c:auto val="1"/>
        <c:lblOffset val="100"/>
        <c:baseTimeUnit val="days"/>
      </c:dateAx>
      <c:valAx>
        <c:axId val="106763008"/>
        <c:scaling>
          <c:orientation val="minMax"/>
          <c:max val="120"/>
          <c:min val="105"/>
        </c:scaling>
        <c:delete val="0"/>
        <c:axPos val="l"/>
        <c:majorGridlines/>
        <c:numFmt formatCode="&quot;$&quot;#,##0" sourceLinked="0"/>
        <c:majorTickMark val="out"/>
        <c:minorTickMark val="none"/>
        <c:tickLblPos val="nextTo"/>
        <c:crossAx val="100785152"/>
        <c:crosses val="autoZero"/>
        <c:crossBetween val="between"/>
        <c:majorUnit val="5"/>
      </c:valAx>
    </c:plotArea>
    <c:plotVisOnly val="1"/>
    <c:dispBlanksAs val="gap"/>
    <c:showDLblsOverMax val="0"/>
  </c:chart>
  <c:printSettings>
    <c:headerFooter/>
    <c:pageMargins b="0.75000000000000056" l="0.70000000000000051" r="0.70000000000000051" t="0.75000000000000056" header="0.30000000000000027" footer="0.30000000000000027"/>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1"/>
          <c:order val="0"/>
          <c:marker>
            <c:symbol val="x"/>
            <c:size val="7"/>
          </c:marker>
          <c:xVal>
            <c:numRef>
              <c:f>Solution!$B$18:$B$28</c:f>
              <c:numCache>
                <c:formatCode>0%</c:formatCode>
                <c:ptCount val="11"/>
                <c:pt idx="0">
                  <c:v>0</c:v>
                </c:pt>
                <c:pt idx="1">
                  <c:v>0.01</c:v>
                </c:pt>
                <c:pt idx="2">
                  <c:v>0.02</c:v>
                </c:pt>
                <c:pt idx="3">
                  <c:v>0.03</c:v>
                </c:pt>
                <c:pt idx="4">
                  <c:v>0.04</c:v>
                </c:pt>
                <c:pt idx="5">
                  <c:v>0.05</c:v>
                </c:pt>
                <c:pt idx="6">
                  <c:v>0.06</c:v>
                </c:pt>
                <c:pt idx="7">
                  <c:v>7.0000000000000007E-2</c:v>
                </c:pt>
                <c:pt idx="8">
                  <c:v>0.08</c:v>
                </c:pt>
                <c:pt idx="9">
                  <c:v>0.09</c:v>
                </c:pt>
                <c:pt idx="10">
                  <c:v>0.1</c:v>
                </c:pt>
              </c:numCache>
            </c:numRef>
          </c:xVal>
          <c:yVal>
            <c:numRef>
              <c:f>Solution!$C$18:$C$28</c:f>
              <c:numCache>
                <c:formatCode>_("$"* #,##0.00_);_("$"* \(#,##0.00\);_("$"* "-"??_);_(@_)</c:formatCode>
                <c:ptCount val="11"/>
                <c:pt idx="0">
                  <c:v>44.11253005156135</c:v>
                </c:pt>
                <c:pt idx="1">
                  <c:v>46.777389448355592</c:v>
                </c:pt>
                <c:pt idx="2">
                  <c:v>50.029640945689486</c:v>
                </c:pt>
                <c:pt idx="3">
                  <c:v>54.089511647579677</c:v>
                </c:pt>
                <c:pt idx="4">
                  <c:v>59.303072403177829</c:v>
                </c:pt>
                <c:pt idx="5">
                  <c:v>66.247107593281669</c:v>
                </c:pt>
                <c:pt idx="6">
                  <c:v>75.959828660658786</c:v>
                </c:pt>
                <c:pt idx="7">
                  <c:v>90.517657935856647</c:v>
                </c:pt>
                <c:pt idx="8">
                  <c:v>114.76558011463243</c:v>
                </c:pt>
                <c:pt idx="9">
                  <c:v>163.23854816767223</c:v>
                </c:pt>
                <c:pt idx="10">
                  <c:v>308.6113247086264</c:v>
                </c:pt>
              </c:numCache>
            </c:numRef>
          </c:yVal>
          <c:smooth val="1"/>
          <c:extLst>
            <c:ext xmlns:c16="http://schemas.microsoft.com/office/drawing/2014/chart" uri="{C3380CC4-5D6E-409C-BE32-E72D297353CC}">
              <c16:uniqueId val="{00000000-A8B5-4A50-81EC-FDA4F204C6B2}"/>
            </c:ext>
          </c:extLst>
        </c:ser>
        <c:dLbls>
          <c:showLegendKey val="0"/>
          <c:showVal val="0"/>
          <c:showCatName val="0"/>
          <c:showSerName val="0"/>
          <c:showPercent val="0"/>
          <c:showBubbleSize val="0"/>
        </c:dLbls>
        <c:axId val="106772736"/>
        <c:axId val="106824064"/>
      </c:scatterChart>
      <c:valAx>
        <c:axId val="106772736"/>
        <c:scaling>
          <c:orientation val="minMax"/>
          <c:max val="0.1"/>
        </c:scaling>
        <c:delete val="0"/>
        <c:axPos val="b"/>
        <c:title>
          <c:tx>
            <c:rich>
              <a:bodyPr/>
              <a:lstStyle/>
              <a:p>
                <a:pPr>
                  <a:defRPr/>
                </a:pPr>
                <a:r>
                  <a:rPr lang="en-US"/>
                  <a:t>Perpetual Growth Rate</a:t>
                </a:r>
              </a:p>
            </c:rich>
          </c:tx>
          <c:overlay val="0"/>
        </c:title>
        <c:numFmt formatCode="0%" sourceLinked="1"/>
        <c:majorTickMark val="out"/>
        <c:minorTickMark val="none"/>
        <c:tickLblPos val="nextTo"/>
        <c:crossAx val="106824064"/>
        <c:crosses val="autoZero"/>
        <c:crossBetween val="midCat"/>
      </c:valAx>
      <c:valAx>
        <c:axId val="106824064"/>
        <c:scaling>
          <c:orientation val="minMax"/>
          <c:max val="250"/>
        </c:scaling>
        <c:delete val="0"/>
        <c:axPos val="l"/>
        <c:majorGridlines/>
        <c:title>
          <c:tx>
            <c:rich>
              <a:bodyPr rot="-5400000" vert="horz"/>
              <a:lstStyle/>
              <a:p>
                <a:pPr>
                  <a:defRPr/>
                </a:pPr>
                <a:r>
                  <a:rPr lang="en-US"/>
                  <a:t>Stock Price</a:t>
                </a:r>
              </a:p>
            </c:rich>
          </c:tx>
          <c:overlay val="0"/>
        </c:title>
        <c:numFmt formatCode="_(&quot;$&quot;* #,##0_);_(&quot;$&quot;* \(#,##0\);_(&quot;$&quot;* &quot;-&quot;_);_(@_)" sourceLinked="0"/>
        <c:majorTickMark val="out"/>
        <c:minorTickMark val="none"/>
        <c:tickLblPos val="nextTo"/>
        <c:crossAx val="106772736"/>
        <c:crosses val="autoZero"/>
        <c:crossBetween val="midCat"/>
      </c:valAx>
    </c:plotArea>
    <c:plotVisOnly val="1"/>
    <c:dispBlanksAs val="gap"/>
    <c:showDLblsOverMax val="0"/>
  </c:chart>
  <c:printSettings>
    <c:headerFooter/>
    <c:pageMargins b="0.75000000000000133" l="0.70000000000000062" r="0.70000000000000062" t="0.75000000000000133"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marker>
            <c:symbol val="x"/>
            <c:size val="5"/>
          </c:marker>
          <c:cat>
            <c:numRef>
              <c:f>Solution!$B$61:$B$71</c:f>
              <c:numCache>
                <c:formatCode>0.00</c:formatCode>
                <c:ptCount val="11"/>
                <c:pt idx="0">
                  <c:v>10</c:v>
                </c:pt>
                <c:pt idx="1">
                  <c:v>11</c:v>
                </c:pt>
                <c:pt idx="2">
                  <c:v>12</c:v>
                </c:pt>
                <c:pt idx="3">
                  <c:v>13</c:v>
                </c:pt>
                <c:pt idx="4">
                  <c:v>14</c:v>
                </c:pt>
                <c:pt idx="5">
                  <c:v>15</c:v>
                </c:pt>
                <c:pt idx="6">
                  <c:v>16</c:v>
                </c:pt>
                <c:pt idx="7">
                  <c:v>17</c:v>
                </c:pt>
                <c:pt idx="8">
                  <c:v>18</c:v>
                </c:pt>
                <c:pt idx="9">
                  <c:v>19</c:v>
                </c:pt>
                <c:pt idx="10">
                  <c:v>20</c:v>
                </c:pt>
              </c:numCache>
            </c:numRef>
          </c:cat>
          <c:val>
            <c:numRef>
              <c:f>Solution!$C$61:$C$71</c:f>
              <c:numCache>
                <c:formatCode>_("$"* #,##0.00_);_("$"* \(#,##0.00\);_("$"* "-"??_);_(@_)</c:formatCode>
                <c:ptCount val="11"/>
                <c:pt idx="0">
                  <c:v>100.41024808099081</c:v>
                </c:pt>
                <c:pt idx="1">
                  <c:v>107.60248818366641</c:v>
                </c:pt>
                <c:pt idx="2">
                  <c:v>114.79472828634202</c:v>
                </c:pt>
                <c:pt idx="3">
                  <c:v>121.98696838901763</c:v>
                </c:pt>
                <c:pt idx="4">
                  <c:v>129.17920849169326</c:v>
                </c:pt>
                <c:pt idx="5">
                  <c:v>136.37144859436887</c:v>
                </c:pt>
                <c:pt idx="6">
                  <c:v>143.56368869704448</c:v>
                </c:pt>
                <c:pt idx="7">
                  <c:v>150.7559287997201</c:v>
                </c:pt>
                <c:pt idx="8">
                  <c:v>157.94816890239571</c:v>
                </c:pt>
                <c:pt idx="9">
                  <c:v>165.14040900507132</c:v>
                </c:pt>
                <c:pt idx="10">
                  <c:v>172.33264910774693</c:v>
                </c:pt>
              </c:numCache>
            </c:numRef>
          </c:val>
          <c:smooth val="0"/>
          <c:extLst>
            <c:ext xmlns:c16="http://schemas.microsoft.com/office/drawing/2014/chart" uri="{C3380CC4-5D6E-409C-BE32-E72D297353CC}">
              <c16:uniqueId val="{00000000-89FF-423F-813E-95BEC564730D}"/>
            </c:ext>
          </c:extLst>
        </c:ser>
        <c:dLbls>
          <c:showLegendKey val="0"/>
          <c:showVal val="0"/>
          <c:showCatName val="0"/>
          <c:showSerName val="0"/>
          <c:showPercent val="0"/>
          <c:showBubbleSize val="0"/>
        </c:dLbls>
        <c:marker val="1"/>
        <c:smooth val="0"/>
        <c:axId val="106860544"/>
        <c:axId val="106862464"/>
      </c:lineChart>
      <c:catAx>
        <c:axId val="106860544"/>
        <c:scaling>
          <c:orientation val="minMax"/>
        </c:scaling>
        <c:delete val="0"/>
        <c:axPos val="b"/>
        <c:title>
          <c:tx>
            <c:rich>
              <a:bodyPr/>
              <a:lstStyle/>
              <a:p>
                <a:pPr>
                  <a:defRPr/>
                </a:pPr>
                <a:r>
                  <a:rPr lang="en-US"/>
                  <a:t>PE Ratio at Perpetual Growth Rate</a:t>
                </a:r>
              </a:p>
            </c:rich>
          </c:tx>
          <c:overlay val="0"/>
        </c:title>
        <c:numFmt formatCode="0" sourceLinked="0"/>
        <c:majorTickMark val="out"/>
        <c:minorTickMark val="none"/>
        <c:tickLblPos val="nextTo"/>
        <c:crossAx val="106862464"/>
        <c:crosses val="autoZero"/>
        <c:auto val="1"/>
        <c:lblAlgn val="ctr"/>
        <c:lblOffset val="100"/>
        <c:noMultiLvlLbl val="0"/>
      </c:catAx>
      <c:valAx>
        <c:axId val="106862464"/>
        <c:scaling>
          <c:orientation val="minMax"/>
        </c:scaling>
        <c:delete val="0"/>
        <c:axPos val="l"/>
        <c:majorGridlines/>
        <c:title>
          <c:tx>
            <c:rich>
              <a:bodyPr rot="-5400000" vert="horz"/>
              <a:lstStyle/>
              <a:p>
                <a:pPr>
                  <a:defRPr/>
                </a:pPr>
                <a:r>
                  <a:rPr lang="en-US"/>
                  <a:t>Stock Price</a:t>
                </a:r>
              </a:p>
            </c:rich>
          </c:tx>
          <c:overlay val="0"/>
        </c:title>
        <c:numFmt formatCode="_(&quot;$&quot;* #,##0_);_(&quot;$&quot;* \(#,##0\);_(&quot;$&quot;* &quot;-&quot;_);_(@_)" sourceLinked="0"/>
        <c:majorTickMark val="out"/>
        <c:minorTickMark val="none"/>
        <c:tickLblPos val="nextTo"/>
        <c:crossAx val="106860544"/>
        <c:crosses val="autoZero"/>
        <c:crossBetween val="midCat"/>
      </c:valAx>
    </c:plotArea>
    <c:plotVisOnly val="1"/>
    <c:dispBlanksAs val="gap"/>
    <c:showDLblsOverMax val="0"/>
  </c:chart>
  <c:printSettings>
    <c:headerFooter/>
    <c:pageMargins b="0.75000000000000133" l="0.70000000000000062" r="0.70000000000000062" t="0.75000000000000133" header="0.30000000000000032" footer="0.30000000000000032"/>
    <c:pageSetup/>
  </c:printSettings>
</c:chartSpace>
</file>

<file path=xl/drawings/_rels/drawing1.xml.rels><?xml version="1.0" encoding="UTF-8" standalone="yes"?>
<Relationships xmlns="http://schemas.openxmlformats.org/package/2006/relationships"><Relationship Id="rId3" Type="http://schemas.openxmlformats.org/officeDocument/2006/relationships/hyperlink" Target="#'Section 9.5'!A92"/><Relationship Id="rId2" Type="http://schemas.openxmlformats.org/officeDocument/2006/relationships/hyperlink" Target="#'Section 9.5'!A27"/><Relationship Id="rId1" Type="http://schemas.openxmlformats.org/officeDocument/2006/relationships/hyperlink" Target="#'Section 9.3'!A32"/><Relationship Id="rId4"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2.xm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0</xdr:colOff>
      <xdr:row>11</xdr:row>
      <xdr:rowOff>0</xdr:rowOff>
    </xdr:from>
    <xdr:to>
      <xdr:col>3</xdr:col>
      <xdr:colOff>2743200</xdr:colOff>
      <xdr:row>11</xdr:row>
      <xdr:rowOff>274320</xdr:rowOff>
    </xdr:to>
    <xdr:sp macro="" textlink="">
      <xdr:nvSpPr>
        <xdr:cNvPr id="3" name="TextBox 2">
          <a:hlinkClick xmlns:r="http://schemas.openxmlformats.org/officeDocument/2006/relationships" r:id="rId1"/>
        </xdr:cNvPr>
        <xdr:cNvSpPr txBox="1"/>
      </xdr:nvSpPr>
      <xdr:spPr>
        <a:xfrm>
          <a:off x="1828800" y="2505075"/>
          <a:ext cx="2743200" cy="274320"/>
        </a:xfrm>
        <a:prstGeom prst="rect">
          <a:avLst/>
        </a:prstGeom>
        <a:gradFill>
          <a:gsLst>
            <a:gs pos="0">
              <a:schemeClr val="bg1">
                <a:lumMod val="75000"/>
              </a:schemeClr>
            </a:gs>
            <a:gs pos="50000">
              <a:schemeClr val="accent1">
                <a:tint val="44500"/>
                <a:satMod val="160000"/>
              </a:schemeClr>
            </a:gs>
            <a:gs pos="100000">
              <a:schemeClr val="accent1">
                <a:tint val="23500"/>
                <a:satMod val="160000"/>
              </a:schemeClr>
            </a:gs>
          </a:gsLst>
          <a:lin ang="5400000" scaled="0"/>
        </a:gradFill>
        <a:effectLst>
          <a:innerShdw blurRad="114300">
            <a:prstClr val="black"/>
          </a:innerShdw>
        </a:effectLst>
        <a:scene3d>
          <a:camera prst="orthographicFront"/>
          <a:lightRig rig="threePt" dir="t"/>
        </a:scene3d>
        <a:sp3d>
          <a:bevelT prst="angle"/>
        </a:sp3d>
      </xdr:spPr>
      <xdr:style>
        <a:lnRef idx="0">
          <a:scrgbClr r="0" g="0" b="0"/>
        </a:lnRef>
        <a:fillRef idx="0">
          <a:scrgbClr r="0" g="0" b="0"/>
        </a:fillRef>
        <a:effectRef idx="0">
          <a:scrgbClr r="0" g="0" b="0"/>
        </a:effectRef>
        <a:fontRef idx="minor">
          <a:schemeClr val="tx1"/>
        </a:fontRef>
      </xdr:style>
      <xdr:txBody>
        <a:bodyPr wrap="square" rtlCol="0" anchor="ctr" anchorCtr="0">
          <a:noAutofit/>
        </a:bodyPr>
        <a:lstStyle/>
        <a:p>
          <a:pPr algn="ctr"/>
          <a:r>
            <a:rPr lang="en-US" sz="1400" b="1"/>
            <a:t>ROUND</a:t>
          </a:r>
        </a:p>
      </xdr:txBody>
    </xdr:sp>
    <xdr:clientData/>
  </xdr:twoCellAnchor>
  <xdr:oneCellAnchor>
    <xdr:from>
      <xdr:col>3</xdr:col>
      <xdr:colOff>0</xdr:colOff>
      <xdr:row>12</xdr:row>
      <xdr:rowOff>0</xdr:rowOff>
    </xdr:from>
    <xdr:ext cx="2743200" cy="311496"/>
    <xdr:sp macro="" textlink="">
      <xdr:nvSpPr>
        <xdr:cNvPr id="4" name="TextBox 3">
          <a:hlinkClick xmlns:r="http://schemas.openxmlformats.org/officeDocument/2006/relationships" r:id="rId1"/>
        </xdr:cNvPr>
        <xdr:cNvSpPr txBox="1"/>
      </xdr:nvSpPr>
      <xdr:spPr>
        <a:xfrm>
          <a:off x="1828800" y="2800350"/>
          <a:ext cx="2743200" cy="311496"/>
        </a:xfrm>
        <a:prstGeom prst="rect">
          <a:avLst/>
        </a:prstGeom>
        <a:gradFill>
          <a:gsLst>
            <a:gs pos="0">
              <a:schemeClr val="bg1">
                <a:lumMod val="75000"/>
              </a:schemeClr>
            </a:gs>
            <a:gs pos="50000">
              <a:schemeClr val="accent1">
                <a:tint val="44500"/>
                <a:satMod val="160000"/>
              </a:schemeClr>
            </a:gs>
            <a:gs pos="100000">
              <a:schemeClr val="accent1">
                <a:tint val="23500"/>
                <a:satMod val="160000"/>
              </a:schemeClr>
            </a:gs>
          </a:gsLst>
          <a:lin ang="5400000" scaled="0"/>
        </a:gradFill>
        <a:effectLst>
          <a:innerShdw blurRad="114300">
            <a:prstClr val="black"/>
          </a:innerShdw>
        </a:effectLst>
        <a:scene3d>
          <a:camera prst="orthographicFront"/>
          <a:lightRig rig="threePt" dir="t"/>
        </a:scene3d>
        <a:sp3d>
          <a:bevelT prst="angle"/>
        </a:sp3d>
      </xdr:spPr>
      <xdr:style>
        <a:lnRef idx="0">
          <a:scrgbClr r="0" g="0" b="0"/>
        </a:lnRef>
        <a:fillRef idx="0">
          <a:scrgbClr r="0" g="0" b="0"/>
        </a:fillRef>
        <a:effectRef idx="0">
          <a:scrgbClr r="0" g="0" b="0"/>
        </a:effectRef>
        <a:fontRef idx="minor">
          <a:schemeClr val="tx1"/>
        </a:fontRef>
      </xdr:style>
      <xdr:txBody>
        <a:bodyPr wrap="square" rtlCol="0" anchor="ctr" anchorCtr="0">
          <a:spAutoFit/>
        </a:bodyPr>
        <a:lstStyle/>
        <a:p>
          <a:pPr algn="ctr"/>
          <a:r>
            <a:rPr lang="en-US" sz="1400" b="1"/>
            <a:t>Concatenation</a:t>
          </a:r>
        </a:p>
      </xdr:txBody>
    </xdr:sp>
    <xdr:clientData/>
  </xdr:oneCellAnchor>
  <xdr:oneCellAnchor>
    <xdr:from>
      <xdr:col>3</xdr:col>
      <xdr:colOff>0</xdr:colOff>
      <xdr:row>13</xdr:row>
      <xdr:rowOff>0</xdr:rowOff>
    </xdr:from>
    <xdr:ext cx="2743200" cy="274320"/>
    <xdr:sp macro="" textlink="">
      <xdr:nvSpPr>
        <xdr:cNvPr id="5" name="TextBox 4">
          <a:hlinkClick xmlns:r="http://schemas.openxmlformats.org/officeDocument/2006/relationships" r:id="rId2"/>
        </xdr:cNvPr>
        <xdr:cNvSpPr txBox="1"/>
      </xdr:nvSpPr>
      <xdr:spPr>
        <a:xfrm>
          <a:off x="1828800" y="3295650"/>
          <a:ext cx="2743200" cy="274320"/>
        </a:xfrm>
        <a:prstGeom prst="rect">
          <a:avLst/>
        </a:prstGeom>
        <a:gradFill>
          <a:gsLst>
            <a:gs pos="0">
              <a:schemeClr val="bg1">
                <a:lumMod val="75000"/>
              </a:schemeClr>
            </a:gs>
            <a:gs pos="50000">
              <a:schemeClr val="accent1">
                <a:tint val="44500"/>
                <a:satMod val="160000"/>
              </a:schemeClr>
            </a:gs>
            <a:gs pos="100000">
              <a:schemeClr val="accent1">
                <a:tint val="23500"/>
                <a:satMod val="160000"/>
              </a:schemeClr>
            </a:gs>
          </a:gsLst>
          <a:lin ang="5400000" scaled="0"/>
        </a:gradFill>
        <a:effectLst>
          <a:innerShdw blurRad="114300">
            <a:prstClr val="black"/>
          </a:innerShdw>
        </a:effectLst>
        <a:scene3d>
          <a:camera prst="orthographicFront"/>
          <a:lightRig rig="threePt" dir="t"/>
        </a:scene3d>
        <a:sp3d>
          <a:bevelT prst="angle"/>
        </a:sp3d>
      </xdr:spPr>
      <xdr:style>
        <a:lnRef idx="0">
          <a:scrgbClr r="0" g="0" b="0"/>
        </a:lnRef>
        <a:fillRef idx="0">
          <a:scrgbClr r="0" g="0" b="0"/>
        </a:fillRef>
        <a:effectRef idx="0">
          <a:scrgbClr r="0" g="0" b="0"/>
        </a:effectRef>
        <a:fontRef idx="minor">
          <a:schemeClr val="tx1"/>
        </a:fontRef>
      </xdr:style>
      <xdr:txBody>
        <a:bodyPr wrap="square" rtlCol="0" anchor="ctr" anchorCtr="0">
          <a:spAutoFit/>
        </a:bodyPr>
        <a:lstStyle/>
        <a:p>
          <a:pPr algn="ctr"/>
          <a:r>
            <a:rPr lang="en-US" sz="1400" b="1"/>
            <a:t>Web</a:t>
          </a:r>
          <a:r>
            <a:rPr lang="en-US" sz="1400" b="1" baseline="0"/>
            <a:t> queries</a:t>
          </a:r>
          <a:endParaRPr lang="en-US" sz="1400" b="1"/>
        </a:p>
      </xdr:txBody>
    </xdr:sp>
    <xdr:clientData/>
  </xdr:oneCellAnchor>
  <xdr:oneCellAnchor>
    <xdr:from>
      <xdr:col>3</xdr:col>
      <xdr:colOff>0</xdr:colOff>
      <xdr:row>14</xdr:row>
      <xdr:rowOff>0</xdr:rowOff>
    </xdr:from>
    <xdr:ext cx="2743200" cy="311496"/>
    <xdr:sp macro="" textlink="">
      <xdr:nvSpPr>
        <xdr:cNvPr id="6" name="TextBox 5">
          <a:hlinkClick xmlns:r="http://schemas.openxmlformats.org/officeDocument/2006/relationships" r:id="rId3"/>
        </xdr:cNvPr>
        <xdr:cNvSpPr txBox="1"/>
      </xdr:nvSpPr>
      <xdr:spPr>
        <a:xfrm>
          <a:off x="1828800" y="3590925"/>
          <a:ext cx="2743200" cy="311496"/>
        </a:xfrm>
        <a:prstGeom prst="rect">
          <a:avLst/>
        </a:prstGeom>
        <a:gradFill>
          <a:gsLst>
            <a:gs pos="0">
              <a:schemeClr val="bg1">
                <a:lumMod val="75000"/>
              </a:schemeClr>
            </a:gs>
            <a:gs pos="50000">
              <a:schemeClr val="accent1">
                <a:tint val="44500"/>
                <a:satMod val="160000"/>
              </a:schemeClr>
            </a:gs>
            <a:gs pos="100000">
              <a:schemeClr val="accent1">
                <a:tint val="23500"/>
                <a:satMod val="160000"/>
              </a:schemeClr>
            </a:gs>
          </a:gsLst>
          <a:lin ang="5400000" scaled="0"/>
        </a:gradFill>
        <a:effectLst>
          <a:innerShdw blurRad="114300">
            <a:prstClr val="black"/>
          </a:innerShdw>
        </a:effectLst>
        <a:scene3d>
          <a:camera prst="orthographicFront"/>
          <a:lightRig rig="threePt" dir="t"/>
        </a:scene3d>
        <a:sp3d>
          <a:bevelT prst="angle"/>
        </a:sp3d>
      </xdr:spPr>
      <xdr:style>
        <a:lnRef idx="0">
          <a:scrgbClr r="0" g="0" b="0"/>
        </a:lnRef>
        <a:fillRef idx="0">
          <a:scrgbClr r="0" g="0" b="0"/>
        </a:fillRef>
        <a:effectRef idx="0">
          <a:scrgbClr r="0" g="0" b="0"/>
        </a:effectRef>
        <a:fontRef idx="minor">
          <a:schemeClr val="tx1"/>
        </a:fontRef>
      </xdr:style>
      <xdr:txBody>
        <a:bodyPr wrap="square" rtlCol="0" anchor="ctr" anchorCtr="0">
          <a:spAutoFit/>
        </a:bodyPr>
        <a:lstStyle/>
        <a:p>
          <a:pPr algn="ctr"/>
          <a:r>
            <a:rPr lang="en-US" sz="1400" b="1"/>
            <a:t>Stock charts</a:t>
          </a:r>
        </a:p>
      </xdr:txBody>
    </xdr:sp>
    <xdr:clientData/>
  </xdr:oneCellAnchor>
  <xdr:twoCellAnchor editAs="oneCell">
    <xdr:from>
      <xdr:col>4</xdr:col>
      <xdr:colOff>0</xdr:colOff>
      <xdr:row>23</xdr:row>
      <xdr:rowOff>0</xdr:rowOff>
    </xdr:from>
    <xdr:to>
      <xdr:col>4</xdr:col>
      <xdr:colOff>514422</xdr:colOff>
      <xdr:row>24</xdr:row>
      <xdr:rowOff>28607</xdr:rowOff>
    </xdr:to>
    <xdr:pic>
      <xdr:nvPicPr>
        <xdr:cNvPr id="7" name="Picture 6"/>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667250" y="5676900"/>
          <a:ext cx="514422" cy="2286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723900</xdr:colOff>
      <xdr:row>33</xdr:row>
      <xdr:rowOff>104774</xdr:rowOff>
    </xdr:from>
    <xdr:to>
      <xdr:col>8</xdr:col>
      <xdr:colOff>371474</xdr:colOff>
      <xdr:row>53</xdr:row>
      <xdr:rowOff>57149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238125</xdr:colOff>
      <xdr:row>54</xdr:row>
      <xdr:rowOff>609600</xdr:rowOff>
    </xdr:from>
    <xdr:to>
      <xdr:col>2</xdr:col>
      <xdr:colOff>466725</xdr:colOff>
      <xdr:row>54</xdr:row>
      <xdr:rowOff>790575</xdr:rowOff>
    </xdr:to>
    <xdr:pic>
      <xdr:nvPicPr>
        <xdr:cNvPr id="3" name="Picture 2" descr="Arrow.BMP"/>
        <xdr:cNvPicPr>
          <a:picLocks noChangeAspect="1"/>
        </xdr:cNvPicPr>
      </xdr:nvPicPr>
      <xdr:blipFill>
        <a:blip xmlns:r="http://schemas.openxmlformats.org/officeDocument/2006/relationships" r:embed="rId1" cstate="print"/>
        <a:stretch>
          <a:fillRect/>
        </a:stretch>
      </xdr:blipFill>
      <xdr:spPr>
        <a:xfrm>
          <a:off x="1533525" y="12192000"/>
          <a:ext cx="228600" cy="180975"/>
        </a:xfrm>
        <a:prstGeom prst="rect">
          <a:avLst/>
        </a:prstGeom>
      </xdr:spPr>
    </xdr:pic>
    <xdr:clientData/>
  </xdr:twoCellAnchor>
  <xdr:twoCellAnchor>
    <xdr:from>
      <xdr:col>2</xdr:col>
      <xdr:colOff>571500</xdr:colOff>
      <xdr:row>67</xdr:row>
      <xdr:rowOff>180975</xdr:rowOff>
    </xdr:from>
    <xdr:to>
      <xdr:col>8</xdr:col>
      <xdr:colOff>76200</xdr:colOff>
      <xdr:row>89</xdr:row>
      <xdr:rowOff>57150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523874</xdr:colOff>
      <xdr:row>28</xdr:row>
      <xdr:rowOff>83744</xdr:rowOff>
    </xdr:from>
    <xdr:to>
      <xdr:col>9</xdr:col>
      <xdr:colOff>114299</xdr:colOff>
      <xdr:row>54</xdr:row>
      <xdr:rowOff>244887</xdr:rowOff>
    </xdr:to>
    <xdr:pic>
      <xdr:nvPicPr>
        <xdr:cNvPr id="2" name="Picture 1"/>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19274" y="6465494"/>
          <a:ext cx="9020175" cy="536179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381000</xdr:colOff>
      <xdr:row>30</xdr:row>
      <xdr:rowOff>95250</xdr:rowOff>
    </xdr:from>
    <xdr:to>
      <xdr:col>7</xdr:col>
      <xdr:colOff>714375</xdr:colOff>
      <xdr:row>44</xdr:row>
      <xdr:rowOff>38100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66675</xdr:colOff>
      <xdr:row>72</xdr:row>
      <xdr:rowOff>28575</xdr:rowOff>
    </xdr:from>
    <xdr:to>
      <xdr:col>7</xdr:col>
      <xdr:colOff>400050</xdr:colOff>
      <xdr:row>85</xdr:row>
      <xdr:rowOff>171450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name="q?s=bby&amp;ql=1_1"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
  <sheetViews>
    <sheetView workbookViewId="0">
      <selection activeCell="E24" sqref="E24"/>
    </sheetView>
  </sheetViews>
  <sheetFormatPr defaultRowHeight="12.75" x14ac:dyDescent="0.2"/>
  <cols>
    <col min="1" max="3" width="9.140625" style="4"/>
    <col min="4" max="4" width="42.5703125" style="4" customWidth="1"/>
    <col min="5" max="16384" width="9.140625" style="4"/>
  </cols>
  <sheetData>
    <row r="1" spans="1:29" x14ac:dyDescent="0.2">
      <c r="A1" s="18"/>
      <c r="B1" s="18"/>
      <c r="C1" s="18"/>
      <c r="D1" s="18"/>
      <c r="E1" s="18"/>
      <c r="F1" s="18"/>
      <c r="G1" s="18"/>
      <c r="H1" s="18"/>
      <c r="I1" s="18"/>
      <c r="J1" s="18"/>
      <c r="K1" s="18"/>
      <c r="L1" s="18"/>
      <c r="M1" s="3"/>
      <c r="N1" s="3"/>
      <c r="O1" s="3"/>
      <c r="P1" s="3"/>
      <c r="Q1" s="3"/>
      <c r="R1" s="3"/>
      <c r="S1" s="3"/>
      <c r="T1" s="3"/>
      <c r="U1" s="3"/>
      <c r="V1" s="3"/>
      <c r="W1" s="3"/>
      <c r="X1" s="3"/>
      <c r="Y1" s="3"/>
      <c r="Z1" s="3"/>
      <c r="AA1" s="3"/>
      <c r="AB1" s="3"/>
      <c r="AC1" s="3"/>
    </row>
    <row r="2" spans="1:29" x14ac:dyDescent="0.2">
      <c r="A2" s="18"/>
      <c r="B2" s="18"/>
      <c r="C2" s="18"/>
      <c r="D2" s="18"/>
      <c r="E2" s="18"/>
      <c r="F2" s="18"/>
      <c r="G2" s="18"/>
      <c r="H2" s="18"/>
      <c r="I2" s="18"/>
      <c r="J2" s="18"/>
      <c r="K2" s="18"/>
      <c r="L2" s="18"/>
      <c r="M2" s="3"/>
      <c r="N2" s="3"/>
      <c r="O2" s="3"/>
      <c r="P2" s="3"/>
      <c r="Q2" s="3"/>
      <c r="R2" s="3"/>
      <c r="S2" s="3"/>
      <c r="T2" s="3"/>
      <c r="U2" s="3"/>
      <c r="V2" s="3"/>
      <c r="W2" s="3"/>
      <c r="X2" s="3"/>
      <c r="Y2" s="3"/>
      <c r="Z2" s="3"/>
      <c r="AA2" s="3"/>
      <c r="AB2" s="3"/>
      <c r="AC2" s="3"/>
    </row>
    <row r="3" spans="1:29" ht="15.75" x14ac:dyDescent="0.25">
      <c r="A3" s="18"/>
      <c r="B3" s="18"/>
      <c r="C3" s="18"/>
      <c r="D3" s="8" t="s">
        <v>135</v>
      </c>
      <c r="E3" s="7"/>
      <c r="F3" s="7"/>
      <c r="G3" s="18"/>
      <c r="H3" s="18"/>
      <c r="I3" s="18"/>
      <c r="J3" s="18"/>
      <c r="K3" s="18"/>
      <c r="L3" s="18"/>
      <c r="M3" s="3"/>
      <c r="N3" s="3"/>
      <c r="O3" s="3"/>
      <c r="P3" s="3"/>
      <c r="Q3" s="3"/>
      <c r="R3" s="3"/>
      <c r="S3" s="3"/>
      <c r="T3" s="3"/>
      <c r="U3" s="3"/>
      <c r="V3" s="3"/>
      <c r="W3" s="3"/>
      <c r="X3" s="3"/>
      <c r="Y3" s="3"/>
      <c r="Z3" s="3"/>
      <c r="AA3" s="3"/>
      <c r="AB3" s="3"/>
      <c r="AC3" s="3"/>
    </row>
    <row r="4" spans="1:29" ht="15.75" x14ac:dyDescent="0.25">
      <c r="A4" s="18"/>
      <c r="B4" s="18"/>
      <c r="C4" s="18"/>
      <c r="D4" s="9" t="s">
        <v>136</v>
      </c>
      <c r="E4" s="7"/>
      <c r="F4" s="7"/>
      <c r="G4" s="18"/>
      <c r="H4" s="18"/>
      <c r="I4" s="18"/>
      <c r="J4" s="18"/>
      <c r="K4" s="18"/>
      <c r="L4" s="18"/>
      <c r="M4" s="3"/>
      <c r="N4" s="3"/>
      <c r="O4" s="3"/>
      <c r="P4" s="3"/>
      <c r="Q4" s="3"/>
      <c r="R4" s="3"/>
      <c r="S4" s="3"/>
      <c r="T4" s="3"/>
      <c r="U4" s="3"/>
      <c r="V4" s="3"/>
      <c r="W4" s="3"/>
      <c r="X4" s="3"/>
      <c r="Y4" s="3"/>
      <c r="Z4" s="3"/>
      <c r="AA4" s="3"/>
      <c r="AB4" s="3"/>
      <c r="AC4" s="3"/>
    </row>
    <row r="5" spans="1:29" ht="15.75" x14ac:dyDescent="0.25">
      <c r="A5" s="18"/>
      <c r="B5" s="18"/>
      <c r="C5" s="18"/>
      <c r="D5" s="8" t="s">
        <v>82</v>
      </c>
      <c r="E5" s="7"/>
      <c r="F5" s="7"/>
      <c r="G5" s="18"/>
      <c r="H5" s="18"/>
      <c r="I5" s="18"/>
      <c r="J5" s="18"/>
      <c r="K5" s="18"/>
      <c r="L5" s="18"/>
      <c r="M5" s="3"/>
      <c r="N5" s="3"/>
      <c r="O5" s="3"/>
      <c r="P5" s="3"/>
      <c r="Q5" s="3"/>
      <c r="R5" s="3"/>
      <c r="S5" s="3"/>
      <c r="T5" s="3"/>
      <c r="U5" s="3"/>
      <c r="V5" s="3"/>
      <c r="W5" s="3"/>
      <c r="X5" s="3"/>
      <c r="Y5" s="3"/>
      <c r="Z5" s="3"/>
      <c r="AA5" s="3"/>
      <c r="AB5" s="3"/>
      <c r="AC5" s="3"/>
    </row>
    <row r="6" spans="1:29" ht="15.75" x14ac:dyDescent="0.25">
      <c r="A6" s="18"/>
      <c r="B6" s="18"/>
      <c r="C6" s="18"/>
      <c r="D6" s="8" t="s">
        <v>137</v>
      </c>
      <c r="E6" s="7"/>
      <c r="F6" s="7"/>
      <c r="G6" s="18"/>
      <c r="H6" s="18"/>
      <c r="I6" s="18"/>
      <c r="J6" s="18"/>
      <c r="K6" s="18"/>
      <c r="L6" s="18"/>
      <c r="M6" s="3"/>
      <c r="N6" s="3"/>
      <c r="O6" s="3"/>
      <c r="P6" s="3"/>
      <c r="Q6" s="3"/>
      <c r="R6" s="3"/>
      <c r="S6" s="3"/>
      <c r="T6" s="3"/>
      <c r="U6" s="3"/>
      <c r="V6" s="3"/>
      <c r="W6" s="3"/>
      <c r="X6" s="3"/>
      <c r="Y6" s="3"/>
      <c r="Z6" s="3"/>
      <c r="AA6" s="3"/>
      <c r="AB6" s="3"/>
      <c r="AC6" s="3"/>
    </row>
    <row r="7" spans="1:29" x14ac:dyDescent="0.2">
      <c r="A7" s="18"/>
      <c r="B7" s="18"/>
      <c r="C7" s="18"/>
      <c r="D7" s="18"/>
      <c r="E7" s="18"/>
      <c r="F7" s="18"/>
      <c r="G7" s="18"/>
      <c r="H7" s="18"/>
      <c r="I7" s="18"/>
      <c r="J7" s="18"/>
      <c r="K7" s="18"/>
      <c r="L7" s="18"/>
      <c r="M7" s="3"/>
      <c r="N7" s="3"/>
      <c r="O7" s="3"/>
      <c r="P7" s="3"/>
      <c r="Q7" s="3"/>
      <c r="R7" s="3"/>
      <c r="S7" s="3"/>
      <c r="T7" s="3"/>
      <c r="U7" s="3"/>
      <c r="V7" s="3"/>
      <c r="W7" s="3"/>
      <c r="X7" s="3"/>
      <c r="Y7" s="3"/>
      <c r="Z7" s="3"/>
      <c r="AA7" s="3"/>
      <c r="AB7" s="3"/>
      <c r="AC7" s="3"/>
    </row>
    <row r="8" spans="1:29" ht="61.5" x14ac:dyDescent="0.9">
      <c r="A8" s="18"/>
      <c r="B8" s="18"/>
      <c r="C8" s="18"/>
      <c r="D8" s="22" t="s">
        <v>103</v>
      </c>
      <c r="E8" s="18"/>
      <c r="F8" s="5"/>
      <c r="G8" s="18"/>
      <c r="H8" s="18"/>
      <c r="I8" s="18"/>
      <c r="J8" s="18"/>
      <c r="K8" s="18"/>
      <c r="L8" s="18"/>
      <c r="M8" s="3"/>
      <c r="N8" s="3"/>
      <c r="O8" s="3"/>
      <c r="P8" s="3"/>
      <c r="Q8" s="3"/>
      <c r="R8" s="3"/>
      <c r="S8" s="3"/>
      <c r="T8" s="3"/>
      <c r="U8" s="3"/>
      <c r="V8" s="3"/>
      <c r="W8" s="3"/>
      <c r="X8" s="3"/>
      <c r="Y8" s="3"/>
      <c r="Z8" s="3"/>
      <c r="AA8" s="3"/>
      <c r="AB8" s="3"/>
      <c r="AC8" s="3"/>
    </row>
    <row r="9" spans="1:29" x14ac:dyDescent="0.2">
      <c r="A9" s="18"/>
      <c r="B9" s="18"/>
      <c r="C9" s="18"/>
      <c r="D9" s="18"/>
      <c r="E9" s="18"/>
      <c r="F9" s="18"/>
      <c r="G9" s="18"/>
      <c r="H9" s="18"/>
      <c r="I9" s="18"/>
      <c r="J9" s="18"/>
      <c r="K9" s="18"/>
      <c r="L9" s="18"/>
      <c r="M9" s="3"/>
      <c r="N9" s="3"/>
      <c r="O9" s="3"/>
      <c r="P9" s="3"/>
      <c r="Q9" s="3"/>
      <c r="R9" s="3"/>
      <c r="S9" s="3"/>
      <c r="T9" s="3"/>
      <c r="U9" s="3"/>
      <c r="V9" s="3"/>
      <c r="W9" s="3"/>
      <c r="X9" s="3"/>
      <c r="Y9" s="3"/>
      <c r="Z9" s="3"/>
      <c r="AA9" s="3"/>
      <c r="AB9" s="3"/>
      <c r="AC9" s="3"/>
    </row>
    <row r="10" spans="1:29" ht="18.75" x14ac:dyDescent="0.3">
      <c r="A10" s="18"/>
      <c r="B10" s="18"/>
      <c r="C10" s="18"/>
      <c r="D10" s="17" t="s">
        <v>1</v>
      </c>
      <c r="E10" s="17"/>
      <c r="F10" s="17"/>
      <c r="G10" s="17"/>
      <c r="H10" s="18"/>
      <c r="I10" s="18"/>
      <c r="J10" s="18"/>
      <c r="K10" s="18"/>
      <c r="L10" s="18"/>
      <c r="M10" s="3"/>
      <c r="N10" s="3"/>
      <c r="O10" s="3"/>
      <c r="P10" s="3"/>
      <c r="Q10" s="3"/>
      <c r="R10" s="3"/>
      <c r="S10" s="3"/>
      <c r="T10" s="3"/>
      <c r="U10" s="3"/>
      <c r="V10" s="3"/>
      <c r="W10" s="3"/>
      <c r="X10" s="3"/>
      <c r="Y10" s="3"/>
      <c r="Z10" s="3"/>
      <c r="AA10" s="3"/>
      <c r="AB10" s="3"/>
      <c r="AC10" s="3"/>
    </row>
    <row r="11" spans="1:29" ht="18.75" x14ac:dyDescent="0.3">
      <c r="A11" s="18"/>
      <c r="B11" s="18"/>
      <c r="C11" s="18"/>
      <c r="D11" s="17"/>
      <c r="E11" s="17"/>
      <c r="F11" s="17"/>
      <c r="G11" s="17"/>
      <c r="H11" s="18"/>
      <c r="I11" s="18"/>
      <c r="J11" s="18"/>
      <c r="K11" s="18"/>
      <c r="L11" s="18"/>
      <c r="M11" s="3"/>
      <c r="N11" s="3"/>
      <c r="O11" s="3"/>
      <c r="P11" s="3"/>
      <c r="Q11" s="3"/>
      <c r="R11" s="3"/>
      <c r="S11" s="3"/>
      <c r="T11" s="3"/>
      <c r="U11" s="3"/>
      <c r="V11" s="3"/>
      <c r="W11" s="3"/>
      <c r="X11" s="3"/>
      <c r="Y11" s="3"/>
      <c r="Z11" s="3"/>
      <c r="AA11" s="3"/>
      <c r="AB11" s="3"/>
      <c r="AC11" s="3"/>
    </row>
    <row r="12" spans="1:29" ht="23.45" customHeight="1" x14ac:dyDescent="0.3">
      <c r="A12" s="18"/>
      <c r="B12" s="18"/>
      <c r="C12" s="18"/>
      <c r="F12" s="17"/>
      <c r="G12" s="18"/>
      <c r="H12" s="18"/>
      <c r="I12" s="18"/>
      <c r="J12" s="18"/>
      <c r="K12" s="18"/>
      <c r="L12" s="3"/>
      <c r="M12" s="3"/>
      <c r="N12" s="3"/>
      <c r="O12" s="3"/>
      <c r="P12" s="3"/>
      <c r="Q12" s="3"/>
      <c r="R12" s="3"/>
      <c r="S12" s="3"/>
      <c r="T12" s="3"/>
      <c r="U12" s="3"/>
      <c r="V12" s="3"/>
      <c r="W12" s="3"/>
      <c r="X12" s="3"/>
      <c r="Y12" s="3"/>
      <c r="Z12" s="3"/>
      <c r="AA12" s="3"/>
      <c r="AB12" s="3"/>
    </row>
    <row r="13" spans="1:29" ht="23.45" customHeight="1" x14ac:dyDescent="0.3">
      <c r="A13" s="18"/>
      <c r="B13" s="18"/>
      <c r="C13" s="18"/>
      <c r="F13" s="17"/>
      <c r="G13" s="18"/>
      <c r="H13" s="18"/>
      <c r="I13" s="18"/>
      <c r="J13" s="18"/>
      <c r="K13" s="18"/>
      <c r="L13" s="3"/>
      <c r="M13" s="3"/>
      <c r="N13" s="3"/>
      <c r="O13" s="3"/>
      <c r="P13" s="3"/>
      <c r="Q13" s="3"/>
      <c r="R13" s="3"/>
      <c r="S13" s="3"/>
      <c r="T13" s="3"/>
      <c r="U13" s="3"/>
      <c r="V13" s="3"/>
      <c r="W13" s="3"/>
      <c r="X13" s="3"/>
      <c r="Y13" s="3"/>
      <c r="Z13" s="3"/>
      <c r="AA13" s="3"/>
      <c r="AB13" s="3"/>
    </row>
    <row r="14" spans="1:29" ht="23.45" customHeight="1" x14ac:dyDescent="0.3">
      <c r="A14" s="18"/>
      <c r="B14" s="18"/>
      <c r="C14" s="18"/>
      <c r="F14" s="17"/>
      <c r="G14" s="18"/>
      <c r="H14" s="18"/>
      <c r="I14" s="18"/>
      <c r="J14" s="18"/>
      <c r="K14" s="18"/>
      <c r="L14" s="3"/>
      <c r="M14" s="3"/>
      <c r="N14" s="3"/>
      <c r="O14" s="3"/>
      <c r="P14" s="3"/>
      <c r="Q14" s="3"/>
      <c r="R14" s="3"/>
      <c r="S14" s="3"/>
      <c r="T14" s="3"/>
      <c r="U14" s="3"/>
      <c r="V14" s="3"/>
      <c r="W14" s="3"/>
      <c r="X14" s="3"/>
      <c r="Y14" s="3"/>
      <c r="Z14" s="3"/>
      <c r="AA14" s="3"/>
      <c r="AB14" s="3"/>
    </row>
    <row r="15" spans="1:29" ht="23.45" customHeight="1" x14ac:dyDescent="0.3">
      <c r="A15" s="18"/>
      <c r="B15" s="18"/>
      <c r="C15" s="18"/>
      <c r="F15" s="17"/>
      <c r="G15" s="18"/>
      <c r="H15" s="18"/>
      <c r="I15" s="18"/>
      <c r="J15" s="18"/>
      <c r="K15" s="18"/>
      <c r="L15" s="3"/>
      <c r="M15" s="3"/>
      <c r="N15" s="3"/>
      <c r="O15" s="3"/>
      <c r="P15" s="3"/>
      <c r="Q15" s="3"/>
      <c r="R15" s="3"/>
      <c r="S15" s="3"/>
      <c r="T15" s="3"/>
      <c r="U15" s="3"/>
      <c r="V15" s="3"/>
      <c r="W15" s="3"/>
      <c r="X15" s="3"/>
      <c r="Y15" s="3"/>
      <c r="Z15" s="3"/>
      <c r="AA15" s="3"/>
      <c r="AB15" s="3"/>
    </row>
    <row r="16" spans="1:29" ht="18.75" x14ac:dyDescent="0.3">
      <c r="A16" s="18"/>
      <c r="B16" s="18"/>
      <c r="C16" s="18"/>
      <c r="D16" s="17"/>
      <c r="E16" s="18"/>
      <c r="F16" s="18"/>
      <c r="G16" s="18"/>
      <c r="H16" s="18"/>
      <c r="I16" s="18"/>
      <c r="J16" s="18"/>
      <c r="K16" s="18"/>
      <c r="L16" s="18"/>
      <c r="M16" s="3"/>
      <c r="N16" s="3"/>
      <c r="O16" s="3"/>
      <c r="P16" s="3"/>
      <c r="Q16" s="3"/>
      <c r="R16" s="3"/>
      <c r="S16" s="3"/>
      <c r="T16" s="3"/>
      <c r="U16" s="3"/>
      <c r="V16" s="3"/>
      <c r="W16" s="3"/>
      <c r="X16" s="3"/>
      <c r="Y16" s="3"/>
      <c r="Z16" s="3"/>
      <c r="AA16" s="3"/>
      <c r="AB16" s="3"/>
      <c r="AC16" s="3"/>
    </row>
    <row r="17" spans="1:29" ht="18.75" x14ac:dyDescent="0.3">
      <c r="A17" s="18"/>
      <c r="B17" s="18"/>
      <c r="C17" s="18"/>
      <c r="D17" s="17" t="s">
        <v>2</v>
      </c>
      <c r="E17" s="18"/>
      <c r="F17" s="18"/>
      <c r="G17" s="18"/>
      <c r="H17" s="18"/>
      <c r="I17" s="18"/>
      <c r="J17" s="18"/>
      <c r="K17" s="18"/>
      <c r="L17" s="18"/>
      <c r="M17" s="3"/>
      <c r="N17" s="3"/>
      <c r="O17" s="3"/>
      <c r="P17" s="3"/>
      <c r="Q17" s="3"/>
      <c r="R17" s="3"/>
      <c r="S17" s="3"/>
      <c r="T17" s="3"/>
      <c r="U17" s="3"/>
      <c r="V17" s="3"/>
      <c r="W17" s="3"/>
      <c r="X17" s="3"/>
      <c r="Y17" s="3"/>
      <c r="Z17" s="3"/>
      <c r="AA17" s="3"/>
      <c r="AB17" s="3"/>
      <c r="AC17" s="3"/>
    </row>
    <row r="18" spans="1:29" ht="18.75" x14ac:dyDescent="0.3">
      <c r="A18" s="18"/>
      <c r="B18" s="18"/>
      <c r="C18" s="18"/>
      <c r="D18" s="17"/>
      <c r="E18" s="18"/>
      <c r="F18" s="18"/>
      <c r="G18" s="18"/>
      <c r="H18" s="18"/>
      <c r="I18" s="18"/>
      <c r="J18" s="18"/>
      <c r="K18" s="18"/>
      <c r="L18" s="18"/>
      <c r="M18" s="3"/>
      <c r="N18" s="3"/>
      <c r="O18" s="3"/>
      <c r="P18" s="3"/>
      <c r="Q18" s="3"/>
      <c r="R18" s="3"/>
      <c r="S18" s="3"/>
      <c r="T18" s="3"/>
      <c r="U18" s="3"/>
      <c r="V18" s="3"/>
      <c r="W18" s="3"/>
      <c r="X18" s="3"/>
      <c r="Y18" s="3"/>
      <c r="Z18" s="3"/>
      <c r="AA18" s="3"/>
      <c r="AB18" s="3"/>
      <c r="AC18" s="3"/>
    </row>
    <row r="19" spans="1:29" ht="18.75" x14ac:dyDescent="0.3">
      <c r="A19" s="18"/>
      <c r="B19" s="18"/>
      <c r="C19" s="18"/>
      <c r="D19" s="14" t="s">
        <v>3</v>
      </c>
      <c r="E19" s="18"/>
      <c r="F19" s="18"/>
      <c r="G19" s="18"/>
      <c r="H19" s="18"/>
      <c r="I19" s="18"/>
      <c r="J19" s="18"/>
      <c r="K19" s="18"/>
      <c r="L19" s="18"/>
      <c r="M19" s="3"/>
      <c r="N19" s="3"/>
      <c r="O19" s="3"/>
      <c r="P19" s="3"/>
      <c r="Q19" s="3"/>
      <c r="R19" s="3"/>
      <c r="S19" s="3"/>
      <c r="T19" s="3"/>
      <c r="U19" s="3"/>
      <c r="V19" s="3"/>
      <c r="W19" s="3"/>
      <c r="X19" s="3"/>
      <c r="Y19" s="3"/>
      <c r="Z19" s="3"/>
      <c r="AA19" s="3"/>
      <c r="AB19" s="3"/>
      <c r="AC19" s="3"/>
    </row>
    <row r="20" spans="1:29" ht="18.75" x14ac:dyDescent="0.3">
      <c r="A20" s="18"/>
      <c r="B20" s="18"/>
      <c r="C20" s="18"/>
      <c r="D20" s="15" t="s">
        <v>4</v>
      </c>
      <c r="E20" s="18"/>
      <c r="F20" s="18"/>
      <c r="G20" s="18"/>
      <c r="H20" s="18"/>
      <c r="I20" s="18"/>
      <c r="J20" s="18"/>
      <c r="K20" s="18"/>
      <c r="L20" s="18"/>
      <c r="M20" s="3"/>
      <c r="N20" s="3"/>
      <c r="O20" s="3"/>
      <c r="P20" s="3"/>
      <c r="Q20" s="3"/>
      <c r="R20" s="3"/>
      <c r="S20" s="3"/>
      <c r="T20" s="3"/>
      <c r="U20" s="3"/>
      <c r="V20" s="3"/>
      <c r="W20" s="3"/>
      <c r="X20" s="3"/>
      <c r="Y20" s="3"/>
      <c r="Z20" s="3"/>
      <c r="AA20" s="3"/>
      <c r="AB20" s="3"/>
      <c r="AC20" s="3"/>
    </row>
    <row r="21" spans="1:29" ht="15.75" x14ac:dyDescent="0.25">
      <c r="A21" s="18"/>
      <c r="B21" s="18"/>
      <c r="C21" s="18"/>
      <c r="D21" s="11"/>
      <c r="E21" s="18"/>
      <c r="F21" s="18"/>
      <c r="G21" s="18"/>
      <c r="H21" s="18"/>
      <c r="I21" s="18"/>
      <c r="J21" s="18"/>
      <c r="K21" s="18"/>
      <c r="L21" s="18"/>
      <c r="M21" s="3"/>
      <c r="N21" s="3"/>
      <c r="O21" s="3"/>
      <c r="P21" s="3"/>
      <c r="Q21" s="3"/>
      <c r="R21" s="3"/>
      <c r="S21" s="3"/>
      <c r="T21" s="3"/>
      <c r="U21" s="3"/>
      <c r="V21" s="3"/>
      <c r="W21" s="3"/>
      <c r="X21" s="3"/>
      <c r="Y21" s="3"/>
      <c r="Z21" s="3"/>
      <c r="AA21" s="3"/>
      <c r="AB21" s="3"/>
      <c r="AC21" s="3"/>
    </row>
    <row r="22" spans="1:29" ht="15.75" x14ac:dyDescent="0.25">
      <c r="A22" s="18"/>
      <c r="B22" s="18"/>
      <c r="C22" s="18"/>
      <c r="D22" s="12" t="s">
        <v>0</v>
      </c>
      <c r="E22" s="18"/>
      <c r="F22" s="18"/>
      <c r="G22" s="18"/>
      <c r="H22" s="18"/>
      <c r="I22" s="18"/>
      <c r="J22" s="18"/>
      <c r="K22" s="18"/>
      <c r="L22" s="18"/>
      <c r="M22" s="3"/>
      <c r="N22" s="3"/>
      <c r="O22" s="3"/>
      <c r="P22" s="3"/>
      <c r="Q22" s="3"/>
      <c r="R22" s="3"/>
      <c r="S22" s="3"/>
      <c r="T22" s="3"/>
      <c r="U22" s="3"/>
      <c r="V22" s="3"/>
      <c r="W22" s="3"/>
      <c r="X22" s="3"/>
      <c r="Y22" s="3"/>
      <c r="Z22" s="3"/>
      <c r="AA22" s="3"/>
      <c r="AB22" s="3"/>
      <c r="AC22" s="3"/>
    </row>
    <row r="23" spans="1:29" ht="15.75" x14ac:dyDescent="0.25">
      <c r="A23" s="18"/>
      <c r="B23" s="18"/>
      <c r="C23" s="18"/>
      <c r="D23" s="12" t="s">
        <v>5</v>
      </c>
      <c r="E23" s="18"/>
      <c r="F23" s="18"/>
      <c r="G23" s="18"/>
      <c r="H23" s="18"/>
      <c r="I23" s="18"/>
      <c r="J23" s="18"/>
      <c r="K23" s="18"/>
      <c r="L23" s="18"/>
      <c r="M23" s="3"/>
      <c r="N23" s="3"/>
      <c r="O23" s="3"/>
      <c r="P23" s="3"/>
      <c r="Q23" s="3"/>
      <c r="R23" s="3"/>
      <c r="S23" s="3"/>
      <c r="T23" s="3"/>
      <c r="U23" s="3"/>
      <c r="V23" s="3"/>
      <c r="W23" s="3"/>
      <c r="X23" s="3"/>
      <c r="Y23" s="3"/>
      <c r="Z23" s="3"/>
      <c r="AA23" s="3"/>
      <c r="AB23" s="3"/>
      <c r="AC23" s="3"/>
    </row>
    <row r="24" spans="1:29" ht="15.75" x14ac:dyDescent="0.25">
      <c r="A24" s="18"/>
      <c r="B24" s="18"/>
      <c r="C24" s="18"/>
      <c r="D24" s="12" t="s">
        <v>149</v>
      </c>
      <c r="E24" s="18"/>
      <c r="F24" s="18"/>
      <c r="G24" s="18"/>
      <c r="H24" s="18"/>
      <c r="I24" s="18"/>
      <c r="J24" s="18"/>
      <c r="K24" s="18"/>
      <c r="L24" s="18"/>
      <c r="M24" s="3"/>
      <c r="N24" s="3"/>
      <c r="O24" s="3"/>
      <c r="P24" s="3"/>
      <c r="Q24" s="3"/>
      <c r="R24" s="3"/>
      <c r="S24" s="3"/>
      <c r="T24" s="3"/>
      <c r="U24" s="3"/>
      <c r="V24" s="3"/>
      <c r="W24" s="3"/>
      <c r="X24" s="3"/>
      <c r="Y24" s="3"/>
      <c r="Z24" s="3"/>
      <c r="AA24" s="3"/>
      <c r="AB24" s="3"/>
      <c r="AC24" s="3"/>
    </row>
    <row r="25" spans="1:29" ht="15.75" x14ac:dyDescent="0.25">
      <c r="A25" s="18"/>
      <c r="B25" s="18"/>
      <c r="C25" s="18"/>
      <c r="D25" s="12" t="s">
        <v>6</v>
      </c>
      <c r="E25" s="18"/>
      <c r="F25" s="18"/>
      <c r="G25" s="18"/>
      <c r="H25" s="18"/>
      <c r="I25" s="18"/>
      <c r="J25" s="18"/>
      <c r="K25" s="18"/>
      <c r="L25" s="18"/>
      <c r="M25" s="3"/>
      <c r="N25" s="3"/>
      <c r="O25" s="3"/>
      <c r="P25" s="3"/>
      <c r="Q25" s="3"/>
      <c r="R25" s="3"/>
      <c r="S25" s="3"/>
      <c r="T25" s="3"/>
      <c r="U25" s="3"/>
      <c r="V25" s="3"/>
      <c r="W25" s="3"/>
      <c r="X25" s="3"/>
      <c r="Y25" s="3"/>
      <c r="Z25" s="3"/>
      <c r="AA25" s="3"/>
      <c r="AB25" s="3"/>
      <c r="AC25" s="3"/>
    </row>
    <row r="26" spans="1:29" ht="15.75" x14ac:dyDescent="0.25">
      <c r="A26" s="18"/>
      <c r="B26" s="18"/>
      <c r="C26" s="18"/>
      <c r="D26" s="13" t="s">
        <v>74</v>
      </c>
      <c r="E26" s="18"/>
      <c r="F26" s="18"/>
      <c r="G26" s="18"/>
      <c r="H26" s="18"/>
      <c r="I26" s="18"/>
      <c r="J26" s="18"/>
      <c r="K26" s="18"/>
      <c r="L26" s="18"/>
      <c r="M26" s="3"/>
      <c r="N26" s="3"/>
      <c r="O26" s="3"/>
      <c r="P26" s="3"/>
      <c r="Q26" s="3"/>
      <c r="R26" s="3"/>
      <c r="S26" s="3"/>
      <c r="T26" s="3"/>
      <c r="U26" s="3"/>
      <c r="V26" s="3"/>
      <c r="W26" s="3"/>
      <c r="X26" s="3"/>
      <c r="Y26" s="3"/>
      <c r="Z26" s="3"/>
      <c r="AA26" s="3"/>
      <c r="AB26" s="3"/>
      <c r="AC26" s="3"/>
    </row>
    <row r="27" spans="1:29" ht="15.75" x14ac:dyDescent="0.25">
      <c r="A27" s="18"/>
      <c r="B27" s="18"/>
      <c r="C27" s="18"/>
      <c r="D27" s="13" t="s">
        <v>7</v>
      </c>
      <c r="E27" s="18"/>
      <c r="F27" s="18"/>
      <c r="G27" s="18"/>
      <c r="H27" s="18"/>
      <c r="I27" s="18"/>
      <c r="J27" s="18"/>
      <c r="K27" s="18"/>
      <c r="L27" s="18"/>
      <c r="M27" s="3"/>
      <c r="N27" s="3"/>
      <c r="O27" s="3"/>
      <c r="P27" s="3"/>
      <c r="Q27" s="3"/>
      <c r="R27" s="3"/>
      <c r="S27" s="3"/>
      <c r="T27" s="3"/>
      <c r="U27" s="3"/>
      <c r="V27" s="3"/>
      <c r="W27" s="3"/>
      <c r="X27" s="3"/>
      <c r="Y27" s="3"/>
      <c r="Z27" s="3"/>
      <c r="AA27" s="3"/>
      <c r="AB27" s="3"/>
      <c r="AC27" s="3"/>
    </row>
    <row r="28" spans="1:29" x14ac:dyDescent="0.2">
      <c r="A28" s="18"/>
      <c r="B28" s="18"/>
      <c r="C28" s="18"/>
      <c r="D28" s="18"/>
      <c r="E28" s="18"/>
      <c r="F28" s="18"/>
      <c r="G28" s="18"/>
      <c r="H28" s="18"/>
      <c r="I28" s="18"/>
      <c r="J28" s="18"/>
      <c r="K28" s="18"/>
      <c r="L28" s="18"/>
      <c r="M28" s="3"/>
      <c r="N28" s="3"/>
      <c r="O28" s="3"/>
      <c r="P28" s="3"/>
      <c r="Q28" s="3"/>
      <c r="R28" s="3"/>
      <c r="S28" s="3"/>
      <c r="T28" s="3"/>
      <c r="U28" s="3"/>
      <c r="V28" s="3"/>
      <c r="W28" s="3"/>
      <c r="X28" s="3"/>
      <c r="Y28" s="3"/>
      <c r="Z28" s="3"/>
      <c r="AA28" s="3"/>
      <c r="AB28" s="3"/>
      <c r="AC28" s="3"/>
    </row>
    <row r="29" spans="1:29" x14ac:dyDescent="0.2">
      <c r="A29" s="18"/>
      <c r="B29" s="18"/>
      <c r="C29" s="18"/>
      <c r="D29" s="18"/>
      <c r="E29" s="18"/>
      <c r="F29" s="18"/>
      <c r="G29" s="18"/>
      <c r="H29" s="18"/>
      <c r="I29" s="18"/>
      <c r="J29" s="18"/>
      <c r="K29" s="18"/>
      <c r="L29" s="18"/>
      <c r="M29" s="3"/>
      <c r="N29" s="3"/>
      <c r="O29" s="3"/>
      <c r="P29" s="3"/>
      <c r="Q29" s="3"/>
      <c r="R29" s="3"/>
      <c r="S29" s="3"/>
      <c r="T29" s="3"/>
      <c r="U29" s="3"/>
      <c r="V29" s="3"/>
      <c r="W29" s="3"/>
      <c r="X29" s="3"/>
      <c r="Y29" s="3"/>
      <c r="Z29" s="3"/>
      <c r="AA29" s="3"/>
      <c r="AB29" s="3"/>
      <c r="AC29" s="3"/>
    </row>
    <row r="30" spans="1:29" x14ac:dyDescent="0.2">
      <c r="A30" s="18"/>
      <c r="B30" s="18"/>
      <c r="C30" s="18"/>
      <c r="D30" s="18"/>
      <c r="E30" s="18"/>
      <c r="F30" s="18"/>
      <c r="G30" s="18"/>
      <c r="H30" s="18"/>
      <c r="I30" s="18"/>
      <c r="J30" s="18"/>
      <c r="K30" s="18"/>
      <c r="L30" s="18"/>
      <c r="M30" s="3"/>
      <c r="N30" s="3"/>
      <c r="O30" s="3"/>
      <c r="P30" s="3"/>
      <c r="Q30" s="3"/>
      <c r="R30" s="3"/>
      <c r="S30" s="3"/>
      <c r="T30" s="3"/>
      <c r="U30" s="3"/>
      <c r="V30" s="3"/>
      <c r="W30" s="3"/>
      <c r="X30" s="3"/>
      <c r="Y30" s="3"/>
      <c r="Z30" s="3"/>
      <c r="AA30" s="3"/>
      <c r="AB30" s="3"/>
      <c r="AC30" s="3"/>
    </row>
    <row r="31" spans="1:29" x14ac:dyDescent="0.2">
      <c r="A31" s="18"/>
      <c r="B31" s="18"/>
      <c r="C31" s="18"/>
      <c r="D31" s="18"/>
      <c r="E31" s="18"/>
      <c r="F31" s="18"/>
      <c r="G31" s="18"/>
      <c r="H31" s="18"/>
      <c r="I31" s="18"/>
      <c r="J31" s="18"/>
      <c r="K31" s="18"/>
      <c r="L31" s="18"/>
      <c r="M31" s="3"/>
      <c r="N31" s="3"/>
      <c r="O31" s="3"/>
      <c r="P31" s="3"/>
      <c r="Q31" s="3"/>
      <c r="R31" s="3"/>
      <c r="S31" s="3"/>
      <c r="T31" s="3"/>
      <c r="U31" s="3"/>
      <c r="V31" s="3"/>
      <c r="W31" s="3"/>
      <c r="X31" s="3"/>
      <c r="Y31" s="3"/>
      <c r="Z31" s="3"/>
      <c r="AA31" s="3"/>
      <c r="AB31" s="3"/>
      <c r="AC31" s="3"/>
    </row>
    <row r="32" spans="1:29" x14ac:dyDescent="0.2">
      <c r="A32" s="18"/>
      <c r="B32" s="18"/>
      <c r="C32" s="18"/>
      <c r="D32" s="18"/>
      <c r="E32" s="18"/>
      <c r="F32" s="18"/>
      <c r="G32" s="18"/>
      <c r="H32" s="18"/>
      <c r="I32" s="18"/>
      <c r="J32" s="18"/>
      <c r="K32" s="18"/>
      <c r="L32" s="18"/>
      <c r="M32" s="3"/>
      <c r="N32" s="3"/>
      <c r="O32" s="3"/>
      <c r="P32" s="3"/>
      <c r="Q32" s="3"/>
      <c r="R32" s="3"/>
      <c r="S32" s="3"/>
      <c r="T32" s="3"/>
      <c r="U32" s="3"/>
      <c r="V32" s="3"/>
      <c r="W32" s="3"/>
      <c r="X32" s="3"/>
      <c r="Y32" s="3"/>
      <c r="Z32" s="3"/>
      <c r="AA32" s="3"/>
      <c r="AB32" s="3"/>
      <c r="AC32" s="3"/>
    </row>
    <row r="33" spans="1:29" x14ac:dyDescent="0.2">
      <c r="A33" s="18"/>
      <c r="B33" s="18"/>
      <c r="C33" s="18"/>
      <c r="D33" s="18"/>
      <c r="E33" s="18"/>
      <c r="F33" s="18"/>
      <c r="G33" s="18"/>
      <c r="H33" s="18"/>
      <c r="I33" s="18"/>
      <c r="J33" s="18"/>
      <c r="K33" s="18"/>
      <c r="L33" s="18"/>
      <c r="M33" s="3"/>
      <c r="N33" s="3"/>
      <c r="O33" s="3"/>
      <c r="P33" s="3"/>
      <c r="Q33" s="3"/>
      <c r="R33" s="3"/>
      <c r="S33" s="3"/>
      <c r="T33" s="3"/>
      <c r="U33" s="3"/>
      <c r="V33" s="3"/>
      <c r="W33" s="3"/>
      <c r="X33" s="3"/>
      <c r="Y33" s="3"/>
      <c r="Z33" s="3"/>
      <c r="AA33" s="3"/>
      <c r="AB33" s="3"/>
      <c r="AC33" s="3"/>
    </row>
    <row r="34" spans="1:29" x14ac:dyDescent="0.2">
      <c r="A34" s="18"/>
      <c r="B34" s="18"/>
      <c r="C34" s="18"/>
      <c r="D34" s="18"/>
      <c r="E34" s="18"/>
      <c r="F34" s="18"/>
      <c r="G34" s="18"/>
      <c r="H34" s="18"/>
      <c r="I34" s="18"/>
      <c r="J34" s="18"/>
      <c r="K34" s="18"/>
      <c r="L34" s="18"/>
      <c r="M34" s="3"/>
      <c r="N34" s="3"/>
      <c r="O34" s="3"/>
      <c r="P34" s="3"/>
      <c r="Q34" s="3"/>
      <c r="R34" s="3"/>
      <c r="S34" s="3"/>
      <c r="T34" s="3"/>
      <c r="U34" s="3"/>
      <c r="V34" s="3"/>
      <c r="W34" s="3"/>
      <c r="X34" s="3"/>
      <c r="Y34" s="3"/>
      <c r="Z34" s="3"/>
      <c r="AA34" s="3"/>
      <c r="AB34" s="3"/>
      <c r="AC34" s="3"/>
    </row>
    <row r="35" spans="1:29" x14ac:dyDescent="0.2">
      <c r="A35" s="18"/>
      <c r="B35" s="18"/>
      <c r="C35" s="18"/>
      <c r="D35" s="18"/>
      <c r="E35" s="18"/>
      <c r="F35" s="18"/>
      <c r="G35" s="18"/>
      <c r="H35" s="18"/>
      <c r="I35" s="18"/>
      <c r="J35" s="18"/>
      <c r="K35" s="18"/>
      <c r="L35" s="18"/>
      <c r="M35" s="3"/>
      <c r="N35" s="3"/>
      <c r="O35" s="3"/>
      <c r="P35" s="3"/>
      <c r="Q35" s="3"/>
      <c r="R35" s="3"/>
      <c r="S35" s="3"/>
      <c r="T35" s="3"/>
      <c r="U35" s="3"/>
      <c r="V35" s="3"/>
      <c r="W35" s="3"/>
      <c r="X35" s="3"/>
      <c r="Y35" s="3"/>
      <c r="Z35" s="3"/>
      <c r="AA35" s="3"/>
      <c r="AB35" s="3"/>
      <c r="AC35" s="3"/>
    </row>
    <row r="36" spans="1:29" x14ac:dyDescent="0.2">
      <c r="A36" s="6"/>
      <c r="B36" s="6"/>
      <c r="C36" s="6"/>
      <c r="D36" s="6"/>
      <c r="E36" s="6"/>
      <c r="F36" s="6"/>
      <c r="G36" s="6"/>
      <c r="H36" s="6"/>
      <c r="I36" s="6"/>
      <c r="J36" s="6"/>
      <c r="K36" s="6"/>
      <c r="L36" s="6"/>
    </row>
    <row r="37" spans="1:29" x14ac:dyDescent="0.2">
      <c r="A37" s="6"/>
      <c r="B37" s="6"/>
      <c r="C37" s="6"/>
      <c r="D37" s="6"/>
      <c r="E37" s="6"/>
      <c r="F37" s="6"/>
      <c r="G37" s="6"/>
      <c r="H37" s="6"/>
      <c r="I37" s="6"/>
      <c r="J37" s="6"/>
      <c r="K37" s="6"/>
      <c r="L37" s="6"/>
    </row>
    <row r="38" spans="1:29" x14ac:dyDescent="0.2">
      <c r="A38" s="6"/>
      <c r="B38" s="6"/>
      <c r="C38" s="6"/>
      <c r="D38" s="6"/>
      <c r="E38" s="6"/>
      <c r="F38" s="6"/>
      <c r="G38" s="6"/>
      <c r="H38" s="6"/>
      <c r="I38" s="6"/>
      <c r="J38" s="6"/>
      <c r="K38" s="6"/>
      <c r="L38" s="6"/>
    </row>
    <row r="39" spans="1:29" x14ac:dyDescent="0.2">
      <c r="A39" s="6"/>
      <c r="B39" s="6"/>
      <c r="C39" s="6"/>
      <c r="D39" s="6"/>
      <c r="E39" s="6"/>
      <c r="F39" s="6"/>
      <c r="G39" s="6"/>
      <c r="H39" s="6"/>
      <c r="I39" s="6"/>
      <c r="J39" s="6"/>
      <c r="K39" s="6"/>
      <c r="L39" s="6"/>
    </row>
    <row r="40" spans="1:29" x14ac:dyDescent="0.2">
      <c r="A40" s="6"/>
      <c r="B40" s="6"/>
      <c r="C40" s="6"/>
      <c r="D40" s="6"/>
      <c r="E40" s="6"/>
      <c r="F40" s="6"/>
      <c r="G40" s="6"/>
      <c r="H40" s="6"/>
      <c r="I40" s="6"/>
      <c r="J40" s="6"/>
      <c r="K40" s="6"/>
      <c r="L40" s="6"/>
    </row>
    <row r="41" spans="1:29" x14ac:dyDescent="0.2">
      <c r="A41" s="6"/>
      <c r="B41" s="6"/>
      <c r="C41" s="6"/>
      <c r="D41" s="6"/>
      <c r="E41" s="6"/>
      <c r="F41" s="6"/>
      <c r="G41" s="6"/>
      <c r="H41" s="6"/>
      <c r="I41" s="6"/>
      <c r="J41" s="6"/>
      <c r="K41" s="6"/>
      <c r="L41" s="6"/>
    </row>
    <row r="42" spans="1:29" x14ac:dyDescent="0.2">
      <c r="A42" s="6"/>
      <c r="B42" s="6"/>
      <c r="C42" s="6"/>
      <c r="D42" s="6"/>
      <c r="E42" s="6"/>
      <c r="F42" s="6"/>
      <c r="G42" s="6"/>
      <c r="H42" s="6"/>
      <c r="I42" s="6"/>
      <c r="J42" s="6"/>
      <c r="K42" s="6"/>
      <c r="L42" s="6"/>
    </row>
    <row r="43" spans="1:29" x14ac:dyDescent="0.2">
      <c r="A43" s="6"/>
      <c r="B43" s="6"/>
      <c r="C43" s="6"/>
      <c r="D43" s="6"/>
      <c r="E43" s="6"/>
      <c r="F43" s="6"/>
      <c r="G43" s="6"/>
      <c r="H43" s="6"/>
      <c r="I43" s="6"/>
      <c r="J43" s="6"/>
      <c r="K43" s="6"/>
      <c r="L43" s="6"/>
    </row>
    <row r="44" spans="1:29" x14ac:dyDescent="0.2">
      <c r="A44" s="6"/>
      <c r="B44" s="6"/>
      <c r="C44" s="6"/>
      <c r="D44" s="6"/>
      <c r="E44" s="6"/>
      <c r="F44" s="6"/>
      <c r="G44" s="6"/>
      <c r="H44" s="6"/>
      <c r="I44" s="6"/>
      <c r="J44" s="6"/>
      <c r="K44" s="6"/>
      <c r="L44" s="6"/>
    </row>
    <row r="45" spans="1:29" x14ac:dyDescent="0.2">
      <c r="A45" s="6"/>
      <c r="B45" s="6"/>
      <c r="C45" s="6"/>
      <c r="D45" s="6"/>
      <c r="E45" s="6"/>
      <c r="F45" s="6"/>
      <c r="G45" s="6"/>
      <c r="H45" s="6"/>
      <c r="I45" s="6"/>
      <c r="J45" s="6"/>
      <c r="K45" s="6"/>
      <c r="L45" s="6"/>
    </row>
    <row r="46" spans="1:29" x14ac:dyDescent="0.2">
      <c r="A46" s="6"/>
      <c r="B46" s="6"/>
      <c r="C46" s="6"/>
      <c r="D46" s="6"/>
      <c r="E46" s="6"/>
      <c r="F46" s="6"/>
      <c r="G46" s="6"/>
      <c r="H46" s="6"/>
      <c r="I46" s="6"/>
      <c r="J46" s="6"/>
      <c r="K46" s="6"/>
      <c r="L46" s="6"/>
    </row>
    <row r="47" spans="1:29" x14ac:dyDescent="0.2">
      <c r="A47" s="6"/>
      <c r="B47" s="6"/>
      <c r="C47" s="6"/>
      <c r="D47" s="6"/>
      <c r="E47" s="6"/>
      <c r="F47" s="6"/>
      <c r="G47" s="6"/>
      <c r="H47" s="6"/>
      <c r="I47" s="6"/>
      <c r="J47" s="6"/>
      <c r="K47" s="6"/>
      <c r="L47" s="6"/>
    </row>
    <row r="48" spans="1:29" x14ac:dyDescent="0.2">
      <c r="A48" s="6"/>
      <c r="B48" s="6"/>
      <c r="C48" s="6"/>
      <c r="D48" s="6"/>
      <c r="E48" s="6"/>
      <c r="F48" s="6"/>
      <c r="G48" s="6"/>
      <c r="H48" s="6"/>
      <c r="I48" s="6"/>
      <c r="J48" s="6"/>
      <c r="K48" s="6"/>
      <c r="L48" s="6"/>
    </row>
    <row r="49" spans="1:12" x14ac:dyDescent="0.2">
      <c r="A49" s="6"/>
      <c r="B49" s="6"/>
      <c r="C49" s="6"/>
      <c r="D49" s="6"/>
      <c r="E49" s="6"/>
      <c r="F49" s="6"/>
      <c r="G49" s="6"/>
      <c r="H49" s="6"/>
      <c r="I49" s="6"/>
      <c r="J49" s="6"/>
      <c r="K49" s="6"/>
      <c r="L49" s="6"/>
    </row>
    <row r="50" spans="1:12" x14ac:dyDescent="0.2">
      <c r="A50" s="6"/>
      <c r="B50" s="6"/>
      <c r="C50" s="6"/>
      <c r="D50" s="6"/>
      <c r="E50" s="6"/>
      <c r="F50" s="6"/>
      <c r="G50" s="6"/>
      <c r="H50" s="6"/>
      <c r="I50" s="6"/>
      <c r="J50" s="6"/>
      <c r="K50" s="6"/>
      <c r="L50" s="6"/>
    </row>
    <row r="51" spans="1:12" x14ac:dyDescent="0.2">
      <c r="A51" s="6"/>
      <c r="B51" s="6"/>
      <c r="C51" s="6"/>
      <c r="D51" s="6"/>
      <c r="E51" s="6"/>
      <c r="F51" s="6"/>
      <c r="G51" s="6"/>
      <c r="H51" s="6"/>
      <c r="I51" s="6"/>
      <c r="J51" s="6"/>
      <c r="K51" s="6"/>
      <c r="L51" s="6"/>
    </row>
    <row r="52" spans="1:12" x14ac:dyDescent="0.2">
      <c r="A52" s="6"/>
      <c r="B52" s="6"/>
      <c r="C52" s="6"/>
      <c r="D52" s="6"/>
      <c r="E52" s="6"/>
      <c r="F52" s="6"/>
      <c r="G52" s="6"/>
      <c r="H52" s="6"/>
      <c r="I52" s="6"/>
      <c r="J52" s="6"/>
      <c r="K52" s="6"/>
      <c r="L52" s="6"/>
    </row>
    <row r="53" spans="1:12" x14ac:dyDescent="0.2">
      <c r="A53" s="6"/>
      <c r="B53" s="6"/>
      <c r="C53" s="6"/>
      <c r="D53" s="6"/>
      <c r="E53" s="6"/>
      <c r="F53" s="6"/>
      <c r="G53" s="6"/>
      <c r="H53" s="6"/>
      <c r="I53" s="6"/>
      <c r="J53" s="6"/>
      <c r="K53" s="6"/>
      <c r="L53" s="6"/>
    </row>
    <row r="54" spans="1:12" x14ac:dyDescent="0.2">
      <c r="A54" s="6"/>
      <c r="B54" s="6"/>
      <c r="C54" s="6"/>
      <c r="D54" s="6"/>
      <c r="E54" s="6"/>
      <c r="F54" s="6"/>
      <c r="G54" s="6"/>
      <c r="H54" s="6"/>
      <c r="I54" s="6"/>
      <c r="J54" s="6"/>
      <c r="K54" s="6"/>
      <c r="L54" s="6"/>
    </row>
    <row r="55" spans="1:12" x14ac:dyDescent="0.2">
      <c r="A55" s="6"/>
      <c r="B55" s="6"/>
      <c r="C55" s="6"/>
      <c r="D55" s="6"/>
      <c r="E55" s="6"/>
      <c r="F55" s="6"/>
      <c r="G55" s="6"/>
      <c r="H55" s="6"/>
      <c r="I55" s="6"/>
      <c r="J55" s="6"/>
      <c r="K55" s="6"/>
      <c r="L55" s="6"/>
    </row>
    <row r="56" spans="1:12" x14ac:dyDescent="0.2">
      <c r="A56" s="6"/>
      <c r="B56" s="6"/>
      <c r="C56" s="6"/>
      <c r="D56" s="6"/>
      <c r="E56" s="6"/>
      <c r="F56" s="6"/>
      <c r="G56" s="6"/>
      <c r="H56" s="6"/>
      <c r="I56" s="6"/>
      <c r="J56" s="6"/>
      <c r="K56" s="6"/>
      <c r="L56" s="6"/>
    </row>
    <row r="57" spans="1:12" x14ac:dyDescent="0.2">
      <c r="A57" s="6"/>
      <c r="B57" s="6"/>
      <c r="C57" s="6"/>
      <c r="D57" s="6"/>
      <c r="E57" s="6"/>
      <c r="F57" s="6"/>
      <c r="G57" s="6"/>
      <c r="H57" s="6"/>
      <c r="I57" s="6"/>
      <c r="J57" s="6"/>
      <c r="K57" s="6"/>
      <c r="L57" s="6"/>
    </row>
    <row r="58" spans="1:12" x14ac:dyDescent="0.2">
      <c r="A58" s="6"/>
      <c r="B58" s="6"/>
      <c r="C58" s="6"/>
      <c r="D58" s="6"/>
      <c r="E58" s="6"/>
      <c r="F58" s="6"/>
      <c r="G58" s="6"/>
      <c r="H58" s="6"/>
      <c r="I58" s="6"/>
      <c r="J58" s="6"/>
      <c r="K58" s="6"/>
      <c r="L58" s="6"/>
    </row>
    <row r="59" spans="1:12" x14ac:dyDescent="0.2">
      <c r="A59" s="6"/>
      <c r="B59" s="6"/>
      <c r="C59" s="6"/>
      <c r="D59" s="6"/>
      <c r="E59" s="6"/>
      <c r="F59" s="6"/>
      <c r="G59" s="6"/>
      <c r="H59" s="6"/>
      <c r="I59" s="6"/>
      <c r="J59" s="6"/>
      <c r="K59" s="6"/>
      <c r="L59" s="6"/>
    </row>
    <row r="60" spans="1:12" x14ac:dyDescent="0.2">
      <c r="A60" s="6"/>
      <c r="B60" s="6"/>
      <c r="C60" s="6"/>
      <c r="D60" s="6"/>
      <c r="E60" s="6"/>
      <c r="F60" s="6"/>
      <c r="G60" s="6"/>
      <c r="H60" s="6"/>
      <c r="I60" s="6"/>
      <c r="J60" s="6"/>
      <c r="K60" s="6"/>
      <c r="L60" s="6"/>
    </row>
    <row r="61" spans="1:12" x14ac:dyDescent="0.2">
      <c r="A61" s="6"/>
      <c r="B61" s="6"/>
      <c r="C61" s="6"/>
      <c r="D61" s="6"/>
      <c r="E61" s="6"/>
      <c r="F61" s="6"/>
      <c r="G61" s="6"/>
      <c r="H61" s="6"/>
      <c r="I61" s="6"/>
      <c r="J61" s="6"/>
      <c r="K61" s="6"/>
      <c r="L61" s="6"/>
    </row>
    <row r="62" spans="1:12" x14ac:dyDescent="0.2">
      <c r="A62" s="6"/>
      <c r="B62" s="6"/>
      <c r="C62" s="6"/>
      <c r="D62" s="6"/>
      <c r="E62" s="6"/>
      <c r="F62" s="6"/>
      <c r="G62" s="6"/>
      <c r="H62" s="6"/>
      <c r="I62" s="6"/>
      <c r="J62" s="6"/>
      <c r="K62" s="6"/>
      <c r="L62" s="6"/>
    </row>
    <row r="63" spans="1:12" x14ac:dyDescent="0.2">
      <c r="A63" s="6"/>
      <c r="B63" s="6"/>
      <c r="C63" s="6"/>
      <c r="D63" s="6"/>
      <c r="E63" s="6"/>
      <c r="F63" s="6"/>
      <c r="G63" s="6"/>
      <c r="H63" s="6"/>
      <c r="I63" s="6"/>
      <c r="J63" s="6"/>
      <c r="K63" s="6"/>
      <c r="L63" s="6"/>
    </row>
    <row r="64" spans="1:12" x14ac:dyDescent="0.2">
      <c r="A64" s="6"/>
      <c r="B64" s="6"/>
      <c r="C64" s="6"/>
      <c r="D64" s="6"/>
      <c r="E64" s="6"/>
      <c r="F64" s="6"/>
      <c r="G64" s="6"/>
      <c r="H64" s="6"/>
      <c r="I64" s="6"/>
      <c r="J64" s="6"/>
      <c r="K64" s="6"/>
      <c r="L64" s="6"/>
    </row>
    <row r="65" spans="1:12" x14ac:dyDescent="0.2">
      <c r="A65" s="6"/>
      <c r="B65" s="6"/>
      <c r="C65" s="6"/>
      <c r="D65" s="6"/>
      <c r="E65" s="6"/>
      <c r="F65" s="6"/>
      <c r="G65" s="6"/>
      <c r="H65" s="6"/>
      <c r="I65" s="6"/>
      <c r="J65" s="6"/>
      <c r="K65" s="6"/>
      <c r="L65" s="6"/>
    </row>
    <row r="66" spans="1:12" x14ac:dyDescent="0.2">
      <c r="A66" s="6"/>
      <c r="B66" s="6"/>
      <c r="C66" s="6"/>
      <c r="D66" s="6"/>
      <c r="E66" s="6"/>
      <c r="F66" s="6"/>
      <c r="G66" s="6"/>
      <c r="H66" s="6"/>
      <c r="I66" s="6"/>
      <c r="J66" s="6"/>
      <c r="K66" s="6"/>
      <c r="L66" s="6"/>
    </row>
    <row r="67" spans="1:12" x14ac:dyDescent="0.2">
      <c r="A67" s="6"/>
      <c r="B67" s="6"/>
      <c r="C67" s="6"/>
      <c r="D67" s="6"/>
      <c r="E67" s="6"/>
      <c r="F67" s="6"/>
      <c r="G67" s="6"/>
      <c r="H67" s="6"/>
      <c r="I67" s="6"/>
      <c r="J67" s="6"/>
      <c r="K67" s="6"/>
      <c r="L67" s="6"/>
    </row>
    <row r="68" spans="1:12" x14ac:dyDescent="0.2">
      <c r="A68" s="6"/>
      <c r="B68" s="6"/>
      <c r="C68" s="6"/>
      <c r="D68" s="6"/>
      <c r="E68" s="6"/>
      <c r="F68" s="6"/>
      <c r="G68" s="6"/>
      <c r="H68" s="6"/>
      <c r="I68" s="6"/>
      <c r="J68" s="6"/>
      <c r="K68" s="6"/>
      <c r="L68" s="6"/>
    </row>
    <row r="69" spans="1:12" x14ac:dyDescent="0.2">
      <c r="A69" s="6"/>
      <c r="B69" s="6"/>
      <c r="C69" s="6"/>
      <c r="D69" s="6"/>
      <c r="E69" s="6"/>
      <c r="F69" s="6"/>
      <c r="G69" s="6"/>
      <c r="H69" s="6"/>
      <c r="I69" s="6"/>
      <c r="J69" s="6"/>
      <c r="K69" s="6"/>
      <c r="L69" s="6"/>
    </row>
    <row r="70" spans="1:12" x14ac:dyDescent="0.2">
      <c r="A70" s="6"/>
      <c r="B70" s="6"/>
      <c r="C70" s="6"/>
      <c r="D70" s="6"/>
      <c r="E70" s="6"/>
      <c r="F70" s="6"/>
      <c r="G70" s="6"/>
      <c r="H70" s="6"/>
      <c r="I70" s="6"/>
      <c r="J70" s="6"/>
      <c r="K70" s="6"/>
      <c r="L70" s="6"/>
    </row>
    <row r="71" spans="1:12" x14ac:dyDescent="0.2">
      <c r="A71" s="6"/>
      <c r="B71" s="6"/>
      <c r="C71" s="6"/>
      <c r="D71" s="6"/>
      <c r="E71" s="6"/>
      <c r="F71" s="6"/>
      <c r="G71" s="6"/>
      <c r="H71" s="6"/>
      <c r="I71" s="6"/>
      <c r="J71" s="6"/>
      <c r="K71" s="6"/>
      <c r="L71" s="6"/>
    </row>
    <row r="72" spans="1:12" x14ac:dyDescent="0.2">
      <c r="A72" s="6"/>
      <c r="B72" s="6"/>
      <c r="C72" s="6"/>
      <c r="D72" s="6"/>
      <c r="E72" s="6"/>
      <c r="F72" s="6"/>
      <c r="G72" s="6"/>
      <c r="H72" s="6"/>
      <c r="I72" s="6"/>
      <c r="J72" s="6"/>
      <c r="K72" s="6"/>
      <c r="L72" s="6"/>
    </row>
    <row r="73" spans="1:12" x14ac:dyDescent="0.2">
      <c r="A73" s="6"/>
      <c r="B73" s="6"/>
      <c r="C73" s="6"/>
      <c r="D73" s="6"/>
      <c r="E73" s="6"/>
      <c r="F73" s="6"/>
      <c r="G73" s="6"/>
      <c r="H73" s="6"/>
      <c r="I73" s="6"/>
      <c r="J73" s="6"/>
      <c r="K73" s="6"/>
      <c r="L73" s="6"/>
    </row>
    <row r="74" spans="1:12" x14ac:dyDescent="0.2">
      <c r="A74" s="6"/>
      <c r="B74" s="6"/>
      <c r="C74" s="6"/>
      <c r="D74" s="6"/>
      <c r="E74" s="6"/>
      <c r="F74" s="6"/>
      <c r="G74" s="6"/>
      <c r="H74" s="6"/>
      <c r="I74" s="6"/>
      <c r="J74" s="6"/>
      <c r="K74" s="6"/>
      <c r="L74" s="6"/>
    </row>
    <row r="75" spans="1:12" x14ac:dyDescent="0.2">
      <c r="A75" s="6"/>
      <c r="B75" s="6"/>
      <c r="C75" s="6"/>
      <c r="D75" s="6"/>
      <c r="E75" s="6"/>
      <c r="F75" s="6"/>
      <c r="G75" s="6"/>
      <c r="H75" s="6"/>
      <c r="I75" s="6"/>
      <c r="J75" s="6"/>
      <c r="K75" s="6"/>
      <c r="L75" s="6"/>
    </row>
    <row r="76" spans="1:12" x14ac:dyDescent="0.2">
      <c r="A76" s="6"/>
      <c r="B76" s="6"/>
      <c r="C76" s="6"/>
      <c r="D76" s="6"/>
      <c r="E76" s="6"/>
      <c r="F76" s="6"/>
      <c r="G76" s="6"/>
      <c r="H76" s="6"/>
      <c r="I76" s="6"/>
      <c r="J76" s="6"/>
      <c r="K76" s="6"/>
      <c r="L76" s="6"/>
    </row>
    <row r="77" spans="1:12" x14ac:dyDescent="0.2">
      <c r="A77" s="6"/>
      <c r="B77" s="6"/>
      <c r="C77" s="6"/>
      <c r="D77" s="6"/>
      <c r="E77" s="6"/>
      <c r="F77" s="6"/>
      <c r="G77" s="6"/>
      <c r="H77" s="6"/>
      <c r="I77" s="6"/>
      <c r="J77" s="6"/>
      <c r="K77" s="6"/>
      <c r="L77" s="6"/>
    </row>
    <row r="78" spans="1:12" x14ac:dyDescent="0.2">
      <c r="A78" s="6"/>
      <c r="B78" s="6"/>
      <c r="C78" s="6"/>
      <c r="D78" s="6"/>
      <c r="E78" s="6"/>
      <c r="F78" s="6"/>
      <c r="G78" s="6"/>
      <c r="H78" s="6"/>
      <c r="I78" s="6"/>
      <c r="J78" s="6"/>
      <c r="K78" s="6"/>
      <c r="L78" s="6"/>
    </row>
    <row r="79" spans="1:12" x14ac:dyDescent="0.2">
      <c r="A79" s="6"/>
      <c r="B79" s="6"/>
      <c r="C79" s="6"/>
      <c r="D79" s="6"/>
      <c r="E79" s="6"/>
      <c r="F79" s="6"/>
      <c r="G79" s="6"/>
      <c r="H79" s="6"/>
      <c r="I79" s="6"/>
      <c r="J79" s="6"/>
      <c r="K79" s="6"/>
      <c r="L79" s="6"/>
    </row>
    <row r="80" spans="1:12" x14ac:dyDescent="0.2">
      <c r="A80" s="6"/>
      <c r="B80" s="6"/>
      <c r="C80" s="6"/>
      <c r="D80" s="6"/>
      <c r="E80" s="6"/>
      <c r="F80" s="6"/>
      <c r="G80" s="6"/>
      <c r="H80" s="6"/>
      <c r="I80" s="6"/>
      <c r="J80" s="6"/>
      <c r="K80" s="6"/>
      <c r="L80" s="6"/>
    </row>
    <row r="81" spans="1:12" x14ac:dyDescent="0.2">
      <c r="A81" s="6"/>
      <c r="B81" s="6"/>
      <c r="C81" s="6"/>
      <c r="D81" s="6"/>
      <c r="E81" s="6"/>
      <c r="F81" s="6"/>
      <c r="G81" s="6"/>
      <c r="H81" s="6"/>
      <c r="I81" s="6"/>
      <c r="J81" s="6"/>
      <c r="K81" s="6"/>
      <c r="L81" s="6"/>
    </row>
    <row r="82" spans="1:12" x14ac:dyDescent="0.2">
      <c r="A82" s="6"/>
      <c r="B82" s="6"/>
      <c r="C82" s="6"/>
      <c r="D82" s="6"/>
      <c r="E82" s="6"/>
      <c r="F82" s="6"/>
      <c r="G82" s="6"/>
      <c r="H82" s="6"/>
      <c r="I82" s="6"/>
      <c r="J82" s="6"/>
      <c r="K82" s="6"/>
      <c r="L82" s="6"/>
    </row>
    <row r="83" spans="1:12" x14ac:dyDescent="0.2">
      <c r="A83" s="6"/>
      <c r="B83" s="6"/>
      <c r="C83" s="6"/>
      <c r="D83" s="6"/>
      <c r="E83" s="6"/>
      <c r="F83" s="6"/>
      <c r="G83" s="6"/>
      <c r="H83" s="6"/>
      <c r="I83" s="6"/>
      <c r="J83" s="6"/>
      <c r="K83" s="6"/>
      <c r="L83" s="6"/>
    </row>
    <row r="84" spans="1:12" x14ac:dyDescent="0.2">
      <c r="A84" s="6"/>
      <c r="B84" s="6"/>
      <c r="C84" s="6"/>
      <c r="D84" s="6"/>
      <c r="E84" s="6"/>
      <c r="F84" s="6"/>
      <c r="G84" s="6"/>
      <c r="H84" s="6"/>
      <c r="I84" s="6"/>
      <c r="J84" s="6"/>
      <c r="K84" s="6"/>
      <c r="L84" s="6"/>
    </row>
    <row r="85" spans="1:12" x14ac:dyDescent="0.2">
      <c r="A85" s="6"/>
      <c r="B85" s="6"/>
      <c r="C85" s="6"/>
      <c r="D85" s="6"/>
      <c r="E85" s="6"/>
      <c r="F85" s="6"/>
      <c r="G85" s="6"/>
      <c r="H85" s="6"/>
      <c r="I85" s="6"/>
      <c r="J85" s="6"/>
      <c r="K85" s="6"/>
      <c r="L85" s="6"/>
    </row>
    <row r="86" spans="1:12" x14ac:dyDescent="0.2">
      <c r="A86" s="6"/>
      <c r="B86" s="6"/>
      <c r="C86" s="6"/>
      <c r="D86" s="6"/>
      <c r="E86" s="6"/>
      <c r="F86" s="6"/>
      <c r="G86" s="6"/>
      <c r="H86" s="6"/>
      <c r="I86" s="6"/>
      <c r="J86" s="6"/>
      <c r="K86" s="6"/>
      <c r="L86" s="6"/>
    </row>
    <row r="87" spans="1:12" x14ac:dyDescent="0.2">
      <c r="A87" s="6"/>
      <c r="B87" s="6"/>
      <c r="C87" s="6"/>
      <c r="D87" s="6"/>
      <c r="E87" s="6"/>
      <c r="F87" s="6"/>
      <c r="G87" s="6"/>
      <c r="H87" s="6"/>
      <c r="I87" s="6"/>
      <c r="J87" s="6"/>
      <c r="K87" s="6"/>
      <c r="L87" s="6"/>
    </row>
    <row r="88" spans="1:12" x14ac:dyDescent="0.2">
      <c r="A88" s="6"/>
      <c r="B88" s="6"/>
      <c r="C88" s="6"/>
      <c r="D88" s="6"/>
      <c r="E88" s="6"/>
      <c r="F88" s="6"/>
      <c r="G88" s="6"/>
      <c r="H88" s="6"/>
      <c r="I88" s="6"/>
      <c r="J88" s="6"/>
      <c r="K88" s="6"/>
      <c r="L88" s="6"/>
    </row>
    <row r="89" spans="1:12" x14ac:dyDescent="0.2">
      <c r="A89" s="6"/>
      <c r="B89" s="6"/>
      <c r="C89" s="6"/>
      <c r="D89" s="6"/>
      <c r="E89" s="6"/>
      <c r="F89" s="6"/>
      <c r="G89" s="6"/>
      <c r="H89" s="6"/>
      <c r="I89" s="6"/>
      <c r="J89" s="6"/>
      <c r="K89" s="6"/>
      <c r="L89" s="6"/>
    </row>
    <row r="90" spans="1:12" x14ac:dyDescent="0.2">
      <c r="A90" s="6"/>
      <c r="B90" s="6"/>
      <c r="C90" s="6"/>
      <c r="D90" s="6"/>
      <c r="E90" s="6"/>
      <c r="F90" s="6"/>
      <c r="G90" s="6"/>
      <c r="H90" s="6"/>
      <c r="I90" s="6"/>
      <c r="J90" s="6"/>
      <c r="K90" s="6"/>
      <c r="L90" s="6"/>
    </row>
    <row r="91" spans="1:12" x14ac:dyDescent="0.2">
      <c r="A91" s="6"/>
      <c r="B91" s="6"/>
      <c r="C91" s="6"/>
      <c r="D91" s="6"/>
      <c r="E91" s="6"/>
      <c r="F91" s="6"/>
      <c r="G91" s="6"/>
      <c r="H91" s="6"/>
      <c r="I91" s="6"/>
      <c r="J91" s="6"/>
      <c r="K91" s="6"/>
      <c r="L91" s="6"/>
    </row>
    <row r="92" spans="1:12" x14ac:dyDescent="0.2">
      <c r="A92" s="6"/>
      <c r="B92" s="6"/>
      <c r="C92" s="6"/>
      <c r="D92" s="6"/>
      <c r="E92" s="6"/>
      <c r="F92" s="6"/>
      <c r="G92" s="6"/>
      <c r="H92" s="6"/>
      <c r="I92" s="6"/>
      <c r="J92" s="6"/>
      <c r="K92" s="6"/>
      <c r="L92" s="6"/>
    </row>
    <row r="93" spans="1:12" x14ac:dyDescent="0.2">
      <c r="A93" s="6"/>
      <c r="B93" s="6"/>
      <c r="C93" s="6"/>
      <c r="D93" s="6"/>
      <c r="E93" s="6"/>
      <c r="F93" s="6"/>
      <c r="G93" s="6"/>
      <c r="H93" s="6"/>
      <c r="I93" s="6"/>
      <c r="J93" s="6"/>
      <c r="K93" s="6"/>
      <c r="L93" s="6"/>
    </row>
    <row r="94" spans="1:12" x14ac:dyDescent="0.2">
      <c r="A94" s="6"/>
      <c r="B94" s="6"/>
      <c r="C94" s="6"/>
      <c r="D94" s="6"/>
      <c r="E94" s="6"/>
      <c r="F94" s="6"/>
      <c r="G94" s="6"/>
      <c r="H94" s="6"/>
      <c r="I94" s="6"/>
      <c r="J94" s="6"/>
      <c r="K94" s="6"/>
      <c r="L94" s="6"/>
    </row>
    <row r="95" spans="1:12" x14ac:dyDescent="0.2">
      <c r="A95" s="6"/>
      <c r="B95" s="6"/>
      <c r="C95" s="6"/>
      <c r="D95" s="6"/>
      <c r="E95" s="6"/>
      <c r="F95" s="6"/>
      <c r="G95" s="6"/>
      <c r="H95" s="6"/>
      <c r="I95" s="6"/>
      <c r="J95" s="6"/>
      <c r="K95" s="6"/>
      <c r="L95" s="6"/>
    </row>
    <row r="96" spans="1:12" x14ac:dyDescent="0.2">
      <c r="A96" s="6"/>
      <c r="B96" s="6"/>
      <c r="C96" s="6"/>
      <c r="D96" s="6"/>
      <c r="E96" s="6"/>
      <c r="F96" s="6"/>
      <c r="G96" s="6"/>
      <c r="H96" s="6"/>
      <c r="I96" s="6"/>
      <c r="J96" s="6"/>
      <c r="K96" s="6"/>
      <c r="L96" s="6"/>
    </row>
    <row r="97" spans="1:12" x14ac:dyDescent="0.2">
      <c r="A97" s="6"/>
      <c r="B97" s="6"/>
      <c r="C97" s="6"/>
      <c r="D97" s="6"/>
      <c r="E97" s="6"/>
      <c r="F97" s="6"/>
      <c r="G97" s="6"/>
      <c r="H97" s="6"/>
      <c r="I97" s="6"/>
      <c r="J97" s="6"/>
      <c r="K97" s="6"/>
      <c r="L97" s="6"/>
    </row>
    <row r="98" spans="1:12" x14ac:dyDescent="0.2">
      <c r="A98" s="6"/>
      <c r="B98" s="6"/>
      <c r="C98" s="6"/>
      <c r="D98" s="6"/>
      <c r="E98" s="6"/>
      <c r="F98" s="6"/>
      <c r="G98" s="6"/>
      <c r="H98" s="6"/>
      <c r="I98" s="6"/>
      <c r="J98" s="6"/>
      <c r="K98" s="6"/>
      <c r="L98" s="6"/>
    </row>
    <row r="99" spans="1:12" x14ac:dyDescent="0.2">
      <c r="A99" s="6"/>
      <c r="B99" s="6"/>
      <c r="C99" s="6"/>
      <c r="D99" s="6"/>
      <c r="E99" s="6"/>
      <c r="F99" s="6"/>
      <c r="G99" s="6"/>
      <c r="H99" s="6"/>
      <c r="I99" s="6"/>
      <c r="J99" s="6"/>
      <c r="K99" s="6"/>
      <c r="L99" s="6"/>
    </row>
    <row r="100" spans="1:12" x14ac:dyDescent="0.2">
      <c r="A100" s="6"/>
      <c r="B100" s="6"/>
      <c r="C100" s="6"/>
      <c r="D100" s="6"/>
      <c r="E100" s="6"/>
      <c r="F100" s="6"/>
      <c r="G100" s="6"/>
      <c r="H100" s="6"/>
      <c r="I100" s="6"/>
      <c r="J100" s="6"/>
      <c r="K100" s="6"/>
      <c r="L100" s="6"/>
    </row>
    <row r="101" spans="1:12" x14ac:dyDescent="0.2">
      <c r="A101" s="6"/>
      <c r="B101" s="6"/>
      <c r="C101" s="6"/>
      <c r="D101" s="6"/>
      <c r="E101" s="6"/>
      <c r="F101" s="6"/>
      <c r="G101" s="6"/>
      <c r="H101" s="6"/>
      <c r="I101" s="6"/>
      <c r="J101" s="6"/>
      <c r="K101" s="6"/>
      <c r="L101" s="6"/>
    </row>
  </sheetData>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9"/>
  <sheetViews>
    <sheetView workbookViewId="0">
      <selection activeCell="E121" sqref="E121"/>
    </sheetView>
  </sheetViews>
  <sheetFormatPr defaultRowHeight="15.75" x14ac:dyDescent="0.25"/>
  <cols>
    <col min="1" max="1" width="4.7109375" style="1" customWidth="1"/>
    <col min="2" max="2" width="15.5703125" style="1" customWidth="1"/>
    <col min="3" max="3" width="16" style="1" customWidth="1"/>
    <col min="4" max="35" width="14.7109375" style="1" customWidth="1"/>
    <col min="36" max="81" width="10.7109375" style="1" customWidth="1"/>
    <col min="82" max="16384" width="9.140625" style="1"/>
  </cols>
  <sheetData>
    <row r="1" spans="1:11" ht="16.5" thickBot="1" x14ac:dyDescent="0.3"/>
    <row r="2" spans="1:11" s="10" customFormat="1" ht="21" x14ac:dyDescent="0.35">
      <c r="B2" s="52" t="s">
        <v>91</v>
      </c>
      <c r="C2" s="84"/>
      <c r="D2" s="58"/>
      <c r="E2" s="56"/>
    </row>
    <row r="3" spans="1:11" ht="21.75" thickBot="1" x14ac:dyDescent="0.4">
      <c r="B3" s="54" t="s">
        <v>92</v>
      </c>
      <c r="C3" s="85"/>
      <c r="D3" s="59"/>
      <c r="E3" s="57"/>
    </row>
    <row r="4" spans="1:11" x14ac:dyDescent="0.25">
      <c r="E4" s="16"/>
    </row>
    <row r="5" spans="1:11" ht="31.5" customHeight="1" x14ac:dyDescent="0.25">
      <c r="A5" s="108" t="s">
        <v>93</v>
      </c>
      <c r="B5" s="108"/>
      <c r="C5" s="108"/>
      <c r="D5" s="108"/>
      <c r="E5" s="108"/>
      <c r="F5" s="108"/>
      <c r="G5" s="108"/>
      <c r="H5" s="108"/>
      <c r="I5" s="108"/>
      <c r="J5" s="108"/>
      <c r="K5" s="108"/>
    </row>
    <row r="6" spans="1:11" s="21" customFormat="1" ht="15.75" customHeight="1" x14ac:dyDescent="0.25">
      <c r="A6" s="79"/>
      <c r="B6" s="79"/>
      <c r="C6" s="79"/>
      <c r="D6" s="79"/>
      <c r="E6" s="79"/>
      <c r="F6" s="79"/>
      <c r="G6" s="79"/>
      <c r="H6" s="79"/>
      <c r="I6" s="79"/>
      <c r="J6" s="79"/>
      <c r="K6" s="79"/>
    </row>
    <row r="7" spans="1:11" s="21" customFormat="1" ht="15.75" customHeight="1" x14ac:dyDescent="0.25">
      <c r="A7" s="110" t="s">
        <v>94</v>
      </c>
      <c r="B7" s="110"/>
      <c r="C7" s="110"/>
      <c r="D7" s="110"/>
      <c r="E7" s="110"/>
      <c r="F7" s="110"/>
      <c r="G7" s="110"/>
      <c r="H7" s="110"/>
      <c r="I7" s="110"/>
      <c r="J7" s="110"/>
      <c r="K7" s="110"/>
    </row>
    <row r="8" spans="1:11" s="21" customFormat="1" ht="15.75" customHeight="1" x14ac:dyDescent="0.25">
      <c r="A8" s="109" t="s">
        <v>95</v>
      </c>
      <c r="B8" s="109"/>
      <c r="C8" s="109"/>
      <c r="D8" s="109"/>
      <c r="E8" s="109"/>
      <c r="F8" s="109"/>
      <c r="G8" s="109"/>
      <c r="H8" s="109"/>
      <c r="I8" s="109"/>
      <c r="J8" s="109"/>
      <c r="K8" s="109"/>
    </row>
    <row r="10" spans="1:11" x14ac:dyDescent="0.25">
      <c r="B10" s="21" t="s">
        <v>25</v>
      </c>
      <c r="D10" s="24">
        <v>3</v>
      </c>
    </row>
    <row r="11" spans="1:11" x14ac:dyDescent="0.25">
      <c r="B11" s="21" t="s">
        <v>23</v>
      </c>
      <c r="D11" s="23">
        <v>0.1</v>
      </c>
    </row>
    <row r="12" spans="1:11" x14ac:dyDescent="0.25">
      <c r="B12" s="21" t="s">
        <v>24</v>
      </c>
      <c r="D12" s="23">
        <v>0.15</v>
      </c>
    </row>
    <row r="14" spans="1:11" x14ac:dyDescent="0.25">
      <c r="A14" s="21" t="s">
        <v>26</v>
      </c>
    </row>
    <row r="16" spans="1:11" x14ac:dyDescent="0.25">
      <c r="B16" s="21" t="s">
        <v>27</v>
      </c>
      <c r="D16" s="25">
        <f>D10/(D12-D11)</f>
        <v>60.000000000000014</v>
      </c>
    </row>
    <row r="17" spans="1:11" s="21" customFormat="1" x14ac:dyDescent="0.25"/>
    <row r="18" spans="1:11" ht="31.5" customHeight="1" x14ac:dyDescent="0.25">
      <c r="A18" s="108" t="s">
        <v>49</v>
      </c>
      <c r="B18" s="108"/>
      <c r="C18" s="108"/>
      <c r="D18" s="108"/>
      <c r="E18" s="108"/>
      <c r="F18" s="108"/>
      <c r="G18" s="108"/>
      <c r="H18" s="108"/>
      <c r="I18" s="108"/>
      <c r="J18" s="108"/>
      <c r="K18" s="108"/>
    </row>
    <row r="20" spans="1:11" x14ac:dyDescent="0.25">
      <c r="B20" s="60" t="s">
        <v>28</v>
      </c>
      <c r="C20" s="61" t="s">
        <v>29</v>
      </c>
    </row>
    <row r="21" spans="1:11" x14ac:dyDescent="0.25">
      <c r="B21" s="62">
        <v>0</v>
      </c>
      <c r="C21" s="63">
        <f>$D$10/($D$12-B21)</f>
        <v>20</v>
      </c>
    </row>
    <row r="22" spans="1:11" x14ac:dyDescent="0.25">
      <c r="B22" s="62">
        <v>0.01</v>
      </c>
      <c r="C22" s="63">
        <f t="shared" ref="C22:C30" si="0">$D$10/($D$12-B22)</f>
        <v>21.428571428571431</v>
      </c>
    </row>
    <row r="23" spans="1:11" x14ac:dyDescent="0.25">
      <c r="B23" s="62">
        <v>0.02</v>
      </c>
      <c r="C23" s="63">
        <f t="shared" si="0"/>
        <v>23.076923076923077</v>
      </c>
    </row>
    <row r="24" spans="1:11" x14ac:dyDescent="0.25">
      <c r="B24" s="62">
        <v>0.03</v>
      </c>
      <c r="C24" s="63">
        <f t="shared" si="0"/>
        <v>25</v>
      </c>
    </row>
    <row r="25" spans="1:11" x14ac:dyDescent="0.25">
      <c r="B25" s="62">
        <v>0.04</v>
      </c>
      <c r="C25" s="63">
        <f t="shared" si="0"/>
        <v>27.272727272727277</v>
      </c>
    </row>
    <row r="26" spans="1:11" x14ac:dyDescent="0.25">
      <c r="B26" s="62">
        <v>0.05</v>
      </c>
      <c r="C26" s="63">
        <f t="shared" si="0"/>
        <v>30.000000000000004</v>
      </c>
    </row>
    <row r="27" spans="1:11" x14ac:dyDescent="0.25">
      <c r="B27" s="62">
        <v>0.06</v>
      </c>
      <c r="C27" s="63">
        <f t="shared" si="0"/>
        <v>33.333333333333336</v>
      </c>
    </row>
    <row r="28" spans="1:11" x14ac:dyDescent="0.25">
      <c r="B28" s="62">
        <v>7.0000000000000007E-2</v>
      </c>
      <c r="C28" s="63">
        <f t="shared" si="0"/>
        <v>37.500000000000007</v>
      </c>
    </row>
    <row r="29" spans="1:11" x14ac:dyDescent="0.25">
      <c r="B29" s="62">
        <v>0.08</v>
      </c>
      <c r="C29" s="63">
        <f t="shared" si="0"/>
        <v>42.857142857142861</v>
      </c>
    </row>
    <row r="30" spans="1:11" x14ac:dyDescent="0.25">
      <c r="B30" s="64">
        <v>0.09</v>
      </c>
      <c r="C30" s="65">
        <f t="shared" si="0"/>
        <v>50</v>
      </c>
    </row>
    <row r="31" spans="1:11" x14ac:dyDescent="0.25">
      <c r="B31" s="21"/>
    </row>
    <row r="32" spans="1:11" x14ac:dyDescent="0.25">
      <c r="A32" s="108" t="s">
        <v>30</v>
      </c>
      <c r="B32" s="108"/>
      <c r="C32" s="108"/>
      <c r="D32" s="108"/>
      <c r="E32" s="108"/>
      <c r="F32" s="108"/>
      <c r="G32" s="108"/>
      <c r="H32" s="108"/>
      <c r="I32" s="108"/>
      <c r="J32" s="108"/>
      <c r="K32" s="108"/>
    </row>
    <row r="33" spans="2:2" x14ac:dyDescent="0.25">
      <c r="B33" s="21"/>
    </row>
    <row r="34" spans="2:2" x14ac:dyDescent="0.25">
      <c r="B34" s="21"/>
    </row>
    <row r="35" spans="2:2" x14ac:dyDescent="0.25">
      <c r="B35" s="21"/>
    </row>
    <row r="56" spans="1:11" x14ac:dyDescent="0.25">
      <c r="A56" s="2" t="s">
        <v>96</v>
      </c>
    </row>
    <row r="57" spans="1:11" ht="31.5" customHeight="1" x14ac:dyDescent="0.25">
      <c r="A57" s="108" t="s">
        <v>104</v>
      </c>
      <c r="B57" s="108"/>
      <c r="C57" s="108"/>
      <c r="D57" s="108"/>
      <c r="E57" s="108"/>
      <c r="F57" s="108"/>
      <c r="G57" s="108"/>
      <c r="H57" s="108"/>
      <c r="I57" s="108"/>
      <c r="J57" s="108"/>
      <c r="K57" s="108"/>
    </row>
    <row r="59" spans="1:11" x14ac:dyDescent="0.25">
      <c r="A59" s="2" t="s">
        <v>97</v>
      </c>
    </row>
    <row r="60" spans="1:11" ht="31.5" customHeight="1" x14ac:dyDescent="0.25">
      <c r="A60" s="108" t="s">
        <v>98</v>
      </c>
      <c r="B60" s="108"/>
      <c r="C60" s="108"/>
      <c r="D60" s="108"/>
      <c r="E60" s="108"/>
      <c r="F60" s="108"/>
      <c r="G60" s="108"/>
      <c r="H60" s="108"/>
      <c r="I60" s="108"/>
      <c r="J60" s="108"/>
      <c r="K60" s="108"/>
    </row>
    <row r="62" spans="1:11" x14ac:dyDescent="0.25">
      <c r="B62" s="21" t="s">
        <v>32</v>
      </c>
      <c r="D62" s="26">
        <v>0.15</v>
      </c>
    </row>
    <row r="63" spans="1:11" x14ac:dyDescent="0.25">
      <c r="B63" s="21" t="s">
        <v>34</v>
      </c>
      <c r="D63" s="27">
        <v>5</v>
      </c>
    </row>
    <row r="64" spans="1:11" x14ac:dyDescent="0.25">
      <c r="B64" s="21" t="s">
        <v>33</v>
      </c>
      <c r="D64" s="23">
        <v>0.1</v>
      </c>
    </row>
    <row r="65" spans="1:11" x14ac:dyDescent="0.25">
      <c r="B65" s="21" t="s">
        <v>24</v>
      </c>
      <c r="D65" s="23">
        <v>0.15</v>
      </c>
    </row>
    <row r="66" spans="1:11" x14ac:dyDescent="0.25">
      <c r="B66" s="21" t="s">
        <v>25</v>
      </c>
      <c r="D66" s="24">
        <v>1.1499999999999999</v>
      </c>
    </row>
    <row r="67" spans="1:11" s="21" customFormat="1" x14ac:dyDescent="0.25">
      <c r="D67" s="24"/>
    </row>
    <row r="68" spans="1:11" s="21" customFormat="1" x14ac:dyDescent="0.25">
      <c r="A68" s="109" t="s">
        <v>100</v>
      </c>
      <c r="B68" s="109"/>
      <c r="C68" s="109"/>
      <c r="D68" s="109"/>
      <c r="E68" s="109"/>
      <c r="F68" s="109"/>
      <c r="G68" s="109"/>
      <c r="H68" s="109"/>
      <c r="I68" s="109"/>
      <c r="J68" s="109"/>
      <c r="K68" s="109"/>
    </row>
    <row r="70" spans="1:11" s="21" customFormat="1" x14ac:dyDescent="0.25">
      <c r="B70" s="66"/>
      <c r="C70" s="67" t="s">
        <v>37</v>
      </c>
      <c r="D70" s="67" t="s">
        <v>38</v>
      </c>
      <c r="E70" s="61" t="s">
        <v>39</v>
      </c>
    </row>
    <row r="71" spans="1:11" s="21" customFormat="1" x14ac:dyDescent="0.25">
      <c r="B71" s="68">
        <v>1</v>
      </c>
      <c r="C71" s="69">
        <v>0.15</v>
      </c>
      <c r="D71" s="70">
        <f>D66</f>
        <v>1.1499999999999999</v>
      </c>
      <c r="E71" s="86">
        <f>PV($D$65,B71,,-D71)</f>
        <v>1</v>
      </c>
    </row>
    <row r="72" spans="1:11" s="21" customFormat="1" x14ac:dyDescent="0.25">
      <c r="B72" s="68">
        <v>2</v>
      </c>
      <c r="C72" s="69">
        <v>0.15</v>
      </c>
      <c r="D72" s="71">
        <f>D71*(1+C71)</f>
        <v>1.3224999999999998</v>
      </c>
      <c r="E72" s="86">
        <f t="shared" ref="E72:E75" si="1">PV($D$65,B72,,-D72)</f>
        <v>1</v>
      </c>
    </row>
    <row r="73" spans="1:11" s="21" customFormat="1" x14ac:dyDescent="0.25">
      <c r="B73" s="68">
        <v>3</v>
      </c>
      <c r="C73" s="69">
        <v>0.15</v>
      </c>
      <c r="D73" s="71">
        <f t="shared" ref="D73:D75" si="2">D72*(1+C72)</f>
        <v>1.5208749999999995</v>
      </c>
      <c r="E73" s="86">
        <f t="shared" si="1"/>
        <v>1</v>
      </c>
    </row>
    <row r="74" spans="1:11" s="21" customFormat="1" x14ac:dyDescent="0.25">
      <c r="B74" s="68">
        <v>4</v>
      </c>
      <c r="C74" s="69">
        <v>0.15</v>
      </c>
      <c r="D74" s="71">
        <f t="shared" si="2"/>
        <v>1.7490062499999994</v>
      </c>
      <c r="E74" s="86">
        <f t="shared" si="1"/>
        <v>1</v>
      </c>
    </row>
    <row r="75" spans="1:11" s="21" customFormat="1" x14ac:dyDescent="0.25">
      <c r="B75" s="68">
        <v>5</v>
      </c>
      <c r="C75" s="69">
        <v>0.15</v>
      </c>
      <c r="D75" s="71">
        <f t="shared" si="2"/>
        <v>2.0113571874999994</v>
      </c>
      <c r="E75" s="87">
        <f t="shared" si="1"/>
        <v>1</v>
      </c>
    </row>
    <row r="76" spans="1:11" s="21" customFormat="1" x14ac:dyDescent="0.25">
      <c r="B76" s="74" t="s">
        <v>99</v>
      </c>
      <c r="C76" s="75"/>
      <c r="D76" s="75"/>
      <c r="E76" s="65">
        <f>SUM(E71:E75)</f>
        <v>5</v>
      </c>
    </row>
    <row r="77" spans="1:11" s="21" customFormat="1" x14ac:dyDescent="0.25"/>
    <row r="78" spans="1:11" s="21" customFormat="1" x14ac:dyDescent="0.25">
      <c r="A78" s="108" t="s">
        <v>101</v>
      </c>
      <c r="B78" s="108"/>
      <c r="C78" s="108"/>
      <c r="D78" s="108"/>
      <c r="E78" s="108"/>
      <c r="F78" s="108"/>
      <c r="G78" s="108"/>
      <c r="H78" s="108"/>
      <c r="I78" s="108"/>
      <c r="J78" s="108"/>
      <c r="K78" s="108"/>
    </row>
    <row r="79" spans="1:11" s="21" customFormat="1" x14ac:dyDescent="0.25"/>
    <row r="80" spans="1:11" s="21" customFormat="1" x14ac:dyDescent="0.25">
      <c r="B80" s="21" t="s">
        <v>102</v>
      </c>
      <c r="E80" s="25">
        <f>(D75*(1+D64))/(D65-D64)</f>
        <v>44.249858125000003</v>
      </c>
    </row>
    <row r="81" spans="1:11" s="21" customFormat="1" x14ac:dyDescent="0.25"/>
    <row r="82" spans="1:11" s="21" customFormat="1" x14ac:dyDescent="0.25">
      <c r="A82" s="21" t="s">
        <v>42</v>
      </c>
    </row>
    <row r="83" spans="1:11" s="21" customFormat="1" x14ac:dyDescent="0.25"/>
    <row r="84" spans="1:11" s="21" customFormat="1" x14ac:dyDescent="0.25">
      <c r="B84" s="21" t="s">
        <v>43</v>
      </c>
      <c r="E84" s="25">
        <f>PV(D65,5,,-E80)</f>
        <v>22.000000000000007</v>
      </c>
    </row>
    <row r="85" spans="1:11" s="21" customFormat="1" x14ac:dyDescent="0.25"/>
    <row r="86" spans="1:11" s="21" customFormat="1" x14ac:dyDescent="0.25">
      <c r="A86" s="21" t="s">
        <v>44</v>
      </c>
    </row>
    <row r="87" spans="1:11" s="21" customFormat="1" x14ac:dyDescent="0.25"/>
    <row r="88" spans="1:11" s="21" customFormat="1" x14ac:dyDescent="0.25">
      <c r="B88" s="21" t="s">
        <v>45</v>
      </c>
      <c r="E88" s="25">
        <f>E76+E84</f>
        <v>27.000000000000007</v>
      </c>
    </row>
    <row r="90" spans="1:11" x14ac:dyDescent="0.25">
      <c r="A90" s="2" t="s">
        <v>36</v>
      </c>
    </row>
    <row r="91" spans="1:11" ht="47.25" customHeight="1" x14ac:dyDescent="0.25">
      <c r="A91" s="108" t="s">
        <v>125</v>
      </c>
      <c r="B91" s="108"/>
      <c r="C91" s="108"/>
      <c r="D91" s="108"/>
      <c r="E91" s="108"/>
      <c r="F91" s="108"/>
      <c r="G91" s="108"/>
      <c r="H91" s="108"/>
      <c r="I91" s="108"/>
      <c r="J91" s="108"/>
      <c r="K91" s="108"/>
    </row>
    <row r="93" spans="1:11" x14ac:dyDescent="0.25">
      <c r="B93" s="21" t="s">
        <v>22</v>
      </c>
      <c r="D93" s="24">
        <v>1.5</v>
      </c>
    </row>
    <row r="94" spans="1:11" x14ac:dyDescent="0.25">
      <c r="B94" s="21" t="s">
        <v>24</v>
      </c>
      <c r="D94" s="31">
        <v>0.11</v>
      </c>
    </row>
    <row r="95" spans="1:11" s="21" customFormat="1" x14ac:dyDescent="0.25">
      <c r="B95" s="21" t="s">
        <v>40</v>
      </c>
      <c r="D95" s="31">
        <v>0.06</v>
      </c>
    </row>
    <row r="96" spans="1:11" s="21" customFormat="1" x14ac:dyDescent="0.25"/>
    <row r="97" spans="2:5" x14ac:dyDescent="0.25">
      <c r="B97" s="66"/>
      <c r="C97" s="67" t="s">
        <v>37</v>
      </c>
      <c r="D97" s="67" t="s">
        <v>38</v>
      </c>
      <c r="E97" s="61" t="s">
        <v>39</v>
      </c>
    </row>
    <row r="98" spans="2:5" x14ac:dyDescent="0.25">
      <c r="B98" s="68">
        <v>1</v>
      </c>
      <c r="C98" s="69">
        <v>0.28000000000000003</v>
      </c>
      <c r="D98" s="70">
        <f>D93*(1+C98)</f>
        <v>1.92</v>
      </c>
      <c r="E98" s="63">
        <f>PV($D$94,B98,,-D98)</f>
        <v>1.7297297297297296</v>
      </c>
    </row>
    <row r="99" spans="2:5" x14ac:dyDescent="0.25">
      <c r="B99" s="68">
        <v>2</v>
      </c>
      <c r="C99" s="69">
        <v>0.28000000000000003</v>
      </c>
      <c r="D99" s="71">
        <f>D98*(1+C98)</f>
        <v>2.4575999999999998</v>
      </c>
      <c r="E99" s="72">
        <f t="shared" ref="E99:E112" si="3">PV($D$94,B99,,-D99)</f>
        <v>1.9946432919405888</v>
      </c>
    </row>
    <row r="100" spans="2:5" x14ac:dyDescent="0.25">
      <c r="B100" s="68">
        <v>3</v>
      </c>
      <c r="C100" s="69">
        <v>0.28000000000000003</v>
      </c>
      <c r="D100" s="71">
        <f t="shared" ref="D100:D112" si="4">D99*(1+C99)</f>
        <v>3.1457279999999996</v>
      </c>
      <c r="E100" s="72">
        <f t="shared" si="3"/>
        <v>2.3001292015170751</v>
      </c>
    </row>
    <row r="101" spans="2:5" x14ac:dyDescent="0.25">
      <c r="B101" s="68">
        <v>4</v>
      </c>
      <c r="C101" s="69">
        <v>0.17</v>
      </c>
      <c r="D101" s="71">
        <f t="shared" si="4"/>
        <v>4.0265318399999996</v>
      </c>
      <c r="E101" s="72">
        <f t="shared" si="3"/>
        <v>2.6524012413890596</v>
      </c>
    </row>
    <row r="102" spans="2:5" x14ac:dyDescent="0.25">
      <c r="B102" s="68">
        <v>5</v>
      </c>
      <c r="C102" s="69">
        <v>0.17</v>
      </c>
      <c r="D102" s="71">
        <f t="shared" si="4"/>
        <v>4.7110422527999996</v>
      </c>
      <c r="E102" s="72">
        <f t="shared" si="3"/>
        <v>2.7957742814641438</v>
      </c>
    </row>
    <row r="103" spans="2:5" x14ac:dyDescent="0.25">
      <c r="B103" s="68">
        <v>6</v>
      </c>
      <c r="C103" s="69">
        <v>0.17</v>
      </c>
      <c r="D103" s="71">
        <f t="shared" si="4"/>
        <v>5.5119194357759991</v>
      </c>
      <c r="E103" s="72">
        <f t="shared" si="3"/>
        <v>2.9468972155973403</v>
      </c>
    </row>
    <row r="104" spans="2:5" x14ac:dyDescent="0.25">
      <c r="B104" s="68">
        <v>7</v>
      </c>
      <c r="C104" s="69">
        <v>0.17</v>
      </c>
      <c r="D104" s="71">
        <f t="shared" si="4"/>
        <v>6.4489457398579182</v>
      </c>
      <c r="E104" s="72">
        <f t="shared" si="3"/>
        <v>3.1061889569809797</v>
      </c>
    </row>
    <row r="105" spans="2:5" x14ac:dyDescent="0.25">
      <c r="B105" s="68">
        <v>8</v>
      </c>
      <c r="C105" s="69">
        <v>0.17</v>
      </c>
      <c r="D105" s="71">
        <f t="shared" si="4"/>
        <v>7.5452665156337639</v>
      </c>
      <c r="E105" s="72">
        <f t="shared" si="3"/>
        <v>3.2740910627637345</v>
      </c>
    </row>
    <row r="106" spans="2:5" x14ac:dyDescent="0.25">
      <c r="B106" s="68">
        <v>9</v>
      </c>
      <c r="C106" s="69">
        <v>0.17</v>
      </c>
      <c r="D106" s="71">
        <f t="shared" si="4"/>
        <v>8.8279618232915027</v>
      </c>
      <c r="E106" s="72">
        <f t="shared" si="3"/>
        <v>3.4510689580482601</v>
      </c>
    </row>
    <row r="107" spans="2:5" x14ac:dyDescent="0.25">
      <c r="B107" s="68">
        <v>10</v>
      </c>
      <c r="C107" s="69">
        <v>0.17</v>
      </c>
      <c r="D107" s="71">
        <f t="shared" si="4"/>
        <v>10.328715333251058</v>
      </c>
      <c r="E107" s="72">
        <f t="shared" si="3"/>
        <v>3.6376132260508682</v>
      </c>
    </row>
    <row r="108" spans="2:5" x14ac:dyDescent="0.25">
      <c r="B108" s="68">
        <v>11</v>
      </c>
      <c r="C108" s="69">
        <v>0.17</v>
      </c>
      <c r="D108" s="71">
        <f t="shared" si="4"/>
        <v>12.084596939903737</v>
      </c>
      <c r="E108" s="72">
        <f t="shared" si="3"/>
        <v>3.834240967999563</v>
      </c>
    </row>
    <row r="109" spans="2:5" x14ac:dyDescent="0.25">
      <c r="B109" s="68">
        <v>12</v>
      </c>
      <c r="C109" s="69">
        <v>0.06</v>
      </c>
      <c r="D109" s="71">
        <f t="shared" si="4"/>
        <v>14.138978419687371</v>
      </c>
      <c r="E109" s="72">
        <f t="shared" si="3"/>
        <v>4.0414972365400796</v>
      </c>
    </row>
    <row r="110" spans="2:5" x14ac:dyDescent="0.25">
      <c r="B110" s="68">
        <v>13</v>
      </c>
      <c r="C110" s="69">
        <v>0.06</v>
      </c>
      <c r="D110" s="71">
        <f t="shared" si="4"/>
        <v>14.987317124868614</v>
      </c>
      <c r="E110" s="72">
        <f t="shared" si="3"/>
        <v>3.8594478114707069</v>
      </c>
    </row>
    <row r="111" spans="2:5" x14ac:dyDescent="0.25">
      <c r="B111" s="68">
        <v>14</v>
      </c>
      <c r="C111" s="69">
        <v>0.06</v>
      </c>
      <c r="D111" s="71">
        <f t="shared" si="4"/>
        <v>15.886556152360733</v>
      </c>
      <c r="E111" s="72">
        <f t="shared" si="3"/>
        <v>3.6855988109540085</v>
      </c>
    </row>
    <row r="112" spans="2:5" x14ac:dyDescent="0.25">
      <c r="B112" s="68">
        <v>15</v>
      </c>
      <c r="C112" s="69">
        <v>0.06</v>
      </c>
      <c r="D112" s="71">
        <f t="shared" si="4"/>
        <v>16.839749521502377</v>
      </c>
      <c r="E112" s="73">
        <f t="shared" si="3"/>
        <v>3.5195808464966212</v>
      </c>
    </row>
    <row r="113" spans="1:11" x14ac:dyDescent="0.25">
      <c r="B113" s="74" t="s">
        <v>46</v>
      </c>
      <c r="C113" s="75"/>
      <c r="D113" s="75"/>
      <c r="E113" s="65">
        <f>SUM(E98:E112)</f>
        <v>46.828902838942767</v>
      </c>
    </row>
    <row r="115" spans="1:11" x14ac:dyDescent="0.25">
      <c r="A115" s="108" t="s">
        <v>50</v>
      </c>
      <c r="B115" s="108"/>
      <c r="C115" s="108"/>
      <c r="D115" s="108"/>
      <c r="E115" s="108"/>
      <c r="F115" s="108"/>
      <c r="G115" s="108"/>
      <c r="H115" s="108"/>
      <c r="I115" s="108"/>
      <c r="J115" s="108"/>
      <c r="K115" s="108"/>
    </row>
    <row r="117" spans="1:11" x14ac:dyDescent="0.25">
      <c r="B117" s="21" t="s">
        <v>41</v>
      </c>
      <c r="E117" s="25">
        <f>(D112*(1+D95))/(D94-D95)</f>
        <v>357.00268985585041</v>
      </c>
    </row>
    <row r="119" spans="1:11" x14ac:dyDescent="0.25">
      <c r="A119" s="21" t="s">
        <v>42</v>
      </c>
    </row>
    <row r="121" spans="1:11" x14ac:dyDescent="0.25">
      <c r="B121" s="21" t="s">
        <v>43</v>
      </c>
      <c r="E121" s="25">
        <f>PV(D94,15,,-E117)</f>
        <v>74.615113945728368</v>
      </c>
    </row>
    <row r="123" spans="1:11" x14ac:dyDescent="0.25">
      <c r="A123" s="21" t="s">
        <v>44</v>
      </c>
    </row>
    <row r="125" spans="1:11" x14ac:dyDescent="0.25">
      <c r="B125" s="21" t="s">
        <v>45</v>
      </c>
      <c r="E125" s="25">
        <f>E113+E121</f>
        <v>121.44401678467113</v>
      </c>
    </row>
    <row r="127" spans="1:11" ht="47.25" customHeight="1" x14ac:dyDescent="0.25">
      <c r="A127" s="108" t="s">
        <v>51</v>
      </c>
      <c r="B127" s="108"/>
      <c r="C127" s="108"/>
      <c r="D127" s="108"/>
      <c r="E127" s="108"/>
      <c r="F127" s="108"/>
      <c r="G127" s="108"/>
      <c r="H127" s="108"/>
      <c r="I127" s="108"/>
      <c r="J127" s="108"/>
      <c r="K127" s="108"/>
    </row>
    <row r="128" spans="1:11" x14ac:dyDescent="0.25">
      <c r="A128" s="21"/>
    </row>
    <row r="129" spans="1:1" x14ac:dyDescent="0.25">
      <c r="A129" s="21"/>
    </row>
  </sheetData>
  <mergeCells count="12">
    <mergeCell ref="A78:K78"/>
    <mergeCell ref="A91:K91"/>
    <mergeCell ref="A115:K115"/>
    <mergeCell ref="A127:K127"/>
    <mergeCell ref="A5:K5"/>
    <mergeCell ref="A18:K18"/>
    <mergeCell ref="A57:K57"/>
    <mergeCell ref="A60:K60"/>
    <mergeCell ref="A32:K32"/>
    <mergeCell ref="A68:K68"/>
    <mergeCell ref="A7:K7"/>
    <mergeCell ref="A8:K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workbookViewId="0">
      <selection activeCell="D16" sqref="D16"/>
    </sheetView>
  </sheetViews>
  <sheetFormatPr defaultRowHeight="15.75" x14ac:dyDescent="0.25"/>
  <cols>
    <col min="1" max="1" width="4.7109375" style="21" customWidth="1"/>
    <col min="2" max="2" width="15.5703125" style="21" customWidth="1"/>
    <col min="3" max="3" width="16" style="21" customWidth="1"/>
    <col min="4" max="35" width="14.7109375" style="21" customWidth="1"/>
    <col min="36" max="81" width="10.7109375" style="21" customWidth="1"/>
    <col min="82" max="16384" width="9.140625" style="21"/>
  </cols>
  <sheetData>
    <row r="1" spans="1:11" ht="16.5" thickBot="1" x14ac:dyDescent="0.3"/>
    <row r="2" spans="1:11" ht="21" x14ac:dyDescent="0.35">
      <c r="B2" s="52" t="s">
        <v>107</v>
      </c>
      <c r="C2" s="56"/>
    </row>
    <row r="3" spans="1:11" ht="21.75" thickBot="1" x14ac:dyDescent="0.4">
      <c r="B3" s="54" t="s">
        <v>108</v>
      </c>
      <c r="C3" s="57"/>
    </row>
    <row r="5" spans="1:11" ht="15.75" customHeight="1" x14ac:dyDescent="0.25">
      <c r="A5" s="108" t="s">
        <v>109</v>
      </c>
      <c r="B5" s="108"/>
      <c r="C5" s="108"/>
      <c r="D5" s="108"/>
      <c r="E5" s="108"/>
      <c r="F5" s="108"/>
      <c r="G5" s="108"/>
      <c r="H5" s="108"/>
      <c r="I5" s="108"/>
      <c r="J5" s="108"/>
      <c r="K5" s="108"/>
    </row>
    <row r="6" spans="1:11" ht="15.75" customHeight="1" x14ac:dyDescent="0.25">
      <c r="A6" s="88"/>
      <c r="B6" s="88"/>
      <c r="C6" s="88"/>
      <c r="D6" s="88"/>
      <c r="E6" s="88"/>
      <c r="F6" s="88"/>
      <c r="G6" s="88"/>
      <c r="H6" s="88"/>
      <c r="I6" s="88"/>
      <c r="J6" s="88"/>
      <c r="K6" s="88"/>
    </row>
    <row r="7" spans="1:11" ht="15.75" customHeight="1" x14ac:dyDescent="0.25">
      <c r="A7" s="110" t="s">
        <v>110</v>
      </c>
      <c r="B7" s="110"/>
      <c r="C7" s="110"/>
      <c r="D7" s="110"/>
      <c r="E7" s="110"/>
      <c r="F7" s="110"/>
      <c r="G7" s="110"/>
      <c r="H7" s="110"/>
      <c r="I7" s="110"/>
      <c r="J7" s="110"/>
      <c r="K7" s="110"/>
    </row>
    <row r="8" spans="1:11" ht="31.5" customHeight="1" x14ac:dyDescent="0.25">
      <c r="A8" s="108" t="s">
        <v>126</v>
      </c>
      <c r="B8" s="108"/>
      <c r="C8" s="108"/>
      <c r="D8" s="108"/>
      <c r="E8" s="108"/>
      <c r="F8" s="108"/>
      <c r="G8" s="108"/>
      <c r="H8" s="108"/>
      <c r="I8" s="108"/>
      <c r="J8" s="108"/>
      <c r="K8" s="108"/>
    </row>
    <row r="10" spans="1:11" x14ac:dyDescent="0.25">
      <c r="B10" s="21" t="s">
        <v>111</v>
      </c>
      <c r="D10" s="89">
        <v>1000000</v>
      </c>
    </row>
    <row r="11" spans="1:11" x14ac:dyDescent="0.25">
      <c r="B11" s="21" t="s">
        <v>112</v>
      </c>
      <c r="D11" s="91">
        <v>100000</v>
      </c>
    </row>
    <row r="12" spans="1:11" x14ac:dyDescent="0.25">
      <c r="B12" s="21" t="s">
        <v>113</v>
      </c>
      <c r="D12" s="23">
        <v>0.1</v>
      </c>
    </row>
    <row r="14" spans="1:11" x14ac:dyDescent="0.25">
      <c r="A14" s="21" t="s">
        <v>114</v>
      </c>
    </row>
    <row r="16" spans="1:11" x14ac:dyDescent="0.25">
      <c r="B16" s="21" t="s">
        <v>116</v>
      </c>
      <c r="D16" s="25">
        <f>D10/D11</f>
        <v>10</v>
      </c>
    </row>
    <row r="17" spans="1:14" x14ac:dyDescent="0.25">
      <c r="B17" s="21" t="s">
        <v>115</v>
      </c>
      <c r="D17" s="25">
        <f>D16/D12</f>
        <v>100</v>
      </c>
    </row>
    <row r="19" spans="1:14" ht="15.75" customHeight="1" x14ac:dyDescent="0.25">
      <c r="A19" s="108" t="s">
        <v>117</v>
      </c>
      <c r="B19" s="108"/>
      <c r="C19" s="108"/>
      <c r="D19" s="108"/>
      <c r="E19" s="108"/>
      <c r="F19" s="108"/>
      <c r="G19" s="108"/>
      <c r="H19" s="108"/>
      <c r="I19" s="108"/>
      <c r="J19" s="108"/>
      <c r="K19" s="108"/>
    </row>
    <row r="20" spans="1:14" ht="15.75" customHeight="1" x14ac:dyDescent="0.25">
      <c r="A20" s="88"/>
      <c r="B20" s="88"/>
      <c r="C20" s="88"/>
      <c r="D20" s="88"/>
      <c r="E20" s="88"/>
      <c r="F20" s="88"/>
      <c r="G20" s="88"/>
      <c r="H20" s="88"/>
      <c r="I20" s="88"/>
      <c r="J20" s="88"/>
      <c r="K20" s="88"/>
    </row>
    <row r="21" spans="1:14" ht="15.75" customHeight="1" x14ac:dyDescent="0.25">
      <c r="A21" s="88"/>
      <c r="B21" s="21" t="s">
        <v>118</v>
      </c>
      <c r="D21" s="89">
        <v>1000000</v>
      </c>
      <c r="E21" s="88"/>
      <c r="F21" s="88"/>
      <c r="G21" s="88"/>
      <c r="H21" s="88"/>
      <c r="I21" s="88"/>
      <c r="J21" s="88"/>
      <c r="K21" s="88"/>
    </row>
    <row r="22" spans="1:14" x14ac:dyDescent="0.25">
      <c r="B22" s="21" t="s">
        <v>119</v>
      </c>
      <c r="D22" s="90">
        <v>210000</v>
      </c>
    </row>
    <row r="23" spans="1:14" s="92" customFormat="1" x14ac:dyDescent="0.25"/>
    <row r="24" spans="1:14" x14ac:dyDescent="0.25">
      <c r="A24" s="108" t="s">
        <v>120</v>
      </c>
      <c r="B24" s="108"/>
      <c r="C24" s="108"/>
      <c r="D24" s="108"/>
      <c r="E24" s="108"/>
      <c r="F24" s="108"/>
      <c r="G24" s="108"/>
      <c r="H24" s="108"/>
      <c r="I24" s="108"/>
      <c r="J24" s="108"/>
      <c r="K24" s="108"/>
    </row>
    <row r="26" spans="1:14" x14ac:dyDescent="0.25">
      <c r="B26" s="21" t="s">
        <v>121</v>
      </c>
      <c r="D26" s="93">
        <f>-D21+(D22/D12)</f>
        <v>1100000</v>
      </c>
    </row>
    <row r="27" spans="1:14" x14ac:dyDescent="0.25">
      <c r="B27" s="21" t="s">
        <v>122</v>
      </c>
      <c r="D27" s="93">
        <f>D26/(1+D12)</f>
        <v>999999.99999999988</v>
      </c>
    </row>
    <row r="28" spans="1:14" x14ac:dyDescent="0.25">
      <c r="B28" s="21" t="s">
        <v>123</v>
      </c>
      <c r="D28" s="94">
        <f>D27/D11</f>
        <v>9.9999999999999982</v>
      </c>
    </row>
    <row r="30" spans="1:14" ht="30.95" customHeight="1" x14ac:dyDescent="0.25">
      <c r="A30" s="108" t="str">
        <f>"Since the value per share of Sarro as a cash cow is $"&amp;ROUND(D17,2)&amp;" and the NPVGO for the new marketing campaign is $"&amp;ROUND(D28,2)&amp;", the value per share of the company is $"&amp;ROUND(D17+D28,2)&amp;"."</f>
        <v>Since the value per share of Sarro as a cash cow is $100 and the NPVGO for the new marketing campaign is $10, the value per share of the company is $110.</v>
      </c>
      <c r="B30" s="108"/>
      <c r="C30" s="108"/>
      <c r="D30" s="108"/>
      <c r="E30" s="108"/>
      <c r="F30" s="108"/>
      <c r="G30" s="108"/>
      <c r="H30" s="108"/>
      <c r="I30" s="108"/>
      <c r="J30" s="108"/>
      <c r="K30" s="108"/>
    </row>
    <row r="32" spans="1:14" x14ac:dyDescent="0.25">
      <c r="A32" s="96" t="s">
        <v>35</v>
      </c>
      <c r="B32" s="97"/>
      <c r="C32" s="97"/>
      <c r="D32" s="97"/>
      <c r="E32" s="98"/>
      <c r="F32" s="97"/>
      <c r="G32" s="97"/>
      <c r="H32" s="97"/>
      <c r="I32" s="97"/>
      <c r="J32" s="97"/>
      <c r="K32" s="97"/>
      <c r="L32" s="97"/>
      <c r="M32" s="97"/>
      <c r="N32" s="97"/>
    </row>
    <row r="33" spans="1:14" ht="110.25" customHeight="1" x14ac:dyDescent="0.25">
      <c r="A33" s="111" t="s">
        <v>124</v>
      </c>
      <c r="B33" s="111"/>
      <c r="C33" s="111"/>
      <c r="D33" s="111"/>
      <c r="E33" s="111"/>
      <c r="F33" s="111"/>
      <c r="G33" s="111"/>
      <c r="H33" s="111"/>
      <c r="I33" s="111"/>
      <c r="J33" s="111"/>
      <c r="K33" s="111"/>
      <c r="L33" s="97"/>
      <c r="M33" s="97"/>
      <c r="N33" s="97"/>
    </row>
    <row r="34" spans="1:14" x14ac:dyDescent="0.25">
      <c r="A34" s="99"/>
      <c r="B34" s="99"/>
      <c r="C34" s="99"/>
      <c r="D34" s="99"/>
      <c r="E34" s="99"/>
      <c r="F34" s="99"/>
      <c r="G34" s="99"/>
      <c r="H34" s="99"/>
      <c r="I34" s="99"/>
      <c r="J34" s="99"/>
      <c r="K34" s="99"/>
      <c r="L34" s="97"/>
      <c r="M34" s="97"/>
      <c r="N34" s="97"/>
    </row>
  </sheetData>
  <mergeCells count="7">
    <mergeCell ref="A30:K30"/>
    <mergeCell ref="A33:K33"/>
    <mergeCell ref="A5:K5"/>
    <mergeCell ref="A7:K7"/>
    <mergeCell ref="A8:K8"/>
    <mergeCell ref="A19:K19"/>
    <mergeCell ref="A24:K2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5"/>
  <sheetViews>
    <sheetView zoomScaleNormal="100" workbookViewId="0"/>
  </sheetViews>
  <sheetFormatPr defaultRowHeight="15.75" x14ac:dyDescent="0.25"/>
  <cols>
    <col min="1" max="1" width="4.7109375" style="21" customWidth="1"/>
    <col min="2" max="2" width="14.7109375" style="95" customWidth="1"/>
    <col min="3" max="3" width="21.5703125" style="95" customWidth="1"/>
    <col min="4" max="4" width="19.7109375" style="16" customWidth="1"/>
    <col min="5" max="5" width="38.140625" style="16" customWidth="1"/>
    <col min="6" max="6" width="14.7109375" style="16" customWidth="1"/>
    <col min="7" max="7" width="13.85546875" style="16" customWidth="1"/>
    <col min="8" max="8" width="18.7109375" style="16" customWidth="1"/>
    <col min="9" max="24" width="14.7109375" style="16" customWidth="1"/>
    <col min="25" max="45" width="10.7109375" style="16" customWidth="1"/>
    <col min="46" max="16384" width="9.140625" style="16"/>
  </cols>
  <sheetData>
    <row r="1" spans="1:11" ht="16.5" thickBot="1" x14ac:dyDescent="0.3"/>
    <row r="2" spans="1:11" ht="21" x14ac:dyDescent="0.35">
      <c r="B2" s="52" t="s">
        <v>106</v>
      </c>
      <c r="C2" s="53"/>
    </row>
    <row r="3" spans="1:11" ht="21.75" thickBot="1" x14ac:dyDescent="0.4">
      <c r="B3" s="54" t="s">
        <v>8</v>
      </c>
      <c r="C3" s="55"/>
    </row>
    <row r="5" spans="1:11" ht="47.25" customHeight="1" x14ac:dyDescent="0.25">
      <c r="A5" s="108" t="s">
        <v>75</v>
      </c>
      <c r="B5" s="108"/>
      <c r="C5" s="108"/>
      <c r="D5" s="108"/>
      <c r="E5" s="108"/>
      <c r="F5" s="108"/>
      <c r="G5" s="108"/>
      <c r="H5" s="108"/>
      <c r="I5" s="108"/>
      <c r="J5" s="108"/>
      <c r="K5" s="108"/>
    </row>
    <row r="7" spans="1:11" x14ac:dyDescent="0.25">
      <c r="B7" s="32" t="s">
        <v>9</v>
      </c>
      <c r="C7" s="32">
        <v>37.25</v>
      </c>
      <c r="D7" s="95"/>
    </row>
    <row r="8" spans="1:11" x14ac:dyDescent="0.25">
      <c r="B8" s="32" t="s">
        <v>10</v>
      </c>
      <c r="C8" s="32">
        <v>37.1</v>
      </c>
      <c r="D8" s="32"/>
      <c r="E8" s="32"/>
    </row>
    <row r="9" spans="1:11" x14ac:dyDescent="0.25">
      <c r="B9" s="32" t="s">
        <v>11</v>
      </c>
      <c r="C9" s="32" t="s">
        <v>138</v>
      </c>
      <c r="D9" s="32"/>
      <c r="E9" s="32"/>
    </row>
    <row r="10" spans="1:11" x14ac:dyDescent="0.25">
      <c r="B10" s="32" t="s">
        <v>12</v>
      </c>
      <c r="C10" s="32" t="s">
        <v>139</v>
      </c>
      <c r="D10" s="32"/>
      <c r="E10" s="32"/>
    </row>
    <row r="11" spans="1:11" x14ac:dyDescent="0.25">
      <c r="B11" s="32" t="s">
        <v>13</v>
      </c>
      <c r="C11" s="32">
        <v>41.45</v>
      </c>
      <c r="D11" s="32"/>
      <c r="E11" s="32"/>
    </row>
    <row r="12" spans="1:11" x14ac:dyDescent="0.25">
      <c r="B12" s="32" t="s">
        <v>133</v>
      </c>
      <c r="C12" s="32">
        <v>2.2258300000000002</v>
      </c>
      <c r="D12" s="32"/>
      <c r="E12" s="32"/>
    </row>
    <row r="13" spans="1:11" x14ac:dyDescent="0.25">
      <c r="B13" s="32" t="s">
        <v>140</v>
      </c>
      <c r="C13" s="32" t="s">
        <v>141</v>
      </c>
      <c r="D13" s="32"/>
      <c r="E13" s="32"/>
    </row>
    <row r="14" spans="1:11" x14ac:dyDescent="0.25">
      <c r="B14" s="32"/>
      <c r="C14" s="32"/>
      <c r="D14" s="32"/>
      <c r="E14" s="32"/>
    </row>
    <row r="15" spans="1:11" x14ac:dyDescent="0.25">
      <c r="B15" s="32" t="s">
        <v>14</v>
      </c>
      <c r="C15" s="32" t="s">
        <v>142</v>
      </c>
      <c r="D15" s="32"/>
      <c r="E15" s="32"/>
    </row>
    <row r="16" spans="1:11" x14ac:dyDescent="0.25">
      <c r="B16" s="32" t="s">
        <v>15</v>
      </c>
      <c r="C16" s="32" t="s">
        <v>143</v>
      </c>
      <c r="D16" s="32"/>
      <c r="E16" s="32"/>
    </row>
    <row r="17" spans="1:11" x14ac:dyDescent="0.25">
      <c r="B17" s="32" t="s">
        <v>16</v>
      </c>
      <c r="C17" s="34">
        <v>2890497</v>
      </c>
      <c r="D17" s="32"/>
      <c r="E17" s="32"/>
    </row>
    <row r="18" spans="1:11" x14ac:dyDescent="0.25">
      <c r="B18" s="32" t="s">
        <v>17</v>
      </c>
      <c r="C18" s="34">
        <v>4614320</v>
      </c>
      <c r="D18" s="32"/>
      <c r="E18" s="34"/>
    </row>
    <row r="19" spans="1:11" x14ac:dyDescent="0.25">
      <c r="B19" s="32" t="s">
        <v>18</v>
      </c>
      <c r="C19" s="32" t="s">
        <v>144</v>
      </c>
      <c r="D19" s="32"/>
      <c r="E19" s="34"/>
    </row>
    <row r="20" spans="1:11" x14ac:dyDescent="0.25">
      <c r="B20" s="32" t="s">
        <v>19</v>
      </c>
      <c r="C20" s="32">
        <v>14.27</v>
      </c>
      <c r="D20" s="32"/>
      <c r="E20" s="34"/>
    </row>
    <row r="21" spans="1:11" x14ac:dyDescent="0.25">
      <c r="B21" s="32" t="s">
        <v>20</v>
      </c>
      <c r="C21" s="32">
        <v>2.59</v>
      </c>
      <c r="D21" s="32"/>
      <c r="E21" s="32"/>
    </row>
    <row r="22" spans="1:11" x14ac:dyDescent="0.25">
      <c r="B22" s="32" t="s">
        <v>21</v>
      </c>
      <c r="C22" s="32" t="s">
        <v>145</v>
      </c>
      <c r="D22" s="32"/>
      <c r="E22" s="32"/>
    </row>
    <row r="23" spans="1:11" x14ac:dyDescent="0.25">
      <c r="D23" s="32"/>
      <c r="E23" s="32"/>
    </row>
    <row r="24" spans="1:11" x14ac:dyDescent="0.25">
      <c r="D24" s="32"/>
      <c r="E24" s="32"/>
    </row>
    <row r="27" spans="1:11" s="30" customFormat="1" x14ac:dyDescent="0.25">
      <c r="A27" s="28" t="s">
        <v>35</v>
      </c>
      <c r="B27" s="96"/>
      <c r="C27" s="96"/>
      <c r="D27" s="29"/>
      <c r="E27" s="29"/>
    </row>
    <row r="28" spans="1:11" s="30" customFormat="1" ht="33.75" customHeight="1" x14ac:dyDescent="0.25">
      <c r="A28" s="111" t="s">
        <v>134</v>
      </c>
      <c r="B28" s="111"/>
      <c r="C28" s="111"/>
      <c r="D28" s="111"/>
      <c r="E28" s="111"/>
      <c r="F28" s="111"/>
      <c r="G28" s="111"/>
      <c r="H28" s="111"/>
      <c r="I28" s="111"/>
      <c r="J28" s="111"/>
      <c r="K28" s="111"/>
    </row>
    <row r="29" spans="1:11" s="30" customFormat="1" x14ac:dyDescent="0.25"/>
    <row r="30" spans="1:11" s="30" customFormat="1" x14ac:dyDescent="0.25"/>
    <row r="31" spans="1:11" s="30" customFormat="1" x14ac:dyDescent="0.25"/>
    <row r="32" spans="1:11" s="30" customFormat="1" x14ac:dyDescent="0.25"/>
    <row r="33" s="30" customFormat="1" x14ac:dyDescent="0.25"/>
    <row r="34" s="30" customFormat="1" x14ac:dyDescent="0.25"/>
    <row r="35" s="30" customFormat="1" x14ac:dyDescent="0.25"/>
    <row r="36" s="30" customFormat="1" x14ac:dyDescent="0.25"/>
    <row r="37" s="30" customFormat="1" x14ac:dyDescent="0.25"/>
    <row r="38" s="30" customFormat="1" x14ac:dyDescent="0.25"/>
    <row r="39" s="30" customFormat="1" x14ac:dyDescent="0.25"/>
    <row r="40" s="30" customFormat="1" x14ac:dyDescent="0.25"/>
    <row r="41" s="30" customFormat="1" x14ac:dyDescent="0.25"/>
    <row r="42" s="30" customFormat="1" x14ac:dyDescent="0.25"/>
    <row r="43" s="30" customFormat="1" x14ac:dyDescent="0.25"/>
    <row r="44" s="30" customFormat="1" x14ac:dyDescent="0.25"/>
    <row r="45" s="30" customFormat="1" x14ac:dyDescent="0.25"/>
    <row r="46" s="30" customFormat="1" x14ac:dyDescent="0.25"/>
    <row r="47" s="30" customFormat="1" x14ac:dyDescent="0.25"/>
    <row r="48" s="30" customFormat="1" x14ac:dyDescent="0.25"/>
    <row r="49" spans="1:11" s="30" customFormat="1" x14ac:dyDescent="0.25"/>
    <row r="50" spans="1:11" s="30" customFormat="1" x14ac:dyDescent="0.25"/>
    <row r="51" spans="1:11" s="30" customFormat="1" x14ac:dyDescent="0.25"/>
    <row r="52" spans="1:11" s="30" customFormat="1" x14ac:dyDescent="0.25"/>
    <row r="53" spans="1:11" s="30" customFormat="1" x14ac:dyDescent="0.25"/>
    <row r="54" spans="1:11" s="30" customFormat="1" ht="15.75" customHeight="1" x14ac:dyDescent="0.25"/>
    <row r="55" spans="1:11" s="30" customFormat="1" ht="94.5" customHeight="1" x14ac:dyDescent="0.25">
      <c r="A55" s="112" t="s">
        <v>76</v>
      </c>
      <c r="B55" s="112"/>
      <c r="C55" s="112"/>
      <c r="D55" s="112"/>
      <c r="E55" s="112"/>
      <c r="F55" s="112"/>
      <c r="G55" s="112"/>
      <c r="H55" s="112"/>
      <c r="I55" s="112"/>
      <c r="J55" s="112"/>
      <c r="K55" s="112"/>
    </row>
    <row r="56" spans="1:11" s="30" customFormat="1" ht="15.75" customHeight="1" x14ac:dyDescent="0.25">
      <c r="A56" s="40"/>
      <c r="B56" s="100"/>
      <c r="C56" s="100"/>
      <c r="D56" s="40"/>
      <c r="E56" s="40"/>
      <c r="F56" s="40"/>
      <c r="G56" s="40"/>
      <c r="H56" s="40"/>
      <c r="I56" s="40"/>
      <c r="J56" s="40"/>
      <c r="K56" s="40"/>
    </row>
    <row r="57" spans="1:11" s="30" customFormat="1" ht="32.25" customHeight="1" x14ac:dyDescent="0.25">
      <c r="A57" s="112" t="s">
        <v>79</v>
      </c>
      <c r="B57" s="112"/>
      <c r="C57" s="112"/>
      <c r="D57" s="112"/>
      <c r="E57" s="112"/>
      <c r="F57" s="112"/>
      <c r="G57" s="112"/>
      <c r="H57" s="112"/>
      <c r="I57" s="112"/>
      <c r="J57" s="112"/>
      <c r="K57" s="112"/>
    </row>
    <row r="58" spans="1:11" s="30" customFormat="1" ht="15.75" customHeight="1" x14ac:dyDescent="0.25">
      <c r="A58" s="40"/>
      <c r="B58" s="100"/>
      <c r="C58" s="100"/>
      <c r="D58" s="40"/>
      <c r="E58" s="40"/>
      <c r="F58" s="40"/>
      <c r="G58" s="40"/>
      <c r="H58" s="40"/>
      <c r="I58" s="40"/>
      <c r="J58" s="40"/>
      <c r="K58" s="40"/>
    </row>
    <row r="59" spans="1:11" s="21" customFormat="1" x14ac:dyDescent="0.25">
      <c r="B59" s="95"/>
      <c r="C59" s="95"/>
    </row>
    <row r="60" spans="1:11" s="21" customFormat="1" ht="31.5" customHeight="1" x14ac:dyDescent="0.25">
      <c r="A60" s="108" t="s">
        <v>81</v>
      </c>
      <c r="B60" s="108"/>
      <c r="C60" s="108"/>
      <c r="D60" s="108"/>
      <c r="E60" s="108"/>
      <c r="F60" s="108"/>
      <c r="G60" s="108"/>
      <c r="H60" s="108"/>
      <c r="I60" s="108"/>
      <c r="J60" s="108"/>
      <c r="K60" s="108"/>
    </row>
    <row r="61" spans="1:11" s="21" customFormat="1" x14ac:dyDescent="0.25">
      <c r="B61" s="95"/>
      <c r="C61" s="95"/>
    </row>
    <row r="62" spans="1:11" s="21" customFormat="1" x14ac:dyDescent="0.25">
      <c r="B62" s="21" t="s">
        <v>48</v>
      </c>
      <c r="C62" s="27">
        <v>175</v>
      </c>
    </row>
    <row r="63" spans="1:11" s="21" customFormat="1" x14ac:dyDescent="0.25">
      <c r="B63" s="21" t="s">
        <v>47</v>
      </c>
      <c r="C63" s="25">
        <f>C62*C7</f>
        <v>6518.75</v>
      </c>
    </row>
    <row r="64" spans="1:11" s="21" customFormat="1" x14ac:dyDescent="0.25">
      <c r="B64" s="95"/>
      <c r="C64" s="95"/>
    </row>
    <row r="65" spans="1:22" s="21" customFormat="1" ht="63" customHeight="1" x14ac:dyDescent="0.25">
      <c r="A65" s="108" t="s">
        <v>146</v>
      </c>
      <c r="B65" s="108"/>
      <c r="C65" s="108"/>
      <c r="D65" s="108"/>
      <c r="E65" s="108"/>
      <c r="F65" s="108"/>
      <c r="G65" s="108"/>
      <c r="H65" s="108"/>
      <c r="I65" s="108"/>
      <c r="J65" s="108"/>
      <c r="K65" s="108"/>
      <c r="L65" s="108"/>
      <c r="M65" s="108"/>
    </row>
    <row r="66" spans="1:22" s="21" customFormat="1" x14ac:dyDescent="0.25">
      <c r="B66" s="95"/>
      <c r="C66" s="95"/>
      <c r="P66" s="80" t="s">
        <v>83</v>
      </c>
      <c r="Q66" s="81" t="s">
        <v>84</v>
      </c>
      <c r="R66" s="81" t="s">
        <v>85</v>
      </c>
      <c r="S66" s="81" t="s">
        <v>86</v>
      </c>
      <c r="T66" s="81" t="s">
        <v>87</v>
      </c>
      <c r="U66" s="81" t="s">
        <v>88</v>
      </c>
      <c r="V66" s="82" t="s">
        <v>89</v>
      </c>
    </row>
    <row r="67" spans="1:22" s="21" customFormat="1" x14ac:dyDescent="0.25">
      <c r="A67" s="108" t="s">
        <v>148</v>
      </c>
      <c r="B67" s="108"/>
      <c r="C67" s="108"/>
      <c r="D67" s="108"/>
      <c r="E67" s="108"/>
      <c r="F67" s="108"/>
      <c r="G67" s="108"/>
      <c r="H67" s="108"/>
      <c r="I67" s="108"/>
      <c r="J67" s="108"/>
      <c r="K67" s="108"/>
      <c r="L67" s="108"/>
      <c r="M67" s="108"/>
      <c r="P67" s="83">
        <v>42248</v>
      </c>
      <c r="Q67" s="102">
        <v>110.150002</v>
      </c>
      <c r="R67" s="102">
        <v>111.879997</v>
      </c>
      <c r="S67" s="102">
        <v>107.360001</v>
      </c>
      <c r="T67" s="102">
        <v>107.720001</v>
      </c>
      <c r="U67" s="102">
        <v>76845900</v>
      </c>
      <c r="V67" s="103">
        <v>107.720001</v>
      </c>
    </row>
    <row r="68" spans="1:22" s="21" customFormat="1" x14ac:dyDescent="0.25">
      <c r="B68" s="95"/>
      <c r="C68" s="95"/>
      <c r="P68" s="83">
        <v>42249</v>
      </c>
      <c r="Q68" s="102">
        <v>110.230003</v>
      </c>
      <c r="R68" s="102">
        <v>112.339996</v>
      </c>
      <c r="S68" s="102">
        <v>109.129997</v>
      </c>
      <c r="T68" s="102">
        <v>112.339996</v>
      </c>
      <c r="U68" s="102">
        <v>61888800</v>
      </c>
      <c r="V68" s="103">
        <v>112.339996</v>
      </c>
    </row>
    <row r="69" spans="1:22" s="21" customFormat="1" x14ac:dyDescent="0.25">
      <c r="B69" s="95"/>
      <c r="C69" s="95"/>
      <c r="P69" s="83">
        <v>42250</v>
      </c>
      <c r="Q69" s="102">
        <v>112.489998</v>
      </c>
      <c r="R69" s="102">
        <v>112.779999</v>
      </c>
      <c r="S69" s="102">
        <v>110.040001</v>
      </c>
      <c r="T69" s="102">
        <v>110.370003</v>
      </c>
      <c r="U69" s="102">
        <v>52906400</v>
      </c>
      <c r="V69" s="103">
        <v>110.370003</v>
      </c>
    </row>
    <row r="70" spans="1:22" s="21" customFormat="1" x14ac:dyDescent="0.25">
      <c r="B70" s="95"/>
      <c r="C70" s="95"/>
      <c r="P70" s="83">
        <v>42251</v>
      </c>
      <c r="Q70" s="102">
        <v>108.970001</v>
      </c>
      <c r="R70" s="102">
        <v>110.449997</v>
      </c>
      <c r="S70" s="102">
        <v>108.510002</v>
      </c>
      <c r="T70" s="102">
        <v>109.269997</v>
      </c>
      <c r="U70" s="102">
        <v>49963900</v>
      </c>
      <c r="V70" s="103">
        <v>109.269997</v>
      </c>
    </row>
    <row r="71" spans="1:22" s="21" customFormat="1" x14ac:dyDescent="0.25">
      <c r="B71" s="95"/>
      <c r="C71" s="95"/>
      <c r="P71" s="83">
        <v>42255</v>
      </c>
      <c r="Q71" s="102">
        <v>111.75</v>
      </c>
      <c r="R71" s="102">
        <v>112.55999799999999</v>
      </c>
      <c r="S71" s="102">
        <v>110.32</v>
      </c>
      <c r="T71" s="102">
        <v>112.30999799999999</v>
      </c>
      <c r="U71" s="102">
        <v>54114200</v>
      </c>
      <c r="V71" s="103">
        <v>112.30999799999999</v>
      </c>
    </row>
    <row r="72" spans="1:22" s="21" customFormat="1" x14ac:dyDescent="0.25">
      <c r="B72" s="95"/>
      <c r="C72" s="95"/>
      <c r="P72" s="83">
        <v>42256</v>
      </c>
      <c r="Q72" s="102">
        <v>113.760002</v>
      </c>
      <c r="R72" s="102">
        <v>114.019997</v>
      </c>
      <c r="S72" s="102">
        <v>109.769997</v>
      </c>
      <c r="T72" s="102">
        <v>110.150002</v>
      </c>
      <c r="U72" s="102">
        <v>84344400</v>
      </c>
      <c r="V72" s="103">
        <v>110.150002</v>
      </c>
    </row>
    <row r="73" spans="1:22" s="21" customFormat="1" x14ac:dyDescent="0.25">
      <c r="B73" s="95"/>
      <c r="C73" s="95"/>
      <c r="P73" s="83">
        <v>42257</v>
      </c>
      <c r="Q73" s="102">
        <v>110.269997</v>
      </c>
      <c r="R73" s="102">
        <v>113.279999</v>
      </c>
      <c r="S73" s="102">
        <v>109.900002</v>
      </c>
      <c r="T73" s="102">
        <v>112.57</v>
      </c>
      <c r="U73" s="102">
        <v>62675200</v>
      </c>
      <c r="V73" s="103">
        <v>112.57</v>
      </c>
    </row>
    <row r="74" spans="1:22" s="21" customFormat="1" x14ac:dyDescent="0.25">
      <c r="B74" s="95"/>
      <c r="C74" s="95"/>
      <c r="P74" s="83">
        <v>42258</v>
      </c>
      <c r="Q74" s="102">
        <v>111.790001</v>
      </c>
      <c r="R74" s="102">
        <v>114.209999</v>
      </c>
      <c r="S74" s="102">
        <v>111.760002</v>
      </c>
      <c r="T74" s="102">
        <v>114.209999</v>
      </c>
      <c r="U74" s="102">
        <v>49441800</v>
      </c>
      <c r="V74" s="103">
        <v>114.209999</v>
      </c>
    </row>
    <row r="75" spans="1:22" s="21" customFormat="1" x14ac:dyDescent="0.25">
      <c r="B75" s="95"/>
      <c r="C75" s="95"/>
      <c r="P75" s="83">
        <v>42261</v>
      </c>
      <c r="Q75" s="102">
        <v>116.58000199999999</v>
      </c>
      <c r="R75" s="102">
        <v>116.889999</v>
      </c>
      <c r="S75" s="102">
        <v>114.860001</v>
      </c>
      <c r="T75" s="102">
        <v>115.30999799999999</v>
      </c>
      <c r="U75" s="102">
        <v>58201900</v>
      </c>
      <c r="V75" s="103">
        <v>115.30999799999999</v>
      </c>
    </row>
    <row r="76" spans="1:22" s="21" customFormat="1" x14ac:dyDescent="0.25">
      <c r="B76" s="95"/>
      <c r="C76" s="95"/>
      <c r="P76" s="83">
        <v>42262</v>
      </c>
      <c r="Q76" s="102">
        <v>115.93</v>
      </c>
      <c r="R76" s="102">
        <v>116.529999</v>
      </c>
      <c r="S76" s="102">
        <v>114.41999800000001</v>
      </c>
      <c r="T76" s="102">
        <v>116.279999</v>
      </c>
      <c r="U76" s="102">
        <v>43004100</v>
      </c>
      <c r="V76" s="103">
        <v>116.279999</v>
      </c>
    </row>
    <row r="77" spans="1:22" s="21" customFormat="1" x14ac:dyDescent="0.25">
      <c r="B77" s="95"/>
      <c r="C77" s="95"/>
      <c r="P77" s="83">
        <v>42263</v>
      </c>
      <c r="Q77" s="102">
        <v>116.25</v>
      </c>
      <c r="R77" s="102">
        <v>116.540001</v>
      </c>
      <c r="S77" s="102">
        <v>115.44000200000001</v>
      </c>
      <c r="T77" s="102">
        <v>116.410004</v>
      </c>
      <c r="U77" s="102">
        <v>36910000</v>
      </c>
      <c r="V77" s="103">
        <v>116.410004</v>
      </c>
    </row>
    <row r="78" spans="1:22" s="21" customFormat="1" x14ac:dyDescent="0.25">
      <c r="B78" s="95"/>
      <c r="C78" s="95"/>
      <c r="P78" s="83">
        <v>42264</v>
      </c>
      <c r="Q78" s="102">
        <v>115.660004</v>
      </c>
      <c r="R78" s="102">
        <v>116.489998</v>
      </c>
      <c r="S78" s="102">
        <v>113.720001</v>
      </c>
      <c r="T78" s="102">
        <v>113.91999800000001</v>
      </c>
      <c r="U78" s="102">
        <v>63462700</v>
      </c>
      <c r="V78" s="103">
        <v>113.91999800000001</v>
      </c>
    </row>
    <row r="79" spans="1:22" s="21" customFormat="1" x14ac:dyDescent="0.25">
      <c r="B79" s="95"/>
      <c r="C79" s="95"/>
      <c r="P79" s="83">
        <v>42265</v>
      </c>
      <c r="Q79" s="102">
        <v>112.209999</v>
      </c>
      <c r="R79" s="102">
        <v>114.300003</v>
      </c>
      <c r="S79" s="102">
        <v>111.870003</v>
      </c>
      <c r="T79" s="102">
        <v>113.449997</v>
      </c>
      <c r="U79" s="102">
        <v>73419000</v>
      </c>
      <c r="V79" s="103">
        <v>113.449997</v>
      </c>
    </row>
    <row r="80" spans="1:22" s="21" customFormat="1" x14ac:dyDescent="0.25">
      <c r="B80" s="95"/>
      <c r="C80" s="95"/>
      <c r="P80" s="83">
        <v>42268</v>
      </c>
      <c r="Q80" s="102">
        <v>113.66999800000001</v>
      </c>
      <c r="R80" s="102">
        <v>115.370003</v>
      </c>
      <c r="S80" s="102">
        <v>113.660004</v>
      </c>
      <c r="T80" s="102">
        <v>115.209999</v>
      </c>
      <c r="U80" s="102">
        <v>46554300</v>
      </c>
      <c r="V80" s="103">
        <v>115.209999</v>
      </c>
    </row>
    <row r="81" spans="1:22" s="21" customFormat="1" x14ac:dyDescent="0.25">
      <c r="B81" s="95"/>
      <c r="C81" s="95"/>
      <c r="P81" s="83">
        <v>42269</v>
      </c>
      <c r="Q81" s="102">
        <v>113.379997</v>
      </c>
      <c r="R81" s="102">
        <v>114.18</v>
      </c>
      <c r="S81" s="102">
        <v>112.519997</v>
      </c>
      <c r="T81" s="102">
        <v>113.400002</v>
      </c>
      <c r="U81" s="102">
        <v>49809000</v>
      </c>
      <c r="V81" s="103">
        <v>113.400002</v>
      </c>
    </row>
    <row r="82" spans="1:22" s="21" customFormat="1" x14ac:dyDescent="0.25">
      <c r="B82" s="95"/>
      <c r="C82" s="95"/>
      <c r="P82" s="83">
        <v>42270</v>
      </c>
      <c r="Q82" s="102">
        <v>113.629997</v>
      </c>
      <c r="R82" s="102">
        <v>114.720001</v>
      </c>
      <c r="S82" s="102">
        <v>113.300003</v>
      </c>
      <c r="T82" s="102">
        <v>114.32</v>
      </c>
      <c r="U82" s="102">
        <v>35645700</v>
      </c>
      <c r="V82" s="103">
        <v>114.32</v>
      </c>
    </row>
    <row r="83" spans="1:22" s="21" customFormat="1" x14ac:dyDescent="0.25">
      <c r="B83" s="95"/>
      <c r="C83" s="95"/>
      <c r="P83" s="83">
        <v>42271</v>
      </c>
      <c r="Q83" s="102">
        <v>113.25</v>
      </c>
      <c r="R83" s="102">
        <v>115.5</v>
      </c>
      <c r="S83" s="102">
        <v>112.370003</v>
      </c>
      <c r="T83" s="102">
        <v>115</v>
      </c>
      <c r="U83" s="102">
        <v>49810600</v>
      </c>
      <c r="V83" s="103">
        <v>115</v>
      </c>
    </row>
    <row r="84" spans="1:22" s="21" customFormat="1" x14ac:dyDescent="0.25">
      <c r="B84" s="95"/>
      <c r="C84" s="95"/>
      <c r="P84" s="83">
        <v>42272</v>
      </c>
      <c r="Q84" s="102">
        <v>116.44000200000001</v>
      </c>
      <c r="R84" s="102">
        <v>116.69000200000001</v>
      </c>
      <c r="S84" s="102">
        <v>114.019997</v>
      </c>
      <c r="T84" s="102">
        <v>114.709999</v>
      </c>
      <c r="U84" s="102">
        <v>55842200</v>
      </c>
      <c r="V84" s="103">
        <v>114.709999</v>
      </c>
    </row>
    <row r="85" spans="1:22" s="21" customFormat="1" x14ac:dyDescent="0.25">
      <c r="B85" s="95"/>
      <c r="C85" s="95"/>
      <c r="P85" s="83">
        <v>42275</v>
      </c>
      <c r="Q85" s="102">
        <v>113.849998</v>
      </c>
      <c r="R85" s="102">
        <v>114.57</v>
      </c>
      <c r="S85" s="102">
        <v>112.44000200000001</v>
      </c>
      <c r="T85" s="102">
        <v>112.44000200000001</v>
      </c>
      <c r="U85" s="102">
        <v>51723900</v>
      </c>
      <c r="V85" s="103">
        <v>112.44000200000001</v>
      </c>
    </row>
    <row r="86" spans="1:22" s="21" customFormat="1" x14ac:dyDescent="0.25">
      <c r="B86" s="95"/>
      <c r="C86" s="95"/>
      <c r="P86" s="83">
        <v>42276</v>
      </c>
      <c r="Q86" s="102">
        <v>112.83000199999999</v>
      </c>
      <c r="R86" s="102">
        <v>113.510002</v>
      </c>
      <c r="S86" s="102">
        <v>107.860001</v>
      </c>
      <c r="T86" s="102">
        <v>109.05999799999999</v>
      </c>
      <c r="U86" s="102">
        <v>73135900</v>
      </c>
      <c r="V86" s="103">
        <v>109.05999799999999</v>
      </c>
    </row>
    <row r="87" spans="1:22" s="21" customFormat="1" x14ac:dyDescent="0.25">
      <c r="B87" s="95"/>
      <c r="C87" s="95"/>
      <c r="P87" s="101">
        <v>42277</v>
      </c>
      <c r="Q87" s="104">
        <v>110.16999800000001</v>
      </c>
      <c r="R87" s="104">
        <v>111.540001</v>
      </c>
      <c r="S87" s="104">
        <v>108.730003</v>
      </c>
      <c r="T87" s="104">
        <v>110.300003</v>
      </c>
      <c r="U87" s="104">
        <v>66105000</v>
      </c>
      <c r="V87" s="105">
        <v>110.300003</v>
      </c>
    </row>
    <row r="88" spans="1:22" s="21" customFormat="1" x14ac:dyDescent="0.25">
      <c r="B88" s="95"/>
      <c r="C88" s="95"/>
    </row>
    <row r="89" spans="1:22" s="21" customFormat="1" x14ac:dyDescent="0.25">
      <c r="B89" s="95"/>
      <c r="C89" s="95"/>
    </row>
    <row r="90" spans="1:22" s="21" customFormat="1" x14ac:dyDescent="0.25">
      <c r="B90" s="95"/>
      <c r="C90" s="95"/>
    </row>
    <row r="91" spans="1:22" s="21" customFormat="1" x14ac:dyDescent="0.25">
      <c r="B91" s="95"/>
      <c r="C91" s="95"/>
    </row>
    <row r="92" spans="1:22" s="30" customFormat="1" x14ac:dyDescent="0.25">
      <c r="A92" s="28" t="s">
        <v>35</v>
      </c>
      <c r="B92" s="96"/>
      <c r="C92" s="96"/>
      <c r="D92" s="29"/>
      <c r="E92" s="29"/>
    </row>
    <row r="93" spans="1:22" s="30" customFormat="1" ht="48" customHeight="1" x14ac:dyDescent="0.25">
      <c r="A93" s="111" t="s">
        <v>90</v>
      </c>
      <c r="B93" s="111"/>
      <c r="C93" s="111"/>
      <c r="D93" s="111"/>
      <c r="E93" s="111"/>
      <c r="F93" s="111"/>
      <c r="G93" s="111"/>
      <c r="H93" s="111"/>
      <c r="I93" s="111"/>
      <c r="J93" s="111"/>
      <c r="K93" s="111"/>
      <c r="L93" s="111"/>
      <c r="M93" s="111"/>
    </row>
    <row r="94" spans="1:22" s="30" customFormat="1" x14ac:dyDescent="0.25"/>
    <row r="95" spans="1:22" s="30" customFormat="1" ht="67.5" customHeight="1" x14ac:dyDescent="0.25">
      <c r="A95" s="112" t="s">
        <v>147</v>
      </c>
      <c r="B95" s="112"/>
      <c r="C95" s="112"/>
      <c r="D95" s="112"/>
      <c r="E95" s="112"/>
      <c r="F95" s="112"/>
      <c r="G95" s="112"/>
      <c r="H95" s="112"/>
      <c r="I95" s="112"/>
      <c r="J95" s="112"/>
      <c r="K95" s="112"/>
      <c r="L95" s="112"/>
      <c r="M95" s="112"/>
    </row>
    <row r="96" spans="1:22" s="30" customFormat="1" x14ac:dyDescent="0.25"/>
    <row r="97" spans="2:3" s="21" customFormat="1" x14ac:dyDescent="0.25">
      <c r="B97" s="95"/>
      <c r="C97" s="95"/>
    </row>
    <row r="98" spans="2:3" s="21" customFormat="1" x14ac:dyDescent="0.25">
      <c r="B98" s="95"/>
      <c r="C98" s="95"/>
    </row>
    <row r="99" spans="2:3" s="21" customFormat="1" x14ac:dyDescent="0.25">
      <c r="B99" s="95"/>
      <c r="C99" s="95"/>
    </row>
    <row r="100" spans="2:3" s="21" customFormat="1" x14ac:dyDescent="0.25">
      <c r="B100" s="95"/>
      <c r="C100" s="95"/>
    </row>
    <row r="101" spans="2:3" s="21" customFormat="1" x14ac:dyDescent="0.25">
      <c r="B101" s="95"/>
      <c r="C101" s="95"/>
    </row>
    <row r="102" spans="2:3" s="21" customFormat="1" x14ac:dyDescent="0.25">
      <c r="B102" s="95"/>
      <c r="C102" s="95"/>
    </row>
    <row r="103" spans="2:3" s="21" customFormat="1" x14ac:dyDescent="0.25">
      <c r="B103" s="95"/>
      <c r="C103" s="95"/>
    </row>
    <row r="104" spans="2:3" s="21" customFormat="1" x14ac:dyDescent="0.25">
      <c r="B104" s="95"/>
      <c r="C104" s="95"/>
    </row>
    <row r="105" spans="2:3" s="21" customFormat="1" x14ac:dyDescent="0.25">
      <c r="B105" s="95"/>
      <c r="C105" s="95"/>
    </row>
    <row r="106" spans="2:3" s="21" customFormat="1" x14ac:dyDescent="0.25">
      <c r="B106" s="95"/>
      <c r="C106" s="95"/>
    </row>
    <row r="107" spans="2:3" s="21" customFormat="1" x14ac:dyDescent="0.25">
      <c r="B107" s="95"/>
      <c r="C107" s="95"/>
    </row>
    <row r="108" spans="2:3" s="21" customFormat="1" x14ac:dyDescent="0.25">
      <c r="B108" s="95"/>
      <c r="C108" s="95"/>
    </row>
    <row r="109" spans="2:3" s="21" customFormat="1" x14ac:dyDescent="0.25">
      <c r="B109" s="95"/>
      <c r="C109" s="95"/>
    </row>
    <row r="110" spans="2:3" s="21" customFormat="1" x14ac:dyDescent="0.25">
      <c r="B110" s="95"/>
      <c r="C110" s="95"/>
    </row>
    <row r="111" spans="2:3" s="21" customFormat="1" x14ac:dyDescent="0.25">
      <c r="B111" s="95"/>
      <c r="C111" s="95"/>
    </row>
    <row r="112" spans="2:3" s="21" customFormat="1" x14ac:dyDescent="0.25">
      <c r="B112" s="95"/>
      <c r="C112" s="95"/>
    </row>
    <row r="113" spans="2:3" s="21" customFormat="1" x14ac:dyDescent="0.25">
      <c r="B113" s="95"/>
      <c r="C113" s="95"/>
    </row>
    <row r="114" spans="2:3" s="21" customFormat="1" x14ac:dyDescent="0.25">
      <c r="B114" s="95"/>
      <c r="C114" s="95"/>
    </row>
    <row r="115" spans="2:3" s="21" customFormat="1" x14ac:dyDescent="0.25">
      <c r="B115" s="95"/>
      <c r="C115" s="95"/>
    </row>
    <row r="116" spans="2:3" s="21" customFormat="1" x14ac:dyDescent="0.25">
      <c r="B116" s="95"/>
      <c r="C116" s="95"/>
    </row>
    <row r="117" spans="2:3" s="21" customFormat="1" x14ac:dyDescent="0.25">
      <c r="B117" s="95"/>
      <c r="C117" s="95"/>
    </row>
    <row r="118" spans="2:3" s="21" customFormat="1" x14ac:dyDescent="0.25">
      <c r="B118" s="95"/>
      <c r="C118" s="95"/>
    </row>
    <row r="119" spans="2:3" s="21" customFormat="1" x14ac:dyDescent="0.25">
      <c r="B119" s="95"/>
      <c r="C119" s="95"/>
    </row>
    <row r="120" spans="2:3" s="21" customFormat="1" x14ac:dyDescent="0.25">
      <c r="B120" s="95"/>
      <c r="C120" s="95"/>
    </row>
    <row r="121" spans="2:3" s="21" customFormat="1" x14ac:dyDescent="0.25">
      <c r="B121" s="95"/>
      <c r="C121" s="95"/>
    </row>
    <row r="122" spans="2:3" s="21" customFormat="1" x14ac:dyDescent="0.25">
      <c r="B122" s="95"/>
      <c r="C122" s="95"/>
    </row>
    <row r="123" spans="2:3" s="21" customFormat="1" x14ac:dyDescent="0.25">
      <c r="B123" s="95"/>
      <c r="C123" s="95"/>
    </row>
    <row r="124" spans="2:3" s="21" customFormat="1" x14ac:dyDescent="0.25">
      <c r="B124" s="95"/>
      <c r="C124" s="95"/>
    </row>
    <row r="125" spans="2:3" s="21" customFormat="1" x14ac:dyDescent="0.25">
      <c r="B125" s="95"/>
      <c r="C125" s="95"/>
    </row>
    <row r="126" spans="2:3" s="21" customFormat="1" x14ac:dyDescent="0.25">
      <c r="B126" s="95"/>
      <c r="C126" s="95"/>
    </row>
    <row r="127" spans="2:3" s="21" customFormat="1" x14ac:dyDescent="0.25">
      <c r="B127" s="95"/>
      <c r="C127" s="95"/>
    </row>
    <row r="128" spans="2:3" s="21" customFormat="1" x14ac:dyDescent="0.25">
      <c r="B128" s="95"/>
      <c r="C128" s="95"/>
    </row>
    <row r="129" spans="2:3" s="21" customFormat="1" x14ac:dyDescent="0.25">
      <c r="B129" s="95"/>
      <c r="C129" s="95"/>
    </row>
    <row r="130" spans="2:3" s="21" customFormat="1" x14ac:dyDescent="0.25">
      <c r="B130" s="95"/>
      <c r="C130" s="95"/>
    </row>
    <row r="131" spans="2:3" s="21" customFormat="1" x14ac:dyDescent="0.25">
      <c r="B131" s="95"/>
      <c r="C131" s="95"/>
    </row>
    <row r="132" spans="2:3" s="21" customFormat="1" x14ac:dyDescent="0.25">
      <c r="B132" s="95"/>
      <c r="C132" s="95"/>
    </row>
    <row r="133" spans="2:3" s="21" customFormat="1" x14ac:dyDescent="0.25">
      <c r="B133" s="95"/>
      <c r="C133" s="95"/>
    </row>
    <row r="134" spans="2:3" s="21" customFormat="1" x14ac:dyDescent="0.25">
      <c r="B134" s="95"/>
      <c r="C134" s="95"/>
    </row>
    <row r="135" spans="2:3" s="21" customFormat="1" x14ac:dyDescent="0.25">
      <c r="B135" s="95"/>
      <c r="C135" s="95"/>
    </row>
    <row r="136" spans="2:3" s="21" customFormat="1" x14ac:dyDescent="0.25">
      <c r="B136" s="95"/>
      <c r="C136" s="95"/>
    </row>
    <row r="137" spans="2:3" s="21" customFormat="1" x14ac:dyDescent="0.25">
      <c r="B137" s="95"/>
      <c r="C137" s="95"/>
    </row>
    <row r="138" spans="2:3" s="21" customFormat="1" x14ac:dyDescent="0.25">
      <c r="B138" s="95"/>
      <c r="C138" s="95"/>
    </row>
    <row r="139" spans="2:3" s="21" customFormat="1" x14ac:dyDescent="0.25">
      <c r="B139" s="95"/>
      <c r="C139" s="95"/>
    </row>
    <row r="140" spans="2:3" s="21" customFormat="1" x14ac:dyDescent="0.25">
      <c r="B140" s="95"/>
      <c r="C140" s="95"/>
    </row>
    <row r="141" spans="2:3" s="21" customFormat="1" x14ac:dyDescent="0.25">
      <c r="B141" s="95"/>
      <c r="C141" s="95"/>
    </row>
    <row r="142" spans="2:3" s="21" customFormat="1" x14ac:dyDescent="0.25">
      <c r="B142" s="95"/>
      <c r="C142" s="95"/>
    </row>
    <row r="143" spans="2:3" s="21" customFormat="1" x14ac:dyDescent="0.25">
      <c r="B143" s="95"/>
      <c r="C143" s="95"/>
    </row>
    <row r="144" spans="2:3" s="21" customFormat="1" x14ac:dyDescent="0.25">
      <c r="B144" s="95"/>
      <c r="C144" s="95"/>
    </row>
    <row r="145" spans="2:3" s="21" customFormat="1" x14ac:dyDescent="0.25">
      <c r="B145" s="95"/>
      <c r="C145" s="95"/>
    </row>
    <row r="146" spans="2:3" s="21" customFormat="1" x14ac:dyDescent="0.25">
      <c r="B146" s="95"/>
      <c r="C146" s="95"/>
    </row>
    <row r="147" spans="2:3" s="21" customFormat="1" x14ac:dyDescent="0.25">
      <c r="B147" s="95"/>
      <c r="C147" s="95"/>
    </row>
    <row r="148" spans="2:3" s="21" customFormat="1" x14ac:dyDescent="0.25">
      <c r="B148" s="95"/>
      <c r="C148" s="95"/>
    </row>
    <row r="149" spans="2:3" s="21" customFormat="1" x14ac:dyDescent="0.25">
      <c r="B149" s="95"/>
      <c r="C149" s="95"/>
    </row>
    <row r="150" spans="2:3" s="21" customFormat="1" x14ac:dyDescent="0.25">
      <c r="B150" s="95"/>
      <c r="C150" s="95"/>
    </row>
    <row r="151" spans="2:3" s="21" customFormat="1" x14ac:dyDescent="0.25">
      <c r="B151" s="95"/>
      <c r="C151" s="95"/>
    </row>
    <row r="152" spans="2:3" s="21" customFormat="1" x14ac:dyDescent="0.25">
      <c r="B152" s="95"/>
      <c r="C152" s="95"/>
    </row>
    <row r="153" spans="2:3" s="21" customFormat="1" x14ac:dyDescent="0.25">
      <c r="B153" s="95"/>
      <c r="C153" s="95"/>
    </row>
    <row r="154" spans="2:3" s="21" customFormat="1" x14ac:dyDescent="0.25">
      <c r="B154" s="95"/>
      <c r="C154" s="95"/>
    </row>
    <row r="155" spans="2:3" s="21" customFormat="1" x14ac:dyDescent="0.25">
      <c r="B155" s="95"/>
      <c r="C155" s="95"/>
    </row>
  </sheetData>
  <mergeCells count="9">
    <mergeCell ref="A67:M67"/>
    <mergeCell ref="A95:M95"/>
    <mergeCell ref="A93:M93"/>
    <mergeCell ref="A28:K28"/>
    <mergeCell ref="A5:K5"/>
    <mergeCell ref="A60:K60"/>
    <mergeCell ref="A55:K55"/>
    <mergeCell ref="A57:K57"/>
    <mergeCell ref="A65:M65"/>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tabSelected="1" topLeftCell="A13" workbookViewId="0">
      <selection activeCell="I29" sqref="I29"/>
    </sheetView>
  </sheetViews>
  <sheetFormatPr defaultRowHeight="15" x14ac:dyDescent="0.25"/>
  <cols>
    <col min="1" max="1" width="16.42578125" bestFit="1" customWidth="1"/>
    <col min="2" max="2" width="26.42578125" bestFit="1" customWidth="1"/>
    <col min="3" max="3" width="15.42578125" bestFit="1" customWidth="1"/>
    <col min="6" max="6" width="12.85546875" bestFit="1" customWidth="1"/>
    <col min="10" max="10" width="35.85546875" bestFit="1" customWidth="1"/>
  </cols>
  <sheetData>
    <row r="1" spans="1:13" x14ac:dyDescent="0.25">
      <c r="A1" s="106" t="s">
        <v>150</v>
      </c>
      <c r="B1" s="106">
        <v>4</v>
      </c>
      <c r="C1" s="106" t="s">
        <v>151</v>
      </c>
      <c r="D1" s="106">
        <v>0.06</v>
      </c>
      <c r="E1" s="106"/>
      <c r="F1" s="106"/>
      <c r="G1" s="106"/>
      <c r="H1" s="106"/>
      <c r="I1" s="106"/>
      <c r="J1" s="106"/>
      <c r="K1" s="106"/>
    </row>
    <row r="2" spans="1:13" x14ac:dyDescent="0.25">
      <c r="A2" s="106" t="s">
        <v>153</v>
      </c>
      <c r="B2" s="106">
        <v>1</v>
      </c>
      <c r="C2" s="106">
        <v>2</v>
      </c>
      <c r="D2" s="106">
        <v>3</v>
      </c>
      <c r="E2" s="106">
        <v>4</v>
      </c>
      <c r="F2" s="106">
        <v>5</v>
      </c>
      <c r="G2" s="106">
        <v>6</v>
      </c>
      <c r="H2" s="106">
        <v>7</v>
      </c>
      <c r="I2" s="106"/>
      <c r="J2" s="106"/>
      <c r="K2" s="106"/>
    </row>
    <row r="3" spans="1:13" x14ac:dyDescent="0.25">
      <c r="A3" s="106" t="s">
        <v>152</v>
      </c>
      <c r="B3" s="106">
        <v>0.15</v>
      </c>
      <c r="C3" s="106">
        <v>0.15</v>
      </c>
      <c r="D3" s="106">
        <v>0.15</v>
      </c>
      <c r="E3" s="106">
        <v>0.13</v>
      </c>
      <c r="F3" s="106">
        <v>0.13</v>
      </c>
      <c r="G3" s="106">
        <v>0.13</v>
      </c>
      <c r="H3" s="106">
        <v>0.11</v>
      </c>
      <c r="I3" s="106"/>
      <c r="J3" s="106"/>
      <c r="K3" s="106"/>
    </row>
    <row r="4" spans="1:13" x14ac:dyDescent="0.25">
      <c r="A4" s="106" t="s">
        <v>154</v>
      </c>
      <c r="B4" s="106" t="s">
        <v>156</v>
      </c>
      <c r="C4" s="106">
        <f>(B1*(1+D1)^7)/(H3-D1)</f>
        <v>120.29042071930886</v>
      </c>
      <c r="D4" s="106"/>
      <c r="E4" s="106"/>
      <c r="F4" s="106"/>
      <c r="G4" s="106"/>
      <c r="H4" s="106"/>
      <c r="I4" s="106"/>
      <c r="J4" s="106"/>
      <c r="K4" s="106"/>
      <c r="L4" s="107"/>
      <c r="M4" s="107"/>
    </row>
    <row r="5" spans="1:13" x14ac:dyDescent="0.25">
      <c r="A5" s="106" t="s">
        <v>155</v>
      </c>
      <c r="B5" s="106"/>
      <c r="C5" s="106"/>
      <c r="D5" s="106"/>
      <c r="E5" s="106" t="s">
        <v>157</v>
      </c>
      <c r="F5" s="106" t="s">
        <v>158</v>
      </c>
      <c r="G5" s="106" t="s">
        <v>159</v>
      </c>
      <c r="H5" s="106" t="s">
        <v>159</v>
      </c>
      <c r="I5" s="106"/>
      <c r="J5" s="106"/>
      <c r="K5" s="106"/>
      <c r="L5" s="107"/>
      <c r="M5" s="107"/>
    </row>
    <row r="6" spans="1:13" x14ac:dyDescent="0.25">
      <c r="A6" s="106"/>
      <c r="B6" s="106"/>
      <c r="C6" s="106"/>
      <c r="D6" s="106"/>
      <c r="E6" s="106">
        <f>$B$1*(1+$D$1)^E2</f>
        <v>5.0499078400000013</v>
      </c>
      <c r="F6" s="106">
        <f>$B$1*(1+$D$1)^F2</f>
        <v>5.352902310400002</v>
      </c>
      <c r="G6" s="106">
        <f>$B$1*(1+$D$1)^G2</f>
        <v>5.6740764490240023</v>
      </c>
      <c r="H6" s="106">
        <f>C4</f>
        <v>120.29042071930886</v>
      </c>
      <c r="I6" s="106"/>
      <c r="J6" s="106"/>
      <c r="K6" s="106"/>
      <c r="L6" s="107"/>
      <c r="M6" s="107"/>
    </row>
    <row r="7" spans="1:13" x14ac:dyDescent="0.25">
      <c r="A7" s="106"/>
      <c r="B7" s="106" t="s">
        <v>160</v>
      </c>
      <c r="C7" s="106"/>
      <c r="D7" s="106"/>
      <c r="E7" s="106">
        <f>E6/(1+$E$3)</f>
        <v>4.468944991150444</v>
      </c>
      <c r="F7" s="106">
        <f>F6/(1+$E$3)^2</f>
        <v>4.1921076908136916</v>
      </c>
      <c r="G7" s="106">
        <f>G6/(1+$E$3)^3</f>
        <v>3.9324196037721366</v>
      </c>
      <c r="H7" s="106">
        <f>H6/(1+E3)^3</f>
        <v>83.367295599969296</v>
      </c>
      <c r="I7" s="106"/>
      <c r="J7" s="106" t="s">
        <v>161</v>
      </c>
      <c r="K7" s="106">
        <f>SUM(E7:H7)</f>
        <v>95.960767885705565</v>
      </c>
      <c r="L7" s="107"/>
      <c r="M7" s="107"/>
    </row>
    <row r="8" spans="1:13" x14ac:dyDescent="0.25">
      <c r="A8" s="106"/>
      <c r="B8" s="106"/>
      <c r="C8" s="106" t="s">
        <v>162</v>
      </c>
      <c r="D8" s="106" t="s">
        <v>163</v>
      </c>
      <c r="E8" s="106" t="s">
        <v>164</v>
      </c>
      <c r="F8" s="106" t="s">
        <v>164</v>
      </c>
      <c r="G8" s="106"/>
      <c r="H8" s="106"/>
      <c r="I8" s="106"/>
      <c r="J8" s="106"/>
      <c r="K8" s="106"/>
      <c r="L8" s="107"/>
      <c r="M8" s="107"/>
    </row>
    <row r="9" spans="1:13" x14ac:dyDescent="0.25">
      <c r="A9" s="106"/>
      <c r="B9" s="106"/>
      <c r="C9" s="106">
        <f>B1*(1+D1)</f>
        <v>4.24</v>
      </c>
      <c r="D9" s="106">
        <f>B1*(1+D1)^2</f>
        <v>4.4944000000000006</v>
      </c>
      <c r="E9" s="106">
        <f>B1*(1+D1)^3</f>
        <v>4.7640640000000012</v>
      </c>
      <c r="F9" s="106">
        <f>K7</f>
        <v>95.960767885705565</v>
      </c>
      <c r="G9" s="106"/>
      <c r="H9" s="106"/>
      <c r="I9" s="106"/>
      <c r="J9" s="106"/>
      <c r="K9" s="106"/>
      <c r="L9" s="107"/>
      <c r="M9" s="107"/>
    </row>
    <row r="10" spans="1:13" x14ac:dyDescent="0.25">
      <c r="A10" s="106"/>
      <c r="B10" s="106"/>
      <c r="C10" s="106">
        <f>C9/(1+B3)</f>
        <v>3.6869565217391309</v>
      </c>
      <c r="D10" s="106">
        <f>D9/(1+B3)^2</f>
        <v>3.3984120982986776</v>
      </c>
      <c r="E10" s="106">
        <f>E9/(1+B3)^3</f>
        <v>3.1324494123448692</v>
      </c>
      <c r="F10" s="106">
        <f>F9/(1+C3)^3</f>
        <v>63.095762561489664</v>
      </c>
      <c r="G10" s="106"/>
      <c r="H10" s="106"/>
      <c r="I10" s="106"/>
      <c r="J10" s="106"/>
      <c r="K10" s="106"/>
      <c r="L10" s="107"/>
      <c r="M10" s="107"/>
    </row>
    <row r="11" spans="1:13" x14ac:dyDescent="0.25">
      <c r="A11" s="106"/>
      <c r="B11" s="106"/>
      <c r="C11" s="106"/>
      <c r="D11" s="106"/>
      <c r="E11" s="106"/>
      <c r="F11" s="106"/>
      <c r="G11" s="106"/>
      <c r="H11" s="106">
        <f>SUM(C10:F10)</f>
        <v>73.313580593872345</v>
      </c>
      <c r="I11" s="106"/>
      <c r="J11" s="106"/>
      <c r="K11" s="106"/>
      <c r="L11" s="107"/>
      <c r="M11" s="107"/>
    </row>
    <row r="12" spans="1:13" x14ac:dyDescent="0.25">
      <c r="B12" s="107"/>
      <c r="C12" s="107"/>
      <c r="D12" s="107"/>
      <c r="E12" s="107"/>
      <c r="F12" s="107"/>
      <c r="G12" s="107"/>
      <c r="H12" s="107"/>
      <c r="I12" s="107"/>
      <c r="J12" s="107"/>
      <c r="K12" s="107"/>
      <c r="L12" s="107"/>
      <c r="M12" s="107"/>
    </row>
    <row r="14" spans="1:13" x14ac:dyDescent="0.25">
      <c r="B14" t="s">
        <v>152</v>
      </c>
      <c r="C14" t="s">
        <v>169</v>
      </c>
      <c r="D14" t="s">
        <v>170</v>
      </c>
      <c r="E14" t="s">
        <v>172</v>
      </c>
      <c r="F14" t="s">
        <v>173</v>
      </c>
      <c r="G14" t="s">
        <v>171</v>
      </c>
    </row>
    <row r="15" spans="1:13" x14ac:dyDescent="0.25">
      <c r="A15" t="s">
        <v>165</v>
      </c>
      <c r="B15">
        <v>0.2</v>
      </c>
      <c r="C15">
        <v>5.0999999999999996</v>
      </c>
      <c r="D15">
        <v>0.1</v>
      </c>
      <c r="E15">
        <f>F15/(B15-D15)</f>
        <v>56.1</v>
      </c>
      <c r="F15">
        <f>C15*(1+D15)</f>
        <v>5.61</v>
      </c>
      <c r="G15">
        <f>F15/E15</f>
        <v>0.1</v>
      </c>
    </row>
    <row r="16" spans="1:13" x14ac:dyDescent="0.25">
      <c r="A16" t="s">
        <v>166</v>
      </c>
      <c r="B16">
        <v>0.2</v>
      </c>
      <c r="C16">
        <v>5.0999999999999996</v>
      </c>
      <c r="D16">
        <v>0</v>
      </c>
      <c r="E16">
        <f t="shared" ref="E16:E17" si="0">F16/(B16-D16)</f>
        <v>25.499999999999996</v>
      </c>
      <c r="F16">
        <f t="shared" ref="F16:F17" si="1">C16*(1+D16)</f>
        <v>5.0999999999999996</v>
      </c>
      <c r="G16">
        <f t="shared" ref="G16:G17" si="2">F16/E16</f>
        <v>0.2</v>
      </c>
    </row>
    <row r="17" spans="1:10" x14ac:dyDescent="0.25">
      <c r="A17" t="s">
        <v>167</v>
      </c>
      <c r="B17">
        <v>0.2</v>
      </c>
      <c r="C17">
        <v>5.0999999999999996</v>
      </c>
      <c r="D17">
        <v>-0.05</v>
      </c>
      <c r="E17">
        <f t="shared" si="0"/>
        <v>19.38</v>
      </c>
      <c r="F17">
        <f t="shared" si="1"/>
        <v>4.8449999999999998</v>
      </c>
      <c r="G17">
        <f t="shared" si="2"/>
        <v>0.25</v>
      </c>
    </row>
    <row r="19" spans="1:10" x14ac:dyDescent="0.25">
      <c r="A19" t="s">
        <v>168</v>
      </c>
      <c r="B19">
        <v>0.2</v>
      </c>
      <c r="C19">
        <v>5.0999999999999996</v>
      </c>
      <c r="D19" t="s">
        <v>162</v>
      </c>
      <c r="E19">
        <v>0.2</v>
      </c>
      <c r="G19" t="s">
        <v>174</v>
      </c>
      <c r="H19" t="s">
        <v>175</v>
      </c>
      <c r="I19" t="s">
        <v>163</v>
      </c>
    </row>
    <row r="20" spans="1:10" x14ac:dyDescent="0.25">
      <c r="D20" t="s">
        <v>163</v>
      </c>
      <c r="E20">
        <v>0.2</v>
      </c>
      <c r="G20">
        <f>C19*(1+E19)</f>
        <v>6.1199999999999992</v>
      </c>
      <c r="H20">
        <f>C19*(1+E19)^2</f>
        <v>7.3439999999999994</v>
      </c>
      <c r="I20">
        <f>J20</f>
        <v>72.772363636363636</v>
      </c>
      <c r="J20">
        <f>(H20*(1+E21))/(B19-E21)</f>
        <v>72.772363636363636</v>
      </c>
    </row>
    <row r="21" spans="1:10" x14ac:dyDescent="0.25">
      <c r="D21" t="s">
        <v>164</v>
      </c>
      <c r="E21">
        <v>0.09</v>
      </c>
      <c r="G21">
        <v>5.0999999999999996</v>
      </c>
      <c r="H21">
        <v>5.0999999999999996</v>
      </c>
      <c r="I21">
        <f>I20/(1+B19)^2</f>
        <v>50.536363636363639</v>
      </c>
      <c r="J21" s="106">
        <f>SUM(G21:I21)</f>
        <v>60.736363636363635</v>
      </c>
    </row>
    <row r="23" spans="1:10" x14ac:dyDescent="0.25">
      <c r="G23" t="s">
        <v>176</v>
      </c>
    </row>
    <row r="24" spans="1:10" x14ac:dyDescent="0.25">
      <c r="G24">
        <f>(G20)/J21</f>
        <v>0.10076335877862594</v>
      </c>
    </row>
    <row r="25" spans="1:10" x14ac:dyDescent="0.25">
      <c r="C25" t="s">
        <v>178</v>
      </c>
      <c r="D25" t="s">
        <v>179</v>
      </c>
      <c r="F25" t="s">
        <v>180</v>
      </c>
    </row>
    <row r="26" spans="1:10" x14ac:dyDescent="0.25">
      <c r="A26" t="s">
        <v>177</v>
      </c>
      <c r="B26" t="s">
        <v>165</v>
      </c>
      <c r="C26">
        <v>5.0999999999999996</v>
      </c>
      <c r="D26">
        <v>5.61</v>
      </c>
      <c r="F26">
        <f>(D26-C26)/C26</f>
        <v>0.10000000000000014</v>
      </c>
    </row>
    <row r="27" spans="1:10" x14ac:dyDescent="0.25">
      <c r="B27" t="s">
        <v>166</v>
      </c>
      <c r="C27">
        <v>5.0999999999999996</v>
      </c>
      <c r="D27">
        <v>5.0999999999999996</v>
      </c>
      <c r="F27">
        <f t="shared" ref="F27:F30" si="3">(D27-C27)/C27</f>
        <v>0</v>
      </c>
    </row>
    <row r="28" spans="1:10" x14ac:dyDescent="0.25">
      <c r="B28" t="s">
        <v>167</v>
      </c>
      <c r="C28">
        <v>5.0999999999999996</v>
      </c>
      <c r="D28">
        <v>4.8449999999999998</v>
      </c>
      <c r="F28">
        <f t="shared" si="3"/>
        <v>-4.9999999999999982E-2</v>
      </c>
    </row>
    <row r="30" spans="1:10" x14ac:dyDescent="0.25">
      <c r="B30" t="s">
        <v>168</v>
      </c>
      <c r="C30">
        <v>5.0999999999999996</v>
      </c>
      <c r="D30">
        <v>6.12</v>
      </c>
      <c r="F30">
        <f t="shared" si="3"/>
        <v>0.20000000000000009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S27"/>
  <sheetViews>
    <sheetView workbookViewId="0"/>
  </sheetViews>
  <sheetFormatPr defaultRowHeight="15.75" x14ac:dyDescent="0.25"/>
  <cols>
    <col min="1" max="1" width="4.7109375" style="16" customWidth="1"/>
    <col min="2" max="16" width="16" style="16" customWidth="1"/>
    <col min="17" max="64" width="10.7109375" style="16" customWidth="1"/>
    <col min="65" max="16384" width="9.140625" style="16"/>
  </cols>
  <sheetData>
    <row r="1" spans="1:19" ht="16.5" thickBot="1" x14ac:dyDescent="0.3"/>
    <row r="2" spans="1:19" ht="21.75" thickBot="1" x14ac:dyDescent="0.4">
      <c r="A2" s="19"/>
      <c r="B2" s="48" t="s">
        <v>128</v>
      </c>
      <c r="C2" s="49"/>
      <c r="D2" s="19"/>
      <c r="E2" s="19"/>
      <c r="F2" s="19"/>
      <c r="G2" s="19"/>
      <c r="H2" s="19"/>
      <c r="I2" s="19"/>
      <c r="J2" s="19"/>
      <c r="K2" s="19"/>
      <c r="L2" s="19"/>
      <c r="M2" s="19"/>
      <c r="N2" s="19"/>
      <c r="O2" s="19"/>
      <c r="P2" s="19"/>
      <c r="Q2" s="19"/>
      <c r="R2" s="19"/>
      <c r="S2" s="19"/>
    </row>
    <row r="4" spans="1:19" ht="78.75" customHeight="1" x14ac:dyDescent="0.25">
      <c r="B4" s="108" t="s">
        <v>80</v>
      </c>
      <c r="C4" s="108"/>
      <c r="D4" s="108"/>
      <c r="E4" s="108"/>
      <c r="F4" s="108"/>
      <c r="G4" s="108"/>
      <c r="H4" s="108"/>
      <c r="I4" s="108"/>
      <c r="J4" s="108"/>
    </row>
    <row r="5" spans="1:19" x14ac:dyDescent="0.25">
      <c r="B5" s="21"/>
    </row>
    <row r="6" spans="1:19" x14ac:dyDescent="0.25">
      <c r="B6" s="21" t="s">
        <v>131</v>
      </c>
    </row>
    <row r="7" spans="1:19" x14ac:dyDescent="0.25">
      <c r="B7" s="21"/>
    </row>
    <row r="8" spans="1:19" x14ac:dyDescent="0.25">
      <c r="B8" s="21" t="s">
        <v>132</v>
      </c>
      <c r="D8" s="24">
        <v>2.9</v>
      </c>
    </row>
    <row r="9" spans="1:19" x14ac:dyDescent="0.25">
      <c r="B9" s="21" t="s">
        <v>52</v>
      </c>
      <c r="D9" s="26">
        <v>9.5000000000000001E-2</v>
      </c>
    </row>
    <row r="11" spans="1:19" x14ac:dyDescent="0.25">
      <c r="B11" s="95" t="s">
        <v>130</v>
      </c>
    </row>
    <row r="13" spans="1:19" x14ac:dyDescent="0.25">
      <c r="B13" s="21" t="s">
        <v>40</v>
      </c>
      <c r="D13" s="26">
        <v>0.05</v>
      </c>
    </row>
    <row r="14" spans="1:19" s="21" customFormat="1" x14ac:dyDescent="0.25">
      <c r="B14" s="21" t="s">
        <v>24</v>
      </c>
      <c r="D14" s="26">
        <v>0.11</v>
      </c>
    </row>
    <row r="15" spans="1:19" ht="15.75" customHeight="1" x14ac:dyDescent="0.25"/>
    <row r="16" spans="1:19" ht="30.75" customHeight="1" x14ac:dyDescent="0.25">
      <c r="A16" s="38" t="s">
        <v>53</v>
      </c>
      <c r="B16" s="108" t="s">
        <v>77</v>
      </c>
      <c r="C16" s="108"/>
      <c r="D16" s="108"/>
      <c r="E16" s="108"/>
      <c r="F16" s="108"/>
      <c r="G16" s="108"/>
      <c r="H16" s="108"/>
      <c r="I16" s="108"/>
      <c r="J16" s="108"/>
    </row>
    <row r="17" spans="1:10" s="21" customFormat="1" ht="15.75" customHeight="1" x14ac:dyDescent="0.25">
      <c r="A17" s="38"/>
      <c r="B17" s="33"/>
      <c r="C17" s="33"/>
      <c r="D17" s="33"/>
      <c r="E17" s="33"/>
      <c r="F17" s="33"/>
      <c r="G17" s="33"/>
      <c r="H17" s="33"/>
      <c r="I17" s="33"/>
      <c r="J17" s="33"/>
    </row>
    <row r="18" spans="1:10" s="21" customFormat="1" ht="30.75" customHeight="1" x14ac:dyDescent="0.25">
      <c r="A18" s="38" t="s">
        <v>58</v>
      </c>
      <c r="B18" s="108" t="s">
        <v>127</v>
      </c>
      <c r="C18" s="108"/>
      <c r="D18" s="108"/>
      <c r="E18" s="108"/>
      <c r="F18" s="108"/>
      <c r="G18" s="108"/>
      <c r="H18" s="108"/>
      <c r="I18" s="108"/>
      <c r="J18" s="108"/>
    </row>
    <row r="19" spans="1:10" x14ac:dyDescent="0.25">
      <c r="B19" s="21"/>
    </row>
    <row r="20" spans="1:10" ht="47.25" customHeight="1" x14ac:dyDescent="0.25">
      <c r="B20" s="108" t="s">
        <v>59</v>
      </c>
      <c r="C20" s="108"/>
      <c r="D20" s="108"/>
      <c r="E20" s="108"/>
      <c r="F20" s="108"/>
      <c r="G20" s="108"/>
      <c r="H20" s="108"/>
      <c r="I20" s="108"/>
      <c r="J20" s="108"/>
    </row>
    <row r="22" spans="1:10" x14ac:dyDescent="0.25">
      <c r="B22" s="21" t="s">
        <v>60</v>
      </c>
      <c r="D22" s="31">
        <v>0.3</v>
      </c>
    </row>
    <row r="23" spans="1:10" x14ac:dyDescent="0.25">
      <c r="B23" s="21" t="s">
        <v>61</v>
      </c>
      <c r="D23" s="39">
        <v>15</v>
      </c>
    </row>
    <row r="25" spans="1:10" ht="31.5" customHeight="1" x14ac:dyDescent="0.25">
      <c r="A25" s="38" t="s">
        <v>62</v>
      </c>
      <c r="B25" s="108" t="s">
        <v>78</v>
      </c>
      <c r="C25" s="108"/>
      <c r="D25" s="108"/>
      <c r="E25" s="108"/>
      <c r="F25" s="108"/>
      <c r="G25" s="108"/>
      <c r="H25" s="108"/>
      <c r="I25" s="108"/>
      <c r="J25" s="108"/>
    </row>
    <row r="26" spans="1:10" x14ac:dyDescent="0.25">
      <c r="A26" s="38"/>
    </row>
    <row r="27" spans="1:10" ht="31.5" customHeight="1" x14ac:dyDescent="0.25">
      <c r="A27" s="38" t="s">
        <v>63</v>
      </c>
      <c r="B27" s="108" t="s">
        <v>105</v>
      </c>
      <c r="C27" s="108"/>
      <c r="D27" s="108"/>
      <c r="E27" s="108"/>
      <c r="F27" s="108"/>
      <c r="G27" s="108"/>
      <c r="H27" s="108"/>
      <c r="I27" s="108"/>
      <c r="J27" s="108"/>
    </row>
  </sheetData>
  <mergeCells count="6">
    <mergeCell ref="B27:J27"/>
    <mergeCell ref="B4:J4"/>
    <mergeCell ref="B16:J16"/>
    <mergeCell ref="B20:J20"/>
    <mergeCell ref="B18:J18"/>
    <mergeCell ref="B25:J2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D71"/>
  <sheetViews>
    <sheetView workbookViewId="0">
      <selection activeCell="B2" sqref="B2"/>
    </sheetView>
  </sheetViews>
  <sheetFormatPr defaultRowHeight="15.75" x14ac:dyDescent="0.25"/>
  <cols>
    <col min="1" max="1" width="4.7109375" style="16" customWidth="1"/>
    <col min="2" max="2" width="16.42578125" style="16" customWidth="1"/>
    <col min="3" max="15" width="12.7109375" style="16" customWidth="1"/>
    <col min="16" max="28" width="16" style="16" customWidth="1"/>
    <col min="29" max="64" width="10.7109375" style="16" customWidth="1"/>
    <col min="65" max="16384" width="9.140625" style="16"/>
  </cols>
  <sheetData>
    <row r="1" spans="1:30" ht="16.5" thickBot="1" x14ac:dyDescent="0.3"/>
    <row r="2" spans="1:30" ht="21.75" thickBot="1" x14ac:dyDescent="0.4">
      <c r="A2" s="20"/>
      <c r="B2" s="50" t="s">
        <v>129</v>
      </c>
      <c r="C2" s="51"/>
      <c r="D2" s="20"/>
      <c r="E2" s="20"/>
      <c r="F2" s="20"/>
      <c r="G2" s="20"/>
      <c r="H2" s="20"/>
      <c r="I2" s="20"/>
      <c r="J2" s="21"/>
      <c r="K2" s="21"/>
      <c r="L2" s="21"/>
      <c r="M2" s="21"/>
      <c r="N2" s="21"/>
      <c r="O2" s="21"/>
      <c r="P2" s="21"/>
      <c r="Q2" s="21"/>
      <c r="R2" s="21"/>
      <c r="S2" s="21"/>
      <c r="T2" s="21"/>
      <c r="U2" s="21"/>
      <c r="V2" s="21"/>
      <c r="W2" s="21"/>
      <c r="X2" s="21"/>
      <c r="Y2" s="21"/>
      <c r="Z2" s="21"/>
      <c r="AA2" s="21"/>
      <c r="AB2" s="21"/>
      <c r="AC2" s="21"/>
      <c r="AD2" s="21"/>
    </row>
    <row r="4" spans="1:30" x14ac:dyDescent="0.25">
      <c r="A4" s="35" t="s">
        <v>53</v>
      </c>
      <c r="B4" s="21" t="s">
        <v>54</v>
      </c>
    </row>
    <row r="6" spans="1:30" x14ac:dyDescent="0.25">
      <c r="B6" s="21" t="s">
        <v>55</v>
      </c>
      <c r="C6" s="21">
        <v>1</v>
      </c>
      <c r="D6" s="37">
        <v>2</v>
      </c>
      <c r="E6" s="37">
        <v>3</v>
      </c>
      <c r="F6" s="37">
        <v>4</v>
      </c>
      <c r="G6" s="37">
        <v>5</v>
      </c>
      <c r="H6" s="36">
        <v>6</v>
      </c>
      <c r="I6" s="36">
        <v>7</v>
      </c>
      <c r="J6" s="36">
        <v>8</v>
      </c>
      <c r="K6" s="36">
        <v>9</v>
      </c>
      <c r="L6" s="16">
        <v>10</v>
      </c>
      <c r="M6" s="16">
        <v>11</v>
      </c>
    </row>
    <row r="7" spans="1:30" x14ac:dyDescent="0.25">
      <c r="B7" s="21" t="s">
        <v>56</v>
      </c>
      <c r="C7" s="76">
        <f>'Master It!'!$D$9</f>
        <v>9.5000000000000001E-2</v>
      </c>
      <c r="D7" s="76">
        <f>C7</f>
        <v>9.5000000000000001E-2</v>
      </c>
      <c r="E7" s="76">
        <f>D7</f>
        <v>9.5000000000000001E-2</v>
      </c>
      <c r="F7" s="76">
        <f>E7</f>
        <v>9.5000000000000001E-2</v>
      </c>
      <c r="G7" s="76">
        <f>F7</f>
        <v>9.5000000000000001E-2</v>
      </c>
      <c r="H7" s="76">
        <f>G7-($G$7-$M$7)/6</f>
        <v>8.7499999999999994E-2</v>
      </c>
      <c r="I7" s="76">
        <f>H7-($G$7-$M$7)/6</f>
        <v>7.9999999999999988E-2</v>
      </c>
      <c r="J7" s="76">
        <f>I7-($G$7-$M$7)/6</f>
        <v>7.2499999999999981E-2</v>
      </c>
      <c r="K7" s="76">
        <f>J7-($G$7-$M$7)/6</f>
        <v>6.4999999999999974E-2</v>
      </c>
      <c r="L7" s="76">
        <f>K7-($G$7-$M$7)/6</f>
        <v>5.7499999999999975E-2</v>
      </c>
      <c r="M7" s="76">
        <f>'Master It!'!D13</f>
        <v>0.05</v>
      </c>
    </row>
    <row r="8" spans="1:30" x14ac:dyDescent="0.25">
      <c r="B8" s="21" t="s">
        <v>57</v>
      </c>
      <c r="C8" s="77">
        <f>'Master It!'!D8*(1+Solution!C7)</f>
        <v>3.1755</v>
      </c>
      <c r="D8" s="77">
        <f>C8*(1+D7)</f>
        <v>3.4771725</v>
      </c>
      <c r="E8" s="77">
        <f t="shared" ref="E8:M8" si="0">D8*(1+E7)</f>
        <v>3.8075038874999998</v>
      </c>
      <c r="F8" s="77">
        <f t="shared" si="0"/>
        <v>4.1692167568124994</v>
      </c>
      <c r="G8" s="77">
        <f t="shared" si="0"/>
        <v>4.5652923487096864</v>
      </c>
      <c r="H8" s="77">
        <f t="shared" si="0"/>
        <v>4.9647554292217837</v>
      </c>
      <c r="I8" s="77">
        <f t="shared" si="0"/>
        <v>5.3619358635595269</v>
      </c>
      <c r="J8" s="77">
        <f t="shared" si="0"/>
        <v>5.7506762136675924</v>
      </c>
      <c r="K8" s="77">
        <f t="shared" si="0"/>
        <v>6.1244701675559856</v>
      </c>
      <c r="L8" s="77">
        <f t="shared" si="0"/>
        <v>6.4766272021904543</v>
      </c>
      <c r="M8" s="77">
        <f t="shared" si="0"/>
        <v>6.8004585622999771</v>
      </c>
    </row>
    <row r="11" spans="1:30" x14ac:dyDescent="0.25">
      <c r="B11" s="21" t="s">
        <v>64</v>
      </c>
      <c r="C11" s="77">
        <f>$M$8*(1+$M$7)/('Master It!'!$D$14-M7)</f>
        <v>119.00802484024962</v>
      </c>
    </row>
    <row r="12" spans="1:30" x14ac:dyDescent="0.25">
      <c r="B12" s="21" t="s">
        <v>31</v>
      </c>
      <c r="C12" s="77">
        <f>NPV('Master It!'!$D$14,$C$8:$M$8)+PV('Master It!'!$D$14,11,,-$C$11)</f>
        <v>66.247107593281669</v>
      </c>
    </row>
    <row r="14" spans="1:30" x14ac:dyDescent="0.25">
      <c r="A14" s="35" t="s">
        <v>58</v>
      </c>
      <c r="B14" s="109" t="s">
        <v>70</v>
      </c>
      <c r="C14" s="109"/>
      <c r="D14" s="109"/>
      <c r="E14" s="109"/>
      <c r="F14" s="109"/>
      <c r="G14" s="109"/>
      <c r="H14" s="109"/>
      <c r="I14" s="109"/>
      <c r="J14" s="109"/>
      <c r="K14" s="109"/>
      <c r="L14" s="109"/>
      <c r="M14" s="109"/>
      <c r="N14" s="109"/>
    </row>
    <row r="15" spans="1:30" s="21" customFormat="1" x14ac:dyDescent="0.25">
      <c r="A15" s="35"/>
      <c r="B15" s="41"/>
      <c r="C15" s="41"/>
      <c r="D15" s="41"/>
      <c r="E15" s="41"/>
      <c r="F15" s="41"/>
      <c r="G15" s="41"/>
      <c r="H15" s="41"/>
      <c r="I15" s="41"/>
      <c r="J15" s="41"/>
      <c r="K15" s="41"/>
      <c r="L15" s="41"/>
      <c r="M15" s="41"/>
      <c r="N15" s="41"/>
    </row>
    <row r="16" spans="1:30" x14ac:dyDescent="0.25">
      <c r="B16" s="21" t="s">
        <v>69</v>
      </c>
      <c r="C16" s="21" t="s">
        <v>29</v>
      </c>
    </row>
    <row r="17" spans="2:3" s="21" customFormat="1" hidden="1" x14ac:dyDescent="0.25">
      <c r="B17" s="42"/>
      <c r="C17" s="44">
        <f>C12</f>
        <v>66.247107593281669</v>
      </c>
    </row>
    <row r="18" spans="2:3" s="21" customFormat="1" x14ac:dyDescent="0.25">
      <c r="B18" s="43">
        <v>0</v>
      </c>
      <c r="C18" s="77">
        <f t="dataTable" ref="C18:C28" dt2D="0" dtr="0" r1="M7"/>
        <v>44.11253005156135</v>
      </c>
    </row>
    <row r="19" spans="2:3" s="21" customFormat="1" x14ac:dyDescent="0.25">
      <c r="B19" s="43">
        <v>0.01</v>
      </c>
      <c r="C19" s="77">
        <v>46.777389448355592</v>
      </c>
    </row>
    <row r="20" spans="2:3" s="21" customFormat="1" x14ac:dyDescent="0.25">
      <c r="B20" s="43">
        <v>0.02</v>
      </c>
      <c r="C20" s="77">
        <v>50.029640945689486</v>
      </c>
    </row>
    <row r="21" spans="2:3" s="21" customFormat="1" x14ac:dyDescent="0.25">
      <c r="B21" s="43">
        <v>0.03</v>
      </c>
      <c r="C21" s="77">
        <v>54.089511647579677</v>
      </c>
    </row>
    <row r="22" spans="2:3" s="21" customFormat="1" x14ac:dyDescent="0.25">
      <c r="B22" s="43">
        <v>0.04</v>
      </c>
      <c r="C22" s="77">
        <v>59.303072403177829</v>
      </c>
    </row>
    <row r="23" spans="2:3" s="21" customFormat="1" x14ac:dyDescent="0.25">
      <c r="B23" s="43">
        <v>0.05</v>
      </c>
      <c r="C23" s="77">
        <v>66.247107593281669</v>
      </c>
    </row>
    <row r="24" spans="2:3" x14ac:dyDescent="0.25">
      <c r="B24" s="43">
        <v>0.06</v>
      </c>
      <c r="C24" s="77">
        <v>75.959828660658786</v>
      </c>
    </row>
    <row r="25" spans="2:3" x14ac:dyDescent="0.25">
      <c r="B25" s="43">
        <v>7.0000000000000007E-2</v>
      </c>
      <c r="C25" s="77">
        <v>90.517657935856647</v>
      </c>
    </row>
    <row r="26" spans="2:3" x14ac:dyDescent="0.25">
      <c r="B26" s="43">
        <v>0.08</v>
      </c>
      <c r="C26" s="77">
        <v>114.76558011463243</v>
      </c>
    </row>
    <row r="27" spans="2:3" x14ac:dyDescent="0.25">
      <c r="B27" s="43">
        <v>0.09</v>
      </c>
      <c r="C27" s="77">
        <v>163.23854816767223</v>
      </c>
    </row>
    <row r="28" spans="2:3" x14ac:dyDescent="0.25">
      <c r="B28" s="43">
        <v>0.1</v>
      </c>
      <c r="C28" s="77">
        <v>308.6113247086264</v>
      </c>
    </row>
    <row r="29" spans="2:3" s="21" customFormat="1" x14ac:dyDescent="0.25">
      <c r="B29" s="43"/>
      <c r="C29" s="25"/>
    </row>
    <row r="30" spans="2:3" s="21" customFormat="1" x14ac:dyDescent="0.25">
      <c r="B30" s="43"/>
      <c r="C30" s="25"/>
    </row>
    <row r="31" spans="2:3" s="21" customFormat="1" x14ac:dyDescent="0.25">
      <c r="B31" s="43"/>
      <c r="C31" s="25"/>
    </row>
    <row r="32" spans="2:3" s="21" customFormat="1" x14ac:dyDescent="0.25">
      <c r="B32" s="43"/>
      <c r="C32" s="25"/>
    </row>
    <row r="33" spans="1:3" s="21" customFormat="1" x14ac:dyDescent="0.25">
      <c r="B33" s="43"/>
      <c r="C33" s="25"/>
    </row>
    <row r="34" spans="1:3" s="21" customFormat="1" x14ac:dyDescent="0.25">
      <c r="B34" s="43"/>
      <c r="C34" s="25"/>
    </row>
    <row r="35" spans="1:3" s="21" customFormat="1" x14ac:dyDescent="0.25">
      <c r="B35" s="43"/>
      <c r="C35" s="25"/>
    </row>
    <row r="36" spans="1:3" s="21" customFormat="1" x14ac:dyDescent="0.25">
      <c r="B36" s="43"/>
      <c r="C36" s="25"/>
    </row>
    <row r="37" spans="1:3" s="21" customFormat="1" x14ac:dyDescent="0.25">
      <c r="B37" s="43"/>
      <c r="C37" s="25"/>
    </row>
    <row r="38" spans="1:3" s="21" customFormat="1" x14ac:dyDescent="0.25">
      <c r="B38" s="43"/>
      <c r="C38" s="25"/>
    </row>
    <row r="39" spans="1:3" s="21" customFormat="1" x14ac:dyDescent="0.25">
      <c r="B39" s="43"/>
      <c r="C39" s="25"/>
    </row>
    <row r="40" spans="1:3" s="21" customFormat="1" x14ac:dyDescent="0.25">
      <c r="B40" s="43"/>
      <c r="C40" s="25"/>
    </row>
    <row r="41" spans="1:3" s="21" customFormat="1" x14ac:dyDescent="0.25">
      <c r="B41" s="43"/>
      <c r="C41" s="25"/>
    </row>
    <row r="42" spans="1:3" s="21" customFormat="1" x14ac:dyDescent="0.25">
      <c r="B42" s="43"/>
      <c r="C42" s="25"/>
    </row>
    <row r="43" spans="1:3" s="21" customFormat="1" x14ac:dyDescent="0.25">
      <c r="B43" s="43"/>
      <c r="C43" s="25"/>
    </row>
    <row r="44" spans="1:3" s="21" customFormat="1" x14ac:dyDescent="0.25">
      <c r="B44" s="43"/>
      <c r="C44" s="25"/>
    </row>
    <row r="45" spans="1:3" s="21" customFormat="1" x14ac:dyDescent="0.25">
      <c r="B45" s="43"/>
      <c r="C45" s="25"/>
    </row>
    <row r="47" spans="1:3" x14ac:dyDescent="0.25">
      <c r="A47" s="35" t="s">
        <v>62</v>
      </c>
      <c r="B47" s="21" t="s">
        <v>65</v>
      </c>
    </row>
    <row r="49" spans="1:4" s="21" customFormat="1" x14ac:dyDescent="0.25">
      <c r="B49" s="21" t="s">
        <v>71</v>
      </c>
      <c r="C49" s="78">
        <f>'Master It!'!D23</f>
        <v>15</v>
      </c>
    </row>
    <row r="50" spans="1:4" x14ac:dyDescent="0.25">
      <c r="B50" s="21" t="s">
        <v>66</v>
      </c>
      <c r="C50" s="77">
        <f>M8/'Master It!'!D22</f>
        <v>22.668195207666592</v>
      </c>
    </row>
    <row r="51" spans="1:4" x14ac:dyDescent="0.25">
      <c r="B51" s="21" t="s">
        <v>67</v>
      </c>
      <c r="C51" s="77">
        <f>C50*C49</f>
        <v>340.02292811499888</v>
      </c>
    </row>
    <row r="53" spans="1:4" s="21" customFormat="1" x14ac:dyDescent="0.25">
      <c r="B53" s="21" t="s">
        <v>68</v>
      </c>
    </row>
    <row r="55" spans="1:4" x14ac:dyDescent="0.25">
      <c r="B55" s="21" t="s">
        <v>31</v>
      </c>
      <c r="C55" s="77">
        <f>NPV('Master It!'!D14,C8:M8)+PV('Master It!'!D14,11,,-C51)</f>
        <v>136.37144859436887</v>
      </c>
    </row>
    <row r="56" spans="1:4" s="21" customFormat="1" x14ac:dyDescent="0.25">
      <c r="C56" s="25"/>
    </row>
    <row r="57" spans="1:4" s="21" customFormat="1" x14ac:dyDescent="0.25">
      <c r="A57" s="35" t="s">
        <v>63</v>
      </c>
      <c r="B57" s="21" t="s">
        <v>73</v>
      </c>
      <c r="C57" s="25"/>
    </row>
    <row r="59" spans="1:4" s="21" customFormat="1" x14ac:dyDescent="0.25">
      <c r="B59" s="45" t="s">
        <v>72</v>
      </c>
      <c r="C59" s="45" t="s">
        <v>29</v>
      </c>
    </row>
    <row r="60" spans="1:4" hidden="1" x14ac:dyDescent="0.25">
      <c r="C60" s="42">
        <f>C55</f>
        <v>136.37144859436887</v>
      </c>
    </row>
    <row r="61" spans="1:4" x14ac:dyDescent="0.25">
      <c r="B61" s="46">
        <v>10</v>
      </c>
      <c r="C61" s="77">
        <f t="dataTable" ref="C61:C71" dt2D="0" dtr="0" r1="C49"/>
        <v>100.41024808099081</v>
      </c>
    </row>
    <row r="62" spans="1:4" x14ac:dyDescent="0.25">
      <c r="B62" s="46">
        <v>11</v>
      </c>
      <c r="C62" s="77">
        <v>107.60248818366641</v>
      </c>
      <c r="D62" s="47"/>
    </row>
    <row r="63" spans="1:4" x14ac:dyDescent="0.25">
      <c r="B63" s="46">
        <v>12</v>
      </c>
      <c r="C63" s="77">
        <v>114.79472828634202</v>
      </c>
      <c r="D63" s="47"/>
    </row>
    <row r="64" spans="1:4" x14ac:dyDescent="0.25">
      <c r="B64" s="46">
        <v>13</v>
      </c>
      <c r="C64" s="77">
        <v>121.98696838901763</v>
      </c>
      <c r="D64" s="47"/>
    </row>
    <row r="65" spans="2:4" x14ac:dyDescent="0.25">
      <c r="B65" s="46">
        <v>14</v>
      </c>
      <c r="C65" s="77">
        <v>129.17920849169326</v>
      </c>
      <c r="D65" s="47"/>
    </row>
    <row r="66" spans="2:4" x14ac:dyDescent="0.25">
      <c r="B66" s="46">
        <v>15</v>
      </c>
      <c r="C66" s="77">
        <v>136.37144859436887</v>
      </c>
      <c r="D66" s="47"/>
    </row>
    <row r="67" spans="2:4" x14ac:dyDescent="0.25">
      <c r="B67" s="46">
        <v>16</v>
      </c>
      <c r="C67" s="77">
        <v>143.56368869704448</v>
      </c>
      <c r="D67" s="47"/>
    </row>
    <row r="68" spans="2:4" x14ac:dyDescent="0.25">
      <c r="B68" s="46">
        <v>17</v>
      </c>
      <c r="C68" s="77">
        <v>150.7559287997201</v>
      </c>
      <c r="D68" s="47"/>
    </row>
    <row r="69" spans="2:4" x14ac:dyDescent="0.25">
      <c r="B69" s="46">
        <v>18</v>
      </c>
      <c r="C69" s="77">
        <v>157.94816890239571</v>
      </c>
      <c r="D69" s="47"/>
    </row>
    <row r="70" spans="2:4" x14ac:dyDescent="0.25">
      <c r="B70" s="46">
        <v>19</v>
      </c>
      <c r="C70" s="77">
        <v>165.14040900507132</v>
      </c>
      <c r="D70" s="47"/>
    </row>
    <row r="71" spans="2:4" x14ac:dyDescent="0.25">
      <c r="B71" s="46">
        <v>20</v>
      </c>
      <c r="C71" s="77">
        <v>172.33264910774693</v>
      </c>
      <c r="D71" s="47"/>
    </row>
  </sheetData>
  <mergeCells count="1">
    <mergeCell ref="B14:N1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Chapter 9</vt:lpstr>
      <vt:lpstr>Section 9.1</vt:lpstr>
      <vt:lpstr>Section 9.3</vt:lpstr>
      <vt:lpstr>Section 9.5</vt:lpstr>
      <vt:lpstr>Sheet1</vt:lpstr>
      <vt:lpstr>Master It!</vt:lpstr>
      <vt:lpstr>Solution</vt:lpstr>
      <vt:lpstr>'Section 9.5'!q?s_bby_ql_1_1</vt:lpstr>
    </vt:vector>
  </TitlesOfParts>
  <Company>Belmont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Smolira</dc:creator>
  <cp:lastModifiedBy>Aj Fontana</cp:lastModifiedBy>
  <cp:lastPrinted>2009-02-05T18:51:56Z</cp:lastPrinted>
  <dcterms:created xsi:type="dcterms:W3CDTF">2008-02-06T20:32:32Z</dcterms:created>
  <dcterms:modified xsi:type="dcterms:W3CDTF">2017-02-16T02:50:59Z</dcterms:modified>
</cp:coreProperties>
</file>