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j\Document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3" i="1" l="1"/>
  <c r="E52" i="1"/>
  <c r="E50" i="1"/>
  <c r="D53" i="1"/>
  <c r="D52" i="1"/>
  <c r="D50" i="1"/>
  <c r="C53" i="1"/>
  <c r="C52" i="1"/>
  <c r="C50" i="1"/>
  <c r="B53" i="1"/>
  <c r="B52" i="1"/>
  <c r="E48" i="1"/>
  <c r="E47" i="1"/>
  <c r="E45" i="1"/>
  <c r="D48" i="1"/>
  <c r="D47" i="1"/>
  <c r="D45" i="1"/>
  <c r="C48" i="1"/>
  <c r="C47" i="1"/>
  <c r="C45" i="1"/>
  <c r="B47" i="1"/>
  <c r="B48" i="1" s="1"/>
  <c r="E43" i="1"/>
  <c r="E42" i="1"/>
  <c r="E40" i="1"/>
  <c r="D43" i="1"/>
  <c r="D42" i="1"/>
  <c r="D40" i="1"/>
  <c r="C43" i="1"/>
  <c r="C42" i="1"/>
  <c r="A38" i="1"/>
  <c r="A37" i="1"/>
  <c r="A36" i="1"/>
  <c r="B42" i="1" s="1"/>
  <c r="B43" i="1" s="1"/>
  <c r="C40" i="1" s="1"/>
  <c r="C33" i="1"/>
  <c r="C32" i="1"/>
  <c r="C31" i="1"/>
  <c r="D28" i="1"/>
  <c r="D33" i="1" s="1"/>
  <c r="E33" i="1" s="1"/>
  <c r="D25" i="1"/>
  <c r="D24" i="1"/>
  <c r="D31" i="1" l="1"/>
  <c r="E31" i="1" s="1"/>
  <c r="D32" i="1"/>
  <c r="E32" i="1" s="1"/>
  <c r="E18" i="1"/>
  <c r="D18" i="1"/>
  <c r="E17" i="1"/>
  <c r="F17" i="1" s="1"/>
  <c r="G17" i="1" s="1"/>
  <c r="H17" i="1" s="1"/>
  <c r="I17" i="1" s="1"/>
  <c r="J17" i="1" s="1"/>
  <c r="D17" i="1"/>
  <c r="D16" i="1"/>
  <c r="E16" i="1" s="1"/>
  <c r="F16" i="1" s="1"/>
  <c r="B7" i="1"/>
  <c r="B8" i="1"/>
  <c r="B9" i="1" s="1"/>
  <c r="D3" i="1"/>
  <c r="D2" i="1"/>
  <c r="D4" i="1" s="1"/>
  <c r="D5" i="1" s="1"/>
  <c r="B11" i="1" l="1"/>
  <c r="B10" i="1"/>
  <c r="F18" i="1"/>
  <c r="D19" i="1"/>
  <c r="E19" i="1" l="1"/>
  <c r="F19" i="1" s="1"/>
  <c r="G19" i="1" s="1"/>
  <c r="H19" i="1" s="1"/>
</calcChain>
</file>

<file path=xl/sharedStrings.xml><?xml version="1.0" encoding="utf-8"?>
<sst xmlns="http://schemas.openxmlformats.org/spreadsheetml/2006/main" count="57" uniqueCount="46">
  <si>
    <t>Shares</t>
  </si>
  <si>
    <t>Year 1 Div</t>
  </si>
  <si>
    <t>Year 2 Div</t>
  </si>
  <si>
    <t>r</t>
  </si>
  <si>
    <t>Extra Cash</t>
  </si>
  <si>
    <t>Tbill</t>
  </si>
  <si>
    <t>Stock</t>
  </si>
  <si>
    <t>IRS Exclusion</t>
  </si>
  <si>
    <t>Tax Rate</t>
  </si>
  <si>
    <t>Income Tax Rate</t>
  </si>
  <si>
    <t>Personal Div Tax</t>
  </si>
  <si>
    <t>1)</t>
  </si>
  <si>
    <t>2)</t>
  </si>
  <si>
    <t>3)</t>
  </si>
  <si>
    <t>4)</t>
  </si>
  <si>
    <t>Woods</t>
  </si>
  <si>
    <t>Garcia</t>
  </si>
  <si>
    <t>Price</t>
  </si>
  <si>
    <t>Newton</t>
  </si>
  <si>
    <t>P1</t>
  </si>
  <si>
    <t>P2</t>
  </si>
  <si>
    <t>P3</t>
  </si>
  <si>
    <t>Sales</t>
  </si>
  <si>
    <t>Q1</t>
  </si>
  <si>
    <t>Q2</t>
  </si>
  <si>
    <t>Q3</t>
  </si>
  <si>
    <t>Q4</t>
  </si>
  <si>
    <t>45 Day</t>
  </si>
  <si>
    <t>60 Day</t>
  </si>
  <si>
    <t>30 Day</t>
  </si>
  <si>
    <t>Beginning Rec</t>
  </si>
  <si>
    <t>Cash Collections</t>
  </si>
  <si>
    <t>Ending Rec</t>
  </si>
  <si>
    <t>Credit Sales</t>
  </si>
  <si>
    <t>Credit Purchase</t>
  </si>
  <si>
    <t>Cash Disbursements</t>
  </si>
  <si>
    <t>Wages Taxes Expenses</t>
  </si>
  <si>
    <t>Interest</t>
  </si>
  <si>
    <t>Equipment</t>
  </si>
  <si>
    <t>April</t>
  </si>
  <si>
    <t>May</t>
  </si>
  <si>
    <t>June</t>
  </si>
  <si>
    <t>Credit Sale Collections</t>
  </si>
  <si>
    <t>Never</t>
  </si>
  <si>
    <t>1 Month</t>
  </si>
  <si>
    <t>Following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</si>
</sst>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topLeftCell="A46" workbookViewId="0">
      <selection activeCell="F59" sqref="F59"/>
    </sheetView>
  </sheetViews>
  <sheetFormatPr defaultRowHeight="15" x14ac:dyDescent="0.25"/>
  <cols>
    <col min="1" max="1" width="21.42578125" bestFit="1" customWidth="1"/>
    <col min="5" max="5" width="15.5703125" bestFit="1" customWidth="1"/>
    <col min="6" max="6" width="20.5703125" bestFit="1" customWidth="1"/>
  </cols>
  <sheetData>
    <row r="1" spans="1:10" x14ac:dyDescent="0.25">
      <c r="A1" s="1" t="s">
        <v>0</v>
      </c>
      <c r="B1" s="1">
        <v>2200</v>
      </c>
      <c r="C1" s="1"/>
      <c r="D1" s="1"/>
      <c r="E1" s="1"/>
      <c r="F1" s="1"/>
      <c r="G1" s="1"/>
      <c r="H1" s="1"/>
      <c r="I1" s="1"/>
      <c r="J1" s="1"/>
    </row>
    <row r="2" spans="1:10" x14ac:dyDescent="0.25">
      <c r="A2" s="1" t="s">
        <v>1</v>
      </c>
      <c r="B2" s="1">
        <v>1.6</v>
      </c>
      <c r="C2" s="1"/>
      <c r="D2" s="1">
        <f>(B1*B2)/(1+B4)</f>
        <v>2933.3333333333335</v>
      </c>
      <c r="E2" s="1"/>
      <c r="F2" s="1"/>
      <c r="G2" s="1"/>
      <c r="H2" s="1"/>
      <c r="I2" s="1"/>
      <c r="J2" s="1"/>
    </row>
    <row r="3" spans="1:10" x14ac:dyDescent="0.25">
      <c r="A3" s="1" t="s">
        <v>2</v>
      </c>
      <c r="B3" s="1">
        <v>60</v>
      </c>
      <c r="C3" s="1"/>
      <c r="D3" s="1">
        <f>(B1*B3)/((1+B4)^2)</f>
        <v>91666.666666666672</v>
      </c>
      <c r="E3" s="1"/>
      <c r="F3" s="1"/>
      <c r="G3" s="1"/>
      <c r="H3" s="1"/>
      <c r="I3" s="1"/>
      <c r="J3" s="1"/>
    </row>
    <row r="4" spans="1:10" x14ac:dyDescent="0.25">
      <c r="A4" s="1" t="s">
        <v>3</v>
      </c>
      <c r="B4" s="1">
        <v>0.2</v>
      </c>
      <c r="C4" s="1"/>
      <c r="D4" s="1">
        <f>SUM(D2:D3)</f>
        <v>94600</v>
      </c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>
        <f>D4/B1</f>
        <v>43</v>
      </c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>
        <f>B3/(1.2)</f>
        <v>50</v>
      </c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>
        <f>B1*B2</f>
        <v>3520</v>
      </c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>
        <f>((B8+B7*(B1))/110)</f>
        <v>1032</v>
      </c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>
        <f>B1-B9</f>
        <v>1168</v>
      </c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>
        <f>B9*B3</f>
        <v>61920</v>
      </c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 t="s">
        <v>4</v>
      </c>
      <c r="B15" s="1">
        <v>4000000</v>
      </c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 t="s">
        <v>5</v>
      </c>
      <c r="B16" s="1">
        <v>0.02</v>
      </c>
      <c r="C16" s="1" t="s">
        <v>11</v>
      </c>
      <c r="D16" s="1">
        <f>B16*(1-B19)</f>
        <v>1.2800000000000001E-2</v>
      </c>
      <c r="E16" s="1">
        <f>B15*(1+D16)^3</f>
        <v>4155574.4686079985</v>
      </c>
      <c r="F16" s="1">
        <f>E16*(1-B21)</f>
        <v>3740017.0217471989</v>
      </c>
      <c r="G16" s="1"/>
      <c r="H16" s="1"/>
      <c r="I16" s="1"/>
      <c r="J16" s="1"/>
    </row>
    <row r="17" spans="1:10" x14ac:dyDescent="0.25">
      <c r="A17" s="1" t="s">
        <v>6</v>
      </c>
      <c r="B17" s="1">
        <v>0.04</v>
      </c>
      <c r="C17" s="1" t="s">
        <v>12</v>
      </c>
      <c r="D17" s="1">
        <f>B17*B15</f>
        <v>160000</v>
      </c>
      <c r="E17" s="1">
        <f>D17*(1-B18)</f>
        <v>48000.000000000007</v>
      </c>
      <c r="F17" s="1">
        <f>E17*B19</f>
        <v>17280.000000000004</v>
      </c>
      <c r="G17" s="1">
        <f>D17-F17</f>
        <v>142720</v>
      </c>
      <c r="H17" s="1">
        <f>G17/B15</f>
        <v>3.5680000000000003E-2</v>
      </c>
      <c r="I17" s="1">
        <f>B15*(1+H17)^3</f>
        <v>4443618.4402657272</v>
      </c>
      <c r="J17" s="1">
        <f>I17*(1-B21)</f>
        <v>3999256.5962391547</v>
      </c>
    </row>
    <row r="18" spans="1:10" x14ac:dyDescent="0.25">
      <c r="A18" s="1" t="s">
        <v>7</v>
      </c>
      <c r="B18" s="1">
        <v>0.7</v>
      </c>
      <c r="C18" s="1" t="s">
        <v>13</v>
      </c>
      <c r="D18" s="1">
        <f>B15*(1-B21)</f>
        <v>3600000</v>
      </c>
      <c r="E18" s="1">
        <f>B16*(1-B20)</f>
        <v>1.3599999999999999E-2</v>
      </c>
      <c r="F18" s="1">
        <f>D18*(1+E18)^3</f>
        <v>3748886.6236415999</v>
      </c>
      <c r="G18" s="1"/>
      <c r="H18" s="1"/>
      <c r="I18" s="1"/>
      <c r="J18" s="1"/>
    </row>
    <row r="19" spans="1:10" x14ac:dyDescent="0.25">
      <c r="A19" s="1" t="s">
        <v>8</v>
      </c>
      <c r="B19" s="1">
        <v>0.36</v>
      </c>
      <c r="C19" s="1" t="s">
        <v>14</v>
      </c>
      <c r="D19" s="1">
        <f>D18*B17</f>
        <v>144000</v>
      </c>
      <c r="E19" s="1">
        <f>D19*B20</f>
        <v>46080</v>
      </c>
      <c r="F19" s="1">
        <f>D19-E19</f>
        <v>97920</v>
      </c>
      <c r="G19" s="1">
        <f>F19/D18</f>
        <v>2.7199999999999998E-2</v>
      </c>
      <c r="H19" s="1">
        <f>D18*(1+G19)^3</f>
        <v>3901822.7171327993</v>
      </c>
      <c r="I19" s="1"/>
      <c r="J19" s="1"/>
    </row>
    <row r="20" spans="1:10" x14ac:dyDescent="0.25">
      <c r="A20" s="1" t="s">
        <v>9</v>
      </c>
      <c r="B20" s="1">
        <v>0.32</v>
      </c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 t="s">
        <v>10</v>
      </c>
      <c r="B21" s="1">
        <v>0.1</v>
      </c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5">
      <c r="A23" s="3"/>
      <c r="B23" s="3" t="s">
        <v>17</v>
      </c>
      <c r="C23" s="3"/>
      <c r="D23" s="3"/>
      <c r="E23" s="3"/>
      <c r="F23" s="3"/>
      <c r="G23" s="3"/>
      <c r="H23" s="3"/>
      <c r="I23" s="3"/>
      <c r="J23" s="3"/>
    </row>
    <row r="24" spans="1:10" x14ac:dyDescent="0.25">
      <c r="A24" s="3" t="s">
        <v>15</v>
      </c>
      <c r="B24" s="3">
        <v>55</v>
      </c>
      <c r="C24" s="3">
        <v>2300</v>
      </c>
      <c r="D24" s="3">
        <f>11*C24</f>
        <v>25300</v>
      </c>
      <c r="E24" s="3"/>
      <c r="F24" s="3"/>
      <c r="G24" s="3"/>
      <c r="H24" s="3"/>
      <c r="I24" s="3"/>
      <c r="J24" s="3"/>
    </row>
    <row r="25" spans="1:10" x14ac:dyDescent="0.25">
      <c r="A25" s="3" t="s">
        <v>16</v>
      </c>
      <c r="B25" s="3">
        <v>55</v>
      </c>
      <c r="C25" s="3">
        <v>2300</v>
      </c>
      <c r="D25" s="3">
        <f>1150*16-2300*5</f>
        <v>6900</v>
      </c>
      <c r="E25" s="3"/>
      <c r="F25" s="3"/>
      <c r="G25" s="3"/>
      <c r="H25" s="3"/>
      <c r="I25" s="3"/>
      <c r="J25" s="3"/>
    </row>
    <row r="26" spans="1:10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5">
      <c r="A27" s="3" t="s">
        <v>18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25">
      <c r="A28" s="3" t="s">
        <v>0</v>
      </c>
      <c r="B28" s="3">
        <v>90000</v>
      </c>
      <c r="C28" s="3"/>
      <c r="D28" s="3">
        <f>B28*B29</f>
        <v>7200000</v>
      </c>
      <c r="E28" s="3"/>
      <c r="F28" s="3"/>
      <c r="G28" s="3"/>
      <c r="H28" s="3"/>
      <c r="I28" s="3"/>
      <c r="J28" s="3"/>
    </row>
    <row r="29" spans="1:10" x14ac:dyDescent="0.25">
      <c r="A29" s="3" t="s">
        <v>17</v>
      </c>
      <c r="B29" s="3">
        <v>80</v>
      </c>
      <c r="C29" s="3"/>
      <c r="D29" s="3"/>
      <c r="E29" s="3"/>
      <c r="F29" s="3"/>
      <c r="G29" s="3"/>
      <c r="H29" s="3"/>
      <c r="I29" s="3"/>
      <c r="J29" s="3"/>
    </row>
    <row r="30" spans="1:10" x14ac:dyDescent="0.25">
      <c r="A30" s="3" t="s">
        <v>0</v>
      </c>
      <c r="B30" s="3">
        <v>8500</v>
      </c>
      <c r="C30" s="3"/>
      <c r="D30" s="3"/>
      <c r="E30" s="3"/>
      <c r="F30" s="3"/>
      <c r="G30" s="3"/>
      <c r="H30" s="3"/>
      <c r="I30" s="3"/>
      <c r="J30" s="3"/>
    </row>
    <row r="31" spans="1:10" x14ac:dyDescent="0.25">
      <c r="A31" s="3" t="s">
        <v>19</v>
      </c>
      <c r="B31" s="3">
        <v>80</v>
      </c>
      <c r="C31" s="3">
        <f>B31*B30</f>
        <v>680000</v>
      </c>
      <c r="D31" s="3">
        <f>$D$28+C31</f>
        <v>7880000</v>
      </c>
      <c r="E31" s="3">
        <f>D31/($B$28+$B$30)</f>
        <v>80</v>
      </c>
      <c r="F31" s="3"/>
      <c r="G31" s="3"/>
      <c r="H31" s="3"/>
      <c r="I31" s="3"/>
      <c r="J31" s="3"/>
    </row>
    <row r="32" spans="1:10" x14ac:dyDescent="0.25">
      <c r="A32" s="3" t="s">
        <v>20</v>
      </c>
      <c r="B32" s="3">
        <v>60</v>
      </c>
      <c r="C32" s="3">
        <f>B32*B30</f>
        <v>510000</v>
      </c>
      <c r="D32" s="3">
        <f t="shared" ref="D32:D33" si="0">$D$28+C32</f>
        <v>7710000</v>
      </c>
      <c r="E32" s="3">
        <f t="shared" ref="E32:E33" si="1">D32/($B$28+$B$30)</f>
        <v>78.274111675126903</v>
      </c>
      <c r="F32" s="3"/>
      <c r="G32" s="3"/>
      <c r="H32" s="3"/>
      <c r="I32" s="3"/>
      <c r="J32" s="3"/>
    </row>
    <row r="33" spans="1:10" x14ac:dyDescent="0.25">
      <c r="A33" s="3" t="s">
        <v>21</v>
      </c>
      <c r="B33" s="3">
        <v>50</v>
      </c>
      <c r="C33" s="3">
        <f>B33*B30</f>
        <v>425000</v>
      </c>
      <c r="D33" s="3">
        <f t="shared" si="0"/>
        <v>7625000</v>
      </c>
      <c r="E33" s="3">
        <f t="shared" si="1"/>
        <v>77.411167512690355</v>
      </c>
      <c r="F33" s="3"/>
      <c r="G33" s="3"/>
      <c r="H33" s="3"/>
      <c r="I33" s="3"/>
      <c r="J33" s="3"/>
    </row>
    <row r="36" spans="1:10" x14ac:dyDescent="0.25">
      <c r="A36" s="4">
        <f>(45/90)</f>
        <v>0.5</v>
      </c>
      <c r="B36" s="4"/>
      <c r="C36" s="4"/>
      <c r="D36" s="4"/>
      <c r="E36" s="4"/>
      <c r="F36" s="4"/>
      <c r="G36" s="4"/>
      <c r="H36" s="4"/>
      <c r="I36" s="4"/>
      <c r="J36" s="4"/>
    </row>
    <row r="37" spans="1:10" x14ac:dyDescent="0.25">
      <c r="A37" s="4">
        <f>60/90</f>
        <v>0.66666666666666663</v>
      </c>
      <c r="B37" s="4"/>
      <c r="C37" s="4"/>
      <c r="D37" s="4"/>
      <c r="E37" s="4"/>
      <c r="F37" s="4"/>
      <c r="G37" s="4"/>
      <c r="H37" s="4"/>
      <c r="I37" s="4"/>
      <c r="J37" s="4"/>
    </row>
    <row r="38" spans="1:10" x14ac:dyDescent="0.25">
      <c r="A38" s="4">
        <f>30/90</f>
        <v>0.33333333333333331</v>
      </c>
      <c r="B38" s="4"/>
      <c r="C38" s="4"/>
      <c r="D38" s="4"/>
      <c r="E38" s="4"/>
      <c r="F38" s="4"/>
      <c r="G38" s="4"/>
      <c r="H38" s="4"/>
      <c r="I38" s="4"/>
      <c r="J38" s="4"/>
    </row>
    <row r="39" spans="1:10" x14ac:dyDescent="0.25">
      <c r="A39" s="4" t="s">
        <v>27</v>
      </c>
      <c r="B39" s="4" t="s">
        <v>23</v>
      </c>
      <c r="C39" s="4" t="s">
        <v>24</v>
      </c>
      <c r="D39" s="4" t="s">
        <v>25</v>
      </c>
      <c r="E39" s="4" t="s">
        <v>26</v>
      </c>
      <c r="F39" s="4"/>
      <c r="G39" s="4"/>
      <c r="H39" s="4"/>
      <c r="I39" s="4"/>
      <c r="J39" s="4"/>
    </row>
    <row r="40" spans="1:10" x14ac:dyDescent="0.25">
      <c r="A40" s="4" t="s">
        <v>30</v>
      </c>
      <c r="B40" s="4">
        <v>340</v>
      </c>
      <c r="C40" s="4">
        <f>B43</f>
        <v>375</v>
      </c>
      <c r="D40" s="4">
        <f>C43</f>
        <v>390</v>
      </c>
      <c r="E40" s="4">
        <f>D43</f>
        <v>430</v>
      </c>
      <c r="F40" s="4"/>
      <c r="G40" s="4"/>
      <c r="H40" s="4"/>
      <c r="I40" s="4"/>
      <c r="J40" s="4"/>
    </row>
    <row r="41" spans="1:10" x14ac:dyDescent="0.25">
      <c r="A41" s="4" t="s">
        <v>22</v>
      </c>
      <c r="B41" s="4">
        <v>750</v>
      </c>
      <c r="C41" s="4">
        <v>780</v>
      </c>
      <c r="D41" s="4">
        <v>860</v>
      </c>
      <c r="E41" s="4">
        <v>940</v>
      </c>
      <c r="F41" s="4"/>
      <c r="G41" s="4"/>
      <c r="H41" s="4"/>
      <c r="I41" s="4"/>
      <c r="J41" s="4"/>
    </row>
    <row r="42" spans="1:10" x14ac:dyDescent="0.25">
      <c r="A42" s="4" t="s">
        <v>31</v>
      </c>
      <c r="B42" s="4">
        <f>-(B40+A36*B41)</f>
        <v>-715</v>
      </c>
      <c r="C42" s="4">
        <f>-(C40+A36*C41)</f>
        <v>-765</v>
      </c>
      <c r="D42" s="4">
        <f>-(D40+A36*D41)</f>
        <v>-820</v>
      </c>
      <c r="E42" s="4">
        <f>-(E40+A36*(E41))</f>
        <v>-900</v>
      </c>
      <c r="F42" s="4"/>
      <c r="G42" s="4"/>
      <c r="H42" s="4"/>
      <c r="I42" s="4"/>
      <c r="J42" s="4"/>
    </row>
    <row r="43" spans="1:10" x14ac:dyDescent="0.25">
      <c r="A43" s="4" t="s">
        <v>32</v>
      </c>
      <c r="B43" s="4">
        <f>B40+B41+B42</f>
        <v>375</v>
      </c>
      <c r="C43" s="4">
        <f>SUM(C40:C42)</f>
        <v>390</v>
      </c>
      <c r="D43" s="4">
        <f>SUM(D40:D42)</f>
        <v>430</v>
      </c>
      <c r="E43" s="4">
        <f>SUM(E40:E42)</f>
        <v>470</v>
      </c>
      <c r="F43" s="4"/>
      <c r="G43" s="4"/>
      <c r="H43" s="4"/>
      <c r="I43" s="4"/>
      <c r="J43" s="4"/>
    </row>
    <row r="44" spans="1:10" x14ac:dyDescent="0.25">
      <c r="A44" s="4" t="s">
        <v>28</v>
      </c>
      <c r="B44" s="4"/>
      <c r="C44" s="4"/>
      <c r="D44" s="4"/>
      <c r="E44" s="4"/>
      <c r="F44" s="4"/>
      <c r="G44" s="4"/>
      <c r="H44" s="4"/>
      <c r="I44" s="4"/>
      <c r="J44" s="4"/>
    </row>
    <row r="45" spans="1:10" x14ac:dyDescent="0.25">
      <c r="A45" s="4" t="s">
        <v>30</v>
      </c>
      <c r="B45" s="4">
        <v>340</v>
      </c>
      <c r="C45" s="4">
        <f>B48</f>
        <v>500</v>
      </c>
      <c r="D45" s="4">
        <f>C48</f>
        <v>520</v>
      </c>
      <c r="E45" s="4">
        <f>D48</f>
        <v>573.33333333333337</v>
      </c>
      <c r="F45" s="4"/>
      <c r="G45" s="4"/>
      <c r="H45" s="4"/>
      <c r="I45" s="4"/>
      <c r="J45" s="4"/>
    </row>
    <row r="46" spans="1:10" x14ac:dyDescent="0.25">
      <c r="A46" s="4" t="s">
        <v>22</v>
      </c>
      <c r="B46" s="4">
        <v>750</v>
      </c>
      <c r="C46" s="4">
        <v>780</v>
      </c>
      <c r="D46" s="4">
        <v>860</v>
      </c>
      <c r="E46" s="4">
        <v>940</v>
      </c>
      <c r="F46" s="4"/>
      <c r="G46" s="4"/>
      <c r="H46" s="4"/>
      <c r="I46" s="4"/>
      <c r="J46" s="4"/>
    </row>
    <row r="47" spans="1:10" x14ac:dyDescent="0.25">
      <c r="A47" s="4" t="s">
        <v>31</v>
      </c>
      <c r="B47" s="4">
        <f>-(B45+A38*B46)</f>
        <v>-590</v>
      </c>
      <c r="C47" s="4">
        <f>-(C45+A38*C46)</f>
        <v>-760</v>
      </c>
      <c r="D47" s="4">
        <f>-(D45+D46*A38)</f>
        <v>-806.66666666666663</v>
      </c>
      <c r="E47" s="4">
        <f>-(E45+E46*A38)</f>
        <v>-886.66666666666674</v>
      </c>
      <c r="F47" s="4"/>
      <c r="G47" s="4"/>
      <c r="H47" s="4"/>
      <c r="I47" s="4"/>
      <c r="J47" s="4"/>
    </row>
    <row r="48" spans="1:10" x14ac:dyDescent="0.25">
      <c r="A48" s="4" t="s">
        <v>32</v>
      </c>
      <c r="B48" s="4">
        <f>SUM(B45:B47)</f>
        <v>500</v>
      </c>
      <c r="C48" s="4">
        <f>SUM(C45:C47)</f>
        <v>520</v>
      </c>
      <c r="D48" s="4">
        <f>SUM(D45:D47)</f>
        <v>573.33333333333337</v>
      </c>
      <c r="E48" s="4">
        <f>SUM(E45:E47)</f>
        <v>626.66666666666674</v>
      </c>
      <c r="F48" s="4"/>
      <c r="G48" s="4"/>
      <c r="H48" s="4"/>
      <c r="I48" s="4"/>
      <c r="J48" s="4"/>
    </row>
    <row r="49" spans="1:10" x14ac:dyDescent="0.25">
      <c r="A49" s="4" t="s">
        <v>29</v>
      </c>
      <c r="B49" s="4"/>
      <c r="C49" s="4"/>
      <c r="D49" s="4"/>
      <c r="E49" s="4"/>
      <c r="F49" s="4"/>
      <c r="G49" s="4"/>
      <c r="H49" s="4"/>
      <c r="I49" s="4"/>
      <c r="J49" s="4"/>
    </row>
    <row r="50" spans="1:10" x14ac:dyDescent="0.25">
      <c r="A50" s="4" t="s">
        <v>30</v>
      </c>
      <c r="B50" s="4">
        <v>340</v>
      </c>
      <c r="C50" s="4">
        <f>B53</f>
        <v>250</v>
      </c>
      <c r="D50" s="4">
        <f>C53</f>
        <v>260</v>
      </c>
      <c r="E50" s="4">
        <f>D53</f>
        <v>286.66666666666674</v>
      </c>
      <c r="F50" s="4"/>
      <c r="G50" s="4"/>
      <c r="H50" s="4"/>
      <c r="I50" s="4"/>
      <c r="J50" s="4"/>
    </row>
    <row r="51" spans="1:10" x14ac:dyDescent="0.25">
      <c r="A51" s="4" t="s">
        <v>22</v>
      </c>
      <c r="B51" s="4">
        <v>750</v>
      </c>
      <c r="C51" s="4">
        <v>780</v>
      </c>
      <c r="D51" s="4">
        <v>860</v>
      </c>
      <c r="E51" s="4">
        <v>940</v>
      </c>
      <c r="F51" s="4"/>
      <c r="G51" s="4"/>
      <c r="H51" s="4"/>
      <c r="I51" s="4"/>
      <c r="J51" s="4"/>
    </row>
    <row r="52" spans="1:10" x14ac:dyDescent="0.25">
      <c r="A52" s="4" t="s">
        <v>31</v>
      </c>
      <c r="B52" s="4">
        <f>-(B50+B51*A37)</f>
        <v>-840</v>
      </c>
      <c r="C52" s="4">
        <f>-(C50+A37*C51)</f>
        <v>-770</v>
      </c>
      <c r="D52" s="4">
        <f>-(D50+D51*A37)</f>
        <v>-833.33333333333326</v>
      </c>
      <c r="E52" s="4">
        <f>-(E50+E51*A37)</f>
        <v>-913.33333333333337</v>
      </c>
      <c r="F52" s="4"/>
      <c r="G52" s="4"/>
      <c r="H52" s="4"/>
      <c r="I52" s="4"/>
      <c r="J52" s="4"/>
    </row>
    <row r="53" spans="1:10" x14ac:dyDescent="0.25">
      <c r="A53" s="4" t="s">
        <v>32</v>
      </c>
      <c r="B53" s="4">
        <f>SUM(B50:B52)</f>
        <v>250</v>
      </c>
      <c r="C53" s="4">
        <f>SUM(C50:C52)</f>
        <v>260</v>
      </c>
      <c r="D53" s="4">
        <f>SUM(D50:D52)</f>
        <v>286.66666666666674</v>
      </c>
      <c r="E53" s="4">
        <f>SUM(E50:E52)</f>
        <v>313.33333333333337</v>
      </c>
      <c r="F53" s="4"/>
      <c r="G53" s="4"/>
      <c r="H53" s="4"/>
      <c r="I53" s="4"/>
      <c r="J53" s="4"/>
    </row>
    <row r="55" spans="1:10" x14ac:dyDescent="0.25">
      <c r="B55" t="s">
        <v>39</v>
      </c>
      <c r="C55" t="s">
        <v>40</v>
      </c>
      <c r="D55" t="s">
        <v>41</v>
      </c>
      <c r="F55" t="s">
        <v>42</v>
      </c>
    </row>
    <row r="56" spans="1:10" x14ac:dyDescent="0.25">
      <c r="A56" s="2" t="s">
        <v>33</v>
      </c>
      <c r="B56">
        <v>328000</v>
      </c>
      <c r="C56">
        <v>308000</v>
      </c>
      <c r="D56">
        <v>368000</v>
      </c>
      <c r="E56" t="s">
        <v>43</v>
      </c>
      <c r="F56">
        <v>0.05</v>
      </c>
    </row>
    <row r="57" spans="1:10" x14ac:dyDescent="0.25">
      <c r="A57" s="2" t="s">
        <v>34</v>
      </c>
      <c r="B57">
        <v>136000</v>
      </c>
      <c r="C57">
        <v>159000</v>
      </c>
      <c r="D57">
        <v>184000</v>
      </c>
      <c r="E57" t="s">
        <v>44</v>
      </c>
      <c r="F57">
        <v>0.2</v>
      </c>
    </row>
    <row r="58" spans="1:10" x14ac:dyDescent="0.25">
      <c r="A58" s="2" t="s">
        <v>35</v>
      </c>
      <c r="E58" t="s">
        <v>45</v>
      </c>
      <c r="F58">
        <v>0.75</v>
      </c>
    </row>
    <row r="59" spans="1:10" x14ac:dyDescent="0.25">
      <c r="A59" s="2" t="s">
        <v>36</v>
      </c>
      <c r="B59">
        <v>44800</v>
      </c>
      <c r="C59">
        <v>12300</v>
      </c>
      <c r="D59">
        <v>63800</v>
      </c>
    </row>
    <row r="60" spans="1:10" x14ac:dyDescent="0.25">
      <c r="A60" s="2" t="s">
        <v>37</v>
      </c>
      <c r="B60">
        <v>11800</v>
      </c>
      <c r="C60">
        <v>11800</v>
      </c>
      <c r="D60">
        <v>11800</v>
      </c>
    </row>
    <row r="61" spans="1:10" x14ac:dyDescent="0.25">
      <c r="A61" s="2" t="s">
        <v>38</v>
      </c>
      <c r="B61">
        <v>88000</v>
      </c>
      <c r="C61">
        <v>166000</v>
      </c>
      <c r="D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Fontana</dc:creator>
  <cp:lastModifiedBy>Aj Fontana</cp:lastModifiedBy>
  <dcterms:created xsi:type="dcterms:W3CDTF">2017-03-13T19:21:30Z</dcterms:created>
  <dcterms:modified xsi:type="dcterms:W3CDTF">2017-03-13T22:12:55Z</dcterms:modified>
</cp:coreProperties>
</file>