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&amp;L writ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<sst xmlns="http://schemas.openxmlformats.org/spreadsheetml/2006/main" count="128" uniqueCount="91">
  <si>
    <t xml:space="preserve">Total P&amp;L from Intraday Orders</t>
  </si>
  <si>
    <t xml:space="preserve">Total P&amp;L from Delivery Orders</t>
  </si>
  <si>
    <t xml:space="preserve">Initial Capital</t>
  </si>
  <si>
    <t xml:space="preserve">Total P&amp;L </t>
  </si>
  <si>
    <t xml:space="preserve">Current worth</t>
  </si>
  <si>
    <t xml:space="preserve">0.03% or Rs. 20/executed order whichever is lower</t>
  </si>
  <si>
    <t xml:space="preserve">  0.025% on the sell side</t>
  </si>
  <si>
    <t xml:space="preserve">NSE: 0.00325%
BSE: 0.003%</t>
  </si>
  <si>
    <t xml:space="preserve">  ₹5 / crore</t>
  </si>
  <si>
    <t xml:space="preserve">0.003% or ₹300 / crore on buy side</t>
  </si>
  <si>
    <t xml:space="preserve">Total fund Available in Trading account in T+2 days</t>
  </si>
  <si>
    <t xml:space="preserve">Total Realized P&amp;L</t>
  </si>
  <si>
    <t xml:space="preserve">Total worth </t>
  </si>
  <si>
    <t xml:space="preserve">Tot % Appreciation</t>
  </si>
  <si>
    <t xml:space="preserve">P&amp;L for Intraday</t>
  </si>
  <si>
    <t xml:space="preserve">P or L?</t>
  </si>
  <si>
    <t xml:space="preserve">Charges for Intraday</t>
  </si>
  <si>
    <t xml:space="preserve">Date</t>
  </si>
  <si>
    <t xml:space="preserve">Company</t>
  </si>
  <si>
    <t xml:space="preserve">QTY</t>
  </si>
  <si>
    <t xml:space="preserve">BUY</t>
  </si>
  <si>
    <t xml:space="preserve">SELL</t>
  </si>
  <si>
    <t xml:space="preserve">NET P&amp;L</t>
  </si>
  <si>
    <t xml:space="preserve">REAL P&amp;L</t>
  </si>
  <si>
    <t xml:space="preserve">Total Charges</t>
  </si>
  <si>
    <t xml:space="preserve">TURNOVER</t>
  </si>
  <si>
    <t xml:space="preserve">%</t>
  </si>
  <si>
    <t xml:space="preserve">Total Balance Calculation</t>
  </si>
  <si>
    <t xml:space="preserve">BROKERAGE</t>
  </si>
  <si>
    <t xml:space="preserve">STT</t>
  </si>
  <si>
    <t xml:space="preserve">ExTrChg</t>
  </si>
  <si>
    <t xml:space="preserve">GST</t>
  </si>
  <si>
    <t xml:space="preserve">SEBI charges</t>
  </si>
  <si>
    <t xml:space="preserve">Stamp Duty</t>
  </si>
  <si>
    <t xml:space="preserve">10/10/2000</t>
  </si>
  <si>
    <t xml:space="preserve">TATA</t>
  </si>
  <si>
    <t xml:space="preserve">Total Capital</t>
  </si>
  <si>
    <t xml:space="preserve">12/12/2012</t>
  </si>
  <si>
    <t xml:space="preserve">P&amp;L intraday</t>
  </si>
  <si>
    <t xml:space="preserve">P&amp;L Delivery</t>
  </si>
  <si>
    <t xml:space="preserve">Delivery Buy</t>
  </si>
  <si>
    <t xml:space="preserve">Total Balance</t>
  </si>
  <si>
    <t xml:space="preserve">Explanation</t>
  </si>
  <si>
    <t xml:space="preserve">Fund in</t>
  </si>
  <si>
    <t xml:space="preserve">Fund Out</t>
  </si>
  <si>
    <t xml:space="preserve">Fund Added</t>
  </si>
  <si>
    <t xml:space="preserve">02/09/2020</t>
  </si>
  <si>
    <t xml:space="preserve">23/09/2020</t>
  </si>
  <si>
    <t xml:space="preserve">27/10/2020</t>
  </si>
  <si>
    <t xml:space="preserve">October 2020 P&amp;L</t>
  </si>
  <si>
    <t xml:space="preserve">November 2020 P&amp;L</t>
  </si>
  <si>
    <t xml:space="preserve">December 2020 P&amp;L</t>
  </si>
  <si>
    <t xml:space="preserve">January 2021 P&amp;L</t>
  </si>
  <si>
    <t xml:space="preserve">11/01/2021</t>
  </si>
  <si>
    <t xml:space="preserve">February 2021 P&amp;L</t>
  </si>
  <si>
    <t xml:space="preserve">March 2021 P&amp;L</t>
  </si>
  <si>
    <t xml:space="preserve">Fund used for Delivery BUY </t>
  </si>
  <si>
    <t xml:space="preserve">Total  Fund IN &amp; OUT</t>
  </si>
  <si>
    <t xml:space="preserve">  Zero Brokerage</t>
  </si>
  <si>
    <t xml:space="preserve">0.1% on buy &amp; sell</t>
  </si>
  <si>
    <t xml:space="preserve">18% on (brokerage + transaction charges)</t>
  </si>
  <si>
    <t xml:space="preserve">₹5 / crore</t>
  </si>
  <si>
    <t xml:space="preserve">0.015% or ₹1500 / crore on buy side</t>
  </si>
  <si>
    <t xml:space="preserve">P&amp;L for Delivery</t>
  </si>
  <si>
    <t xml:space="preserve">Target?</t>
  </si>
  <si>
    <t xml:space="preserve">Fund used </t>
  </si>
  <si>
    <t xml:space="preserve">Charges for Delivery</t>
  </si>
  <si>
    <t xml:space="preserve">Closing Date</t>
  </si>
  <si>
    <t xml:space="preserve">DP Applicable?</t>
  </si>
  <si>
    <t xml:space="preserve">Min TGT ?</t>
  </si>
  <si>
    <t xml:space="preserve">TGT %</t>
  </si>
  <si>
    <t xml:space="preserve">13/12/2012</t>
  </si>
  <si>
    <t xml:space="preserve">5/5/2021</t>
  </si>
  <si>
    <t xml:space="preserve">yes</t>
  </si>
  <si>
    <t xml:space="preserve">Sold w others</t>
  </si>
  <si>
    <t xml:space="preserve">For calculation</t>
  </si>
  <si>
    <t xml:space="preserve">P&amp;L</t>
  </si>
  <si>
    <t xml:space="preserve">Min TGT</t>
  </si>
  <si>
    <t xml:space="preserve">qty</t>
  </si>
  <si>
    <t xml:space="preserve">EIHOTEL</t>
  </si>
  <si>
    <t xml:space="preserve">GRANULES</t>
  </si>
  <si>
    <t xml:space="preserve">GLENMARK</t>
  </si>
  <si>
    <t xml:space="preserve">Cummind</t>
  </si>
  <si>
    <t xml:space="preserve">AMBUJACEM</t>
  </si>
  <si>
    <t xml:space="preserve">APOLLOTYRE</t>
  </si>
  <si>
    <t xml:space="preserve">ESCORTS</t>
  </si>
  <si>
    <t xml:space="preserve">Important links in Zerodha</t>
  </si>
  <si>
    <t xml:space="preserve">P&amp;L reports</t>
  </si>
  <si>
    <t xml:space="preserve">https://console.zerodha.com/reports/pnl</t>
  </si>
  <si>
    <t xml:space="preserve">Funds </t>
  </si>
  <si>
    <t xml:space="preserve">https://console.zerodha.com/funds/statement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</si>
</sst>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0.00"/>
    <numFmt numFmtId="166" formatCode="[$₹-4009]#,##0.00;[RED]\-[$₹-4009]#,##0.00"/>
    <numFmt numFmtId="167" formatCode="0.00%"/>
    <numFmt numFmtId="168" formatCode="0.00"/>
    <numFmt numFmtId="169" formatCode="@"/>
    <numFmt numFmtId="170" formatCode="0"/>
    <numFmt numFmtId="171" formatCode="General"/>
    <numFmt numFmtId="172" formatCode="[$-809]@"/>
    <numFmt numFmtId="173" formatCode="&quot;TRUE&quot;;&quot;TRUE&quot;;&quot;FALSE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11"/>
      <name val="Times New Roman"/>
      <family val="1"/>
      <charset val="1"/>
    </font>
    <font>
      <b val="true"/>
      <sz val="16"/>
      <color rgb="FF0000FF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2"/>
      <color rgb="FF000000"/>
      <name val="Bitstream Vera Sans Mono"/>
      <family val="3"/>
      <charset val="1"/>
    </font>
    <font>
      <b val="true"/>
      <sz val="15"/>
      <color rgb="FF000000"/>
      <name val="Bitstream Vera Sans Mono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CC"/>
      <name val="Calibri"/>
      <family val="2"/>
      <charset val="1"/>
    </font>
    <font>
      <b val="true"/>
      <sz val="14"/>
      <color rgb="FF009900"/>
      <name val="Calibri"/>
      <family val="2"/>
      <charset val="1"/>
    </font>
    <font>
      <b val="true"/>
      <sz val="11"/>
      <color rgb="FF0000CC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5"/>
      <color rgb="FFFF0000"/>
      <name val="Arial"/>
      <family val="2"/>
      <charset val="1"/>
    </font>
    <font>
      <b val="true"/>
      <sz val="10.5"/>
      <color rgb="FF0099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8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8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127622"/>
        <bgColor rgb="FF009900"/>
      </patternFill>
    </fill>
    <fill>
      <patternFill patternType="solid">
        <fgColor rgb="FFFFFF00"/>
        <bgColor rgb="FFFFD320"/>
      </patternFill>
    </fill>
    <fill>
      <patternFill patternType="solid">
        <fgColor rgb="FF66FF99"/>
        <bgColor rgb="FF66FFFF"/>
      </patternFill>
    </fill>
    <fill>
      <patternFill patternType="solid">
        <fgColor rgb="FFEEEEEE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EEEEEE"/>
      </patternFill>
    </fill>
    <fill>
      <patternFill patternType="solid">
        <fgColor rgb="FF00CC33"/>
        <bgColor rgb="FF009900"/>
      </patternFill>
    </fill>
    <fill>
      <patternFill patternType="solid">
        <fgColor rgb="FFFFBF00"/>
        <bgColor rgb="FFFFD320"/>
      </patternFill>
    </fill>
    <fill>
      <patternFill patternType="solid">
        <fgColor rgb="FF66FFFF"/>
        <bgColor rgb="FF66FF99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hair"/>
      <top style="thick"/>
      <bottom style="thick"/>
      <diagonal/>
    </border>
    <border diagonalUp="false" diagonalDown="false">
      <left style="hair"/>
      <right style="thick"/>
      <top style="thick"/>
      <bottom style="thick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hair"/>
      <top/>
      <bottom style="hair"/>
      <diagonal/>
    </border>
    <border diagonalUp="false" diagonalDown="false">
      <left style="hair"/>
      <right style="thick"/>
      <top/>
      <bottom style="hair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hair"/>
      <top style="thick"/>
      <bottom style="medium"/>
      <diagonal/>
    </border>
    <border diagonalUp="false" diagonalDown="false">
      <left style="hair"/>
      <right style="hair"/>
      <top style="thick"/>
      <bottom style="medium"/>
      <diagonal/>
    </border>
    <border diagonalUp="false" diagonalDown="false">
      <left style="hair"/>
      <right style="thick"/>
      <top style="thick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thick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hair"/>
      <right style="thick"/>
      <top style="thick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5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4" fillId="5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5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5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4" fillId="5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5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5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1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5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5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5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5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2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4" fillId="11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11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11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1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osed" xfId="20"/>
    <cellStyle name="P&amp;L loss" xfId="21"/>
    <cellStyle name="P&amp;L profit" xfId="22"/>
    <cellStyle name="Untitled1" xfId="23"/>
    <cellStyle name="Untitled2" xfId="24"/>
  </cellStyles>
  <dxfs count="4">
    <dxf>
      <font>
        <name val="Calibri"/>
        <charset val="1"/>
        <family val="2"/>
        <color rgb="FF000000"/>
        <sz val="11"/>
      </font>
      <fill>
        <patternFill>
          <bgColor rgb="FF00CC3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320"/>
        </patternFill>
      </fill>
    </dxf>
  </dxf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D32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66FF99"/>
      <rgbColor rgb="FF99CC00"/>
      <rgbColor rgb="FFFFBF00"/>
      <rgbColor rgb="FFFF9900"/>
      <rgbColor rgb="FFFF6600"/>
      <rgbColor rgb="FF666699"/>
      <rgbColor rgb="FF969696"/>
      <rgbColor rgb="FF003366"/>
      <rgbColor rgb="FF0099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nsole.zerodha.com/reports/p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62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E78" activeCellId="0" sqref="B78:E78"/>
    </sheetView>
  </sheetViews>
  <sheetFormatPr defaultColWidth="12.95703125" defaultRowHeight="13.8" zeroHeight="false" outlineLevelRow="0" outlineLevelCol="0"/>
  <cols>
    <col collapsed="false" customWidth="true" hidden="false" outlineLevel="0" max="1" min="1" style="1" width="3.31"/>
    <col collapsed="false" customWidth="true" hidden="false" outlineLevel="0" max="2" min="2" style="1" width="13.73"/>
    <col collapsed="false" customWidth="true" hidden="false" outlineLevel="0" max="3" min="3" style="1" width="14.75"/>
    <col collapsed="false" customWidth="true" hidden="false" outlineLevel="0" max="6" min="4" style="1" width="11.52"/>
    <col collapsed="false" customWidth="true" hidden="false" outlineLevel="0" max="7" min="7" style="1" width="13.17"/>
    <col collapsed="false" customWidth="true" hidden="false" outlineLevel="0" max="8" min="8" style="1" width="15.08"/>
    <col collapsed="false" customWidth="true" hidden="false" outlineLevel="0" max="9" min="9" style="1" width="13.57"/>
    <col collapsed="false" customWidth="true" hidden="false" outlineLevel="0" max="10" min="10" style="1" width="19.42"/>
    <col collapsed="false" customWidth="true" hidden="false" outlineLevel="0" max="11" min="11" style="1" width="14.99"/>
    <col collapsed="false" customWidth="false" hidden="false" outlineLevel="0" max="12" min="12" style="1" width="12.94"/>
    <col collapsed="false" customWidth="true" hidden="false" outlineLevel="0" max="13" min="13" style="1" width="13.42"/>
    <col collapsed="false" customWidth="true" hidden="false" outlineLevel="0" max="14" min="14" style="1" width="14.84"/>
    <col collapsed="false" customWidth="true" hidden="false" outlineLevel="0" max="16" min="15" style="1" width="13.57"/>
    <col collapsed="false" customWidth="true" hidden="false" outlineLevel="0" max="17" min="17" style="1" width="13.42"/>
    <col collapsed="false" customWidth="true" hidden="false" outlineLevel="0" max="18" min="18" style="1" width="14.54"/>
    <col collapsed="false" customWidth="true" hidden="false" outlineLevel="0" max="19" min="19" style="1" width="9"/>
    <col collapsed="false" customWidth="true" hidden="false" outlineLevel="0" max="20" min="20" style="1" width="21.37"/>
    <col collapsed="false" customWidth="true" hidden="false" outlineLevel="0" max="23" min="21" style="1" width="11.52"/>
    <col collapsed="false" customWidth="true" hidden="false" outlineLevel="0" max="24" min="24" style="1" width="13.96"/>
    <col collapsed="false" customWidth="true" hidden="false" outlineLevel="0" max="25" min="25" style="1" width="12.79"/>
    <col collapsed="false" customWidth="true" hidden="false" outlineLevel="0" max="26" min="26" style="1" width="11.52"/>
    <col collapsed="false" customWidth="true" hidden="false" outlineLevel="0" max="27" min="27" style="1" width="2.68"/>
    <col collapsed="false" customWidth="true" hidden="false" outlineLevel="0" max="64" min="28" style="1" width="11.52"/>
  </cols>
  <sheetData>
    <row r="1" customFormat="false" ht="12.8" hidden="false" customHeight="true" outlineLevel="0" collapsed="false">
      <c r="A1" s="2"/>
      <c r="B1" s="3"/>
      <c r="C1" s="4"/>
      <c r="D1" s="4"/>
      <c r="E1" s="4"/>
      <c r="F1" s="4"/>
      <c r="G1" s="5"/>
      <c r="H1" s="5"/>
      <c r="I1" s="5"/>
      <c r="J1" s="5"/>
      <c r="K1" s="6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2"/>
      <c r="AA1" s="9"/>
      <c r="AB1" s="8"/>
      <c r="AC1" s="8"/>
      <c r="AD1" s="8"/>
      <c r="AE1" s="8"/>
      <c r="AF1" s="8"/>
      <c r="AG1" s="8"/>
    </row>
    <row r="2" customFormat="false" ht="12.8" hidden="false" customHeight="true" outlineLevel="0" collapsed="false">
      <c r="A2" s="2"/>
      <c r="B2" s="3"/>
      <c r="C2" s="4"/>
      <c r="D2" s="4"/>
      <c r="E2" s="4"/>
      <c r="F2" s="4"/>
      <c r="G2" s="5"/>
      <c r="H2" s="5"/>
      <c r="I2" s="5"/>
      <c r="J2" s="5"/>
      <c r="K2" s="6"/>
      <c r="L2" s="1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2"/>
      <c r="AA2" s="9"/>
      <c r="AB2" s="8"/>
      <c r="AC2" s="8"/>
      <c r="AD2" s="8"/>
      <c r="AE2" s="8"/>
      <c r="AF2" s="8"/>
      <c r="AG2" s="8"/>
    </row>
    <row r="3" customFormat="false" ht="34.9" hidden="false" customHeight="true" outlineLevel="0" collapsed="false">
      <c r="A3" s="2"/>
      <c r="B3" s="11"/>
      <c r="C3" s="6"/>
      <c r="D3" s="12" t="s">
        <v>0</v>
      </c>
      <c r="E3" s="12"/>
      <c r="F3" s="12"/>
      <c r="G3" s="12"/>
      <c r="H3" s="12"/>
      <c r="I3" s="12"/>
      <c r="J3" s="13" t="n">
        <f aca="false">SUM(H11:H67)                         +N(" Total sum of  Intraday Real P&amp;L column ")</f>
        <v>33854.7222277</v>
      </c>
      <c r="K3" s="6"/>
      <c r="L3" s="1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2"/>
      <c r="AA3" s="9"/>
      <c r="AB3" s="8"/>
      <c r="AC3" s="8"/>
      <c r="AD3" s="8"/>
      <c r="AE3" s="8"/>
      <c r="AF3" s="8"/>
      <c r="AG3" s="8"/>
    </row>
    <row r="4" customFormat="false" ht="31.5" hidden="false" customHeight="true" outlineLevel="0" collapsed="false">
      <c r="A4" s="2"/>
      <c r="B4" s="11"/>
      <c r="C4" s="6"/>
      <c r="D4" s="12" t="s">
        <v>1</v>
      </c>
      <c r="E4" s="12"/>
      <c r="F4" s="12"/>
      <c r="G4" s="12"/>
      <c r="H4" s="12"/>
      <c r="I4" s="12"/>
      <c r="J4" s="13" t="n">
        <f aca="false">SUM(J73:J200)                       +N(" Total sum of  Delivary Real P&amp;L column ")</f>
        <v>0</v>
      </c>
      <c r="K4" s="6"/>
      <c r="L4" s="10"/>
      <c r="M4" s="8"/>
      <c r="N4" s="14" t="s">
        <v>2</v>
      </c>
      <c r="O4" s="14"/>
      <c r="P4" s="15" t="n">
        <v>200000</v>
      </c>
      <c r="Q4" s="15"/>
      <c r="R4" s="8"/>
      <c r="S4" s="8"/>
      <c r="T4" s="8"/>
      <c r="U4" s="8"/>
      <c r="V4" s="8"/>
      <c r="W4" s="8"/>
      <c r="X4" s="8"/>
      <c r="Y4" s="8"/>
      <c r="Z4" s="2"/>
      <c r="AA4" s="9"/>
      <c r="AB4" s="8"/>
      <c r="AC4" s="8"/>
      <c r="AD4" s="8"/>
      <c r="AE4" s="8"/>
      <c r="AF4" s="8"/>
      <c r="AG4" s="8"/>
    </row>
    <row r="5" customFormat="false" ht="10.2" hidden="false" customHeight="true" outlineLevel="0" collapsed="false">
      <c r="A5" s="2"/>
      <c r="B5" s="11"/>
      <c r="C5" s="6"/>
      <c r="D5" s="6"/>
      <c r="E5" s="6"/>
      <c r="F5" s="6"/>
      <c r="G5" s="6"/>
      <c r="H5" s="6"/>
      <c r="I5" s="6"/>
      <c r="J5" s="6"/>
      <c r="K5" s="6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2"/>
      <c r="AA5" s="9"/>
      <c r="AB5" s="8"/>
      <c r="AC5" s="8"/>
      <c r="AD5" s="8"/>
      <c r="AE5" s="8"/>
      <c r="AF5" s="8"/>
      <c r="AG5" s="8"/>
    </row>
    <row r="6" customFormat="false" ht="46.85" hidden="false" customHeight="true" outlineLevel="0" collapsed="false">
      <c r="A6" s="2"/>
      <c r="B6" s="11"/>
      <c r="C6" s="6"/>
      <c r="D6" s="16" t="s">
        <v>3</v>
      </c>
      <c r="E6" s="16"/>
      <c r="F6" s="16"/>
      <c r="G6" s="16"/>
      <c r="H6" s="16"/>
      <c r="I6" s="16"/>
      <c r="J6" s="17" t="n">
        <f aca="false">J3+J4                  +N("  Intraday P&amp;L + Delivary P&amp;L ")</f>
        <v>33854.7222277</v>
      </c>
      <c r="K6" s="18" t="n">
        <f aca="false">J6/P11                   +N(" Total P&amp;L/Total capital (in percentage)")</f>
        <v>0.142977768971454</v>
      </c>
      <c r="L6" s="10"/>
      <c r="M6" s="8"/>
      <c r="N6" s="14" t="s">
        <v>4</v>
      </c>
      <c r="O6" s="14"/>
      <c r="P6" s="19" t="n">
        <f aca="false">H8</f>
        <v>270637.8422277</v>
      </c>
      <c r="Q6" s="19"/>
      <c r="R6" s="8"/>
      <c r="S6" s="8"/>
      <c r="T6" s="20" t="s">
        <v>5</v>
      </c>
      <c r="U6" s="20" t="s">
        <v>6</v>
      </c>
      <c r="V6" s="20" t="s">
        <v>7</v>
      </c>
      <c r="W6" s="20" t="s">
        <v>7</v>
      </c>
      <c r="X6" s="20" t="s">
        <v>8</v>
      </c>
      <c r="Y6" s="20" t="s">
        <v>9</v>
      </c>
      <c r="Z6" s="2"/>
      <c r="AA6" s="9"/>
      <c r="AB6" s="8"/>
      <c r="AC6" s="8"/>
      <c r="AD6" s="8"/>
      <c r="AE6" s="8"/>
      <c r="AF6" s="8"/>
      <c r="AG6" s="8"/>
    </row>
    <row r="7" customFormat="false" ht="39" hidden="false" customHeight="true" outlineLevel="0" collapsed="false">
      <c r="A7" s="2"/>
      <c r="B7" s="11"/>
      <c r="C7" s="6"/>
      <c r="D7" s="21" t="s">
        <v>10</v>
      </c>
      <c r="E7" s="21"/>
      <c r="F7" s="21"/>
      <c r="G7" s="21"/>
      <c r="H7" s="21"/>
      <c r="I7" s="21"/>
      <c r="J7" s="22" t="n">
        <f aca="false">SUM(P11:P14)                               +N(" Total capital at the starting of the month + P&amp;L Intraday + P&amp;L Delivery - Fund Used for delivery buy  ")</f>
        <v>202562.1004277</v>
      </c>
      <c r="K7" s="6"/>
      <c r="L7" s="10"/>
      <c r="M7" s="8"/>
      <c r="N7" s="14" t="s">
        <v>11</v>
      </c>
      <c r="O7" s="14"/>
      <c r="P7" s="19" t="n">
        <f aca="false">P6-P4</f>
        <v>70637.8422277</v>
      </c>
      <c r="Q7" s="19"/>
      <c r="R7" s="8"/>
      <c r="S7" s="8"/>
      <c r="T7" s="8"/>
      <c r="U7" s="8"/>
      <c r="V7" s="8"/>
      <c r="W7" s="8"/>
      <c r="X7" s="8"/>
      <c r="Y7" s="8"/>
      <c r="Z7" s="2"/>
      <c r="AA7" s="9"/>
      <c r="AB7" s="8"/>
      <c r="AC7" s="8"/>
      <c r="AD7" s="8"/>
      <c r="AE7" s="8"/>
      <c r="AF7" s="8"/>
      <c r="AG7" s="8"/>
    </row>
    <row r="8" customFormat="false" ht="37.3" hidden="false" customHeight="true" outlineLevel="0" collapsed="false">
      <c r="A8" s="2"/>
      <c r="B8" s="23"/>
      <c r="C8" s="24"/>
      <c r="D8" s="24"/>
      <c r="E8" s="25" t="s">
        <v>12</v>
      </c>
      <c r="F8" s="25"/>
      <c r="G8" s="25"/>
      <c r="H8" s="26" t="n">
        <f aca="false">P11+J6             +N(" Total capital +Total P&amp;L ")</f>
        <v>270637.8422277</v>
      </c>
      <c r="I8" s="26"/>
      <c r="J8" s="24"/>
      <c r="K8" s="6"/>
      <c r="L8" s="27"/>
      <c r="M8" s="8"/>
      <c r="N8" s="14" t="s">
        <v>13</v>
      </c>
      <c r="O8" s="14"/>
      <c r="P8" s="28" t="n">
        <f aca="false">(P6-P4)/P4</f>
        <v>0.3531892111385</v>
      </c>
      <c r="Q8" s="28"/>
      <c r="R8" s="8"/>
      <c r="S8" s="8"/>
      <c r="T8" s="8"/>
      <c r="U8" s="8"/>
      <c r="V8" s="8"/>
      <c r="W8" s="8"/>
      <c r="X8" s="8"/>
      <c r="Y8" s="8"/>
      <c r="Z8" s="2"/>
      <c r="AA8" s="9"/>
      <c r="AB8" s="8"/>
      <c r="AC8" s="8"/>
      <c r="AD8" s="8"/>
      <c r="AE8" s="8"/>
      <c r="AF8" s="8"/>
      <c r="AG8" s="8"/>
    </row>
    <row r="9" customFormat="false" ht="34.05" hidden="false" customHeight="true" outlineLevel="0" collapsed="false">
      <c r="A9" s="8"/>
      <c r="B9" s="29" t="s">
        <v>14</v>
      </c>
      <c r="C9" s="29"/>
      <c r="D9" s="29"/>
      <c r="E9" s="29"/>
      <c r="F9" s="29"/>
      <c r="G9" s="29"/>
      <c r="H9" s="29"/>
      <c r="I9" s="29"/>
      <c r="J9" s="29"/>
      <c r="K9" s="30" t="s">
        <v>15</v>
      </c>
      <c r="L9" s="30"/>
      <c r="M9" s="8"/>
      <c r="N9" s="8"/>
      <c r="O9" s="8"/>
      <c r="P9" s="8"/>
      <c r="Q9" s="8"/>
      <c r="R9" s="8"/>
      <c r="S9" s="8"/>
      <c r="T9" s="29" t="s">
        <v>16</v>
      </c>
      <c r="U9" s="29"/>
      <c r="V9" s="29"/>
      <c r="W9" s="29"/>
      <c r="X9" s="29"/>
      <c r="Y9" s="29"/>
      <c r="Z9" s="8"/>
      <c r="AA9" s="9"/>
      <c r="AB9" s="8"/>
      <c r="AC9" s="8"/>
      <c r="AD9" s="8"/>
      <c r="AE9" s="8"/>
      <c r="AF9" s="8"/>
      <c r="AG9" s="8"/>
    </row>
    <row r="10" customFormat="false" ht="31.5" hidden="false" customHeight="true" outlineLevel="0" collapsed="false">
      <c r="A10" s="31"/>
      <c r="B10" s="32" t="s">
        <v>17</v>
      </c>
      <c r="C10" s="33" t="s">
        <v>18</v>
      </c>
      <c r="D10" s="34" t="s">
        <v>19</v>
      </c>
      <c r="E10" s="34" t="s">
        <v>20</v>
      </c>
      <c r="F10" s="35" t="s">
        <v>21</v>
      </c>
      <c r="G10" s="36" t="s">
        <v>22</v>
      </c>
      <c r="H10" s="37" t="s">
        <v>23</v>
      </c>
      <c r="I10" s="38" t="s">
        <v>24</v>
      </c>
      <c r="J10" s="39" t="s">
        <v>25</v>
      </c>
      <c r="K10" s="40" t="s">
        <v>15</v>
      </c>
      <c r="L10" s="41" t="s">
        <v>26</v>
      </c>
      <c r="M10" s="31"/>
      <c r="N10" s="42" t="s">
        <v>27</v>
      </c>
      <c r="O10" s="42"/>
      <c r="P10" s="42"/>
      <c r="Q10" s="42"/>
      <c r="R10" s="8"/>
      <c r="S10" s="8"/>
      <c r="T10" s="43" t="s">
        <v>28</v>
      </c>
      <c r="U10" s="44" t="s">
        <v>29</v>
      </c>
      <c r="V10" s="44" t="s">
        <v>30</v>
      </c>
      <c r="W10" s="44" t="s">
        <v>31</v>
      </c>
      <c r="X10" s="44" t="s">
        <v>32</v>
      </c>
      <c r="Y10" s="45" t="s">
        <v>33</v>
      </c>
      <c r="Z10" s="8"/>
      <c r="AA10" s="9"/>
      <c r="AB10" s="8"/>
      <c r="AC10" s="8"/>
      <c r="AD10" s="8"/>
      <c r="AE10" s="8"/>
      <c r="AF10" s="8"/>
      <c r="AG10" s="8"/>
    </row>
    <row r="11" customFormat="false" ht="21.3" hidden="false" customHeight="true" outlineLevel="0" collapsed="false">
      <c r="A11" s="46"/>
      <c r="B11" s="47" t="s">
        <v>34</v>
      </c>
      <c r="C11" s="48" t="s">
        <v>35</v>
      </c>
      <c r="D11" s="49" t="n">
        <v>138</v>
      </c>
      <c r="E11" s="50" t="n">
        <v>24</v>
      </c>
      <c r="F11" s="51" t="n">
        <v>143</v>
      </c>
      <c r="G11" s="52" t="n">
        <f aca="false">D11*(F11-E11)            +N(" QTY*(buy price-Sell price ) ")</f>
        <v>16422</v>
      </c>
      <c r="H11" s="53" t="n">
        <f aca="false">G11-SUM(T11:Y11)                   +N(" NET P&amp;L-Total Charges")</f>
        <v>16407.5519589</v>
      </c>
      <c r="I11" s="54" t="n">
        <f aca="false">SUM(T11:Y11)                  +N(" Brokerage + STT + Exchange transaction charge + GST + SEBI charge +Stamp Duty")</f>
        <v>14.4480411</v>
      </c>
      <c r="J11" s="55" t="n">
        <f aca="false">D11*(F11+E11)                  +N(" OTY*(Buy price+Sell price) ")</f>
        <v>23046</v>
      </c>
      <c r="K11" s="56" t="str">
        <f aca="false">IF(H11=0," - ",IF(H11&gt;0,"Profit","Loss"))</f>
        <v>Profit</v>
      </c>
      <c r="L11" s="57" t="n">
        <f aca="false">IFERROR(H11/(D11*E11)," - ")</f>
        <v>4.95397100208333</v>
      </c>
      <c r="M11" s="8"/>
      <c r="N11" s="58" t="s">
        <v>36</v>
      </c>
      <c r="O11" s="58"/>
      <c r="P11" s="59" t="n">
        <f aca="false">P69-Q69                      +N(" Total Fund in - Total Fund out ")</f>
        <v>236783.12</v>
      </c>
      <c r="Q11" s="59"/>
      <c r="R11" s="8"/>
      <c r="S11" s="8"/>
      <c r="T11" s="60" t="n">
        <f aca="false">(IF(0.0003*D11*E11&gt;20,20,(0.0003*D11*E11 )))+(IF(0.0003*D11*F11&gt;20,20,(0.0003*D11*F11 )))                    +N(" Bokerage = [IF 0.03% of (Qty*Buy price) is greater than 20 then 20 else 0.03% of (QTY*Buy price)] + [IF 0.03% of (QTY*Sell price is greater than 20 then 20 else (0.03% of (QTY*Sell price) ] ")</f>
        <v>6.9138</v>
      </c>
      <c r="U11" s="61" t="n">
        <f aca="false">0.00025*(D11*F11)            +N("  0.025% on the sell side ")</f>
        <v>4.9335</v>
      </c>
      <c r="V11" s="61" t="n">
        <f aca="false">0.0000325*J11</f>
        <v>0.748995</v>
      </c>
      <c r="W11" s="62" t="n">
        <f aca="false">0.18*(T11+V11)</f>
        <v>1.3793031</v>
      </c>
      <c r="X11" s="62" t="n">
        <f aca="false">0.0000005*J11</f>
        <v>0.011523</v>
      </c>
      <c r="Y11" s="63" t="n">
        <f aca="false">0.00002*J11</f>
        <v>0.46092</v>
      </c>
      <c r="Z11" s="8"/>
      <c r="AA11" s="9"/>
      <c r="AB11" s="8"/>
      <c r="AC11" s="8"/>
      <c r="AD11" s="8"/>
      <c r="AE11" s="8"/>
      <c r="AF11" s="8"/>
      <c r="AG11" s="8"/>
    </row>
    <row r="12" customFormat="false" ht="21.3" hidden="false" customHeight="true" outlineLevel="0" collapsed="false">
      <c r="A12" s="64"/>
      <c r="B12" s="65" t="s">
        <v>37</v>
      </c>
      <c r="C12" s="66" t="s">
        <v>35</v>
      </c>
      <c r="D12" s="67" t="n">
        <v>148</v>
      </c>
      <c r="E12" s="68" t="n">
        <v>33</v>
      </c>
      <c r="F12" s="69" t="n">
        <v>151</v>
      </c>
      <c r="G12" s="52" t="n">
        <f aca="false">D12*(F12-E12)            +N(" QTY*(buy price-Sell price ) ")</f>
        <v>17464</v>
      </c>
      <c r="H12" s="53" t="n">
        <f aca="false">G12-SUM(T12:Y12)                   +N(" NET P&amp;L-Total Charges")</f>
        <v>17447.1702688</v>
      </c>
      <c r="I12" s="54" t="n">
        <f aca="false">SUM(T12:Y12)                  +N(" Brokerage + STT + Exchange transaction charge + GST + SEBI charge +Stamp Duty")</f>
        <v>16.8297312</v>
      </c>
      <c r="J12" s="55" t="n">
        <f aca="false">D12*(F12+E12)                  +N(" OTY*(Buy price+Sell price) ")</f>
        <v>27232</v>
      </c>
      <c r="K12" s="56" t="str">
        <f aca="false">IF(H12=0," - ",IF(H12&gt;0,"Profit","Loss"))</f>
        <v>Profit</v>
      </c>
      <c r="L12" s="57" t="n">
        <f aca="false">IFERROR(H12/(D12*E12)," - ")</f>
        <v>3.57231168484848</v>
      </c>
      <c r="M12" s="8"/>
      <c r="N12" s="70" t="s">
        <v>38</v>
      </c>
      <c r="O12" s="70"/>
      <c r="P12" s="71" t="n">
        <f aca="false">J3           +N(" P&amp;L Intraday copy ")</f>
        <v>33854.7222277</v>
      </c>
      <c r="Q12" s="71"/>
      <c r="R12" s="8"/>
      <c r="S12" s="8"/>
      <c r="T12" s="60" t="n">
        <f aca="false">(IF(0.0003*D12*E12&gt;20,20,(0.0003*D12*E12 )))+(IF(0.0003*D12*F12&gt;20,20,(0.0003*D12*F12 )))                    +N(" Bokerage = [IF 0.03% of (Qty*Buy price) is greater than 20 then 20 else 0.03% of (QTY*Buy price)] + [IF 0.03% of (QTY*Sell price is greater than 20 then 20 else (0.03% of (QTY*Sell price) ] ")</f>
        <v>8.1696</v>
      </c>
      <c r="U12" s="61" t="n">
        <f aca="false">0.00025*(D12*F12)            +N("  0.025% on the sell side ")</f>
        <v>5.587</v>
      </c>
      <c r="V12" s="72" t="n">
        <f aca="false">0.0000325*J12</f>
        <v>0.88504</v>
      </c>
      <c r="W12" s="62" t="n">
        <f aca="false">0.18*(T12+V12)</f>
        <v>1.6298352</v>
      </c>
      <c r="X12" s="73" t="n">
        <f aca="false">0.0000005*J12</f>
        <v>0.013616</v>
      </c>
      <c r="Y12" s="63" t="n">
        <f aca="false">0.00002*J12</f>
        <v>0.54464</v>
      </c>
      <c r="Z12" s="8"/>
      <c r="AA12" s="9"/>
      <c r="AB12" s="8"/>
      <c r="AC12" s="8"/>
      <c r="AD12" s="8"/>
      <c r="AE12" s="8"/>
      <c r="AF12" s="8"/>
      <c r="AG12" s="8"/>
    </row>
    <row r="13" customFormat="false" ht="21.3" hidden="false" customHeight="true" outlineLevel="0" collapsed="false">
      <c r="A13" s="46"/>
      <c r="B13" s="65"/>
      <c r="C13" s="66"/>
      <c r="D13" s="67"/>
      <c r="E13" s="68"/>
      <c r="F13" s="69"/>
      <c r="G13" s="52" t="n">
        <f aca="false">D13*(F13-E13)            +N(" QTY*(buy price-Sell price ) ")</f>
        <v>0</v>
      </c>
      <c r="H13" s="53" t="n">
        <f aca="false">G13-SUM(T13:Y13)                   +N(" NET P&amp;L-Total Charges")</f>
        <v>0</v>
      </c>
      <c r="I13" s="54" t="n">
        <f aca="false">SUM(T13:Y13)                  +N(" Brokerage + STT + Exchange transaction charge + GST + SEBI charge +Stamp Duty")</f>
        <v>0</v>
      </c>
      <c r="J13" s="55" t="n">
        <f aca="false">D13*(F13+E13)                  +N(" OTY*(Buy price+Sell price) ")</f>
        <v>0</v>
      </c>
      <c r="K13" s="56" t="str">
        <f aca="false">IF(H13=0," - ",IF(H13&gt;0,"Profit","Loss"))</f>
        <v> - </v>
      </c>
      <c r="L13" s="57" t="str">
        <f aca="false">IFERROR(H13/(D13*E13)," - ")</f>
        <v> - </v>
      </c>
      <c r="M13" s="8"/>
      <c r="N13" s="74" t="s">
        <v>39</v>
      </c>
      <c r="O13" s="74"/>
      <c r="P13" s="75" t="n">
        <f aca="false">J4           +N(" P&amp;L Delivary copy ")</f>
        <v>0</v>
      </c>
      <c r="Q13" s="75"/>
      <c r="R13" s="8"/>
      <c r="S13" s="8"/>
      <c r="T13" s="60" t="n">
        <f aca="false">(IF(0.0003*D13*E13&gt;20,20,(0.0003*D13*E13 )))+(IF(0.0003*D13*F13&gt;20,20,(0.0003*D13*F13 )))                    +N(" Bokerage = [IF 0.03% of (Qty*Buy price) is greater than 20 then 20 else 0.03% of (QTY*Buy price)] + [IF 0.03% of (QTY*Sell price is greater than 20 then 20 else (0.03% of (QTY*Sell price) ] ")</f>
        <v>0</v>
      </c>
      <c r="U13" s="61" t="n">
        <f aca="false">0.00025*(D13*F13)            +N("  0.025% on the sell side ")</f>
        <v>0</v>
      </c>
      <c r="V13" s="72" t="n">
        <f aca="false">0.0000325*J13</f>
        <v>0</v>
      </c>
      <c r="W13" s="62" t="n">
        <f aca="false">0.18*(T13+V13)</f>
        <v>0</v>
      </c>
      <c r="X13" s="73" t="n">
        <f aca="false">0.0000005*J13</f>
        <v>0</v>
      </c>
      <c r="Y13" s="63" t="n">
        <f aca="false">0.00002*J13</f>
        <v>0</v>
      </c>
      <c r="Z13" s="8"/>
      <c r="AA13" s="9"/>
      <c r="AB13" s="8"/>
      <c r="AC13" s="8"/>
      <c r="AD13" s="8"/>
      <c r="AE13" s="8"/>
      <c r="AF13" s="8"/>
      <c r="AG13" s="8"/>
    </row>
    <row r="14" customFormat="false" ht="21.3" hidden="false" customHeight="true" outlineLevel="0" collapsed="false">
      <c r="A14" s="46"/>
      <c r="B14" s="65"/>
      <c r="C14" s="66"/>
      <c r="D14" s="67"/>
      <c r="E14" s="68"/>
      <c r="F14" s="69"/>
      <c r="G14" s="52" t="n">
        <f aca="false">D14*(F14-E14)            +N(" QTY*(buy price-Sell price ) ")</f>
        <v>0</v>
      </c>
      <c r="H14" s="53" t="n">
        <f aca="false">G14-SUM(T14:Y14)                   +N(" NET P&amp;L-Total Charges")</f>
        <v>0</v>
      </c>
      <c r="I14" s="54" t="n">
        <f aca="false">SUM(T14:Y14)                  +N(" Brokerage + STT + Exchange transaction charge + GST + SEBI charge +Stamp Duty")</f>
        <v>0</v>
      </c>
      <c r="J14" s="55" t="n">
        <f aca="false">D14*(F14+E14)                  +N(" OTY*(Buy price+Sell price) ")</f>
        <v>0</v>
      </c>
      <c r="K14" s="56" t="str">
        <f aca="false">IF(H14=0," - ",IF(H14&gt;0,"Profit","Loss"))</f>
        <v> - </v>
      </c>
      <c r="L14" s="57" t="str">
        <f aca="false">IFERROR(H14/(D14*E14)," - ")</f>
        <v> - </v>
      </c>
      <c r="M14" s="8"/>
      <c r="N14" s="76" t="s">
        <v>40</v>
      </c>
      <c r="O14" s="76"/>
      <c r="P14" s="77" t="n">
        <f aca="false">-R202     +N(" Negative of fund used to delivery buy ")</f>
        <v>-68075.7418</v>
      </c>
      <c r="Q14" s="77"/>
      <c r="R14" s="8"/>
      <c r="S14" s="8"/>
      <c r="T14" s="60" t="n">
        <f aca="false">(IF(0.0003*D14*E14&gt;20,20,(0.0003*D14*E14 )))+(IF(0.0003*D14*F14&gt;20,20,(0.0003*D14*F14 )))                    +N(" Bokerage = [IF 0.03% of (Qty*Buy price) is greater than 20 then 20 else 0.03% of (QTY*Buy price)] + [IF 0.03% of (QTY*Sell price is greater than 20 then 20 else (0.03% of (QTY*Sell price) ] ")</f>
        <v>0</v>
      </c>
      <c r="U14" s="61" t="n">
        <f aca="false">0.00025*(D14*F14)            +N("  0.025% on the sell side ")</f>
        <v>0</v>
      </c>
      <c r="V14" s="72" t="n">
        <f aca="false">0.0000325*J14</f>
        <v>0</v>
      </c>
      <c r="W14" s="62" t="n">
        <f aca="false">0.18*(T14+V14)</f>
        <v>0</v>
      </c>
      <c r="X14" s="73" t="n">
        <f aca="false">0.0000005*J14</f>
        <v>0</v>
      </c>
      <c r="Y14" s="63" t="n">
        <f aca="false">0.00002*J14</f>
        <v>0</v>
      </c>
      <c r="Z14" s="8"/>
      <c r="AA14" s="9"/>
      <c r="AB14" s="8"/>
      <c r="AC14" s="8"/>
      <c r="AD14" s="8"/>
      <c r="AE14" s="8"/>
      <c r="AF14" s="8"/>
      <c r="AG14" s="8"/>
    </row>
    <row r="15" customFormat="false" ht="21.3" hidden="false" customHeight="true" outlineLevel="0" collapsed="false">
      <c r="A15" s="46"/>
      <c r="B15" s="65"/>
      <c r="C15" s="66"/>
      <c r="D15" s="67"/>
      <c r="E15" s="68"/>
      <c r="F15" s="69"/>
      <c r="G15" s="52" t="n">
        <f aca="false">D15*(F15-E15)            +N(" QTY*(buy price-Sell price ) ")</f>
        <v>0</v>
      </c>
      <c r="H15" s="53" t="n">
        <f aca="false">G15-SUM(T15:Y15)                   +N(" NET P&amp;L-Total Charges")</f>
        <v>0</v>
      </c>
      <c r="I15" s="54" t="n">
        <f aca="false">SUM(T15:Y15)                  +N(" Brokerage + STT + Exchange transaction charge + GST + SEBI charge +Stamp Duty")</f>
        <v>0</v>
      </c>
      <c r="J15" s="55" t="n">
        <f aca="false">D15*(F15+E15)                  +N(" OTY*(Buy price+Sell price) ")</f>
        <v>0</v>
      </c>
      <c r="K15" s="56" t="str">
        <f aca="false">IF(H15=0," - ",IF(H15&gt;0,"Profit","Loss"))</f>
        <v> - </v>
      </c>
      <c r="L15" s="57" t="str">
        <f aca="false">IFERROR(H15/(D15*E15)," - ")</f>
        <v> - </v>
      </c>
      <c r="M15" s="8"/>
      <c r="N15" s="78" t="s">
        <v>41</v>
      </c>
      <c r="O15" s="78"/>
      <c r="P15" s="79" t="n">
        <f aca="false">SUM(P11:P14)           +N(" Total Capital + P&amp;L Intraday + P&amp;L Delivery + negative of fund used to delivery buy ")</f>
        <v>202562.1004277</v>
      </c>
      <c r="Q15" s="79"/>
      <c r="R15" s="8"/>
      <c r="S15" s="8"/>
      <c r="T15" s="60" t="n">
        <f aca="false">(IF(0.0003*D15*E15&gt;20,20,(0.0003*D15*E15 )))+(IF(0.0003*D15*F15&gt;20,20,(0.0003*D15*F15 )))                    +N(" Bokerage = [IF 0.03% of (Qty*Buy price) is greater than 20 then 20 else 0.03% of (QTY*Buy price)] + [IF 0.03% of (QTY*Sell price is greater than 20 then 20 else (0.03% of (QTY*Sell price) ] ")</f>
        <v>0</v>
      </c>
      <c r="U15" s="61" t="n">
        <f aca="false">0.00025*(D15*F15)            +N("  0.025% on the sell side ")</f>
        <v>0</v>
      </c>
      <c r="V15" s="72" t="n">
        <f aca="false">0.0000325*J15</f>
        <v>0</v>
      </c>
      <c r="W15" s="62" t="n">
        <f aca="false">0.18*(T15+V15)</f>
        <v>0</v>
      </c>
      <c r="X15" s="73" t="n">
        <f aca="false">0.0000005*J15</f>
        <v>0</v>
      </c>
      <c r="Y15" s="63" t="n">
        <f aca="false">0.00002*J15</f>
        <v>0</v>
      </c>
      <c r="Z15" s="8"/>
      <c r="AA15" s="9"/>
      <c r="AB15" s="8"/>
      <c r="AC15" s="8"/>
      <c r="AD15" s="8"/>
      <c r="AE15" s="8"/>
      <c r="AF15" s="8"/>
      <c r="AG15" s="8"/>
    </row>
    <row r="16" customFormat="false" ht="21.3" hidden="false" customHeight="true" outlineLevel="0" collapsed="false">
      <c r="A16" s="64"/>
      <c r="B16" s="80"/>
      <c r="C16" s="81"/>
      <c r="D16" s="82"/>
      <c r="E16" s="83"/>
      <c r="F16" s="84"/>
      <c r="G16" s="52" t="n">
        <f aca="false">D16*(F16-E16)            +N(" QTY*(buy price-Sell price ) ")</f>
        <v>0</v>
      </c>
      <c r="H16" s="53" t="n">
        <f aca="false">G16-SUM(T16:Y16)                   +N(" NET P&amp;L-Total Charges")</f>
        <v>0</v>
      </c>
      <c r="I16" s="54" t="n">
        <f aca="false">SUM(T16:Y16)                  +N(" Brokerage + STT + Exchange transaction charge + GST + SEBI charge +Stamp Duty")</f>
        <v>0</v>
      </c>
      <c r="J16" s="55" t="n">
        <f aca="false">D16*(F16+E16)                  +N(" OTY*(Buy price+Sell price) ")</f>
        <v>0</v>
      </c>
      <c r="K16" s="56" t="str">
        <f aca="false">IF(H16=0," - ",IF(H16&gt;0,"Profit","Loss"))</f>
        <v> - </v>
      </c>
      <c r="L16" s="57" t="str">
        <f aca="false">IFERROR(H16/(D16*E16)," - ")</f>
        <v> - </v>
      </c>
      <c r="M16" s="8"/>
      <c r="N16" s="8"/>
      <c r="O16" s="8"/>
      <c r="P16" s="8"/>
      <c r="Q16" s="8"/>
      <c r="R16" s="8"/>
      <c r="S16" s="8"/>
      <c r="T16" s="60" t="n">
        <f aca="false">(IF(0.0003*D16*E16&gt;20,20,(0.0003*D16*E16 )))+(IF(0.0003*D16*F16&gt;20,20,(0.0003*D16*F16 )))                    +N(" Bokerage = [IF 0.03% of (Qty*Buy price) is greater than 20 then 20 else 0.03% of (QTY*Buy price)] + [IF 0.03% of (QTY*Sell price is greater than 20 then 20 else (0.03% of (QTY*Sell price) ] ")</f>
        <v>0</v>
      </c>
      <c r="U16" s="61" t="n">
        <f aca="false">0.00025*(D16*F16)            +N("  0.025% on the sell side ")</f>
        <v>0</v>
      </c>
      <c r="V16" s="72" t="n">
        <f aca="false">0.0000325*J16</f>
        <v>0</v>
      </c>
      <c r="W16" s="62" t="n">
        <f aca="false">0.18*(T16+V16)</f>
        <v>0</v>
      </c>
      <c r="X16" s="73" t="n">
        <f aca="false">0.0000005*J16</f>
        <v>0</v>
      </c>
      <c r="Y16" s="63" t="n">
        <f aca="false">0.00002*J16</f>
        <v>0</v>
      </c>
      <c r="Z16" s="8"/>
      <c r="AA16" s="9"/>
      <c r="AB16" s="8"/>
      <c r="AC16" s="8"/>
      <c r="AD16" s="8"/>
      <c r="AE16" s="8"/>
      <c r="AF16" s="8"/>
      <c r="AG16" s="8"/>
    </row>
    <row r="17" customFormat="false" ht="21.3" hidden="false" customHeight="true" outlineLevel="0" collapsed="false">
      <c r="A17" s="64"/>
      <c r="B17" s="80"/>
      <c r="C17" s="81"/>
      <c r="D17" s="82"/>
      <c r="E17" s="83"/>
      <c r="F17" s="84"/>
      <c r="G17" s="52" t="n">
        <f aca="false">D17*(F17-E17)            +N(" QTY*(buy price-Sell price ) ")</f>
        <v>0</v>
      </c>
      <c r="H17" s="53" t="n">
        <f aca="false">G17-SUM(T17:Y17)                   +N(" NET P&amp;L-Total Charges")</f>
        <v>0</v>
      </c>
      <c r="I17" s="54" t="n">
        <f aca="false">SUM(T17:Y17)                  +N(" Brokerage + STT + Exchange transaction charge + GST + SEBI charge +Stamp Duty")</f>
        <v>0</v>
      </c>
      <c r="J17" s="55" t="n">
        <f aca="false">D17*(F17+E17)                  +N(" OTY*(Buy price+Sell price) ")</f>
        <v>0</v>
      </c>
      <c r="K17" s="56" t="str">
        <f aca="false">IF(H17=0," - ",IF(H17&gt;0,"Profit","Loss"))</f>
        <v> - </v>
      </c>
      <c r="L17" s="57" t="str">
        <f aca="false">IFERROR(H17/(D17*E17)," - ")</f>
        <v> - </v>
      </c>
      <c r="M17" s="8"/>
      <c r="N17" s="85" t="s">
        <v>42</v>
      </c>
      <c r="O17" s="85"/>
      <c r="P17" s="86" t="s">
        <v>43</v>
      </c>
      <c r="Q17" s="86" t="s">
        <v>44</v>
      </c>
      <c r="R17" s="85" t="s">
        <v>17</v>
      </c>
      <c r="S17" s="8"/>
      <c r="T17" s="60" t="n">
        <f aca="false">(IF(0.0003*D17*E17&gt;20,20,(0.0003*D17*E17 )))+(IF(0.0003*D17*F17&gt;20,20,(0.0003*D17*F17 )))                    +N(" Bokerage = [IF 0.03% of (Qty*Buy price) is greater than 20 then 20 else 0.03% of (QTY*Buy price)] + [IF 0.03% of (QTY*Sell price is greater than 20 then 20 else (0.03% of (QTY*Sell price) ] ")</f>
        <v>0</v>
      </c>
      <c r="U17" s="61" t="n">
        <f aca="false">0.00025*(D17*F17)            +N("  0.025% on the sell side ")</f>
        <v>0</v>
      </c>
      <c r="V17" s="72" t="n">
        <f aca="false">0.0000325*J17</f>
        <v>0</v>
      </c>
      <c r="W17" s="62" t="n">
        <f aca="false">0.18*(T17+V17)</f>
        <v>0</v>
      </c>
      <c r="X17" s="73" t="n">
        <f aca="false">0.0000005*J17</f>
        <v>0</v>
      </c>
      <c r="Y17" s="63" t="n">
        <f aca="false">0.00002*J17</f>
        <v>0</v>
      </c>
      <c r="Z17" s="8"/>
      <c r="AA17" s="9"/>
      <c r="AB17" s="8"/>
      <c r="AC17" s="8"/>
      <c r="AD17" s="8"/>
      <c r="AE17" s="8"/>
      <c r="AF17" s="8"/>
      <c r="AG17" s="8"/>
    </row>
    <row r="18" customFormat="false" ht="21.3" hidden="false" customHeight="true" outlineLevel="0" collapsed="false">
      <c r="A18" s="64"/>
      <c r="B18" s="80"/>
      <c r="C18" s="81"/>
      <c r="D18" s="82"/>
      <c r="E18" s="83"/>
      <c r="F18" s="84"/>
      <c r="G18" s="52" t="n">
        <f aca="false">D18*(F18-E18)            +N(" QTY*(buy price-Sell price ) ")</f>
        <v>0</v>
      </c>
      <c r="H18" s="53" t="n">
        <f aca="false">G18-SUM(T18:Y18)                   +N(" NET P&amp;L-Total Charges")</f>
        <v>0</v>
      </c>
      <c r="I18" s="54" t="n">
        <f aca="false">SUM(T18:Y18)                  +N(" Brokerage + STT + Exchange transaction charge + GST + SEBI charge +Stamp Duty")</f>
        <v>0</v>
      </c>
      <c r="J18" s="55" t="n">
        <f aca="false">D18*(F18+E18)                  +N(" OTY*(Buy price+Sell price) ")</f>
        <v>0</v>
      </c>
      <c r="K18" s="56" t="str">
        <f aca="false">IF(H18=0," - ",IF(H18&gt;0,"Profit","Loss"))</f>
        <v> - </v>
      </c>
      <c r="L18" s="57" t="str">
        <f aca="false">IFERROR(H18/(D18*E18)," - ")</f>
        <v> - </v>
      </c>
      <c r="M18" s="8"/>
      <c r="N18" s="87" t="s">
        <v>45</v>
      </c>
      <c r="O18" s="87"/>
      <c r="P18" s="88" t="n">
        <v>2000</v>
      </c>
      <c r="Q18" s="89"/>
      <c r="R18" s="87" t="s">
        <v>46</v>
      </c>
      <c r="S18" s="8"/>
      <c r="T18" s="60" t="n">
        <f aca="false">(IF(0.0003*D18*E18&gt;20,20,(0.0003*D18*E18 )))+(IF(0.0003*D18*F18&gt;20,20,(0.0003*D18*F18 )))                    +N(" Bokerage = [IF 0.03% of (Qty*Buy price) is greater than 20 then 20 else 0.03% of (QTY*Buy price)] + [IF 0.03% of (QTY*Sell price is greater than 20 then 20 else (0.03% of (QTY*Sell price) ] ")</f>
        <v>0</v>
      </c>
      <c r="U18" s="61" t="n">
        <f aca="false">0.00025*(D18*F18)            +N("  0.025% on the sell side ")</f>
        <v>0</v>
      </c>
      <c r="V18" s="72" t="n">
        <f aca="false">0.0000325*J18</f>
        <v>0</v>
      </c>
      <c r="W18" s="62" t="n">
        <f aca="false">0.18*(T18+V18)</f>
        <v>0</v>
      </c>
      <c r="X18" s="73" t="n">
        <f aca="false">0.0000005*J18</f>
        <v>0</v>
      </c>
      <c r="Y18" s="63" t="n">
        <f aca="false">0.00002*J18</f>
        <v>0</v>
      </c>
      <c r="Z18" s="8"/>
      <c r="AA18" s="9"/>
      <c r="AB18" s="8"/>
      <c r="AC18" s="8"/>
      <c r="AD18" s="8"/>
      <c r="AE18" s="8"/>
      <c r="AF18" s="8"/>
      <c r="AG18" s="8"/>
    </row>
    <row r="19" customFormat="false" ht="21.3" hidden="false" customHeight="true" outlineLevel="0" collapsed="false">
      <c r="A19" s="64"/>
      <c r="B19" s="80"/>
      <c r="C19" s="81"/>
      <c r="D19" s="82"/>
      <c r="E19" s="83"/>
      <c r="F19" s="84"/>
      <c r="G19" s="52" t="n">
        <f aca="false">D19*(F19-E19)            +N(" QTY*(buy price-Sell price ) ")</f>
        <v>0</v>
      </c>
      <c r="H19" s="53" t="n">
        <f aca="false">G19-SUM(T19:Y19)                   +N(" NET P&amp;L-Total Charges")</f>
        <v>0</v>
      </c>
      <c r="I19" s="54" t="n">
        <f aca="false">SUM(T19:Y19)                  +N(" Brokerage + STT + Exchange transaction charge + GST + SEBI charge +Stamp Duty")</f>
        <v>0</v>
      </c>
      <c r="J19" s="55" t="n">
        <f aca="false">D19*(F19+E19)                  +N(" OTY*(Buy price+Sell price) ")</f>
        <v>0</v>
      </c>
      <c r="K19" s="56" t="str">
        <f aca="false">IF(H19=0," - ",IF(H19&gt;0,"Profit","Loss"))</f>
        <v> - </v>
      </c>
      <c r="L19" s="57" t="str">
        <f aca="false">IFERROR(H19/(D19*E19)," - ")</f>
        <v> - </v>
      </c>
      <c r="M19" s="8"/>
      <c r="N19" s="87" t="s">
        <v>45</v>
      </c>
      <c r="O19" s="87"/>
      <c r="P19" s="81" t="n">
        <v>100000</v>
      </c>
      <c r="Q19" s="89"/>
      <c r="R19" s="87" t="s">
        <v>47</v>
      </c>
      <c r="S19" s="8"/>
      <c r="T19" s="60" t="n">
        <f aca="false">(IF(0.0003*D19*E19&gt;20,20,(0.0003*D19*E19 )))+(IF(0.0003*D19*F19&gt;20,20,(0.0003*D19*F19 )))                    +N(" Bokerage = [IF 0.03% of (Qty*Buy price) is greater than 20 then 20 else 0.03% of (QTY*Buy price)] + [IF 0.03% of (QTY*Sell price is greater than 20 then 20 else (0.03% of (QTY*Sell price) ] ")</f>
        <v>0</v>
      </c>
      <c r="U19" s="61" t="n">
        <f aca="false">0.00025*(D19*F19)            +N("  0.025% on the sell side ")</f>
        <v>0</v>
      </c>
      <c r="V19" s="72" t="n">
        <f aca="false">0.0000325*J19</f>
        <v>0</v>
      </c>
      <c r="W19" s="62" t="n">
        <f aca="false">0.18*(T19+V19)</f>
        <v>0</v>
      </c>
      <c r="X19" s="73" t="n">
        <f aca="false">0.0000005*J19</f>
        <v>0</v>
      </c>
      <c r="Y19" s="63" t="n">
        <f aca="false">0.00002*J19</f>
        <v>0</v>
      </c>
      <c r="Z19" s="8"/>
      <c r="AA19" s="9"/>
      <c r="AB19" s="8"/>
      <c r="AC19" s="8"/>
      <c r="AD19" s="8"/>
      <c r="AE19" s="8"/>
      <c r="AF19" s="8"/>
      <c r="AG19" s="8"/>
    </row>
    <row r="20" customFormat="false" ht="21.3" hidden="false" customHeight="true" outlineLevel="0" collapsed="false">
      <c r="A20" s="64"/>
      <c r="B20" s="80"/>
      <c r="C20" s="81"/>
      <c r="D20" s="82"/>
      <c r="E20" s="83"/>
      <c r="F20" s="84"/>
      <c r="G20" s="52" t="n">
        <f aca="false">D20*(F20-E20)            +N(" QTY*(buy price-Sell price ) ")</f>
        <v>0</v>
      </c>
      <c r="H20" s="53" t="n">
        <f aca="false">G20-SUM(T20:Y20)                   +N(" NET P&amp;L-Total Charges")</f>
        <v>0</v>
      </c>
      <c r="I20" s="54" t="n">
        <f aca="false">SUM(T20:Y20)                  +N(" Brokerage + STT + Exchange transaction charge + GST + SEBI charge +Stamp Duty")</f>
        <v>0</v>
      </c>
      <c r="J20" s="55" t="n">
        <f aca="false">D20*(F20+E20)                  +N(" OTY*(Buy price+Sell price) ")</f>
        <v>0</v>
      </c>
      <c r="K20" s="56" t="str">
        <f aca="false">IF(H20=0," - ",IF(H20&gt;0,"Profit","Loss"))</f>
        <v> - </v>
      </c>
      <c r="L20" s="57" t="str">
        <f aca="false">IFERROR(H20/(D20*E20)," - ")</f>
        <v> - </v>
      </c>
      <c r="M20" s="8"/>
      <c r="N20" s="87" t="s">
        <v>45</v>
      </c>
      <c r="O20" s="87"/>
      <c r="P20" s="81" t="n">
        <v>98000</v>
      </c>
      <c r="Q20" s="90"/>
      <c r="R20" s="87" t="s">
        <v>48</v>
      </c>
      <c r="S20" s="8"/>
      <c r="T20" s="60" t="n">
        <f aca="false">(IF(0.0003*D20*E20&gt;20,20,(0.0003*D20*E20 )))+(IF(0.0003*D20*F20&gt;20,20,(0.0003*D20*F20 )))                    +N(" Bokerage = [IF 0.03% of (Qty*Buy price) is greater than 20 then 20 else 0.03% of (QTY*Buy price)] + [IF 0.03% of (QTY*Sell price is greater than 20 then 20 else (0.03% of (QTY*Sell price) ] ")</f>
        <v>0</v>
      </c>
      <c r="U20" s="61" t="n">
        <f aca="false">0.00025*(D20*F20)            +N("  0.025% on the sell side ")</f>
        <v>0</v>
      </c>
      <c r="V20" s="72" t="n">
        <f aca="false">0.0000325*J20</f>
        <v>0</v>
      </c>
      <c r="W20" s="62" t="n">
        <f aca="false">0.18*(T20+V20)</f>
        <v>0</v>
      </c>
      <c r="X20" s="73" t="n">
        <f aca="false">0.0000005*J20</f>
        <v>0</v>
      </c>
      <c r="Y20" s="63" t="n">
        <f aca="false">0.00002*J20</f>
        <v>0</v>
      </c>
      <c r="Z20" s="8"/>
      <c r="AA20" s="9"/>
      <c r="AB20" s="8"/>
      <c r="AC20" s="8"/>
      <c r="AD20" s="8"/>
      <c r="AE20" s="8"/>
      <c r="AF20" s="8"/>
      <c r="AG20" s="8"/>
    </row>
    <row r="21" customFormat="false" ht="21.3" hidden="false" customHeight="true" outlineLevel="0" collapsed="false">
      <c r="A21" s="64"/>
      <c r="B21" s="80"/>
      <c r="C21" s="81"/>
      <c r="D21" s="82"/>
      <c r="E21" s="83"/>
      <c r="F21" s="84"/>
      <c r="G21" s="52" t="n">
        <f aca="false">D21*(F21-E21)            +N(" QTY*(buy price-Sell price ) ")</f>
        <v>0</v>
      </c>
      <c r="H21" s="53" t="n">
        <f aca="false">G21-SUM(T21:Y21)                   +N(" NET P&amp;L-Total Charges")</f>
        <v>0</v>
      </c>
      <c r="I21" s="54" t="n">
        <f aca="false">SUM(T21:Y21)                  +N(" Brokerage + STT + Exchange transaction charge + GST + SEBI charge +Stamp Duty")</f>
        <v>0</v>
      </c>
      <c r="J21" s="55" t="n">
        <f aca="false">D21*(F21+E21)                  +N(" OTY*(Buy price+Sell price) ")</f>
        <v>0</v>
      </c>
      <c r="K21" s="56" t="str">
        <f aca="false">IF(H21=0," - ",IF(H21&gt;0,"Profit","Loss"))</f>
        <v> - </v>
      </c>
      <c r="L21" s="57" t="str">
        <f aca="false">IFERROR(H21/(D21*E21)," - ")</f>
        <v> - </v>
      </c>
      <c r="M21" s="8"/>
      <c r="N21" s="90" t="s">
        <v>49</v>
      </c>
      <c r="O21" s="90"/>
      <c r="P21" s="91" t="n">
        <v>7785.93</v>
      </c>
      <c r="Q21" s="90"/>
      <c r="R21" s="90"/>
      <c r="S21" s="8"/>
      <c r="T21" s="60" t="n">
        <f aca="false">(IF(0.0003*D21*E21&gt;20,20,(0.0003*D21*E21 )))+(IF(0.0003*D21*F21&gt;20,20,(0.0003*D21*F21 )))                    +N(" Bokerage = [IF 0.03% of (Qty*Buy price) is greater than 20 then 20 else 0.03% of (QTY*Buy price)] + [IF 0.03% of (QTY*Sell price is greater than 20 then 20 else (0.03% of (QTY*Sell price) ] ")</f>
        <v>0</v>
      </c>
      <c r="U21" s="61" t="n">
        <f aca="false">0.00025*(D21*F21)            +N("  0.025% on the sell side ")</f>
        <v>0</v>
      </c>
      <c r="V21" s="72" t="n">
        <f aca="false">0.0000325*J21</f>
        <v>0</v>
      </c>
      <c r="W21" s="62" t="n">
        <f aca="false">0.18*(T21+V21)</f>
        <v>0</v>
      </c>
      <c r="X21" s="73" t="n">
        <f aca="false">0.0000005*J21</f>
        <v>0</v>
      </c>
      <c r="Y21" s="63" t="n">
        <f aca="false">0.00002*J21</f>
        <v>0</v>
      </c>
      <c r="Z21" s="8"/>
      <c r="AA21" s="9"/>
      <c r="AB21" s="8"/>
      <c r="AC21" s="8"/>
      <c r="AD21" s="8"/>
      <c r="AE21" s="8"/>
      <c r="AF21" s="8"/>
      <c r="AG21" s="8"/>
    </row>
    <row r="22" customFormat="false" ht="21.3" hidden="false" customHeight="true" outlineLevel="0" collapsed="false">
      <c r="A22" s="64"/>
      <c r="B22" s="80"/>
      <c r="C22" s="81"/>
      <c r="D22" s="82"/>
      <c r="E22" s="83"/>
      <c r="F22" s="84"/>
      <c r="G22" s="52" t="n">
        <f aca="false">D22*(F22-E22)            +N(" QTY*(buy price-Sell price ) ")</f>
        <v>0</v>
      </c>
      <c r="H22" s="53" t="n">
        <f aca="false">G22-SUM(T22:Y22)                   +N(" NET P&amp;L-Total Charges")</f>
        <v>0</v>
      </c>
      <c r="I22" s="54" t="n">
        <f aca="false">SUM(T22:Y22)                  +N(" Brokerage + STT + Exchange transaction charge + GST + SEBI charge +Stamp Duty")</f>
        <v>0</v>
      </c>
      <c r="J22" s="55" t="n">
        <f aca="false">D22*(F22+E22)                  +N(" OTY*(Buy price+Sell price) ")</f>
        <v>0</v>
      </c>
      <c r="K22" s="56" t="str">
        <f aca="false">IF(H22=0," - ",IF(H22&gt;0,"Profit","Loss"))</f>
        <v> - </v>
      </c>
      <c r="L22" s="57" t="str">
        <f aca="false">IFERROR(H22/(D22*E22)," - ")</f>
        <v> - </v>
      </c>
      <c r="M22" s="8"/>
      <c r="N22" s="90" t="s">
        <v>50</v>
      </c>
      <c r="O22" s="90"/>
      <c r="P22" s="91" t="n">
        <v>3739.51</v>
      </c>
      <c r="Q22" s="90"/>
      <c r="R22" s="90"/>
      <c r="S22" s="8"/>
      <c r="T22" s="60" t="n">
        <f aca="false">(IF(0.0003*D22*E22&gt;20,20,(0.0003*D22*E22 )))+(IF(0.0003*D22*F22&gt;20,20,(0.0003*D22*F22 )))                    +N(" Bokerage = [IF 0.03% of (Qty*Buy price) is greater than 20 then 20 else 0.03% of (QTY*Buy price)] + [IF 0.03% of (QTY*Sell price is greater than 20 then 20 else (0.03% of (QTY*Sell price) ] ")</f>
        <v>0</v>
      </c>
      <c r="U22" s="61" t="n">
        <f aca="false">0.00025*(D22*F22)            +N("  0.025% on the sell side ")</f>
        <v>0</v>
      </c>
      <c r="V22" s="72" t="n">
        <f aca="false">0.0000325*J22</f>
        <v>0</v>
      </c>
      <c r="W22" s="62" t="n">
        <f aca="false">0.18*(T22+V22)</f>
        <v>0</v>
      </c>
      <c r="X22" s="73" t="n">
        <f aca="false">0.0000005*J22</f>
        <v>0</v>
      </c>
      <c r="Y22" s="63" t="n">
        <f aca="false">0.00002*J22</f>
        <v>0</v>
      </c>
      <c r="Z22" s="8"/>
      <c r="AA22" s="9"/>
      <c r="AB22" s="8"/>
      <c r="AC22" s="8"/>
      <c r="AD22" s="8"/>
      <c r="AE22" s="8"/>
      <c r="AF22" s="8"/>
      <c r="AG22" s="8"/>
    </row>
    <row r="23" customFormat="false" ht="21.3" hidden="false" customHeight="true" outlineLevel="0" collapsed="false">
      <c r="A23" s="46"/>
      <c r="B23" s="80"/>
      <c r="C23" s="81"/>
      <c r="D23" s="82"/>
      <c r="E23" s="83"/>
      <c r="F23" s="84"/>
      <c r="G23" s="52" t="n">
        <f aca="false">D23*(F23-E23)            +N(" QTY*(buy price-Sell price ) ")</f>
        <v>0</v>
      </c>
      <c r="H23" s="53" t="n">
        <f aca="false">G23-SUM(T23:Y23)                   +N(" NET P&amp;L-Total Charges")</f>
        <v>0</v>
      </c>
      <c r="I23" s="54" t="n">
        <f aca="false">SUM(T23:Y23)                  +N(" Brokerage + STT + Exchange transaction charge + GST + SEBI charge +Stamp Duty")</f>
        <v>0</v>
      </c>
      <c r="J23" s="55" t="n">
        <f aca="false">D23*(F23+E23)                  +N(" OTY*(Buy price+Sell price) ")</f>
        <v>0</v>
      </c>
      <c r="K23" s="56" t="str">
        <f aca="false">IF(H23=0," - ",IF(H23&gt;0,"Profit","Loss"))</f>
        <v> - </v>
      </c>
      <c r="L23" s="57" t="str">
        <f aca="false">IFERROR(H23/(D23*E23)," - ")</f>
        <v> - </v>
      </c>
      <c r="M23" s="8"/>
      <c r="N23" s="87" t="s">
        <v>51</v>
      </c>
      <c r="O23" s="87"/>
      <c r="P23" s="91" t="n">
        <v>3548.63</v>
      </c>
      <c r="Q23" s="90"/>
      <c r="R23" s="87"/>
      <c r="S23" s="8"/>
      <c r="T23" s="60" t="n">
        <f aca="false">(IF(0.0003*D23*E23&gt;20,20,(0.0003*D23*E23 )))+(IF(0.0003*D23*F23&gt;20,20,(0.0003*D23*F23 )))                    +N(" Bokerage = [IF 0.03% of (Qty*Buy price) is greater than 20 then 20 else 0.03% of (QTY*Buy price)] + [IF 0.03% of (QTY*Sell price is greater than 20 then 20 else (0.03% of (QTY*Sell price) ] ")</f>
        <v>0</v>
      </c>
      <c r="U23" s="61" t="n">
        <f aca="false">0.00025*(D23*F23)            +N("  0.025% on the sell side ")</f>
        <v>0</v>
      </c>
      <c r="V23" s="72" t="n">
        <f aca="false">0.0000325*J23</f>
        <v>0</v>
      </c>
      <c r="W23" s="62" t="n">
        <f aca="false">0.18*(T23+V23)</f>
        <v>0</v>
      </c>
      <c r="X23" s="73" t="n">
        <f aca="false">0.0000005*J23</f>
        <v>0</v>
      </c>
      <c r="Y23" s="63" t="n">
        <f aca="false">0.00002*J23</f>
        <v>0</v>
      </c>
      <c r="Z23" s="8"/>
      <c r="AA23" s="9"/>
      <c r="AB23" s="8"/>
      <c r="AC23" s="8"/>
      <c r="AD23" s="8"/>
      <c r="AE23" s="8"/>
      <c r="AF23" s="8"/>
      <c r="AG23" s="8"/>
    </row>
    <row r="24" customFormat="false" ht="21.3" hidden="false" customHeight="true" outlineLevel="0" collapsed="false">
      <c r="A24" s="46"/>
      <c r="B24" s="80"/>
      <c r="C24" s="81"/>
      <c r="D24" s="82"/>
      <c r="E24" s="83"/>
      <c r="F24" s="84"/>
      <c r="G24" s="52" t="n">
        <f aca="false">D24*(F24-E24)            +N(" QTY*(buy price-Sell price ) ")</f>
        <v>0</v>
      </c>
      <c r="H24" s="53" t="n">
        <f aca="false">G24-SUM(T24:Y24)                   +N(" NET P&amp;L-Total Charges")</f>
        <v>0</v>
      </c>
      <c r="I24" s="54" t="n">
        <f aca="false">SUM(T24:Y24)                  +N(" Brokerage + STT + Exchange transaction charge + GST + SEBI charge +Stamp Duty")</f>
        <v>0</v>
      </c>
      <c r="J24" s="55" t="n">
        <f aca="false">D24*(F24+E24)                  +N(" OTY*(Buy price+Sell price) ")</f>
        <v>0</v>
      </c>
      <c r="K24" s="56" t="str">
        <f aca="false">IF(H24=0," - ",IF(H24&gt;0,"Profit","Loss"))</f>
        <v> - </v>
      </c>
      <c r="L24" s="57" t="str">
        <f aca="false">IFERROR(H24/(D24*E24)," - ")</f>
        <v> - </v>
      </c>
      <c r="M24" s="8"/>
      <c r="N24" s="87" t="s">
        <v>52</v>
      </c>
      <c r="O24" s="87"/>
      <c r="P24" s="91" t="n">
        <v>9280.02</v>
      </c>
      <c r="Q24" s="90" t="n">
        <v>29.5</v>
      </c>
      <c r="R24" s="87" t="s">
        <v>53</v>
      </c>
      <c r="S24" s="8"/>
      <c r="T24" s="60" t="n">
        <f aca="false">(IF(0.0003*D24*E24&gt;20,20,(0.0003*D24*E24 )))+(IF(0.0003*D24*F24&gt;20,20,(0.0003*D24*F24 )))                    +N(" Bokerage = [IF 0.03% of (Qty*Buy price) is greater than 20 then 20 else 0.03% of (QTY*Buy price)] + [IF 0.03% of (QTY*Sell price is greater than 20 then 20 else (0.03% of (QTY*Sell price) ] ")</f>
        <v>0</v>
      </c>
      <c r="U24" s="61" t="n">
        <f aca="false">0.00025*(D24*F24)            +N("  0.025% on the sell side ")</f>
        <v>0</v>
      </c>
      <c r="V24" s="72" t="n">
        <f aca="false">0.0000325*J24</f>
        <v>0</v>
      </c>
      <c r="W24" s="62" t="n">
        <f aca="false">0.18*(T24+V24)</f>
        <v>0</v>
      </c>
      <c r="X24" s="73" t="n">
        <f aca="false">0.0000005*J24</f>
        <v>0</v>
      </c>
      <c r="Y24" s="63" t="n">
        <f aca="false">0.00002*J24</f>
        <v>0</v>
      </c>
      <c r="Z24" s="8"/>
      <c r="AA24" s="9"/>
      <c r="AB24" s="8"/>
      <c r="AC24" s="8"/>
      <c r="AD24" s="8"/>
      <c r="AE24" s="8"/>
      <c r="AF24" s="8"/>
      <c r="AG24" s="8"/>
    </row>
    <row r="25" customFormat="false" ht="21.3" hidden="false" customHeight="true" outlineLevel="0" collapsed="false">
      <c r="A25" s="46"/>
      <c r="B25" s="80"/>
      <c r="C25" s="81"/>
      <c r="D25" s="82"/>
      <c r="E25" s="92"/>
      <c r="F25" s="84"/>
      <c r="G25" s="52" t="n">
        <f aca="false">D25*(F25-E25)            +N(" QTY*(buy price-Sell price ) ")</f>
        <v>0</v>
      </c>
      <c r="H25" s="53" t="n">
        <f aca="false">G25-SUM(T25:Y25)                   +N(" NET P&amp;L-Total Charges")</f>
        <v>0</v>
      </c>
      <c r="I25" s="54" t="n">
        <f aca="false">SUM(T25:Y25)                  +N(" Brokerage + STT + Exchange transaction charge + GST + SEBI charge +Stamp Duty")</f>
        <v>0</v>
      </c>
      <c r="J25" s="55" t="n">
        <f aca="false">D25*(F25+E25)                  +N(" OTY*(Buy price+Sell price) ")</f>
        <v>0</v>
      </c>
      <c r="K25" s="56" t="str">
        <f aca="false">IF(H25=0," - ",IF(H25&gt;0,"Profit","Loss"))</f>
        <v> - </v>
      </c>
      <c r="L25" s="57" t="str">
        <f aca="false">IFERROR(H25/(D25*E25)," - ")</f>
        <v> - </v>
      </c>
      <c r="M25" s="8"/>
      <c r="N25" s="87" t="s">
        <v>54</v>
      </c>
      <c r="O25" s="87"/>
      <c r="P25" s="91" t="n">
        <v>11137.08</v>
      </c>
      <c r="Q25" s="90"/>
      <c r="R25" s="87"/>
      <c r="S25" s="8"/>
      <c r="T25" s="60" t="n">
        <f aca="false">(IF(0.0003*D25*E25&gt;20,20,(0.0003*D25*E25 )))+(IF(0.0003*D25*F25&gt;20,20,(0.0003*D25*F25 )))                    +N(" Bokerage = [IF 0.03% of (Qty*Buy price) is greater than 20 then 20 else 0.03% of (QTY*Buy price)] + [IF 0.03% of (QTY*Sell price is greater than 20 then 20 else (0.03% of (QTY*Sell price) ] ")</f>
        <v>0</v>
      </c>
      <c r="U25" s="61" t="n">
        <f aca="false">0.00025*(D25*F25)            +N("  0.025% on the sell side ")</f>
        <v>0</v>
      </c>
      <c r="V25" s="72" t="n">
        <f aca="false">0.0000325*J25</f>
        <v>0</v>
      </c>
      <c r="W25" s="62" t="n">
        <f aca="false">0.18*(T25+V25)</f>
        <v>0</v>
      </c>
      <c r="X25" s="73" t="n">
        <f aca="false">0.0000005*J25</f>
        <v>0</v>
      </c>
      <c r="Y25" s="63" t="n">
        <f aca="false">0.00002*J25</f>
        <v>0</v>
      </c>
      <c r="Z25" s="8"/>
      <c r="AA25" s="9"/>
      <c r="AB25" s="8"/>
      <c r="AC25" s="8"/>
      <c r="AD25" s="8"/>
      <c r="AE25" s="8"/>
      <c r="AF25" s="8"/>
      <c r="AG25" s="8"/>
    </row>
    <row r="26" customFormat="false" ht="21.3" hidden="false" customHeight="true" outlineLevel="0" collapsed="false">
      <c r="A26" s="46"/>
      <c r="B26" s="80"/>
      <c r="C26" s="81"/>
      <c r="D26" s="82"/>
      <c r="E26" s="92"/>
      <c r="F26" s="84"/>
      <c r="G26" s="52" t="n">
        <f aca="false">D26*(F26-E26)            +N(" QTY*(buy price-Sell price ) ")</f>
        <v>0</v>
      </c>
      <c r="H26" s="53" t="n">
        <f aca="false">G26-SUM(T26:Y26)                   +N(" NET P&amp;L-Total Charges")</f>
        <v>0</v>
      </c>
      <c r="I26" s="54" t="n">
        <f aca="false">SUM(T26:Y26)                  +N(" Brokerage + STT + Exchange transaction charge + GST + SEBI charge +Stamp Duty")</f>
        <v>0</v>
      </c>
      <c r="J26" s="55" t="n">
        <f aca="false">D26*(F26+E26)                  +N(" OTY*(Buy price+Sell price) ")</f>
        <v>0</v>
      </c>
      <c r="K26" s="56" t="str">
        <f aca="false">IF(H26=0," - ",IF(H26&gt;0,"Profit","Loss"))</f>
        <v> - </v>
      </c>
      <c r="L26" s="57" t="str">
        <f aca="false">IFERROR(H26/(D26*E26)," - ")</f>
        <v> - </v>
      </c>
      <c r="M26" s="8"/>
      <c r="N26" s="87" t="s">
        <v>55</v>
      </c>
      <c r="O26" s="87"/>
      <c r="P26" s="91" t="n">
        <v>1321.45</v>
      </c>
      <c r="Q26" s="90"/>
      <c r="R26" s="87"/>
      <c r="S26" s="8"/>
      <c r="T26" s="60" t="n">
        <f aca="false">(IF(0.0003*D26*E26&gt;20,20,(0.0003*D26*E26 )))+(IF(0.0003*D26*F26&gt;20,20,(0.0003*D26*F26 )))                    +N(" Bokerage = [IF 0.03% of (Qty*Buy price) is greater than 20 then 20 else 0.03% of (QTY*Buy price)] + [IF 0.03% of (QTY*Sell price is greater than 20 then 20 else (0.03% of (QTY*Sell price) ] ")</f>
        <v>0</v>
      </c>
      <c r="U26" s="61" t="n">
        <f aca="false">0.00025*(D26*F26)            +N("  0.025% on the sell side ")</f>
        <v>0</v>
      </c>
      <c r="V26" s="72" t="n">
        <f aca="false">0.0000325*J26</f>
        <v>0</v>
      </c>
      <c r="W26" s="62" t="n">
        <f aca="false">0.18*(T26+V26)</f>
        <v>0</v>
      </c>
      <c r="X26" s="73" t="n">
        <f aca="false">0.0000005*J26</f>
        <v>0</v>
      </c>
      <c r="Y26" s="63" t="n">
        <f aca="false">0.00002*J26</f>
        <v>0</v>
      </c>
      <c r="Z26" s="8"/>
      <c r="AA26" s="9"/>
      <c r="AB26" s="8"/>
      <c r="AC26" s="8"/>
      <c r="AD26" s="8"/>
      <c r="AE26" s="8"/>
      <c r="AF26" s="8"/>
      <c r="AG26" s="8"/>
    </row>
    <row r="27" customFormat="false" ht="21.3" hidden="false" customHeight="true" outlineLevel="0" collapsed="false">
      <c r="A27" s="46"/>
      <c r="B27" s="80"/>
      <c r="C27" s="81"/>
      <c r="D27" s="82"/>
      <c r="E27" s="92"/>
      <c r="F27" s="84"/>
      <c r="G27" s="52" t="n">
        <f aca="false">D27*(F27-E27)            +N(" QTY*(buy price-Sell price ) ")</f>
        <v>0</v>
      </c>
      <c r="H27" s="53" t="n">
        <f aca="false">G27-SUM(T27:Y27)                   +N(" NET P&amp;L-Total Charges")</f>
        <v>0</v>
      </c>
      <c r="I27" s="54" t="n">
        <f aca="false">SUM(T27:Y27)                  +N(" Brokerage + STT + Exchange transaction charge + GST + SEBI charge +Stamp Duty")</f>
        <v>0</v>
      </c>
      <c r="J27" s="55" t="n">
        <f aca="false">D27*(F27+E27)                  +N(" OTY*(Buy price+Sell price) ")</f>
        <v>0</v>
      </c>
      <c r="K27" s="56" t="str">
        <f aca="false">IF(H27=0," - ",IF(H27&gt;0,"Profit","Loss"))</f>
        <v> - </v>
      </c>
      <c r="L27" s="57" t="str">
        <f aca="false">IFERROR(H27/(D27*E27)," - ")</f>
        <v> - </v>
      </c>
      <c r="M27" s="8"/>
      <c r="N27" s="87"/>
      <c r="O27" s="87"/>
      <c r="P27" s="91"/>
      <c r="Q27" s="90"/>
      <c r="R27" s="87"/>
      <c r="S27" s="8"/>
      <c r="T27" s="60" t="n">
        <f aca="false">(IF(0.0003*D27*E27&gt;20,20,(0.0003*D27*E27 )))+(IF(0.0003*D27*F27&gt;20,20,(0.0003*D27*F27 )))                    +N(" Bokerage = [IF 0.03% of (Qty*Buy price) is greater than 20 then 20 else 0.03% of (QTY*Buy price)] + [IF 0.03% of (QTY*Sell price is greater than 20 then 20 else (0.03% of (QTY*Sell price) ] ")</f>
        <v>0</v>
      </c>
      <c r="U27" s="61" t="n">
        <f aca="false">0.00025*(D27*F27)            +N("  0.025% on the sell side ")</f>
        <v>0</v>
      </c>
      <c r="V27" s="72" t="n">
        <f aca="false">0.0000325*J27</f>
        <v>0</v>
      </c>
      <c r="W27" s="62" t="n">
        <f aca="false">0.18*(T27+V27)</f>
        <v>0</v>
      </c>
      <c r="X27" s="73" t="n">
        <f aca="false">0.0000005*J27</f>
        <v>0</v>
      </c>
      <c r="Y27" s="63" t="n">
        <f aca="false">0.00002*J27</f>
        <v>0</v>
      </c>
      <c r="Z27" s="8"/>
      <c r="AA27" s="9"/>
      <c r="AB27" s="8"/>
      <c r="AC27" s="8"/>
      <c r="AD27" s="8"/>
      <c r="AE27" s="8"/>
      <c r="AF27" s="8"/>
      <c r="AG27" s="8"/>
    </row>
    <row r="28" customFormat="false" ht="21.3" hidden="false" customHeight="true" outlineLevel="0" collapsed="false">
      <c r="A28" s="64"/>
      <c r="B28" s="80"/>
      <c r="C28" s="81"/>
      <c r="D28" s="82"/>
      <c r="E28" s="92"/>
      <c r="F28" s="84"/>
      <c r="G28" s="52" t="n">
        <f aca="false">D28*(F28-E28)            +N(" QTY*(buy price-Sell price ) ")</f>
        <v>0</v>
      </c>
      <c r="H28" s="53" t="n">
        <f aca="false">G28-SUM(T28:Y28)                   +N(" NET P&amp;L-Total Charges")</f>
        <v>0</v>
      </c>
      <c r="I28" s="54" t="n">
        <f aca="false">SUM(T28:Y28)                  +N(" Brokerage + STT + Exchange transaction charge + GST + SEBI charge +Stamp Duty")</f>
        <v>0</v>
      </c>
      <c r="J28" s="55" t="n">
        <f aca="false">D28*(F28+E28)                  +N(" OTY*(Buy price+Sell price) ")</f>
        <v>0</v>
      </c>
      <c r="K28" s="56" t="str">
        <f aca="false">IF(H28=0," - ",IF(H28&gt;0,"Profit","Loss"))</f>
        <v> - </v>
      </c>
      <c r="L28" s="57" t="str">
        <f aca="false">IFERROR(H28/(D28*E28)," - ")</f>
        <v> - </v>
      </c>
      <c r="M28" s="8"/>
      <c r="N28" s="87"/>
      <c r="O28" s="87"/>
      <c r="P28" s="81"/>
      <c r="Q28" s="90"/>
      <c r="R28" s="87"/>
      <c r="S28" s="8"/>
      <c r="T28" s="60" t="n">
        <f aca="false">(IF(0.0003*D28*E28&gt;20,20,(0.0003*D28*E28 )))+(IF(0.0003*D28*F28&gt;20,20,(0.0003*D28*F28 )))                    +N(" Bokerage = [IF 0.03% of (Qty*Buy price) is greater than 20 then 20 else 0.03% of (QTY*Buy price)] + [IF 0.03% of (QTY*Sell price is greater than 20 then 20 else (0.03% of (QTY*Sell price) ] ")</f>
        <v>0</v>
      </c>
      <c r="U28" s="61" t="n">
        <f aca="false">0.00025*(D28*F28)            +N("  0.025% on the sell side ")</f>
        <v>0</v>
      </c>
      <c r="V28" s="72" t="n">
        <f aca="false">0.0000325*J28</f>
        <v>0</v>
      </c>
      <c r="W28" s="62" t="n">
        <f aca="false">0.18*(T28+V28)</f>
        <v>0</v>
      </c>
      <c r="X28" s="73" t="n">
        <f aca="false">0.0000005*J28</f>
        <v>0</v>
      </c>
      <c r="Y28" s="63" t="n">
        <f aca="false">0.00002*J28</f>
        <v>0</v>
      </c>
      <c r="Z28" s="8"/>
      <c r="AA28" s="9"/>
      <c r="AB28" s="8"/>
      <c r="AC28" s="8"/>
      <c r="AD28" s="8"/>
      <c r="AE28" s="8"/>
      <c r="AF28" s="8"/>
      <c r="AG28" s="8"/>
    </row>
    <row r="29" customFormat="false" ht="21.3" hidden="false" customHeight="true" outlineLevel="0" collapsed="false">
      <c r="A29" s="64"/>
      <c r="B29" s="80"/>
      <c r="C29" s="81"/>
      <c r="D29" s="82"/>
      <c r="E29" s="92"/>
      <c r="F29" s="84"/>
      <c r="G29" s="52" t="n">
        <f aca="false">D29*(F29-E29)            +N(" QTY*(buy price-Sell price ) ")</f>
        <v>0</v>
      </c>
      <c r="H29" s="53" t="n">
        <f aca="false">G29-SUM(T29:Y29)                   +N(" NET P&amp;L-Total Charges")</f>
        <v>0</v>
      </c>
      <c r="I29" s="54" t="n">
        <f aca="false">SUM(T29:Y29)                  +N(" Brokerage + STT + Exchange transaction charge + GST + SEBI charge +Stamp Duty")</f>
        <v>0</v>
      </c>
      <c r="J29" s="55" t="n">
        <f aca="false">D29*(F29+E29)                  +N(" OTY*(Buy price+Sell price) ")</f>
        <v>0</v>
      </c>
      <c r="K29" s="56" t="str">
        <f aca="false">IF(H29=0," - ",IF(H29&gt;0,"Profit","Loss"))</f>
        <v> - </v>
      </c>
      <c r="L29" s="57" t="str">
        <f aca="false">IFERROR(H29/(D29*E29)," - ")</f>
        <v> - </v>
      </c>
      <c r="M29" s="8"/>
      <c r="N29" s="87"/>
      <c r="O29" s="87"/>
      <c r="P29" s="81"/>
      <c r="Q29" s="90"/>
      <c r="R29" s="87"/>
      <c r="S29" s="8"/>
      <c r="T29" s="60" t="n">
        <f aca="false">(IF(0.0003*D29*E29&gt;20,20,(0.0003*D29*E29 )))+(IF(0.0003*D29*F29&gt;20,20,(0.0003*D29*F29 )))                    +N(" Bokerage = [IF 0.03% of (Qty*Buy price) is greater than 20 then 20 else 0.03% of (QTY*Buy price)] + [IF 0.03% of (QTY*Sell price is greater than 20 then 20 else (0.03% of (QTY*Sell price) ] ")</f>
        <v>0</v>
      </c>
      <c r="U29" s="61" t="n">
        <f aca="false">0.00025*(D29*F29)            +N("  0.025% on the sell side ")</f>
        <v>0</v>
      </c>
      <c r="V29" s="72" t="n">
        <f aca="false">0.0000325*J29</f>
        <v>0</v>
      </c>
      <c r="W29" s="62" t="n">
        <f aca="false">0.18*(T29+V29)</f>
        <v>0</v>
      </c>
      <c r="X29" s="73" t="n">
        <f aca="false">0.0000005*J29</f>
        <v>0</v>
      </c>
      <c r="Y29" s="63" t="n">
        <f aca="false">0.00002*J29</f>
        <v>0</v>
      </c>
      <c r="Z29" s="8"/>
      <c r="AA29" s="9"/>
      <c r="AB29" s="8"/>
      <c r="AC29" s="8"/>
      <c r="AD29" s="8"/>
      <c r="AE29" s="8"/>
      <c r="AF29" s="8"/>
      <c r="AG29" s="8"/>
    </row>
    <row r="30" customFormat="false" ht="21.3" hidden="false" customHeight="true" outlineLevel="0" collapsed="false">
      <c r="A30" s="64"/>
      <c r="B30" s="80"/>
      <c r="C30" s="81"/>
      <c r="D30" s="82"/>
      <c r="E30" s="92"/>
      <c r="F30" s="84"/>
      <c r="G30" s="52" t="n">
        <f aca="false">D30*(F30-E30)            +N(" QTY*(buy price-Sell price ) ")</f>
        <v>0</v>
      </c>
      <c r="H30" s="53" t="n">
        <f aca="false">G30-SUM(T30:Y30)                   +N(" NET P&amp;L-Total Charges")</f>
        <v>0</v>
      </c>
      <c r="I30" s="54" t="n">
        <f aca="false">SUM(T30:Y30)                  +N(" Brokerage + STT + Exchange transaction charge + GST + SEBI charge +Stamp Duty")</f>
        <v>0</v>
      </c>
      <c r="J30" s="55" t="n">
        <f aca="false">D30*(F30+E30)                  +N(" OTY*(Buy price+Sell price) ")</f>
        <v>0</v>
      </c>
      <c r="K30" s="56" t="str">
        <f aca="false">IF(H30=0," - ",IF(H30&gt;0,"Profit","Loss"))</f>
        <v> - </v>
      </c>
      <c r="L30" s="57" t="str">
        <f aca="false">IFERROR(H30/(D30*E30)," - ")</f>
        <v> - </v>
      </c>
      <c r="M30" s="8"/>
      <c r="N30" s="87"/>
      <c r="O30" s="87"/>
      <c r="P30" s="81"/>
      <c r="Q30" s="90"/>
      <c r="R30" s="87"/>
      <c r="S30" s="8"/>
      <c r="T30" s="60" t="n">
        <f aca="false">(IF(0.0003*D30*E30&gt;20,20,(0.0003*D30*E30 )))+(IF(0.0003*D30*F30&gt;20,20,(0.0003*D30*F30 )))                    +N(" Bokerage = [IF 0.03% of (Qty*Buy price) is greater than 20 then 20 else 0.03% of (QTY*Buy price)] + [IF 0.03% of (QTY*Sell price is greater than 20 then 20 else (0.03% of (QTY*Sell price) ] ")</f>
        <v>0</v>
      </c>
      <c r="U30" s="61" t="n">
        <f aca="false">0.00025*(D30*F30)            +N("  0.025% on the sell side ")</f>
        <v>0</v>
      </c>
      <c r="V30" s="72" t="n">
        <f aca="false">0.0000325*J30</f>
        <v>0</v>
      </c>
      <c r="W30" s="62" t="n">
        <f aca="false">0.18*(T30+V30)</f>
        <v>0</v>
      </c>
      <c r="X30" s="73" t="n">
        <f aca="false">0.0000005*J30</f>
        <v>0</v>
      </c>
      <c r="Y30" s="63" t="n">
        <f aca="false">0.00002*J30</f>
        <v>0</v>
      </c>
      <c r="Z30" s="8"/>
      <c r="AA30" s="9"/>
      <c r="AB30" s="8"/>
      <c r="AC30" s="8"/>
      <c r="AD30" s="8"/>
      <c r="AE30" s="8"/>
      <c r="AF30" s="8"/>
      <c r="AG30" s="8"/>
    </row>
    <row r="31" customFormat="false" ht="21.3" hidden="false" customHeight="true" outlineLevel="0" collapsed="false">
      <c r="A31" s="93"/>
      <c r="B31" s="80"/>
      <c r="C31" s="81"/>
      <c r="D31" s="82"/>
      <c r="E31" s="92"/>
      <c r="F31" s="84"/>
      <c r="G31" s="52" t="n">
        <f aca="false">D31*(F31-E31)            +N(" QTY*(buy price-Sell price ) ")</f>
        <v>0</v>
      </c>
      <c r="H31" s="53" t="n">
        <f aca="false">G31-SUM(T31:Y31)                   +N(" NET P&amp;L-Total Charges")</f>
        <v>0</v>
      </c>
      <c r="I31" s="54" t="n">
        <f aca="false">SUM(T31:Y31)                  +N(" Brokerage + STT + Exchange transaction charge + GST + SEBI charge +Stamp Duty")</f>
        <v>0</v>
      </c>
      <c r="J31" s="55" t="n">
        <f aca="false">D31*(F31+E31)                  +N(" OTY*(Buy price+Sell price) ")</f>
        <v>0</v>
      </c>
      <c r="K31" s="56" t="str">
        <f aca="false">IF(H31=0," - ",IF(H31&gt;0,"Profit","Loss"))</f>
        <v> - </v>
      </c>
      <c r="L31" s="57" t="str">
        <f aca="false">IFERROR(H31/(D31*E31)," - ")</f>
        <v> - </v>
      </c>
      <c r="M31" s="8"/>
      <c r="N31" s="87"/>
      <c r="O31" s="87"/>
      <c r="P31" s="81"/>
      <c r="Q31" s="90"/>
      <c r="R31" s="87"/>
      <c r="S31" s="8"/>
      <c r="T31" s="60" t="n">
        <f aca="false">(IF(0.0003*D31*E31&gt;20,20,(0.0003*D31*E31 )))+(IF(0.0003*D31*F31&gt;20,20,(0.0003*D31*F31 )))                    +N(" Bokerage = [IF 0.03% of (Qty*Buy price) is greater than 20 then 20 else 0.03% of (QTY*Buy price)] + [IF 0.03% of (QTY*Sell price is greater than 20 then 20 else (0.03% of (QTY*Sell price) ] ")</f>
        <v>0</v>
      </c>
      <c r="U31" s="61" t="n">
        <f aca="false">0.00025*(D31*F31)            +N("  0.025% on the sell side ")</f>
        <v>0</v>
      </c>
      <c r="V31" s="72" t="n">
        <f aca="false">0.0000325*J31</f>
        <v>0</v>
      </c>
      <c r="W31" s="62" t="n">
        <f aca="false">0.18*(T31+V31)</f>
        <v>0</v>
      </c>
      <c r="X31" s="73" t="n">
        <f aca="false">0.0000005*J31</f>
        <v>0</v>
      </c>
      <c r="Y31" s="63" t="n">
        <f aca="false">0.00002*J31</f>
        <v>0</v>
      </c>
      <c r="Z31" s="8"/>
      <c r="AA31" s="9"/>
      <c r="AB31" s="8"/>
      <c r="AC31" s="8"/>
      <c r="AD31" s="8"/>
      <c r="AE31" s="8"/>
      <c r="AF31" s="8"/>
      <c r="AG31" s="8"/>
    </row>
    <row r="32" customFormat="false" ht="21.3" hidden="false" customHeight="true" outlineLevel="0" collapsed="false">
      <c r="A32" s="93"/>
      <c r="B32" s="80"/>
      <c r="C32" s="81"/>
      <c r="D32" s="82"/>
      <c r="E32" s="92"/>
      <c r="F32" s="84"/>
      <c r="G32" s="52" t="n">
        <f aca="false">D32*(F32-E32)            +N(" QTY*(buy price-Sell price ) ")</f>
        <v>0</v>
      </c>
      <c r="H32" s="53" t="n">
        <f aca="false">G32-SUM(T32:Y32)                   +N(" NET P&amp;L-Total Charges")</f>
        <v>0</v>
      </c>
      <c r="I32" s="54" t="n">
        <f aca="false">SUM(T32:Y32)                  +N(" Brokerage + STT + Exchange transaction charge + GST + SEBI charge +Stamp Duty")</f>
        <v>0</v>
      </c>
      <c r="J32" s="55" t="n">
        <f aca="false">D32*(F32+E32)                  +N(" OTY*(Buy price+Sell price) ")</f>
        <v>0</v>
      </c>
      <c r="K32" s="56" t="str">
        <f aca="false">IF(H32=0," - ",IF(H32&gt;0,"Profit","Loss"))</f>
        <v> - </v>
      </c>
      <c r="L32" s="57" t="str">
        <f aca="false">IFERROR(H32/(D32*E32)," - ")</f>
        <v> - </v>
      </c>
      <c r="M32" s="8"/>
      <c r="N32" s="87"/>
      <c r="O32" s="87"/>
      <c r="P32" s="81"/>
      <c r="Q32" s="90"/>
      <c r="R32" s="87"/>
      <c r="S32" s="8"/>
      <c r="T32" s="60" t="n">
        <f aca="false">(IF(0.0003*D32*E32&gt;20,20,(0.0003*D32*E32 )))+(IF(0.0003*D32*F32&gt;20,20,(0.0003*D32*F32 )))                    +N(" Bokerage = [IF 0.03% of (Qty*Buy price) is greater than 20 then 20 else 0.03% of (QTY*Buy price)] + [IF 0.03% of (QTY*Sell price is greater than 20 then 20 else (0.03% of (QTY*Sell price) ] ")</f>
        <v>0</v>
      </c>
      <c r="U32" s="61" t="n">
        <f aca="false">0.00025*(D32*F32)            +N("  0.025% on the sell side ")</f>
        <v>0</v>
      </c>
      <c r="V32" s="72" t="n">
        <f aca="false">0.0000325*J32</f>
        <v>0</v>
      </c>
      <c r="W32" s="62" t="n">
        <f aca="false">0.18*(T32+V32)</f>
        <v>0</v>
      </c>
      <c r="X32" s="73" t="n">
        <f aca="false">0.0000005*J32</f>
        <v>0</v>
      </c>
      <c r="Y32" s="63" t="n">
        <f aca="false">0.00002*J32</f>
        <v>0</v>
      </c>
      <c r="Z32" s="8"/>
      <c r="AA32" s="9"/>
      <c r="AB32" s="8"/>
      <c r="AC32" s="8"/>
      <c r="AD32" s="8"/>
      <c r="AE32" s="8"/>
      <c r="AF32" s="8"/>
      <c r="AG32" s="8"/>
    </row>
    <row r="33" customFormat="false" ht="21.3" hidden="false" customHeight="true" outlineLevel="0" collapsed="false">
      <c r="A33" s="93"/>
      <c r="B33" s="80"/>
      <c r="C33" s="81"/>
      <c r="D33" s="82"/>
      <c r="E33" s="92"/>
      <c r="F33" s="84"/>
      <c r="G33" s="52" t="n">
        <f aca="false">D33*(F33-E33)            +N(" QTY*(buy price-Sell price ) ")</f>
        <v>0</v>
      </c>
      <c r="H33" s="53" t="n">
        <f aca="false">G33-SUM(T33:Y33)                   +N(" NET P&amp;L-Total Charges")</f>
        <v>0</v>
      </c>
      <c r="I33" s="54" t="n">
        <f aca="false">SUM(T33:Y33)                  +N(" Brokerage + STT + Exchange transaction charge + GST + SEBI charge +Stamp Duty")</f>
        <v>0</v>
      </c>
      <c r="J33" s="55" t="n">
        <f aca="false">D33*(F33+E33)                  +N(" OTY*(Buy price+Sell price) ")</f>
        <v>0</v>
      </c>
      <c r="K33" s="56" t="str">
        <f aca="false">IF(H33=0," - ",IF(H33&gt;0,"Profit","Loss"))</f>
        <v> - </v>
      </c>
      <c r="L33" s="57" t="str">
        <f aca="false">IFERROR(H33/(D33*E33)," - ")</f>
        <v> - </v>
      </c>
      <c r="M33" s="8"/>
      <c r="N33" s="87"/>
      <c r="O33" s="87"/>
      <c r="P33" s="81"/>
      <c r="Q33" s="90"/>
      <c r="R33" s="87"/>
      <c r="S33" s="8"/>
      <c r="T33" s="60" t="n">
        <f aca="false">(IF(0.0003*D33*E33&gt;20,20,(0.0003*D33*E33 )))+(IF(0.0003*D33*F33&gt;20,20,(0.0003*D33*F33 )))                    +N(" Bokerage = [IF 0.03% of (Qty*Buy price) is greater than 20 then 20 else 0.03% of (QTY*Buy price)] + [IF 0.03% of (QTY*Sell price is greater than 20 then 20 else (0.03% of (QTY*Sell price) ] ")</f>
        <v>0</v>
      </c>
      <c r="U33" s="61" t="n">
        <f aca="false">0.00025*(D33*F33)            +N("  0.025% on the sell side ")</f>
        <v>0</v>
      </c>
      <c r="V33" s="72" t="n">
        <f aca="false">0.0000325*J33</f>
        <v>0</v>
      </c>
      <c r="W33" s="62" t="n">
        <f aca="false">0.18*(T33+V33)</f>
        <v>0</v>
      </c>
      <c r="X33" s="73" t="n">
        <f aca="false">0.0000005*J33</f>
        <v>0</v>
      </c>
      <c r="Y33" s="63" t="n">
        <f aca="false">0.00002*J33</f>
        <v>0</v>
      </c>
      <c r="Z33" s="8"/>
      <c r="AA33" s="9"/>
      <c r="AB33" s="8"/>
      <c r="AC33" s="8"/>
      <c r="AD33" s="8"/>
      <c r="AE33" s="8"/>
      <c r="AF33" s="8"/>
      <c r="AG33" s="8"/>
    </row>
    <row r="34" customFormat="false" ht="21.3" hidden="false" customHeight="true" outlineLevel="0" collapsed="false">
      <c r="A34" s="46"/>
      <c r="B34" s="80"/>
      <c r="C34" s="81"/>
      <c r="D34" s="82"/>
      <c r="E34" s="92"/>
      <c r="F34" s="84"/>
      <c r="G34" s="52" t="n">
        <f aca="false">D34*(F34-E34)            +N(" QTY*(buy price-Sell price ) ")</f>
        <v>0</v>
      </c>
      <c r="H34" s="53" t="n">
        <f aca="false">G34-SUM(T34:Y34)                   +N(" NET P&amp;L-Total Charges")</f>
        <v>0</v>
      </c>
      <c r="I34" s="54" t="n">
        <f aca="false">SUM(T34:Y34)                  +N(" Brokerage + STT + Exchange transaction charge + GST + SEBI charge +Stamp Duty")</f>
        <v>0</v>
      </c>
      <c r="J34" s="55" t="n">
        <f aca="false">D34*(F34+E34)                  +N(" OTY*(Buy price+Sell price) ")</f>
        <v>0</v>
      </c>
      <c r="K34" s="56" t="str">
        <f aca="false">IF(H34=0," - ",IF(H34&gt;0,"Profit","Loss"))</f>
        <v> - </v>
      </c>
      <c r="L34" s="57" t="str">
        <f aca="false">IFERROR(H34/(D34*E34)," - ")</f>
        <v> - </v>
      </c>
      <c r="M34" s="8"/>
      <c r="N34" s="87"/>
      <c r="O34" s="87"/>
      <c r="P34" s="81"/>
      <c r="Q34" s="90"/>
      <c r="R34" s="87"/>
      <c r="S34" s="8"/>
      <c r="T34" s="60" t="n">
        <f aca="false">(IF(0.0003*D34*E34&gt;20,20,(0.0003*D34*E34 )))+(IF(0.0003*D34*F34&gt;20,20,(0.0003*D34*F34 )))                    +N(" Bokerage = [IF 0.03% of (Qty*Buy price) is greater than 20 then 20 else 0.03% of (QTY*Buy price)] + [IF 0.03% of (QTY*Sell price is greater than 20 then 20 else (0.03% of (QTY*Sell price) ] ")</f>
        <v>0</v>
      </c>
      <c r="U34" s="61" t="n">
        <f aca="false">0.00025*(D34*F34)            +N("  0.025% on the sell side ")</f>
        <v>0</v>
      </c>
      <c r="V34" s="72" t="n">
        <f aca="false">0.0000325*J34</f>
        <v>0</v>
      </c>
      <c r="W34" s="62" t="n">
        <f aca="false">0.18*(T34+V34)</f>
        <v>0</v>
      </c>
      <c r="X34" s="73" t="n">
        <f aca="false">0.0000005*J34</f>
        <v>0</v>
      </c>
      <c r="Y34" s="63" t="n">
        <f aca="false">0.00002*J34</f>
        <v>0</v>
      </c>
      <c r="Z34" s="8"/>
      <c r="AA34" s="9"/>
      <c r="AB34" s="8"/>
      <c r="AC34" s="8"/>
      <c r="AD34" s="8"/>
      <c r="AE34" s="8"/>
      <c r="AF34" s="8"/>
      <c r="AG34" s="8"/>
    </row>
    <row r="35" customFormat="false" ht="21.3" hidden="false" customHeight="true" outlineLevel="0" collapsed="false">
      <c r="A35" s="46"/>
      <c r="B35" s="80"/>
      <c r="C35" s="81"/>
      <c r="D35" s="82"/>
      <c r="E35" s="92"/>
      <c r="F35" s="84"/>
      <c r="G35" s="52" t="n">
        <f aca="false">D35*(F35-E35)            +N(" QTY*(buy price-Sell price ) ")</f>
        <v>0</v>
      </c>
      <c r="H35" s="53" t="n">
        <f aca="false">G35-SUM(T35:Y35)                   +N(" NET P&amp;L-Total Charges")</f>
        <v>0</v>
      </c>
      <c r="I35" s="54" t="n">
        <f aca="false">SUM(T35:Y35)                  +N(" Brokerage + STT + Exchange transaction charge + GST + SEBI charge +Stamp Duty")</f>
        <v>0</v>
      </c>
      <c r="J35" s="55" t="n">
        <f aca="false">D35*(F35+E35)                  +N(" OTY*(Buy price+Sell price) ")</f>
        <v>0</v>
      </c>
      <c r="K35" s="56" t="str">
        <f aca="false">IF(H35=0," - ",IF(H35&gt;0,"Profit","Loss"))</f>
        <v> - </v>
      </c>
      <c r="L35" s="57" t="str">
        <f aca="false">IFERROR(H35/(D35*E35)," - ")</f>
        <v> - </v>
      </c>
      <c r="M35" s="8"/>
      <c r="N35" s="87"/>
      <c r="O35" s="87"/>
      <c r="P35" s="81"/>
      <c r="Q35" s="90"/>
      <c r="R35" s="87"/>
      <c r="S35" s="8"/>
      <c r="T35" s="60" t="n">
        <f aca="false">(IF(0.0003*D35*E35&gt;20,20,(0.0003*D35*E35 )))+(IF(0.0003*D35*F35&gt;20,20,(0.0003*D35*F35 )))                    +N(" Bokerage = [IF 0.03% of (Qty*Buy price) is greater than 20 then 20 else 0.03% of (QTY*Buy price)] + [IF 0.03% of (QTY*Sell price is greater than 20 then 20 else (0.03% of (QTY*Sell price) ] ")</f>
        <v>0</v>
      </c>
      <c r="U35" s="61" t="n">
        <f aca="false">0.00025*(D35*F35)            +N("  0.025% on the sell side ")</f>
        <v>0</v>
      </c>
      <c r="V35" s="72" t="n">
        <f aca="false">0.0000325*J35</f>
        <v>0</v>
      </c>
      <c r="W35" s="62" t="n">
        <f aca="false">0.18*(T35+V35)</f>
        <v>0</v>
      </c>
      <c r="X35" s="73" t="n">
        <f aca="false">0.0000005*J35</f>
        <v>0</v>
      </c>
      <c r="Y35" s="63" t="n">
        <f aca="false">0.00002*J35</f>
        <v>0</v>
      </c>
      <c r="Z35" s="8"/>
      <c r="AA35" s="9"/>
      <c r="AB35" s="8"/>
      <c r="AC35" s="8"/>
      <c r="AD35" s="8"/>
      <c r="AE35" s="8"/>
      <c r="AF35" s="8"/>
      <c r="AG35" s="8"/>
    </row>
    <row r="36" customFormat="false" ht="21.3" hidden="false" customHeight="true" outlineLevel="0" collapsed="false">
      <c r="A36" s="46"/>
      <c r="B36" s="80"/>
      <c r="C36" s="81"/>
      <c r="D36" s="82"/>
      <c r="E36" s="92"/>
      <c r="F36" s="84"/>
      <c r="G36" s="52" t="n">
        <f aca="false">D36*(F36-E36)            +N(" QTY*(buy price-Sell price ) ")</f>
        <v>0</v>
      </c>
      <c r="H36" s="53" t="n">
        <f aca="false">G36-SUM(T36:Y36)                   +N(" NET P&amp;L-Total Charges")</f>
        <v>0</v>
      </c>
      <c r="I36" s="54" t="n">
        <f aca="false">SUM(T36:Y36)                  +N(" Brokerage + STT + Exchange transaction charge + GST + SEBI charge +Stamp Duty")</f>
        <v>0</v>
      </c>
      <c r="J36" s="55" t="n">
        <f aca="false">D36*(F36+E36)                  +N(" OTY*(Buy price+Sell price) ")</f>
        <v>0</v>
      </c>
      <c r="K36" s="56" t="str">
        <f aca="false">IF(H36=0," - ",IF(H36&gt;0,"Profit","Loss"))</f>
        <v> - </v>
      </c>
      <c r="L36" s="57" t="str">
        <f aca="false">IFERROR(H36/(D36*E36)," - ")</f>
        <v> - </v>
      </c>
      <c r="M36" s="8"/>
      <c r="N36" s="87"/>
      <c r="O36" s="87"/>
      <c r="P36" s="81"/>
      <c r="Q36" s="90"/>
      <c r="R36" s="87"/>
      <c r="S36" s="8"/>
      <c r="T36" s="60" t="n">
        <f aca="false">(IF(0.0003*D36*E36&gt;20,20,(0.0003*D36*E36 )))+(IF(0.0003*D36*F36&gt;20,20,(0.0003*D36*F36 )))                    +N(" Bokerage = [IF 0.03% of (Qty*Buy price) is greater than 20 then 20 else 0.03% of (QTY*Buy price)] + [IF 0.03% of (QTY*Sell price is greater than 20 then 20 else (0.03% of (QTY*Sell price) ] ")</f>
        <v>0</v>
      </c>
      <c r="U36" s="61" t="n">
        <f aca="false">0.00025*(D36*F36)            +N("  0.025% on the sell side ")</f>
        <v>0</v>
      </c>
      <c r="V36" s="72" t="n">
        <f aca="false">0.0000325*J36</f>
        <v>0</v>
      </c>
      <c r="W36" s="62" t="n">
        <f aca="false">0.18*(T36+V36)</f>
        <v>0</v>
      </c>
      <c r="X36" s="73" t="n">
        <f aca="false">0.0000005*J36</f>
        <v>0</v>
      </c>
      <c r="Y36" s="63" t="n">
        <f aca="false">0.00002*J36</f>
        <v>0</v>
      </c>
      <c r="Z36" s="8"/>
      <c r="AA36" s="9"/>
      <c r="AB36" s="8"/>
      <c r="AC36" s="8"/>
      <c r="AD36" s="8"/>
      <c r="AE36" s="8"/>
      <c r="AF36" s="8"/>
      <c r="AG36" s="8"/>
    </row>
    <row r="37" customFormat="false" ht="21.3" hidden="false" customHeight="true" outlineLevel="0" collapsed="false">
      <c r="A37" s="64"/>
      <c r="B37" s="80"/>
      <c r="C37" s="81"/>
      <c r="D37" s="82"/>
      <c r="E37" s="92"/>
      <c r="F37" s="84"/>
      <c r="G37" s="52" t="n">
        <f aca="false">D37*(F37-E37)            +N(" QTY*(buy price-Sell price ) ")</f>
        <v>0</v>
      </c>
      <c r="H37" s="53" t="n">
        <f aca="false">G37-SUM(T37:Y37)                   +N(" NET P&amp;L-Total Charges")</f>
        <v>0</v>
      </c>
      <c r="I37" s="54" t="n">
        <f aca="false">SUM(T37:Y37)                  +N(" Brokerage + STT + Exchange transaction charge + GST + SEBI charge +Stamp Duty")</f>
        <v>0</v>
      </c>
      <c r="J37" s="55" t="n">
        <f aca="false">D37*(F37+E37)                  +N(" OTY*(Buy price+Sell price) ")</f>
        <v>0</v>
      </c>
      <c r="K37" s="56" t="str">
        <f aca="false">IF(H37=0," - ",IF(H37&gt;0,"Profit","Loss"))</f>
        <v> - </v>
      </c>
      <c r="L37" s="57" t="str">
        <f aca="false">IFERROR(H37/(D37*E37)," - ")</f>
        <v> - </v>
      </c>
      <c r="M37" s="8"/>
      <c r="N37" s="87"/>
      <c r="O37" s="87"/>
      <c r="P37" s="81"/>
      <c r="Q37" s="90"/>
      <c r="R37" s="87"/>
      <c r="S37" s="8"/>
      <c r="T37" s="60" t="n">
        <f aca="false">(IF(0.0003*D37*E37&gt;20,20,(0.0003*D37*E37 )))+(IF(0.0003*D37*F37&gt;20,20,(0.0003*D37*F37 )))                    +N(" Bokerage = [IF 0.03% of (Qty*Buy price) is greater than 20 then 20 else 0.03% of (QTY*Buy price)] + [IF 0.03% of (QTY*Sell price is greater than 20 then 20 else (0.03% of (QTY*Sell price) ] ")</f>
        <v>0</v>
      </c>
      <c r="U37" s="61" t="n">
        <f aca="false">0.00025*(D37*F37)            +N("  0.025% on the sell side ")</f>
        <v>0</v>
      </c>
      <c r="V37" s="72" t="n">
        <f aca="false">0.0000325*J37</f>
        <v>0</v>
      </c>
      <c r="W37" s="62" t="n">
        <f aca="false">0.18*(T37+V37)</f>
        <v>0</v>
      </c>
      <c r="X37" s="73" t="n">
        <f aca="false">0.0000005*J37</f>
        <v>0</v>
      </c>
      <c r="Y37" s="63" t="n">
        <f aca="false">0.00002*J37</f>
        <v>0</v>
      </c>
      <c r="Z37" s="8"/>
      <c r="AA37" s="9"/>
      <c r="AB37" s="8"/>
      <c r="AC37" s="8"/>
      <c r="AD37" s="8"/>
      <c r="AE37" s="8"/>
      <c r="AF37" s="8"/>
      <c r="AG37" s="8"/>
    </row>
    <row r="38" customFormat="false" ht="21.3" hidden="false" customHeight="true" outlineLevel="0" collapsed="false">
      <c r="A38" s="46"/>
      <c r="B38" s="80"/>
      <c r="C38" s="81"/>
      <c r="D38" s="82"/>
      <c r="E38" s="92"/>
      <c r="F38" s="84"/>
      <c r="G38" s="52" t="n">
        <f aca="false">D38*(F38-E38)            +N(" QTY*(buy price-Sell price ) ")</f>
        <v>0</v>
      </c>
      <c r="H38" s="53" t="n">
        <f aca="false">G38-SUM(T38:Y38)                   +N(" NET P&amp;L-Total Charges")</f>
        <v>0</v>
      </c>
      <c r="I38" s="54" t="n">
        <f aca="false">SUM(T38:Y38)                  +N(" Brokerage + STT + Exchange transaction charge + GST + SEBI charge +Stamp Duty")</f>
        <v>0</v>
      </c>
      <c r="J38" s="55" t="n">
        <f aca="false">D38*(F38+E38)                  +N(" OTY*(Buy price+Sell price) ")</f>
        <v>0</v>
      </c>
      <c r="K38" s="56" t="str">
        <f aca="false">IF(H38=0," - ",IF(H38&gt;0,"Profit","Loss"))</f>
        <v> - </v>
      </c>
      <c r="L38" s="57" t="str">
        <f aca="false">IFERROR(H38/(D38*E38)," - ")</f>
        <v> - </v>
      </c>
      <c r="M38" s="8"/>
      <c r="N38" s="87"/>
      <c r="O38" s="87"/>
      <c r="P38" s="81"/>
      <c r="Q38" s="90"/>
      <c r="R38" s="87"/>
      <c r="S38" s="8"/>
      <c r="T38" s="60" t="n">
        <f aca="false">(IF(0.0003*D38*E38&gt;20,20,(0.0003*D38*E38 )))+(IF(0.0003*D38*F38&gt;20,20,(0.0003*D38*F38 )))                    +N(" Bokerage = [IF 0.03% of (Qty*Buy price) is greater than 20 then 20 else 0.03% of (QTY*Buy price)] + [IF 0.03% of (QTY*Sell price is greater than 20 then 20 else (0.03% of (QTY*Sell price) ] ")</f>
        <v>0</v>
      </c>
      <c r="U38" s="61" t="n">
        <f aca="false">0.00025*(D38*F38)            +N("  0.025% on the sell side ")</f>
        <v>0</v>
      </c>
      <c r="V38" s="72" t="n">
        <f aca="false">0.0000325*J38</f>
        <v>0</v>
      </c>
      <c r="W38" s="62" t="n">
        <f aca="false">0.18*(T38+V38)</f>
        <v>0</v>
      </c>
      <c r="X38" s="73" t="n">
        <f aca="false">0.0000005*J38</f>
        <v>0</v>
      </c>
      <c r="Y38" s="63" t="n">
        <f aca="false">0.00002*J38</f>
        <v>0</v>
      </c>
      <c r="Z38" s="8"/>
      <c r="AA38" s="9"/>
      <c r="AB38" s="8"/>
      <c r="AC38" s="8"/>
      <c r="AD38" s="8"/>
      <c r="AE38" s="8"/>
      <c r="AF38" s="8"/>
      <c r="AG38" s="8"/>
    </row>
    <row r="39" customFormat="false" ht="21.3" hidden="false" customHeight="true" outlineLevel="0" collapsed="false">
      <c r="A39" s="46"/>
      <c r="B39" s="80"/>
      <c r="C39" s="90"/>
      <c r="D39" s="82"/>
      <c r="E39" s="92"/>
      <c r="F39" s="84"/>
      <c r="G39" s="52" t="n">
        <f aca="false">D39*(F39-E39)            +N(" QTY*(buy price-Sell price ) ")</f>
        <v>0</v>
      </c>
      <c r="H39" s="53" t="n">
        <f aca="false">G39-SUM(T39:Y39)                   +N(" NET P&amp;L-Total Charges")</f>
        <v>0</v>
      </c>
      <c r="I39" s="54" t="n">
        <f aca="false">SUM(T39:Y39)                  +N(" Brokerage + STT + Exchange transaction charge + GST + SEBI charge +Stamp Duty")</f>
        <v>0</v>
      </c>
      <c r="J39" s="55" t="n">
        <f aca="false">D39*(F39+E39)                  +N(" OTY*(Buy price+Sell price) ")</f>
        <v>0</v>
      </c>
      <c r="K39" s="56" t="str">
        <f aca="false">IF(H39=0," - ",IF(H39&gt;0,"Profit","Loss"))</f>
        <v> - </v>
      </c>
      <c r="L39" s="57" t="str">
        <f aca="false">IFERROR(H39/(D39*E39)," - ")</f>
        <v> - </v>
      </c>
      <c r="M39" s="8"/>
      <c r="N39" s="87"/>
      <c r="O39" s="87"/>
      <c r="P39" s="81"/>
      <c r="Q39" s="90"/>
      <c r="R39" s="87"/>
      <c r="S39" s="8"/>
      <c r="T39" s="60" t="n">
        <f aca="false">(IF(0.0003*D39*E39&gt;20,20,(0.0003*D39*E39 )))+(IF(0.0003*D39*F39&gt;20,20,(0.0003*D39*F39 )))                    +N(" Bokerage = [IF 0.03% of (Qty*Buy price) is greater than 20 then 20 else 0.03% of (QTY*Buy price)] + [IF 0.03% of (QTY*Sell price is greater than 20 then 20 else (0.03% of (QTY*Sell price) ] ")</f>
        <v>0</v>
      </c>
      <c r="U39" s="61" t="n">
        <f aca="false">0.00025*(D39*F39)            +N("  0.025% on the sell side ")</f>
        <v>0</v>
      </c>
      <c r="V39" s="72" t="n">
        <f aca="false">0.0000325*J39</f>
        <v>0</v>
      </c>
      <c r="W39" s="62" t="n">
        <f aca="false">0.18*(T39+V39)</f>
        <v>0</v>
      </c>
      <c r="X39" s="73" t="n">
        <f aca="false">0.0000005*J39</f>
        <v>0</v>
      </c>
      <c r="Y39" s="63" t="n">
        <f aca="false">0.00002*J39</f>
        <v>0</v>
      </c>
      <c r="Z39" s="8"/>
      <c r="AA39" s="9"/>
      <c r="AB39" s="8"/>
      <c r="AC39" s="8"/>
      <c r="AD39" s="8"/>
      <c r="AE39" s="8"/>
      <c r="AF39" s="8"/>
      <c r="AG39" s="8"/>
    </row>
    <row r="40" customFormat="false" ht="21.3" hidden="false" customHeight="true" outlineLevel="0" collapsed="false">
      <c r="A40" s="46"/>
      <c r="B40" s="80"/>
      <c r="C40" s="81"/>
      <c r="D40" s="82"/>
      <c r="E40" s="92"/>
      <c r="F40" s="84"/>
      <c r="G40" s="52" t="n">
        <f aca="false">D40*(F40-E40)            +N(" QTY*(buy price-Sell price ) ")</f>
        <v>0</v>
      </c>
      <c r="H40" s="53" t="n">
        <f aca="false">G40-SUM(T40:Y40)                   +N(" NET P&amp;L-Total Charges")</f>
        <v>0</v>
      </c>
      <c r="I40" s="54" t="n">
        <f aca="false">SUM(T40:Y40)                  +N(" Brokerage + STT + Exchange transaction charge + GST + SEBI charge +Stamp Duty")</f>
        <v>0</v>
      </c>
      <c r="J40" s="55" t="n">
        <f aca="false">D40*(F40+E40)                  +N(" OTY*(Buy price+Sell price) ")</f>
        <v>0</v>
      </c>
      <c r="K40" s="56" t="str">
        <f aca="false">IF(H40=0," - ",IF(H40&gt;0,"Profit","Loss"))</f>
        <v> - </v>
      </c>
      <c r="L40" s="57" t="str">
        <f aca="false">IFERROR(H40/(D40*E40)," - ")</f>
        <v> - </v>
      </c>
      <c r="M40" s="8"/>
      <c r="N40" s="87"/>
      <c r="O40" s="87"/>
      <c r="P40" s="81"/>
      <c r="Q40" s="90"/>
      <c r="R40" s="87"/>
      <c r="S40" s="8"/>
      <c r="T40" s="60" t="n">
        <f aca="false">(IF(0.0003*D40*E40&gt;20,20,(0.0003*D40*E40 )))+(IF(0.0003*D40*F40&gt;20,20,(0.0003*D40*F40 )))                    +N(" Bokerage = [IF 0.03% of (Qty*Buy price) is greater than 20 then 20 else 0.03% of (QTY*Buy price)] + [IF 0.03% of (QTY*Sell price is greater than 20 then 20 else (0.03% of (QTY*Sell price) ] ")</f>
        <v>0</v>
      </c>
      <c r="U40" s="61" t="n">
        <f aca="false">0.00025*(D40*F40)            +N("  0.025% on the sell side ")</f>
        <v>0</v>
      </c>
      <c r="V40" s="72" t="n">
        <f aca="false">0.0000325*J40</f>
        <v>0</v>
      </c>
      <c r="W40" s="62" t="n">
        <f aca="false">0.18*(T40+V40)</f>
        <v>0</v>
      </c>
      <c r="X40" s="73" t="n">
        <f aca="false">0.0000005*J40</f>
        <v>0</v>
      </c>
      <c r="Y40" s="63" t="n">
        <f aca="false">0.00002*J40</f>
        <v>0</v>
      </c>
      <c r="Z40" s="8"/>
      <c r="AA40" s="9"/>
      <c r="AB40" s="8"/>
      <c r="AC40" s="8"/>
      <c r="AD40" s="8"/>
      <c r="AE40" s="8"/>
      <c r="AF40" s="8"/>
      <c r="AG40" s="8"/>
    </row>
    <row r="41" customFormat="false" ht="21.3" hidden="false" customHeight="true" outlineLevel="0" collapsed="false">
      <c r="A41" s="64"/>
      <c r="B41" s="80"/>
      <c r="C41" s="81"/>
      <c r="D41" s="82"/>
      <c r="E41" s="92"/>
      <c r="F41" s="84"/>
      <c r="G41" s="52" t="n">
        <f aca="false">D41*(F41-E41)            +N(" QTY*(buy price-Sell price ) ")</f>
        <v>0</v>
      </c>
      <c r="H41" s="53" t="n">
        <f aca="false">G41-SUM(T41:Y41)                   +N(" NET P&amp;L-Total Charges")</f>
        <v>0</v>
      </c>
      <c r="I41" s="54" t="n">
        <f aca="false">SUM(T41:Y41)                  +N(" Brokerage + STT + Exchange transaction charge + GST + SEBI charge +Stamp Duty")</f>
        <v>0</v>
      </c>
      <c r="J41" s="55" t="n">
        <f aca="false">D41*(F41+E41)                  +N(" OTY*(Buy price+Sell price) ")</f>
        <v>0</v>
      </c>
      <c r="K41" s="56" t="str">
        <f aca="false">IF(H41=0," - ",IF(H41&gt;0,"Profit","Loss"))</f>
        <v> - </v>
      </c>
      <c r="L41" s="57" t="str">
        <f aca="false">IFERROR(H41/(D41*E41)," - ")</f>
        <v> - </v>
      </c>
      <c r="M41" s="8"/>
      <c r="N41" s="87"/>
      <c r="O41" s="87"/>
      <c r="P41" s="81"/>
      <c r="Q41" s="90"/>
      <c r="R41" s="87"/>
      <c r="S41" s="8"/>
      <c r="T41" s="60" t="n">
        <f aca="false">(IF(0.0003*D41*E41&gt;20,20,(0.0003*D41*E41 )))+(IF(0.0003*D41*F41&gt;20,20,(0.0003*D41*F41 )))                    +N(" Bokerage = [IF 0.03% of (Qty*Buy price) is greater than 20 then 20 else 0.03% of (QTY*Buy price)] + [IF 0.03% of (QTY*Sell price is greater than 20 then 20 else (0.03% of (QTY*Sell price) ] ")</f>
        <v>0</v>
      </c>
      <c r="U41" s="61" t="n">
        <f aca="false">0.00025*(D41*F41)            +N("  0.025% on the sell side ")</f>
        <v>0</v>
      </c>
      <c r="V41" s="72" t="n">
        <f aca="false">0.0000325*J41</f>
        <v>0</v>
      </c>
      <c r="W41" s="62" t="n">
        <f aca="false">0.18*(T41+V41)</f>
        <v>0</v>
      </c>
      <c r="X41" s="73" t="n">
        <f aca="false">0.0000005*J41</f>
        <v>0</v>
      </c>
      <c r="Y41" s="63" t="n">
        <f aca="false">0.00002*J41</f>
        <v>0</v>
      </c>
      <c r="Z41" s="8"/>
      <c r="AA41" s="9"/>
      <c r="AB41" s="8"/>
      <c r="AC41" s="8"/>
      <c r="AD41" s="8"/>
      <c r="AE41" s="8"/>
      <c r="AF41" s="8"/>
      <c r="AG41" s="8"/>
    </row>
    <row r="42" customFormat="false" ht="21.3" hidden="false" customHeight="true" outlineLevel="0" collapsed="false">
      <c r="A42" s="64"/>
      <c r="B42" s="80"/>
      <c r="C42" s="81"/>
      <c r="D42" s="82"/>
      <c r="E42" s="92"/>
      <c r="F42" s="84"/>
      <c r="G42" s="52" t="n">
        <f aca="false">D42*(F42-E42)            +N(" QTY*(buy price-Sell price ) ")</f>
        <v>0</v>
      </c>
      <c r="H42" s="53" t="n">
        <f aca="false">G42-SUM(T42:Y42)                   +N(" NET P&amp;L-Total Charges")</f>
        <v>0</v>
      </c>
      <c r="I42" s="54" t="n">
        <f aca="false">SUM(T42:Y42)                  +N(" Brokerage + STT + Exchange transaction charge + GST + SEBI charge +Stamp Duty")</f>
        <v>0</v>
      </c>
      <c r="J42" s="55" t="n">
        <f aca="false">D42*(F42+E42)                  +N(" OTY*(Buy price+Sell price) ")</f>
        <v>0</v>
      </c>
      <c r="K42" s="56" t="str">
        <f aca="false">IF(H42=0," - ",IF(H42&gt;0,"Profit","Loss"))</f>
        <v> - </v>
      </c>
      <c r="L42" s="57" t="str">
        <f aca="false">IFERROR(H42/(D42*E42)," - ")</f>
        <v> - </v>
      </c>
      <c r="M42" s="8"/>
      <c r="N42" s="87"/>
      <c r="O42" s="87"/>
      <c r="P42" s="81"/>
      <c r="Q42" s="90"/>
      <c r="R42" s="87"/>
      <c r="S42" s="8"/>
      <c r="T42" s="60" t="n">
        <f aca="false">(IF(0.0003*D42*E42&gt;20,20,(0.0003*D42*E42 )))+(IF(0.0003*D42*F42&gt;20,20,(0.0003*D42*F42 )))                    +N(" Bokerage = [IF 0.03% of (Qty*Buy price) is greater than 20 then 20 else 0.03% of (QTY*Buy price)] + [IF 0.03% of (QTY*Sell price is greater than 20 then 20 else (0.03% of (QTY*Sell price) ] ")</f>
        <v>0</v>
      </c>
      <c r="U42" s="61" t="n">
        <f aca="false">0.00025*(D42*F42)            +N("  0.025% on the sell side ")</f>
        <v>0</v>
      </c>
      <c r="V42" s="72" t="n">
        <f aca="false">0.0000325*J42</f>
        <v>0</v>
      </c>
      <c r="W42" s="62" t="n">
        <f aca="false">0.18*(T42+V42)</f>
        <v>0</v>
      </c>
      <c r="X42" s="73" t="n">
        <f aca="false">0.0000005*J42</f>
        <v>0</v>
      </c>
      <c r="Y42" s="63" t="n">
        <f aca="false">0.00002*J42</f>
        <v>0</v>
      </c>
      <c r="Z42" s="8"/>
      <c r="AA42" s="9"/>
      <c r="AB42" s="8"/>
      <c r="AC42" s="8"/>
      <c r="AD42" s="8"/>
      <c r="AE42" s="8"/>
      <c r="AF42" s="8"/>
      <c r="AG42" s="8"/>
    </row>
    <row r="43" customFormat="false" ht="21.3" hidden="false" customHeight="true" outlineLevel="0" collapsed="false">
      <c r="A43" s="64"/>
      <c r="B43" s="80"/>
      <c r="C43" s="81"/>
      <c r="D43" s="82"/>
      <c r="E43" s="92"/>
      <c r="F43" s="84"/>
      <c r="G43" s="52" t="n">
        <f aca="false">D43*(F43-E43)            +N(" QTY*(buy price-Sell price ) ")</f>
        <v>0</v>
      </c>
      <c r="H43" s="53" t="n">
        <f aca="false">G43-SUM(T43:Y43)                   +N(" NET P&amp;L-Total Charges")</f>
        <v>0</v>
      </c>
      <c r="I43" s="54" t="n">
        <f aca="false">SUM(T43:Y43)                  +N(" Brokerage + STT + Exchange transaction charge + GST + SEBI charge +Stamp Duty")</f>
        <v>0</v>
      </c>
      <c r="J43" s="55" t="n">
        <f aca="false">D43*(F43+E43)                  +N(" OTY*(Buy price+Sell price) ")</f>
        <v>0</v>
      </c>
      <c r="K43" s="56" t="str">
        <f aca="false">IF(H43=0," - ",IF(H43&gt;0,"Profit","Loss"))</f>
        <v> - </v>
      </c>
      <c r="L43" s="57" t="str">
        <f aca="false">IFERROR(H43/(D43*E43)," - ")</f>
        <v> - </v>
      </c>
      <c r="M43" s="8"/>
      <c r="N43" s="87"/>
      <c r="O43" s="87"/>
      <c r="P43" s="81"/>
      <c r="Q43" s="90"/>
      <c r="R43" s="87"/>
      <c r="S43" s="8"/>
      <c r="T43" s="60" t="n">
        <f aca="false">(IF(0.0003*D43*E43&gt;20,20,(0.0003*D43*E43 )))+(IF(0.0003*D43*F43&gt;20,20,(0.0003*D43*F43 )))                    +N(" Bokerage = [IF 0.03% of (Qty*Buy price) is greater than 20 then 20 else 0.03% of (QTY*Buy price)] + [IF 0.03% of (QTY*Sell price is greater than 20 then 20 else (0.03% of (QTY*Sell price) ] ")</f>
        <v>0</v>
      </c>
      <c r="U43" s="61" t="n">
        <f aca="false">0.00025*(D43*F43)            +N("  0.025% on the sell side ")</f>
        <v>0</v>
      </c>
      <c r="V43" s="72" t="n">
        <f aca="false">0.0000325*J43</f>
        <v>0</v>
      </c>
      <c r="W43" s="62" t="n">
        <f aca="false">0.18*(T43+V43)</f>
        <v>0</v>
      </c>
      <c r="X43" s="73" t="n">
        <f aca="false">0.0000005*J43</f>
        <v>0</v>
      </c>
      <c r="Y43" s="63" t="n">
        <f aca="false">0.00002*J43</f>
        <v>0</v>
      </c>
      <c r="Z43" s="8"/>
      <c r="AA43" s="9"/>
      <c r="AB43" s="8"/>
      <c r="AC43" s="8"/>
      <c r="AD43" s="8"/>
      <c r="AE43" s="8"/>
      <c r="AF43" s="8"/>
      <c r="AG43" s="8"/>
    </row>
    <row r="44" customFormat="false" ht="21.3" hidden="false" customHeight="true" outlineLevel="0" collapsed="false">
      <c r="A44" s="64"/>
      <c r="B44" s="80"/>
      <c r="C44" s="81"/>
      <c r="D44" s="82"/>
      <c r="E44" s="92"/>
      <c r="F44" s="84"/>
      <c r="G44" s="52" t="n">
        <f aca="false">D44*(F44-E44)            +N(" QTY*(buy price-Sell price ) ")</f>
        <v>0</v>
      </c>
      <c r="H44" s="53" t="n">
        <f aca="false">G44-SUM(T44:Y44)                   +N(" NET P&amp;L-Total Charges")</f>
        <v>0</v>
      </c>
      <c r="I44" s="54" t="n">
        <f aca="false">SUM(T44:Y44)                  +N(" Brokerage + STT + Exchange transaction charge + GST + SEBI charge +Stamp Duty")</f>
        <v>0</v>
      </c>
      <c r="J44" s="55" t="n">
        <f aca="false">D44*(F44+E44)                  +N(" OTY*(Buy price+Sell price) ")</f>
        <v>0</v>
      </c>
      <c r="K44" s="56" t="str">
        <f aca="false">IF(H44=0," - ",IF(H44&gt;0,"Profit","Loss"))</f>
        <v> - </v>
      </c>
      <c r="L44" s="57" t="str">
        <f aca="false">IFERROR(H44/(D44*E44)," - ")</f>
        <v> - </v>
      </c>
      <c r="M44" s="8"/>
      <c r="N44" s="87"/>
      <c r="O44" s="87"/>
      <c r="P44" s="81"/>
      <c r="Q44" s="90"/>
      <c r="R44" s="87"/>
      <c r="S44" s="8"/>
      <c r="T44" s="60" t="n">
        <f aca="false">(IF(0.0003*D44*E44&gt;20,20,(0.0003*D44*E44 )))+(IF(0.0003*D44*F44&gt;20,20,(0.0003*D44*F44 )))                    +N(" Bokerage = [IF 0.03% of (Qty*Buy price) is greater than 20 then 20 else 0.03% of (QTY*Buy price)] + [IF 0.03% of (QTY*Sell price is greater than 20 then 20 else (0.03% of (QTY*Sell price) ] ")</f>
        <v>0</v>
      </c>
      <c r="U44" s="61" t="n">
        <f aca="false">0.00025*(D44*F44)            +N("  0.025% on the sell side ")</f>
        <v>0</v>
      </c>
      <c r="V44" s="72" t="n">
        <f aca="false">0.0000325*J44</f>
        <v>0</v>
      </c>
      <c r="W44" s="62" t="n">
        <f aca="false">0.18*(T44+V44)</f>
        <v>0</v>
      </c>
      <c r="X44" s="73" t="n">
        <f aca="false">0.0000005*J44</f>
        <v>0</v>
      </c>
      <c r="Y44" s="63" t="n">
        <f aca="false">0.00002*J44</f>
        <v>0</v>
      </c>
      <c r="Z44" s="8"/>
      <c r="AA44" s="9"/>
      <c r="AB44" s="8"/>
      <c r="AC44" s="8"/>
      <c r="AD44" s="8"/>
      <c r="AE44" s="8"/>
      <c r="AF44" s="8"/>
      <c r="AG44" s="8"/>
    </row>
    <row r="45" customFormat="false" ht="21.3" hidden="false" customHeight="true" outlineLevel="0" collapsed="false">
      <c r="A45" s="64"/>
      <c r="B45" s="80"/>
      <c r="C45" s="81"/>
      <c r="D45" s="82"/>
      <c r="E45" s="92"/>
      <c r="F45" s="84"/>
      <c r="G45" s="52" t="n">
        <f aca="false">D45*(F45-E45)            +N(" QTY*(buy price-Sell price ) ")</f>
        <v>0</v>
      </c>
      <c r="H45" s="53" t="n">
        <f aca="false">G45-SUM(T45:Y45)                   +N(" NET P&amp;L-Total Charges")</f>
        <v>0</v>
      </c>
      <c r="I45" s="54" t="n">
        <f aca="false">SUM(T45:Y45)                  +N(" Brokerage + STT + Exchange transaction charge + GST + SEBI charge +Stamp Duty")</f>
        <v>0</v>
      </c>
      <c r="J45" s="55" t="n">
        <f aca="false">D45*(F45+E45)                  +N(" OTY*(Buy price+Sell price) ")</f>
        <v>0</v>
      </c>
      <c r="K45" s="56" t="str">
        <f aca="false">IF(H45=0," - ",IF(H45&gt;0,"Profit","Loss"))</f>
        <v> - </v>
      </c>
      <c r="L45" s="57" t="str">
        <f aca="false">IFERROR(H45/(D45*E45)," - ")</f>
        <v> - </v>
      </c>
      <c r="M45" s="8"/>
      <c r="N45" s="87"/>
      <c r="O45" s="87"/>
      <c r="P45" s="81"/>
      <c r="Q45" s="90"/>
      <c r="R45" s="87"/>
      <c r="S45" s="8"/>
      <c r="T45" s="60" t="n">
        <f aca="false">(IF(0.0003*D45*E45&gt;20,20,(0.0003*D45*E45 )))+(IF(0.0003*D45*F45&gt;20,20,(0.0003*D45*F45 )))                    +N(" Bokerage = [IF 0.03% of (Qty*Buy price) is greater than 20 then 20 else 0.03% of (QTY*Buy price)] + [IF 0.03% of (QTY*Sell price is greater than 20 then 20 else (0.03% of (QTY*Sell price) ] ")</f>
        <v>0</v>
      </c>
      <c r="U45" s="61" t="n">
        <f aca="false">0.00025*(D45*F45)            +N("  0.025% on the sell side ")</f>
        <v>0</v>
      </c>
      <c r="V45" s="72" t="n">
        <f aca="false">0.0000325*J45</f>
        <v>0</v>
      </c>
      <c r="W45" s="62" t="n">
        <f aca="false">0.18*(T45+V45)</f>
        <v>0</v>
      </c>
      <c r="X45" s="73" t="n">
        <f aca="false">0.0000005*J45</f>
        <v>0</v>
      </c>
      <c r="Y45" s="63" t="n">
        <f aca="false">0.00002*J45</f>
        <v>0</v>
      </c>
      <c r="Z45" s="8"/>
      <c r="AA45" s="9"/>
      <c r="AB45" s="8"/>
      <c r="AC45" s="8"/>
      <c r="AD45" s="8"/>
      <c r="AE45" s="8"/>
      <c r="AF45" s="8"/>
      <c r="AG45" s="8"/>
    </row>
    <row r="46" customFormat="false" ht="21.3" hidden="false" customHeight="true" outlineLevel="0" collapsed="false">
      <c r="A46" s="64"/>
      <c r="B46" s="80"/>
      <c r="C46" s="81"/>
      <c r="D46" s="82"/>
      <c r="E46" s="92"/>
      <c r="F46" s="84"/>
      <c r="G46" s="52" t="n">
        <f aca="false">D46*(F46-E46)            +N(" QTY*(buy price-Sell price ) ")</f>
        <v>0</v>
      </c>
      <c r="H46" s="53" t="n">
        <f aca="false">G46-SUM(T46:Y46)                   +N(" NET P&amp;L-Total Charges")</f>
        <v>0</v>
      </c>
      <c r="I46" s="54" t="n">
        <f aca="false">SUM(T46:Y46)                  +N(" Brokerage + STT + Exchange transaction charge + GST + SEBI charge +Stamp Duty")</f>
        <v>0</v>
      </c>
      <c r="J46" s="55" t="n">
        <f aca="false">D46*(F46+E46)                  +N(" OTY*(Buy price+Sell price) ")</f>
        <v>0</v>
      </c>
      <c r="K46" s="56" t="str">
        <f aca="false">IF(H46=0," - ",IF(H46&gt;0,"Profit","Loss"))</f>
        <v> - </v>
      </c>
      <c r="L46" s="57" t="str">
        <f aca="false">IFERROR(H46/(D46*E46)," - ")</f>
        <v> - </v>
      </c>
      <c r="M46" s="8"/>
      <c r="N46" s="87"/>
      <c r="O46" s="87"/>
      <c r="P46" s="81"/>
      <c r="Q46" s="90"/>
      <c r="R46" s="87"/>
      <c r="S46" s="8"/>
      <c r="T46" s="60" t="n">
        <f aca="false">(IF(0.0003*D46*E46&gt;20,20,(0.0003*D46*E46 )))+(IF(0.0003*D46*F46&gt;20,20,(0.0003*D46*F46 )))                    +N(" Bokerage = [IF 0.03% of (Qty*Buy price) is greater than 20 then 20 else 0.03% of (QTY*Buy price)] + [IF 0.03% of (QTY*Sell price is greater than 20 then 20 else (0.03% of (QTY*Sell price) ] ")</f>
        <v>0</v>
      </c>
      <c r="U46" s="61" t="n">
        <f aca="false">0.00025*(D46*F46)            +N("  0.025% on the sell side ")</f>
        <v>0</v>
      </c>
      <c r="V46" s="72" t="n">
        <f aca="false">0.0000325*J46</f>
        <v>0</v>
      </c>
      <c r="W46" s="62" t="n">
        <f aca="false">0.18*(T46+V46)</f>
        <v>0</v>
      </c>
      <c r="X46" s="73" t="n">
        <f aca="false">0.0000005*J46</f>
        <v>0</v>
      </c>
      <c r="Y46" s="63" t="n">
        <f aca="false">0.00002*J46</f>
        <v>0</v>
      </c>
      <c r="Z46" s="8"/>
      <c r="AA46" s="9"/>
      <c r="AB46" s="8"/>
      <c r="AC46" s="8"/>
      <c r="AD46" s="8"/>
      <c r="AE46" s="8"/>
      <c r="AF46" s="8"/>
      <c r="AG46" s="8"/>
    </row>
    <row r="47" customFormat="false" ht="21.3" hidden="false" customHeight="true" outlineLevel="0" collapsed="false">
      <c r="A47" s="64"/>
      <c r="B47" s="80"/>
      <c r="C47" s="81"/>
      <c r="D47" s="82"/>
      <c r="E47" s="92"/>
      <c r="F47" s="84"/>
      <c r="G47" s="52" t="n">
        <f aca="false">D47*(F47-E47)            +N(" QTY*(buy price-Sell price ) ")</f>
        <v>0</v>
      </c>
      <c r="H47" s="53" t="n">
        <f aca="false">G47-SUM(T47:Y47)                   +N(" NET P&amp;L-Total Charges")</f>
        <v>0</v>
      </c>
      <c r="I47" s="54" t="n">
        <f aca="false">SUM(T47:Y47)                  +N(" Brokerage + STT + Exchange transaction charge + GST + SEBI charge +Stamp Duty")</f>
        <v>0</v>
      </c>
      <c r="J47" s="55" t="n">
        <f aca="false">D47*(F47+E47)                  +N(" OTY*(Buy price+Sell price) ")</f>
        <v>0</v>
      </c>
      <c r="K47" s="56" t="str">
        <f aca="false">IF(H47=0," - ",IF(H47&gt;0,"Profit","Loss"))</f>
        <v> - </v>
      </c>
      <c r="L47" s="57" t="str">
        <f aca="false">IFERROR(H47/(D47*E47)," - ")</f>
        <v> - </v>
      </c>
      <c r="M47" s="8"/>
      <c r="N47" s="87"/>
      <c r="O47" s="87"/>
      <c r="P47" s="81"/>
      <c r="Q47" s="90"/>
      <c r="R47" s="87"/>
      <c r="S47" s="8"/>
      <c r="T47" s="60" t="n">
        <f aca="false">(IF(0.0003*D47*E47&gt;20,20,(0.0003*D47*E47 )))+(IF(0.0003*D47*F47&gt;20,20,(0.0003*D47*F47 )))                    +N(" Bokerage = [IF 0.03% of (Qty*Buy price) is greater than 20 then 20 else 0.03% of (QTY*Buy price)] + [IF 0.03% of (QTY*Sell price is greater than 20 then 20 else (0.03% of (QTY*Sell price) ] ")</f>
        <v>0</v>
      </c>
      <c r="U47" s="61" t="n">
        <f aca="false">0.00025*(D47*F47)            +N("  0.025% on the sell side ")</f>
        <v>0</v>
      </c>
      <c r="V47" s="72" t="n">
        <f aca="false">0.0000325*J47</f>
        <v>0</v>
      </c>
      <c r="W47" s="62" t="n">
        <f aca="false">0.18*(T47+V47)</f>
        <v>0</v>
      </c>
      <c r="X47" s="73" t="n">
        <f aca="false">0.0000005*J47</f>
        <v>0</v>
      </c>
      <c r="Y47" s="63" t="n">
        <f aca="false">0.00002*J47</f>
        <v>0</v>
      </c>
      <c r="Z47" s="8"/>
      <c r="AA47" s="9"/>
      <c r="AB47" s="8"/>
      <c r="AC47" s="8"/>
      <c r="AD47" s="8"/>
      <c r="AE47" s="8"/>
      <c r="AF47" s="8"/>
      <c r="AG47" s="8"/>
    </row>
    <row r="48" customFormat="false" ht="21.3" hidden="false" customHeight="true" outlineLevel="0" collapsed="false">
      <c r="A48" s="64"/>
      <c r="B48" s="80"/>
      <c r="C48" s="81"/>
      <c r="D48" s="82"/>
      <c r="E48" s="92"/>
      <c r="F48" s="84"/>
      <c r="G48" s="52" t="n">
        <f aca="false">D48*(F48-E48)            +N(" QTY*(buy price-Sell price ) ")</f>
        <v>0</v>
      </c>
      <c r="H48" s="53" t="n">
        <f aca="false">G48-SUM(T48:Y48)                   +N(" NET P&amp;L-Total Charges")</f>
        <v>0</v>
      </c>
      <c r="I48" s="54" t="n">
        <f aca="false">SUM(T48:Y48)                  +N(" Brokerage + STT + Exchange transaction charge + GST + SEBI charge +Stamp Duty")</f>
        <v>0</v>
      </c>
      <c r="J48" s="55" t="n">
        <f aca="false">D48*(F48+E48)                  +N(" OTY*(Buy price+Sell price) ")</f>
        <v>0</v>
      </c>
      <c r="K48" s="56" t="str">
        <f aca="false">IF(H48=0," - ",IF(H48&gt;0,"Profit","Loss"))</f>
        <v> - </v>
      </c>
      <c r="L48" s="57" t="str">
        <f aca="false">IFERROR(H48/(D48*E48)," - ")</f>
        <v> - </v>
      </c>
      <c r="M48" s="8"/>
      <c r="N48" s="87"/>
      <c r="O48" s="87"/>
      <c r="P48" s="81"/>
      <c r="Q48" s="90"/>
      <c r="R48" s="87"/>
      <c r="S48" s="8"/>
      <c r="T48" s="60" t="n">
        <f aca="false">(IF(0.0003*D48*E48&gt;20,20,(0.0003*D48*E48 )))+(IF(0.0003*D48*F48&gt;20,20,(0.0003*D48*F48 )))                    +N(" Bokerage = [IF 0.03% of (Qty*Buy price) is greater than 20 then 20 else 0.03% of (QTY*Buy price)] + [IF 0.03% of (QTY*Sell price is greater than 20 then 20 else (0.03% of (QTY*Sell price) ] ")</f>
        <v>0</v>
      </c>
      <c r="U48" s="61" t="n">
        <f aca="false">0.00025*(D48*F48)            +N("  0.025% on the sell side ")</f>
        <v>0</v>
      </c>
      <c r="V48" s="72" t="n">
        <f aca="false">0.0000325*J48</f>
        <v>0</v>
      </c>
      <c r="W48" s="62" t="n">
        <f aca="false">0.18*(T48+V48)</f>
        <v>0</v>
      </c>
      <c r="X48" s="73" t="n">
        <f aca="false">0.0000005*J48</f>
        <v>0</v>
      </c>
      <c r="Y48" s="63" t="n">
        <f aca="false">0.00002*J48</f>
        <v>0</v>
      </c>
      <c r="Z48" s="8"/>
      <c r="AA48" s="9"/>
      <c r="AB48" s="8"/>
      <c r="AC48" s="8"/>
      <c r="AD48" s="8"/>
      <c r="AE48" s="8"/>
      <c r="AF48" s="8"/>
      <c r="AG48" s="8"/>
    </row>
    <row r="49" customFormat="false" ht="21.3" hidden="false" customHeight="true" outlineLevel="0" collapsed="false">
      <c r="A49" s="46"/>
      <c r="B49" s="80"/>
      <c r="C49" s="81"/>
      <c r="D49" s="82"/>
      <c r="E49" s="92"/>
      <c r="F49" s="84"/>
      <c r="G49" s="52" t="n">
        <f aca="false">D49*(F49-E49)            +N(" QTY*(buy price-Sell price ) ")</f>
        <v>0</v>
      </c>
      <c r="H49" s="53" t="n">
        <f aca="false">G49-SUM(T49:Y49)                   +N(" NET P&amp;L-Total Charges")</f>
        <v>0</v>
      </c>
      <c r="I49" s="54" t="n">
        <f aca="false">SUM(T49:Y49)                  +N(" Brokerage + STT + Exchange transaction charge + GST + SEBI charge +Stamp Duty")</f>
        <v>0</v>
      </c>
      <c r="J49" s="55" t="n">
        <f aca="false">D49*(F49+E49)                  +N(" OTY*(Buy price+Sell price) ")</f>
        <v>0</v>
      </c>
      <c r="K49" s="56" t="str">
        <f aca="false">IF(H49=0," - ",IF(H49&gt;0,"Profit","Loss"))</f>
        <v> - </v>
      </c>
      <c r="L49" s="57" t="str">
        <f aca="false">IFERROR(H49/(D49*E49)," - ")</f>
        <v> - </v>
      </c>
      <c r="M49" s="8"/>
      <c r="N49" s="87"/>
      <c r="O49" s="87"/>
      <c r="P49" s="81"/>
      <c r="Q49" s="90"/>
      <c r="R49" s="87"/>
      <c r="S49" s="8"/>
      <c r="T49" s="60" t="n">
        <f aca="false">(IF(0.0003*D49*E49&gt;20,20,(0.0003*D49*E49 )))+(IF(0.0003*D49*F49&gt;20,20,(0.0003*D49*F49 )))                    +N(" Bokerage = [IF 0.03% of (Qty*Buy price) is greater than 20 then 20 else 0.03% of (QTY*Buy price)] + [IF 0.03% of (QTY*Sell price is greater than 20 then 20 else (0.03% of (QTY*Sell price) ] ")</f>
        <v>0</v>
      </c>
      <c r="U49" s="61" t="n">
        <f aca="false">0.00025*(D49*F49)            +N("  0.025% on the sell side ")</f>
        <v>0</v>
      </c>
      <c r="V49" s="72" t="n">
        <f aca="false">0.0000325*J49</f>
        <v>0</v>
      </c>
      <c r="W49" s="62" t="n">
        <f aca="false">0.18*(T49+V49)</f>
        <v>0</v>
      </c>
      <c r="X49" s="73" t="n">
        <f aca="false">0.0000005*J49</f>
        <v>0</v>
      </c>
      <c r="Y49" s="63" t="n">
        <f aca="false">0.00002*J49</f>
        <v>0</v>
      </c>
      <c r="Z49" s="8"/>
      <c r="AA49" s="9"/>
      <c r="AB49" s="8"/>
      <c r="AC49" s="8"/>
      <c r="AD49" s="8"/>
      <c r="AE49" s="8"/>
      <c r="AF49" s="8"/>
      <c r="AG49" s="8"/>
    </row>
    <row r="50" customFormat="false" ht="21.3" hidden="false" customHeight="true" outlineLevel="0" collapsed="false">
      <c r="A50" s="64"/>
      <c r="B50" s="80"/>
      <c r="C50" s="81"/>
      <c r="D50" s="82"/>
      <c r="E50" s="92"/>
      <c r="F50" s="84"/>
      <c r="G50" s="52" t="n">
        <f aca="false">D50*(F50-E50)            +N(" QTY*(buy price-Sell price ) ")</f>
        <v>0</v>
      </c>
      <c r="H50" s="53" t="n">
        <f aca="false">G50-SUM(T50:Y50)                   +N(" NET P&amp;L-Total Charges")</f>
        <v>0</v>
      </c>
      <c r="I50" s="54" t="n">
        <f aca="false">SUM(T50:Y50)                  +N(" Brokerage + STT + Exchange transaction charge + GST + SEBI charge +Stamp Duty")</f>
        <v>0</v>
      </c>
      <c r="J50" s="55" t="n">
        <f aca="false">D50*(F50+E50)                  +N(" OTY*(Buy price+Sell price) ")</f>
        <v>0</v>
      </c>
      <c r="K50" s="56" t="str">
        <f aca="false">IF(H50=0," - ",IF(H50&gt;0,"Profit","Loss"))</f>
        <v> - </v>
      </c>
      <c r="L50" s="57" t="str">
        <f aca="false">IFERROR(H50/(D50*E50)," - ")</f>
        <v> - </v>
      </c>
      <c r="M50" s="8"/>
      <c r="N50" s="87"/>
      <c r="O50" s="87"/>
      <c r="P50" s="81"/>
      <c r="Q50" s="90"/>
      <c r="R50" s="87"/>
      <c r="S50" s="8"/>
      <c r="T50" s="60" t="n">
        <f aca="false">(IF(0.0003*D50*E50&gt;20,20,(0.0003*D50*E50 )))+(IF(0.0003*D50*F50&gt;20,20,(0.0003*D50*F50 )))                    +N(" Bokerage = [IF 0.03% of (Qty*Buy price) is greater than 20 then 20 else 0.03% of (QTY*Buy price)] + [IF 0.03% of (QTY*Sell price is greater than 20 then 20 else (0.03% of (QTY*Sell price) ] ")</f>
        <v>0</v>
      </c>
      <c r="U50" s="61" t="n">
        <f aca="false">0.00025*(D50*F50)            +N("  0.025% on the sell side ")</f>
        <v>0</v>
      </c>
      <c r="V50" s="72" t="n">
        <f aca="false">0.0000325*J50</f>
        <v>0</v>
      </c>
      <c r="W50" s="62" t="n">
        <f aca="false">0.18*(T50+V50)</f>
        <v>0</v>
      </c>
      <c r="X50" s="73" t="n">
        <f aca="false">0.0000005*J50</f>
        <v>0</v>
      </c>
      <c r="Y50" s="63" t="n">
        <f aca="false">0.00002*J50</f>
        <v>0</v>
      </c>
      <c r="Z50" s="8"/>
      <c r="AA50" s="9"/>
      <c r="AB50" s="8"/>
      <c r="AC50" s="8"/>
      <c r="AD50" s="8"/>
      <c r="AE50" s="8"/>
      <c r="AF50" s="8"/>
      <c r="AG50" s="8"/>
    </row>
    <row r="51" customFormat="false" ht="21.3" hidden="false" customHeight="true" outlineLevel="0" collapsed="false">
      <c r="A51" s="64"/>
      <c r="B51" s="80"/>
      <c r="C51" s="81"/>
      <c r="D51" s="82"/>
      <c r="E51" s="92"/>
      <c r="F51" s="84"/>
      <c r="G51" s="52" t="n">
        <f aca="false">D51*(F51-E51)            +N(" QTY*(buy price-Sell price ) ")</f>
        <v>0</v>
      </c>
      <c r="H51" s="53" t="n">
        <f aca="false">G51-SUM(T51:Y51)                   +N(" NET P&amp;L-Total Charges")</f>
        <v>0</v>
      </c>
      <c r="I51" s="54" t="n">
        <f aca="false">SUM(T51:Y51)                  +N(" Brokerage + STT + Exchange transaction charge + GST + SEBI charge +Stamp Duty")</f>
        <v>0</v>
      </c>
      <c r="J51" s="55" t="n">
        <f aca="false">D51*(F51+E51)                  +N(" OTY*(Buy price+Sell price) ")</f>
        <v>0</v>
      </c>
      <c r="K51" s="56" t="str">
        <f aca="false">IF(H51=0," - ",IF(H51&gt;0,"Profit","Loss"))</f>
        <v> - </v>
      </c>
      <c r="L51" s="57" t="str">
        <f aca="false">IFERROR(H51/(D51*E51)," - ")</f>
        <v> - </v>
      </c>
      <c r="M51" s="8"/>
      <c r="N51" s="87"/>
      <c r="O51" s="87"/>
      <c r="P51" s="81"/>
      <c r="Q51" s="90"/>
      <c r="R51" s="87"/>
      <c r="S51" s="8"/>
      <c r="T51" s="60" t="n">
        <f aca="false">(IF(0.0003*D51*E51&gt;20,20,(0.0003*D51*E51 )))+(IF(0.0003*D51*F51&gt;20,20,(0.0003*D51*F51 )))                    +N(" Bokerage = [IF 0.03% of (Qty*Buy price) is greater than 20 then 20 else 0.03% of (QTY*Buy price)] + [IF 0.03% of (QTY*Sell price is greater than 20 then 20 else (0.03% of (QTY*Sell price) ] ")</f>
        <v>0</v>
      </c>
      <c r="U51" s="61" t="n">
        <f aca="false">0.00025*(D51*F51)            +N("  0.025% on the sell side ")</f>
        <v>0</v>
      </c>
      <c r="V51" s="72" t="n">
        <f aca="false">0.0000325*J51</f>
        <v>0</v>
      </c>
      <c r="W51" s="62" t="n">
        <f aca="false">0.18*(T51+V51)</f>
        <v>0</v>
      </c>
      <c r="X51" s="73" t="n">
        <f aca="false">0.0000005*J51</f>
        <v>0</v>
      </c>
      <c r="Y51" s="63" t="n">
        <f aca="false">0.00002*J51</f>
        <v>0</v>
      </c>
      <c r="Z51" s="8"/>
      <c r="AA51" s="9"/>
      <c r="AB51" s="8"/>
      <c r="AC51" s="8"/>
      <c r="AD51" s="8"/>
      <c r="AE51" s="8"/>
      <c r="AF51" s="8"/>
      <c r="AG51" s="8"/>
    </row>
    <row r="52" customFormat="false" ht="21.3" hidden="false" customHeight="true" outlineLevel="0" collapsed="false">
      <c r="A52" s="46"/>
      <c r="B52" s="80"/>
      <c r="C52" s="81"/>
      <c r="D52" s="82"/>
      <c r="E52" s="92"/>
      <c r="F52" s="84"/>
      <c r="G52" s="52" t="n">
        <f aca="false">D52*(F52-E52)            +N(" QTY*(buy price-Sell price ) ")</f>
        <v>0</v>
      </c>
      <c r="H52" s="53" t="n">
        <f aca="false">G52-SUM(T52:Y52)                   +N(" NET P&amp;L-Total Charges")</f>
        <v>0</v>
      </c>
      <c r="I52" s="54" t="n">
        <f aca="false">SUM(T52:Y52)                  +N(" Brokerage + STT + Exchange transaction charge + GST + SEBI charge +Stamp Duty")</f>
        <v>0</v>
      </c>
      <c r="J52" s="55" t="n">
        <f aca="false">D52*(F52+E52)                  +N(" OTY*(Buy price+Sell price) ")</f>
        <v>0</v>
      </c>
      <c r="K52" s="56" t="str">
        <f aca="false">IF(H52=0," - ",IF(H52&gt;0,"Profit","Loss"))</f>
        <v> - </v>
      </c>
      <c r="L52" s="57" t="str">
        <f aca="false">IFERROR(H52/(D52*E52)," - ")</f>
        <v> - </v>
      </c>
      <c r="M52" s="8"/>
      <c r="N52" s="87"/>
      <c r="O52" s="87"/>
      <c r="P52" s="81"/>
      <c r="Q52" s="90"/>
      <c r="R52" s="87"/>
      <c r="S52" s="8"/>
      <c r="T52" s="60" t="n">
        <f aca="false">(IF(0.0003*D52*E52&gt;20,20,(0.0003*D52*E52 )))+(IF(0.0003*D52*F52&gt;20,20,(0.0003*D52*F52 )))                    +N(" Bokerage = [IF 0.03% of (Qty*Buy price) is greater than 20 then 20 else 0.03% of (QTY*Buy price)] + [IF 0.03% of (QTY*Sell price is greater than 20 then 20 else (0.03% of (QTY*Sell price) ] ")</f>
        <v>0</v>
      </c>
      <c r="U52" s="61" t="n">
        <f aca="false">0.00025*(D52*F52)            +N("  0.025% on the sell side ")</f>
        <v>0</v>
      </c>
      <c r="V52" s="72" t="n">
        <f aca="false">0.0000325*J52</f>
        <v>0</v>
      </c>
      <c r="W52" s="62" t="n">
        <f aca="false">0.18*(T52+V52)</f>
        <v>0</v>
      </c>
      <c r="X52" s="73" t="n">
        <f aca="false">0.0000005*J52</f>
        <v>0</v>
      </c>
      <c r="Y52" s="63" t="n">
        <f aca="false">0.00002*J52</f>
        <v>0</v>
      </c>
      <c r="Z52" s="8"/>
      <c r="AA52" s="9"/>
      <c r="AB52" s="8"/>
      <c r="AC52" s="8"/>
      <c r="AD52" s="8"/>
      <c r="AE52" s="8"/>
      <c r="AF52" s="8"/>
      <c r="AG52" s="8"/>
    </row>
    <row r="53" customFormat="false" ht="21.3" hidden="false" customHeight="true" outlineLevel="0" collapsed="false">
      <c r="A53" s="64"/>
      <c r="B53" s="80"/>
      <c r="C53" s="81"/>
      <c r="D53" s="82"/>
      <c r="E53" s="92"/>
      <c r="F53" s="84"/>
      <c r="G53" s="52" t="n">
        <f aca="false">D53*(F53-E53)            +N(" QTY*(buy price-Sell price ) ")</f>
        <v>0</v>
      </c>
      <c r="H53" s="53" t="n">
        <f aca="false">G53-SUM(T53:Y53)                   +N(" NET P&amp;L-Total Charges")</f>
        <v>0</v>
      </c>
      <c r="I53" s="54" t="n">
        <f aca="false">SUM(T53:Y53)                  +N(" Brokerage + STT + Exchange transaction charge + GST + SEBI charge +Stamp Duty")</f>
        <v>0</v>
      </c>
      <c r="J53" s="55" t="n">
        <f aca="false">D53*(F53+E53)                  +N(" OTY*(Buy price+Sell price) ")</f>
        <v>0</v>
      </c>
      <c r="K53" s="56" t="str">
        <f aca="false">IF(H53=0," - ",IF(H53&gt;0,"Profit","Loss"))</f>
        <v> - </v>
      </c>
      <c r="L53" s="57" t="str">
        <f aca="false">IFERROR(H53/(D53*E53)," - ")</f>
        <v> - </v>
      </c>
      <c r="M53" s="8"/>
      <c r="N53" s="87"/>
      <c r="O53" s="87"/>
      <c r="P53" s="81"/>
      <c r="Q53" s="90"/>
      <c r="R53" s="87"/>
      <c r="S53" s="8"/>
      <c r="T53" s="60" t="n">
        <f aca="false">(IF(0.0003*D53*E53&gt;20,20,(0.0003*D53*E53 )))+(IF(0.0003*D53*F53&gt;20,20,(0.0003*D53*F53 )))                    +N(" Bokerage = [IF 0.03% of (Qty*Buy price) is greater than 20 then 20 else 0.03% of (QTY*Buy price)] + [IF 0.03% of (QTY*Sell price is greater than 20 then 20 else (0.03% of (QTY*Sell price) ] ")</f>
        <v>0</v>
      </c>
      <c r="U53" s="61" t="n">
        <f aca="false">0.00025*(D53*F53)            +N("  0.025% on the sell side ")</f>
        <v>0</v>
      </c>
      <c r="V53" s="72" t="n">
        <f aca="false">0.0000325*J53</f>
        <v>0</v>
      </c>
      <c r="W53" s="62" t="n">
        <f aca="false">0.18*(T53+V53)</f>
        <v>0</v>
      </c>
      <c r="X53" s="73" t="n">
        <f aca="false">0.0000005*J53</f>
        <v>0</v>
      </c>
      <c r="Y53" s="63" t="n">
        <f aca="false">0.00002*J53</f>
        <v>0</v>
      </c>
      <c r="Z53" s="8"/>
      <c r="AA53" s="9"/>
      <c r="AB53" s="8"/>
      <c r="AC53" s="8"/>
      <c r="AD53" s="8"/>
      <c r="AE53" s="8"/>
      <c r="AF53" s="8"/>
      <c r="AG53" s="8"/>
    </row>
    <row r="54" customFormat="false" ht="21.3" hidden="false" customHeight="true" outlineLevel="0" collapsed="false">
      <c r="A54" s="64"/>
      <c r="B54" s="80"/>
      <c r="C54" s="81"/>
      <c r="D54" s="82"/>
      <c r="E54" s="92"/>
      <c r="F54" s="84"/>
      <c r="G54" s="52" t="n">
        <f aca="false">D54*(F54-E54)            +N(" QTY*(buy price-Sell price ) ")</f>
        <v>0</v>
      </c>
      <c r="H54" s="53" t="n">
        <f aca="false">G54-SUM(T54:Y54)                   +N(" NET P&amp;L-Total Charges")</f>
        <v>0</v>
      </c>
      <c r="I54" s="54" t="n">
        <f aca="false">SUM(T54:Y54)                  +N(" Brokerage + STT + Exchange transaction charge + GST + SEBI charge +Stamp Duty")</f>
        <v>0</v>
      </c>
      <c r="J54" s="55" t="n">
        <f aca="false">D54*(F54+E54)                  +N(" OTY*(Buy price+Sell price) ")</f>
        <v>0</v>
      </c>
      <c r="K54" s="56" t="str">
        <f aca="false">IF(H54=0," - ",IF(H54&gt;0,"Profit","Loss"))</f>
        <v> - </v>
      </c>
      <c r="L54" s="57" t="str">
        <f aca="false">IFERROR(H54/(D54*E54)," - ")</f>
        <v> - </v>
      </c>
      <c r="M54" s="8"/>
      <c r="N54" s="87"/>
      <c r="O54" s="87"/>
      <c r="P54" s="81"/>
      <c r="Q54" s="90"/>
      <c r="R54" s="87"/>
      <c r="S54" s="8"/>
      <c r="T54" s="60" t="n">
        <f aca="false">(IF(0.0003*D54*E54&gt;20,20,(0.0003*D54*E54 )))+(IF(0.0003*D54*F54&gt;20,20,(0.0003*D54*F54 )))                    +N(" Bokerage = [IF 0.03% of (Qty*Buy price) is greater than 20 then 20 else 0.03% of (QTY*Buy price)] + [IF 0.03% of (QTY*Sell price is greater than 20 then 20 else (0.03% of (QTY*Sell price) ] ")</f>
        <v>0</v>
      </c>
      <c r="U54" s="61" t="n">
        <f aca="false">0.00025*(D54*F54)            +N("  0.025% on the sell side ")</f>
        <v>0</v>
      </c>
      <c r="V54" s="72" t="n">
        <f aca="false">0.0000325*J54</f>
        <v>0</v>
      </c>
      <c r="W54" s="62" t="n">
        <f aca="false">0.18*(T54+V54)</f>
        <v>0</v>
      </c>
      <c r="X54" s="73" t="n">
        <f aca="false">0.0000005*J54</f>
        <v>0</v>
      </c>
      <c r="Y54" s="63" t="n">
        <f aca="false">0.00002*J54</f>
        <v>0</v>
      </c>
      <c r="Z54" s="8"/>
      <c r="AA54" s="9"/>
      <c r="AB54" s="8"/>
      <c r="AC54" s="8"/>
      <c r="AD54" s="8"/>
      <c r="AE54" s="8"/>
      <c r="AF54" s="8"/>
      <c r="AG54" s="8"/>
    </row>
    <row r="55" customFormat="false" ht="21.3" hidden="false" customHeight="true" outlineLevel="0" collapsed="false">
      <c r="A55" s="64"/>
      <c r="B55" s="80"/>
      <c r="C55" s="81"/>
      <c r="D55" s="82"/>
      <c r="E55" s="92"/>
      <c r="F55" s="84"/>
      <c r="G55" s="52" t="n">
        <f aca="false">D55*(F55-E55)            +N(" QTY*(buy price-Sell price ) ")</f>
        <v>0</v>
      </c>
      <c r="H55" s="53" t="n">
        <f aca="false">G55-SUM(T55:Y55)                   +N(" NET P&amp;L-Total Charges")</f>
        <v>0</v>
      </c>
      <c r="I55" s="54" t="n">
        <f aca="false">SUM(T55:Y55)                  +N(" Brokerage + STT + Exchange transaction charge + GST + SEBI charge +Stamp Duty")</f>
        <v>0</v>
      </c>
      <c r="J55" s="55" t="n">
        <f aca="false">D55*(F55+E55)                  +N(" OTY*(Buy price+Sell price) ")</f>
        <v>0</v>
      </c>
      <c r="K55" s="56" t="str">
        <f aca="false">IF(H55=0," - ",IF(H55&gt;0,"Profit","Loss"))</f>
        <v> - </v>
      </c>
      <c r="L55" s="57" t="str">
        <f aca="false">IFERROR(H55/(D55*E55)," - ")</f>
        <v> - </v>
      </c>
      <c r="M55" s="8"/>
      <c r="N55" s="87"/>
      <c r="O55" s="87"/>
      <c r="P55" s="81"/>
      <c r="Q55" s="90"/>
      <c r="R55" s="87"/>
      <c r="S55" s="8"/>
      <c r="T55" s="60" t="n">
        <f aca="false">(IF(0.0003*D55*E55&gt;20,20,(0.0003*D55*E55 )))+(IF(0.0003*D55*F55&gt;20,20,(0.0003*D55*F55 )))                    +N(" Bokerage = [IF 0.03% of (Qty*Buy price) is greater than 20 then 20 else 0.03% of (QTY*Buy price)] + [IF 0.03% of (QTY*Sell price is greater than 20 then 20 else (0.03% of (QTY*Sell price) ] ")</f>
        <v>0</v>
      </c>
      <c r="U55" s="61" t="n">
        <f aca="false">0.00025*(D55*F55)            +N("  0.025% on the sell side ")</f>
        <v>0</v>
      </c>
      <c r="V55" s="72" t="n">
        <f aca="false">0.0000325*J55</f>
        <v>0</v>
      </c>
      <c r="W55" s="62" t="n">
        <f aca="false">0.18*(T55+V55)</f>
        <v>0</v>
      </c>
      <c r="X55" s="73" t="n">
        <f aca="false">0.0000005*J55</f>
        <v>0</v>
      </c>
      <c r="Y55" s="63" t="n">
        <f aca="false">0.00002*J55</f>
        <v>0</v>
      </c>
      <c r="Z55" s="8"/>
      <c r="AA55" s="9"/>
      <c r="AB55" s="8"/>
      <c r="AC55" s="8"/>
      <c r="AD55" s="8"/>
      <c r="AE55" s="8"/>
      <c r="AF55" s="8"/>
      <c r="AG55" s="8"/>
    </row>
    <row r="56" customFormat="false" ht="21.3" hidden="false" customHeight="true" outlineLevel="0" collapsed="false">
      <c r="A56" s="46"/>
      <c r="B56" s="80"/>
      <c r="C56" s="81"/>
      <c r="D56" s="82"/>
      <c r="E56" s="92"/>
      <c r="F56" s="84"/>
      <c r="G56" s="52" t="n">
        <f aca="false">D56*(F56-E56)            +N(" QTY*(buy price-Sell price ) ")</f>
        <v>0</v>
      </c>
      <c r="H56" s="53" t="n">
        <f aca="false">G56-SUM(T56:Y56)                   +N(" NET P&amp;L-Total Charges")</f>
        <v>0</v>
      </c>
      <c r="I56" s="54" t="n">
        <f aca="false">SUM(T56:Y56)                  +N(" Brokerage + STT + Exchange transaction charge + GST + SEBI charge +Stamp Duty")</f>
        <v>0</v>
      </c>
      <c r="J56" s="55" t="n">
        <f aca="false">D56*(F56+E56)                  +N(" OTY*(Buy price+Sell price) ")</f>
        <v>0</v>
      </c>
      <c r="K56" s="56" t="str">
        <f aca="false">IF(H56=0," - ",IF(H56&gt;0,"Profit","Loss"))</f>
        <v> - </v>
      </c>
      <c r="L56" s="57" t="str">
        <f aca="false">IFERROR(H56/(D56*E56)," - ")</f>
        <v> - </v>
      </c>
      <c r="M56" s="8"/>
      <c r="N56" s="87"/>
      <c r="O56" s="87"/>
      <c r="P56" s="81"/>
      <c r="Q56" s="90"/>
      <c r="R56" s="87"/>
      <c r="S56" s="8"/>
      <c r="T56" s="60" t="n">
        <f aca="false">(IF(0.0003*D56*E56&gt;20,20,(0.0003*D56*E56 )))+(IF(0.0003*D56*F56&gt;20,20,(0.0003*D56*F56 )))                    +N(" Bokerage = [IF 0.03% of (Qty*Buy price) is greater than 20 then 20 else 0.03% of (QTY*Buy price)] + [IF 0.03% of (QTY*Sell price is greater than 20 then 20 else (0.03% of (QTY*Sell price) ] ")</f>
        <v>0</v>
      </c>
      <c r="U56" s="61" t="n">
        <f aca="false">0.00025*(D56*F56)            +N("  0.025% on the sell side ")</f>
        <v>0</v>
      </c>
      <c r="V56" s="72" t="n">
        <f aca="false">0.0000325*J56</f>
        <v>0</v>
      </c>
      <c r="W56" s="62" t="n">
        <f aca="false">0.18*(T56+V56)</f>
        <v>0</v>
      </c>
      <c r="X56" s="73" t="n">
        <f aca="false">0.0000005*J56</f>
        <v>0</v>
      </c>
      <c r="Y56" s="63" t="n">
        <f aca="false">0.00002*J56</f>
        <v>0</v>
      </c>
      <c r="Z56" s="8"/>
      <c r="AA56" s="9"/>
      <c r="AB56" s="8"/>
      <c r="AC56" s="8"/>
      <c r="AD56" s="8"/>
      <c r="AE56" s="8"/>
      <c r="AF56" s="8"/>
      <c r="AG56" s="8"/>
    </row>
    <row r="57" customFormat="false" ht="21.3" hidden="false" customHeight="true" outlineLevel="0" collapsed="false">
      <c r="A57" s="64"/>
      <c r="B57" s="80"/>
      <c r="C57" s="81"/>
      <c r="D57" s="82"/>
      <c r="E57" s="92"/>
      <c r="F57" s="84"/>
      <c r="G57" s="52" t="n">
        <f aca="false">D57*(F57-E57)            +N(" QTY*(buy price-Sell price ) ")</f>
        <v>0</v>
      </c>
      <c r="H57" s="53" t="n">
        <f aca="false">G57-SUM(T57:Y57)                   +N(" NET P&amp;L-Total Charges")</f>
        <v>0</v>
      </c>
      <c r="I57" s="54" t="n">
        <f aca="false">SUM(T57:Y57)                  +N(" Brokerage + STT + Exchange transaction charge + GST + SEBI charge +Stamp Duty")</f>
        <v>0</v>
      </c>
      <c r="J57" s="55" t="n">
        <f aca="false">D57*(F57+E57)                  +N(" OTY*(Buy price+Sell price) ")</f>
        <v>0</v>
      </c>
      <c r="K57" s="56" t="str">
        <f aca="false">IF(H57=0," - ",IF(H57&gt;0,"Profit","Loss"))</f>
        <v> - </v>
      </c>
      <c r="L57" s="57" t="str">
        <f aca="false">IFERROR(H57/(D57*E57)," - ")</f>
        <v> - </v>
      </c>
      <c r="M57" s="8"/>
      <c r="N57" s="87"/>
      <c r="O57" s="87"/>
      <c r="P57" s="81"/>
      <c r="Q57" s="90"/>
      <c r="R57" s="87"/>
      <c r="S57" s="8"/>
      <c r="T57" s="60" t="n">
        <f aca="false">(IF(0.0003*D57*E57&gt;20,20,(0.0003*D57*E57 )))+(IF(0.0003*D57*F57&gt;20,20,(0.0003*D57*F57 )))                    +N(" Bokerage = [IF 0.03% of (Qty*Buy price) is greater than 20 then 20 else 0.03% of (QTY*Buy price)] + [IF 0.03% of (QTY*Sell price is greater than 20 then 20 else (0.03% of (QTY*Sell price) ] ")</f>
        <v>0</v>
      </c>
      <c r="U57" s="61" t="n">
        <f aca="false">0.00025*(D57*F57)            +N("  0.025% on the sell side ")</f>
        <v>0</v>
      </c>
      <c r="V57" s="72" t="n">
        <f aca="false">0.0000325*J57</f>
        <v>0</v>
      </c>
      <c r="W57" s="62" t="n">
        <f aca="false">0.18*(T57+V57)</f>
        <v>0</v>
      </c>
      <c r="X57" s="73" t="n">
        <f aca="false">0.0000005*J57</f>
        <v>0</v>
      </c>
      <c r="Y57" s="63" t="n">
        <f aca="false">0.00002*J57</f>
        <v>0</v>
      </c>
      <c r="Z57" s="8"/>
      <c r="AA57" s="9"/>
      <c r="AB57" s="8"/>
      <c r="AC57" s="8"/>
      <c r="AD57" s="8"/>
      <c r="AE57" s="8"/>
      <c r="AF57" s="8"/>
      <c r="AG57" s="8"/>
    </row>
    <row r="58" customFormat="false" ht="21.3" hidden="false" customHeight="true" outlineLevel="0" collapsed="false">
      <c r="A58" s="64"/>
      <c r="B58" s="80"/>
      <c r="C58" s="81"/>
      <c r="D58" s="82"/>
      <c r="E58" s="92"/>
      <c r="F58" s="84"/>
      <c r="G58" s="52" t="n">
        <f aca="false">D58*(F58-E58)            +N(" QTY*(buy price-Sell price ) ")</f>
        <v>0</v>
      </c>
      <c r="H58" s="53" t="n">
        <f aca="false">G58-SUM(T58:Y58)                   +N(" NET P&amp;L-Total Charges")</f>
        <v>0</v>
      </c>
      <c r="I58" s="54" t="n">
        <f aca="false">SUM(T58:Y58)                  +N(" Brokerage + STT + Exchange transaction charge + GST + SEBI charge +Stamp Duty")</f>
        <v>0</v>
      </c>
      <c r="J58" s="55" t="n">
        <f aca="false">D58*(F58+E58)                  +N(" OTY*(Buy price+Sell price) ")</f>
        <v>0</v>
      </c>
      <c r="K58" s="56" t="str">
        <f aca="false">IF(H58=0," - ",IF(H58&gt;0,"Profit","Loss"))</f>
        <v> - </v>
      </c>
      <c r="L58" s="57" t="str">
        <f aca="false">IFERROR(H58/(D58*E58)," - ")</f>
        <v> - </v>
      </c>
      <c r="M58" s="8"/>
      <c r="N58" s="87"/>
      <c r="O58" s="87"/>
      <c r="P58" s="81"/>
      <c r="Q58" s="90"/>
      <c r="R58" s="87"/>
      <c r="S58" s="8"/>
      <c r="T58" s="60" t="n">
        <f aca="false">(IF(0.0003*D58*E58&gt;20,20,(0.0003*D58*E58 )))+(IF(0.0003*D58*F58&gt;20,20,(0.0003*D58*F58 )))                    +N(" Bokerage = [IF 0.03% of (Qty*Buy price) is greater than 20 then 20 else 0.03% of (QTY*Buy price)] + [IF 0.03% of (QTY*Sell price is greater than 20 then 20 else (0.03% of (QTY*Sell price) ] ")</f>
        <v>0</v>
      </c>
      <c r="U58" s="61" t="n">
        <f aca="false">0.00025*(D58*F58)            +N("  0.025% on the sell side ")</f>
        <v>0</v>
      </c>
      <c r="V58" s="72" t="n">
        <f aca="false">0.0000325*J58</f>
        <v>0</v>
      </c>
      <c r="W58" s="62" t="n">
        <f aca="false">0.18*(T58+V58)</f>
        <v>0</v>
      </c>
      <c r="X58" s="73" t="n">
        <f aca="false">0.0000005*J58</f>
        <v>0</v>
      </c>
      <c r="Y58" s="63" t="n">
        <f aca="false">0.00002*J58</f>
        <v>0</v>
      </c>
      <c r="Z58" s="8"/>
      <c r="AA58" s="9"/>
      <c r="AB58" s="8"/>
      <c r="AC58" s="8"/>
      <c r="AD58" s="8"/>
      <c r="AE58" s="8"/>
      <c r="AF58" s="8"/>
      <c r="AG58" s="8"/>
    </row>
    <row r="59" customFormat="false" ht="21.3" hidden="false" customHeight="true" outlineLevel="0" collapsed="false">
      <c r="A59" s="94"/>
      <c r="B59" s="80"/>
      <c r="C59" s="81"/>
      <c r="D59" s="82"/>
      <c r="E59" s="92"/>
      <c r="F59" s="84"/>
      <c r="G59" s="52" t="n">
        <f aca="false">D59*(F59-E59)            +N(" QTY*(buy price-Sell price ) ")</f>
        <v>0</v>
      </c>
      <c r="H59" s="53" t="n">
        <f aca="false">G59-SUM(T59:Y59)                   +N(" NET P&amp;L-Total Charges")</f>
        <v>0</v>
      </c>
      <c r="I59" s="54" t="n">
        <f aca="false">SUM(T59:Y59)                  +N(" Brokerage + STT + Exchange transaction charge + GST + SEBI charge +Stamp Duty")</f>
        <v>0</v>
      </c>
      <c r="J59" s="55" t="n">
        <f aca="false">D59*(F59+E59)                  +N(" OTY*(Buy price+Sell price) ")</f>
        <v>0</v>
      </c>
      <c r="K59" s="56" t="str">
        <f aca="false">IF(H59=0," - ",IF(H59&gt;0,"Profit","Loss"))</f>
        <v> - </v>
      </c>
      <c r="L59" s="57" t="str">
        <f aca="false">IFERROR(H59/(D59*E59)," - ")</f>
        <v> - </v>
      </c>
      <c r="M59" s="8"/>
      <c r="N59" s="87"/>
      <c r="O59" s="87"/>
      <c r="P59" s="81"/>
      <c r="Q59" s="90"/>
      <c r="R59" s="87"/>
      <c r="S59" s="8"/>
      <c r="T59" s="60" t="n">
        <f aca="false">(IF(0.0003*D59*E59&gt;20,20,(0.0003*D59*E59 )))+(IF(0.0003*D59*F59&gt;20,20,(0.0003*D59*F59 )))                    +N(" Bokerage = [IF 0.03% of (Qty*Buy price) is greater than 20 then 20 else 0.03% of (QTY*Buy price)] + [IF 0.03% of (QTY*Sell price is greater than 20 then 20 else (0.03% of (QTY*Sell price) ] ")</f>
        <v>0</v>
      </c>
      <c r="U59" s="61" t="n">
        <f aca="false">0.00025*(D59*F59)            +N("  0.025% on the sell side ")</f>
        <v>0</v>
      </c>
      <c r="V59" s="72" t="n">
        <f aca="false">0.0000325*J59</f>
        <v>0</v>
      </c>
      <c r="W59" s="62" t="n">
        <f aca="false">0.18*(T59+V59)</f>
        <v>0</v>
      </c>
      <c r="X59" s="73" t="n">
        <f aca="false">0.0000005*J59</f>
        <v>0</v>
      </c>
      <c r="Y59" s="63" t="n">
        <f aca="false">0.00002*J59</f>
        <v>0</v>
      </c>
      <c r="Z59" s="8"/>
      <c r="AA59" s="9"/>
      <c r="AB59" s="8"/>
      <c r="AC59" s="8"/>
      <c r="AD59" s="8"/>
      <c r="AE59" s="8"/>
      <c r="AF59" s="8"/>
      <c r="AG59" s="8"/>
    </row>
    <row r="60" customFormat="false" ht="21.3" hidden="false" customHeight="true" outlineLevel="0" collapsed="false">
      <c r="A60" s="94"/>
      <c r="B60" s="80"/>
      <c r="C60" s="81"/>
      <c r="D60" s="82"/>
      <c r="E60" s="92"/>
      <c r="F60" s="84"/>
      <c r="G60" s="52" t="n">
        <f aca="false">D60*(F60-E60)            +N(" QTY*(buy price-Sell price ) ")</f>
        <v>0</v>
      </c>
      <c r="H60" s="53" t="n">
        <f aca="false">G60-SUM(T60:Y60)                   +N(" NET P&amp;L-Total Charges")</f>
        <v>0</v>
      </c>
      <c r="I60" s="54" t="n">
        <f aca="false">SUM(T60:Y60)                  +N(" Brokerage + STT + Exchange transaction charge + GST + SEBI charge +Stamp Duty")</f>
        <v>0</v>
      </c>
      <c r="J60" s="55" t="n">
        <f aca="false">D60*(F60+E60)                  +N(" OTY*(Buy price+Sell price) ")</f>
        <v>0</v>
      </c>
      <c r="K60" s="56" t="str">
        <f aca="false">IF(H60=0," - ",IF(H60&gt;0,"Profit","Loss"))</f>
        <v> - </v>
      </c>
      <c r="L60" s="57" t="str">
        <f aca="false">IFERROR(H60/(D60*E60)," - ")</f>
        <v> - </v>
      </c>
      <c r="M60" s="8"/>
      <c r="N60" s="87"/>
      <c r="O60" s="87"/>
      <c r="P60" s="81"/>
      <c r="Q60" s="90"/>
      <c r="R60" s="87"/>
      <c r="S60" s="8"/>
      <c r="T60" s="60" t="n">
        <f aca="false">(IF(0.0003*D60*E60&gt;20,20,(0.0003*D60*E60 )))+(IF(0.0003*D60*F60&gt;20,20,(0.0003*D60*F60 )))                    +N(" Bokerage = [IF 0.03% of (Qty*Buy price) is greater than 20 then 20 else 0.03% of (QTY*Buy price)] + [IF 0.03% of (QTY*Sell price is greater than 20 then 20 else (0.03% of (QTY*Sell price) ] ")</f>
        <v>0</v>
      </c>
      <c r="U60" s="61" t="n">
        <f aca="false">0.00025*(D60*F60)            +N("  0.025% on the sell side ")</f>
        <v>0</v>
      </c>
      <c r="V60" s="72" t="n">
        <f aca="false">0.0000325*J60</f>
        <v>0</v>
      </c>
      <c r="W60" s="62" t="n">
        <f aca="false">0.18*(T60+V60)</f>
        <v>0</v>
      </c>
      <c r="X60" s="73" t="n">
        <f aca="false">0.0000005*J60</f>
        <v>0</v>
      </c>
      <c r="Y60" s="63" t="n">
        <f aca="false">0.00002*J60</f>
        <v>0</v>
      </c>
      <c r="Z60" s="8"/>
      <c r="AA60" s="9"/>
      <c r="AB60" s="8"/>
      <c r="AC60" s="8"/>
      <c r="AD60" s="8"/>
      <c r="AE60" s="8"/>
      <c r="AF60" s="8"/>
      <c r="AG60" s="8"/>
    </row>
    <row r="61" customFormat="false" ht="21.3" hidden="false" customHeight="true" outlineLevel="0" collapsed="false">
      <c r="A61" s="94"/>
      <c r="B61" s="80"/>
      <c r="C61" s="81"/>
      <c r="D61" s="82"/>
      <c r="E61" s="92"/>
      <c r="F61" s="84"/>
      <c r="G61" s="52" t="n">
        <f aca="false">D61*(F61-E61)            +N(" QTY*(buy price-Sell price ) ")</f>
        <v>0</v>
      </c>
      <c r="H61" s="53" t="n">
        <f aca="false">G61-SUM(T61:Y61)                   +N(" NET P&amp;L-Total Charges")</f>
        <v>0</v>
      </c>
      <c r="I61" s="54" t="n">
        <f aca="false">SUM(T61:Y61)                  +N(" Brokerage + STT + Exchange transaction charge + GST + SEBI charge +Stamp Duty")</f>
        <v>0</v>
      </c>
      <c r="J61" s="55" t="n">
        <f aca="false">D61*(F61+E61)                  +N(" OTY*(Buy price+Sell price) ")</f>
        <v>0</v>
      </c>
      <c r="K61" s="56" t="str">
        <f aca="false">IF(H61=0," - ",IF(H61&gt;0,"Profit","Loss"))</f>
        <v> - </v>
      </c>
      <c r="L61" s="57" t="str">
        <f aca="false">IFERROR(H61/(D61*E61)," - ")</f>
        <v> - </v>
      </c>
      <c r="M61" s="8"/>
      <c r="N61" s="87"/>
      <c r="O61" s="87"/>
      <c r="P61" s="81"/>
      <c r="Q61" s="90"/>
      <c r="R61" s="87"/>
      <c r="S61" s="8"/>
      <c r="T61" s="60" t="n">
        <f aca="false">(IF(0.0003*D61*E61&gt;20,20,(0.0003*D61*E61 )))+(IF(0.0003*D61*F61&gt;20,20,(0.0003*D61*F61 )))                    +N(" Bokerage = [IF 0.03% of (Qty*Buy price) is greater than 20 then 20 else 0.03% of (QTY*Buy price)] + [IF 0.03% of (QTY*Sell price is greater than 20 then 20 else (0.03% of (QTY*Sell price) ] ")</f>
        <v>0</v>
      </c>
      <c r="U61" s="61" t="n">
        <f aca="false">0.00025*(D61*F61)            +N("  0.025% on the sell side ")</f>
        <v>0</v>
      </c>
      <c r="V61" s="72" t="n">
        <f aca="false">0.0000325*J61</f>
        <v>0</v>
      </c>
      <c r="W61" s="62" t="n">
        <f aca="false">0.18*(T61+V61)</f>
        <v>0</v>
      </c>
      <c r="X61" s="73" t="n">
        <f aca="false">0.0000005*J61</f>
        <v>0</v>
      </c>
      <c r="Y61" s="63" t="n">
        <f aca="false">0.00002*J61</f>
        <v>0</v>
      </c>
      <c r="Z61" s="8"/>
      <c r="AA61" s="9"/>
      <c r="AB61" s="8"/>
      <c r="AC61" s="8"/>
      <c r="AD61" s="8"/>
      <c r="AE61" s="8"/>
      <c r="AF61" s="8"/>
      <c r="AG61" s="8"/>
    </row>
    <row r="62" customFormat="false" ht="21.3" hidden="false" customHeight="true" outlineLevel="0" collapsed="false">
      <c r="A62" s="94"/>
      <c r="B62" s="80"/>
      <c r="C62" s="81"/>
      <c r="D62" s="82"/>
      <c r="E62" s="92"/>
      <c r="F62" s="84"/>
      <c r="G62" s="52" t="n">
        <f aca="false">D62*(F62-E62)            +N(" QTY*(buy price-Sell price ) ")</f>
        <v>0</v>
      </c>
      <c r="H62" s="53" t="n">
        <f aca="false">G62-SUM(T62:Y62)                   +N(" NET P&amp;L-Total Charges")</f>
        <v>0</v>
      </c>
      <c r="I62" s="54" t="n">
        <f aca="false">SUM(T62:Y62)                  +N(" Brokerage + STT + Exchange transaction charge + GST + SEBI charge +Stamp Duty")</f>
        <v>0</v>
      </c>
      <c r="J62" s="55" t="n">
        <f aca="false">D62*(F62+E62)                  +N(" OTY*(Buy price+Sell price) ")</f>
        <v>0</v>
      </c>
      <c r="K62" s="56" t="str">
        <f aca="false">IF(H62=0," - ",IF(H62&gt;0,"Profit","Loss"))</f>
        <v> - </v>
      </c>
      <c r="L62" s="57" t="str">
        <f aca="false">IFERROR(H62/(D62*E62)," - ")</f>
        <v> - </v>
      </c>
      <c r="M62" s="8"/>
      <c r="N62" s="87"/>
      <c r="O62" s="87"/>
      <c r="P62" s="81"/>
      <c r="Q62" s="90"/>
      <c r="R62" s="87"/>
      <c r="S62" s="8"/>
      <c r="T62" s="60" t="n">
        <f aca="false">(IF(0.0003*D62*E62&gt;20,20,(0.0003*D62*E62 )))+(IF(0.0003*D62*F62&gt;20,20,(0.0003*D62*F62 )))                    +N(" Bokerage = [IF 0.03% of (Qty*Buy price) is greater than 20 then 20 else 0.03% of (QTY*Buy price)] + [IF 0.03% of (QTY*Sell price is greater than 20 then 20 else (0.03% of (QTY*Sell price) ] ")</f>
        <v>0</v>
      </c>
      <c r="U62" s="61" t="n">
        <f aca="false">0.00025*(D62*F62)            +N("  0.025% on the sell side ")</f>
        <v>0</v>
      </c>
      <c r="V62" s="72" t="n">
        <f aca="false">0.0000325*J62</f>
        <v>0</v>
      </c>
      <c r="W62" s="62" t="n">
        <f aca="false">0.18*(T62+V62)</f>
        <v>0</v>
      </c>
      <c r="X62" s="73" t="n">
        <f aca="false">0.0000005*J62</f>
        <v>0</v>
      </c>
      <c r="Y62" s="63" t="n">
        <f aca="false">0.00002*J62</f>
        <v>0</v>
      </c>
      <c r="Z62" s="8"/>
      <c r="AA62" s="9"/>
      <c r="AB62" s="8"/>
      <c r="AC62" s="8"/>
      <c r="AD62" s="8"/>
      <c r="AE62" s="8"/>
      <c r="AF62" s="8"/>
      <c r="AG62" s="8"/>
    </row>
    <row r="63" customFormat="false" ht="21.3" hidden="false" customHeight="true" outlineLevel="0" collapsed="false">
      <c r="A63" s="94"/>
      <c r="B63" s="80"/>
      <c r="C63" s="81"/>
      <c r="D63" s="82"/>
      <c r="E63" s="92"/>
      <c r="F63" s="84"/>
      <c r="G63" s="52" t="n">
        <f aca="false">D63*(F63-E63)            +N(" QTY*(buy price-Sell price ) ")</f>
        <v>0</v>
      </c>
      <c r="H63" s="53" t="n">
        <f aca="false">G63-SUM(T63:Y63)                   +N(" NET P&amp;L-Total Charges")</f>
        <v>0</v>
      </c>
      <c r="I63" s="54" t="n">
        <f aca="false">SUM(T63:Y63)                  +N(" Brokerage + STT + Exchange transaction charge + GST + SEBI charge +Stamp Duty")</f>
        <v>0</v>
      </c>
      <c r="J63" s="55" t="n">
        <f aca="false">D63*(F63+E63)                  +N(" OTY*(Buy price+Sell price) ")</f>
        <v>0</v>
      </c>
      <c r="K63" s="56" t="str">
        <f aca="false">IF(H63=0," - ",IF(H63&gt;0,"Profit","Loss"))</f>
        <v> - </v>
      </c>
      <c r="L63" s="57" t="str">
        <f aca="false">IFERROR(H63/(D63*E63)," - ")</f>
        <v> - </v>
      </c>
      <c r="M63" s="8"/>
      <c r="N63" s="87"/>
      <c r="O63" s="87"/>
      <c r="P63" s="81"/>
      <c r="Q63" s="90"/>
      <c r="R63" s="87"/>
      <c r="S63" s="8"/>
      <c r="T63" s="60" t="n">
        <f aca="false">(IF(0.0003*D63*E63&gt;20,20,(0.0003*D63*E63 )))+(IF(0.0003*D63*F63&gt;20,20,(0.0003*D63*F63 )))                    +N(" Bokerage = [IF 0.03% of (Qty*Buy price) is greater than 20 then 20 else 0.03% of (QTY*Buy price)] + [IF 0.03% of (QTY*Sell price is greater than 20 then 20 else (0.03% of (QTY*Sell price) ] ")</f>
        <v>0</v>
      </c>
      <c r="U63" s="61" t="n">
        <f aca="false">0.00025*(D63*F63)            +N("  0.025% on the sell side ")</f>
        <v>0</v>
      </c>
      <c r="V63" s="72" t="n">
        <f aca="false">0.0000325*J63</f>
        <v>0</v>
      </c>
      <c r="W63" s="62" t="n">
        <f aca="false">0.18*(T63+V63)</f>
        <v>0</v>
      </c>
      <c r="X63" s="73" t="n">
        <f aca="false">0.0000005*J63</f>
        <v>0</v>
      </c>
      <c r="Y63" s="63" t="n">
        <f aca="false">0.00002*J63</f>
        <v>0</v>
      </c>
      <c r="Z63" s="8"/>
      <c r="AA63" s="9"/>
      <c r="AB63" s="8"/>
      <c r="AC63" s="8"/>
      <c r="AD63" s="8"/>
      <c r="AE63" s="8"/>
      <c r="AF63" s="8"/>
      <c r="AG63" s="8"/>
    </row>
    <row r="64" customFormat="false" ht="21.3" hidden="false" customHeight="true" outlineLevel="0" collapsed="false">
      <c r="A64" s="94"/>
      <c r="B64" s="80"/>
      <c r="C64" s="81"/>
      <c r="D64" s="82"/>
      <c r="E64" s="92"/>
      <c r="F64" s="84"/>
      <c r="G64" s="52" t="n">
        <f aca="false">D64*(F64-E64)            +N(" QTY*(buy price-Sell price ) ")</f>
        <v>0</v>
      </c>
      <c r="H64" s="53" t="n">
        <f aca="false">G64-SUM(T64:Y64)                   +N(" NET P&amp;L-Total Charges")</f>
        <v>0</v>
      </c>
      <c r="I64" s="54" t="n">
        <f aca="false">SUM(T64:Y64)                  +N(" Brokerage + STT + Exchange transaction charge + GST + SEBI charge +Stamp Duty")</f>
        <v>0</v>
      </c>
      <c r="J64" s="55" t="n">
        <f aca="false">D64*(F64+E64)                  +N(" OTY*(Buy price+Sell price) ")</f>
        <v>0</v>
      </c>
      <c r="K64" s="56" t="str">
        <f aca="false">IF(H64=0," - ",IF(H64&gt;0,"Profit","Loss"))</f>
        <v> - </v>
      </c>
      <c r="L64" s="57" t="str">
        <f aca="false">IFERROR(H64/(D64*E64)," - ")</f>
        <v> - </v>
      </c>
      <c r="M64" s="8"/>
      <c r="N64" s="87"/>
      <c r="O64" s="87"/>
      <c r="P64" s="81"/>
      <c r="Q64" s="90"/>
      <c r="R64" s="87"/>
      <c r="S64" s="8"/>
      <c r="T64" s="60" t="n">
        <f aca="false">(IF(0.0003*D64*E64&gt;20,20,(0.0003*D64*E64 )))+(IF(0.0003*D64*F64&gt;20,20,(0.0003*D64*F64 )))                    +N(" Bokerage = [IF 0.03% of (Qty*Buy price) is greater than 20 then 20 else 0.03% of (QTY*Buy price)] + [IF 0.03% of (QTY*Sell price is greater than 20 then 20 else (0.03% of (QTY*Sell price) ] ")</f>
        <v>0</v>
      </c>
      <c r="U64" s="61" t="n">
        <f aca="false">0.00025*(D64*F64)            +N("  0.025% on the sell side ")</f>
        <v>0</v>
      </c>
      <c r="V64" s="72" t="n">
        <f aca="false">0.0000325*J64</f>
        <v>0</v>
      </c>
      <c r="W64" s="62" t="n">
        <f aca="false">0.18*(T64+V64)</f>
        <v>0</v>
      </c>
      <c r="X64" s="73" t="n">
        <f aca="false">0.0000005*J64</f>
        <v>0</v>
      </c>
      <c r="Y64" s="63" t="n">
        <f aca="false">0.00002*J64</f>
        <v>0</v>
      </c>
      <c r="Z64" s="8"/>
      <c r="AA64" s="9"/>
      <c r="AB64" s="8"/>
      <c r="AC64" s="8"/>
      <c r="AD64" s="8"/>
      <c r="AE64" s="8"/>
      <c r="AF64" s="8"/>
      <c r="AG64" s="8"/>
    </row>
    <row r="65" customFormat="false" ht="21.3" hidden="false" customHeight="true" outlineLevel="0" collapsed="false">
      <c r="A65" s="94"/>
      <c r="B65" s="80"/>
      <c r="C65" s="81"/>
      <c r="D65" s="82"/>
      <c r="E65" s="92"/>
      <c r="F65" s="84"/>
      <c r="G65" s="52" t="n">
        <f aca="false">D65*(F65-E65)            +N(" QTY*(buy price-Sell price ) ")</f>
        <v>0</v>
      </c>
      <c r="H65" s="53" t="n">
        <f aca="false">G65-SUM(T65:Y65)                   +N(" NET P&amp;L-Total Charges")</f>
        <v>0</v>
      </c>
      <c r="I65" s="54" t="n">
        <f aca="false">SUM(T65:Y65)                  +N(" Brokerage + STT + Exchange transaction charge + GST + SEBI charge +Stamp Duty")</f>
        <v>0</v>
      </c>
      <c r="J65" s="55" t="n">
        <f aca="false">D65*(F65+E65)                  +N(" OTY*(Buy price+Sell price) ")</f>
        <v>0</v>
      </c>
      <c r="K65" s="56" t="str">
        <f aca="false">IF(H65=0," - ",IF(H65&gt;0,"Profit","Loss"))</f>
        <v> - </v>
      </c>
      <c r="L65" s="57" t="str">
        <f aca="false">IFERROR(H65/(D65*E65)," - ")</f>
        <v> - </v>
      </c>
      <c r="M65" s="8"/>
      <c r="N65" s="87"/>
      <c r="O65" s="87"/>
      <c r="P65" s="81"/>
      <c r="Q65" s="90"/>
      <c r="R65" s="87"/>
      <c r="S65" s="8"/>
      <c r="T65" s="60" t="n">
        <f aca="false">(IF(0.0003*D65*E65&gt;20,20,(0.0003*D65*E65 )))+(IF(0.0003*D65*F65&gt;20,20,(0.0003*D65*F65 )))                    +N(" Bokerage = [IF 0.03% of (Qty*Buy price) is greater than 20 then 20 else 0.03% of (QTY*Buy price)] + [IF 0.03% of (QTY*Sell price is greater than 20 then 20 else (0.03% of (QTY*Sell price) ] ")</f>
        <v>0</v>
      </c>
      <c r="U65" s="61" t="n">
        <f aca="false">0.00025*(D65*F65)            +N("  0.025% on the sell side ")</f>
        <v>0</v>
      </c>
      <c r="V65" s="72" t="n">
        <f aca="false">0.0000325*J65</f>
        <v>0</v>
      </c>
      <c r="W65" s="62" t="n">
        <f aca="false">0.18*(T65+V65)</f>
        <v>0</v>
      </c>
      <c r="X65" s="73" t="n">
        <f aca="false">0.0000005*J65</f>
        <v>0</v>
      </c>
      <c r="Y65" s="63" t="n">
        <f aca="false">0.00002*J65</f>
        <v>0</v>
      </c>
      <c r="Z65" s="8"/>
      <c r="AA65" s="9"/>
      <c r="AB65" s="8"/>
      <c r="AC65" s="8"/>
      <c r="AD65" s="8"/>
      <c r="AE65" s="8"/>
      <c r="AF65" s="8"/>
      <c r="AG65" s="8"/>
    </row>
    <row r="66" customFormat="false" ht="21.3" hidden="false" customHeight="true" outlineLevel="0" collapsed="false">
      <c r="A66" s="94"/>
      <c r="B66" s="80"/>
      <c r="C66" s="81"/>
      <c r="D66" s="82"/>
      <c r="E66" s="92"/>
      <c r="F66" s="84"/>
      <c r="G66" s="52" t="n">
        <f aca="false">D66*(F66-E66)            +N(" QTY*(buy price-Sell price ) ")</f>
        <v>0</v>
      </c>
      <c r="H66" s="53" t="n">
        <f aca="false">G66-SUM(T66:Y66)                   +N(" NET P&amp;L-Total Charges")</f>
        <v>0</v>
      </c>
      <c r="I66" s="54" t="n">
        <f aca="false">SUM(T66:Y66)                  +N(" Brokerage + STT + Exchange transaction charge + GST + SEBI charge +Stamp Duty")</f>
        <v>0</v>
      </c>
      <c r="J66" s="55" t="n">
        <f aca="false">D66*(F66+E66)                  +N(" OTY*(Buy price+Sell price) ")</f>
        <v>0</v>
      </c>
      <c r="K66" s="56" t="str">
        <f aca="false">IF(H66=0," - ",IF(H66&gt;0,"Profit","Loss"))</f>
        <v> - </v>
      </c>
      <c r="L66" s="57" t="str">
        <f aca="false">IFERROR(H66/(D66*E66)," - ")</f>
        <v> - </v>
      </c>
      <c r="M66" s="8"/>
      <c r="N66" s="87"/>
      <c r="O66" s="87"/>
      <c r="P66" s="81"/>
      <c r="Q66" s="90"/>
      <c r="R66" s="87"/>
      <c r="S66" s="8"/>
      <c r="T66" s="60" t="n">
        <f aca="false">(IF(0.0003*D66*E66&gt;20,20,(0.0003*D66*E66 )))+(IF(0.0003*D66*F66&gt;20,20,(0.0003*D66*F66 )))                    +N(" Bokerage = [IF 0.03% of (Qty*Buy price) is greater than 20 then 20 else 0.03% of (QTY*Buy price)] + [IF 0.03% of (QTY*Sell price is greater than 20 then 20 else (0.03% of (QTY*Sell price) ] ")</f>
        <v>0</v>
      </c>
      <c r="U66" s="61" t="n">
        <f aca="false">0.00025*(D66*F66)            +N("  0.025% on the sell side ")</f>
        <v>0</v>
      </c>
      <c r="V66" s="72" t="n">
        <f aca="false">0.0000325*J66</f>
        <v>0</v>
      </c>
      <c r="W66" s="62" t="n">
        <f aca="false">0.18*(T66+V66)</f>
        <v>0</v>
      </c>
      <c r="X66" s="73" t="n">
        <f aca="false">0.0000005*J66</f>
        <v>0</v>
      </c>
      <c r="Y66" s="63" t="n">
        <f aca="false">0.00002*J66</f>
        <v>0</v>
      </c>
      <c r="Z66" s="2"/>
      <c r="AA66" s="9"/>
      <c r="AB66" s="8"/>
      <c r="AC66" s="8"/>
      <c r="AD66" s="8"/>
      <c r="AE66" s="8"/>
      <c r="AF66" s="8"/>
      <c r="AG66" s="8"/>
    </row>
    <row r="67" customFormat="false" ht="21.3" hidden="false" customHeight="true" outlineLevel="0" collapsed="false">
      <c r="A67" s="94"/>
      <c r="B67" s="95"/>
      <c r="C67" s="96"/>
      <c r="D67" s="97"/>
      <c r="E67" s="98"/>
      <c r="F67" s="99"/>
      <c r="G67" s="52" t="n">
        <f aca="false">D67*(F67-E67)            +N(" QTY*(buy price-Sell price ) ")</f>
        <v>0</v>
      </c>
      <c r="H67" s="53" t="n">
        <f aca="false">G67-SUM(T67:Y67)                   +N(" NET P&amp;L-Total Charges")</f>
        <v>0</v>
      </c>
      <c r="I67" s="54" t="n">
        <f aca="false">SUM(T67:Y67)                  +N(" Brokerage + STT + Exchange transaction charge + GST + SEBI charge +Stamp Duty")</f>
        <v>0</v>
      </c>
      <c r="J67" s="55" t="n">
        <f aca="false">D67*(F67+E67)                  +N(" OTY*(Buy price+Sell price) ")</f>
        <v>0</v>
      </c>
      <c r="K67" s="56" t="str">
        <f aca="false">IF(H67=0," - ",IF(H67&gt;0,"Profit","Loss"))</f>
        <v> - </v>
      </c>
      <c r="L67" s="57" t="str">
        <f aca="false">IFERROR(H67/(D67*E67)," - ")</f>
        <v> - </v>
      </c>
      <c r="M67" s="8"/>
      <c r="N67" s="87"/>
      <c r="O67" s="87"/>
      <c r="P67" s="81"/>
      <c r="Q67" s="90"/>
      <c r="R67" s="87"/>
      <c r="S67" s="8"/>
      <c r="T67" s="60" t="n">
        <f aca="false">(IF(0.0003*D67*E67&gt;20,20,(0.0003*D67*E67 )))+(IF(0.0003*D67*F67&gt;20,20,(0.0003*D67*F67 )))                    +N(" Bokerage = [IF 0.03% of (Qty*Buy price) is greater than 20 then 20 else 0.03% of (QTY*Buy price)] + [IF 0.03% of (QTY*Sell price is greater than 20 then 20 else (0.03% of (QTY*Sell price) ] ")</f>
        <v>0</v>
      </c>
      <c r="U67" s="61" t="n">
        <f aca="false">0.00025*(D67*F67)            +N("  0.025% on the sell side ")</f>
        <v>0</v>
      </c>
      <c r="V67" s="72" t="n">
        <f aca="false">0.0000325*J67</f>
        <v>0</v>
      </c>
      <c r="W67" s="62" t="n">
        <f aca="false">0.18*(T67+V67)</f>
        <v>0</v>
      </c>
      <c r="X67" s="73" t="n">
        <f aca="false">0.0000005*J67</f>
        <v>0</v>
      </c>
      <c r="Y67" s="63" t="n">
        <f aca="false">0.00002*J67</f>
        <v>0</v>
      </c>
      <c r="Z67" s="8"/>
      <c r="AA67" s="9"/>
      <c r="AB67" s="8"/>
      <c r="AC67" s="8"/>
      <c r="AD67" s="8"/>
      <c r="AE67" s="8"/>
      <c r="AF67" s="8"/>
      <c r="AG67" s="8"/>
    </row>
    <row r="68" customFormat="false" ht="17.35" hidden="false" customHeight="true" outlineLevel="0" collapsed="false">
      <c r="A68" s="8"/>
      <c r="B68" s="100"/>
      <c r="C68" s="2"/>
      <c r="D68" s="2"/>
      <c r="E68" s="2"/>
      <c r="F68" s="2"/>
      <c r="G68" s="2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8"/>
      <c r="T68" s="8"/>
      <c r="U68" s="8"/>
      <c r="V68" s="8"/>
      <c r="W68" s="101"/>
      <c r="X68" s="102"/>
      <c r="Y68" s="102"/>
      <c r="Z68" s="8"/>
      <c r="AA68" s="9"/>
      <c r="AB68" s="8"/>
      <c r="AC68" s="8"/>
      <c r="AD68" s="8"/>
      <c r="AE68" s="8"/>
      <c r="AF68" s="8"/>
      <c r="AG68" s="8"/>
    </row>
    <row r="69" customFormat="false" ht="28.1" hidden="false" customHeight="true" outlineLevel="0" collapsed="false">
      <c r="A69" s="8"/>
      <c r="B69" s="2"/>
      <c r="C69" s="2"/>
      <c r="D69" s="8"/>
      <c r="E69" s="8"/>
      <c r="F69" s="8"/>
      <c r="G69" s="103" t="s">
        <v>56</v>
      </c>
      <c r="H69" s="103"/>
      <c r="I69" s="103"/>
      <c r="J69" s="104" t="n">
        <f aca="false">SUM(R73:R200)</f>
        <v>68075.7418</v>
      </c>
      <c r="K69" s="8"/>
      <c r="L69" s="8"/>
      <c r="M69" s="8"/>
      <c r="N69" s="105" t="s">
        <v>57</v>
      </c>
      <c r="O69" s="105"/>
      <c r="P69" s="106" t="n">
        <f aca="false">SUM(P18:P68)             +N(" Total fund IN = Sum of all Fund INs ")</f>
        <v>236812.62</v>
      </c>
      <c r="Q69" s="107" t="n">
        <f aca="false">SUM(Q18:Q67)         +N(" Total Fund OUT = sum of all Fund OUTs ")</f>
        <v>29.5</v>
      </c>
      <c r="R69" s="8"/>
      <c r="S69" s="8"/>
      <c r="T69" s="20" t="s">
        <v>58</v>
      </c>
      <c r="U69" s="20" t="s">
        <v>59</v>
      </c>
      <c r="V69" s="20" t="s">
        <v>7</v>
      </c>
      <c r="W69" s="20" t="s">
        <v>60</v>
      </c>
      <c r="X69" s="20" t="s">
        <v>61</v>
      </c>
      <c r="Y69" s="20" t="s">
        <v>62</v>
      </c>
      <c r="Z69" s="8"/>
      <c r="AA69" s="9"/>
      <c r="AB69" s="8"/>
      <c r="AC69" s="8"/>
      <c r="AD69" s="8"/>
      <c r="AE69" s="8"/>
      <c r="AF69" s="8"/>
      <c r="AG69" s="8"/>
    </row>
    <row r="70" customFormat="false" ht="25.55" hidden="false" customHeight="true" outlineLevel="0" collapsed="false">
      <c r="A70" s="2"/>
      <c r="B70" s="2"/>
      <c r="C70" s="2"/>
      <c r="D70" s="2"/>
      <c r="E70" s="108"/>
      <c r="F70" s="2"/>
      <c r="G70" s="2"/>
      <c r="H70" s="2"/>
      <c r="I70" s="108"/>
      <c r="J70" s="2"/>
      <c r="K70" s="2"/>
      <c r="L70" s="2"/>
      <c r="M70" s="2"/>
      <c r="N70" s="2"/>
      <c r="O70" s="2"/>
      <c r="P70" s="2"/>
      <c r="Q70" s="2"/>
      <c r="R70" s="2"/>
      <c r="S70" s="2"/>
      <c r="T70" s="109"/>
      <c r="U70" s="8"/>
      <c r="V70" s="8"/>
      <c r="W70" s="101"/>
      <c r="X70" s="102"/>
      <c r="Y70" s="102"/>
      <c r="Z70" s="8"/>
      <c r="AA70" s="9"/>
      <c r="AB70" s="8"/>
      <c r="AC70" s="8"/>
      <c r="AD70" s="8"/>
      <c r="AE70" s="8"/>
      <c r="AF70" s="8"/>
      <c r="AG70" s="8"/>
    </row>
    <row r="71" customFormat="false" ht="34.9" hidden="false" customHeight="true" outlineLevel="0" collapsed="false">
      <c r="A71" s="31"/>
      <c r="B71" s="29" t="s">
        <v>63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30" t="s">
        <v>15</v>
      </c>
      <c r="N71" s="30"/>
      <c r="O71" s="30" t="s">
        <v>64</v>
      </c>
      <c r="P71" s="30"/>
      <c r="Q71" s="30" t="s">
        <v>65</v>
      </c>
      <c r="R71" s="30"/>
      <c r="S71" s="8"/>
      <c r="T71" s="29" t="s">
        <v>66</v>
      </c>
      <c r="U71" s="29"/>
      <c r="V71" s="29"/>
      <c r="W71" s="29"/>
      <c r="X71" s="29"/>
      <c r="Y71" s="29"/>
      <c r="Z71" s="8"/>
      <c r="AA71" s="9"/>
      <c r="AB71" s="8"/>
      <c r="AC71" s="8"/>
      <c r="AD71" s="8"/>
      <c r="AE71" s="8"/>
      <c r="AF71" s="8"/>
      <c r="AG71" s="8"/>
    </row>
    <row r="72" customFormat="false" ht="30.65" hidden="false" customHeight="true" outlineLevel="0" collapsed="false">
      <c r="A72" s="8"/>
      <c r="B72" s="32" t="s">
        <v>17</v>
      </c>
      <c r="C72" s="110" t="s">
        <v>18</v>
      </c>
      <c r="D72" s="34" t="s">
        <v>19</v>
      </c>
      <c r="E72" s="34" t="s">
        <v>20</v>
      </c>
      <c r="F72" s="34" t="s">
        <v>21</v>
      </c>
      <c r="G72" s="111" t="s">
        <v>67</v>
      </c>
      <c r="H72" s="112" t="s">
        <v>68</v>
      </c>
      <c r="I72" s="113" t="s">
        <v>22</v>
      </c>
      <c r="J72" s="37" t="s">
        <v>23</v>
      </c>
      <c r="K72" s="114" t="s">
        <v>24</v>
      </c>
      <c r="L72" s="115" t="s">
        <v>25</v>
      </c>
      <c r="M72" s="116" t="s">
        <v>15</v>
      </c>
      <c r="N72" s="40" t="s">
        <v>26</v>
      </c>
      <c r="O72" s="117" t="s">
        <v>69</v>
      </c>
      <c r="P72" s="118" t="s">
        <v>70</v>
      </c>
      <c r="Q72" s="119" t="s">
        <v>56</v>
      </c>
      <c r="R72" s="119"/>
      <c r="S72" s="8"/>
      <c r="T72" s="43" t="s">
        <v>28</v>
      </c>
      <c r="U72" s="44" t="s">
        <v>29</v>
      </c>
      <c r="V72" s="44" t="s">
        <v>30</v>
      </c>
      <c r="W72" s="44" t="s">
        <v>31</v>
      </c>
      <c r="X72" s="44" t="s">
        <v>32</v>
      </c>
      <c r="Y72" s="45" t="s">
        <v>33</v>
      </c>
      <c r="Z72" s="8"/>
      <c r="AA72" s="9"/>
      <c r="AB72" s="8"/>
      <c r="AC72" s="8"/>
      <c r="AD72" s="8"/>
      <c r="AE72" s="8"/>
      <c r="AF72" s="8"/>
      <c r="AG72" s="8"/>
    </row>
    <row r="73" customFormat="false" ht="21.3" hidden="false" customHeight="true" outlineLevel="0" collapsed="false">
      <c r="A73" s="120"/>
      <c r="B73" s="47" t="s">
        <v>71</v>
      </c>
      <c r="C73" s="121" t="s">
        <v>35</v>
      </c>
      <c r="D73" s="67" t="n">
        <v>100</v>
      </c>
      <c r="E73" s="68" t="n">
        <v>125</v>
      </c>
      <c r="F73" s="122"/>
      <c r="G73" s="123"/>
      <c r="H73" s="124"/>
      <c r="I73" s="125" t="n">
        <f aca="false">D73*(F73-E73)                                            +N(" QTY*(buy price-Sell price ) ")</f>
        <v>-12500</v>
      </c>
      <c r="J73" s="53" t="str">
        <f aca="false">IF(F73=0,"0.00",IF(H73="yes",-15.93+I73-SUM(T73:Y73),I73-SUM(T73:Y73)))</f>
        <v>0.00</v>
      </c>
      <c r="K73" s="54" t="n">
        <f aca="false">IF(H73="yes",15.93+SUM(T73:Y73),SUM(T73:Y73))</f>
        <v>13.923125</v>
      </c>
      <c r="L73" s="55" t="n">
        <f aca="false">D73*(F73+E73)</f>
        <v>12500</v>
      </c>
      <c r="M73" s="126" t="str">
        <f aca="false">IF(J73="0.00"," - ",IF(J73&gt;0,"Profit","Loss"))</f>
        <v> - </v>
      </c>
      <c r="N73" s="127" t="n">
        <f aca="false">IFERROR(J73/(D73*E73)," - ")</f>
        <v>0</v>
      </c>
      <c r="O73" s="128"/>
      <c r="P73" s="129" t="n">
        <f aca="false">IFERROR((O73-E73)/E73,0)</f>
        <v>-1</v>
      </c>
      <c r="Q73" s="130" t="str">
        <f aca="false">IF(C73=0, " - ",C73)</f>
        <v>TATA</v>
      </c>
      <c r="R73" s="131" t="n">
        <f aca="false">IF(D73=0, " - " ,( IF(F73=0,D73*E73+K73,"Closed")))</f>
        <v>12513.923125</v>
      </c>
      <c r="S73" s="8"/>
      <c r="T73" s="60" t="n">
        <f aca="false">0</f>
        <v>0</v>
      </c>
      <c r="U73" s="61" t="n">
        <f aca="false">0.001*L73</f>
        <v>12.5</v>
      </c>
      <c r="V73" s="61" t="n">
        <f aca="false">0.0000325*L73</f>
        <v>0.40625</v>
      </c>
      <c r="W73" s="62" t="n">
        <f aca="false">0.18*V73</f>
        <v>0.073125</v>
      </c>
      <c r="X73" s="62" t="n">
        <f aca="false">0.0000005*L73</f>
        <v>0.00625</v>
      </c>
      <c r="Y73" s="63" t="n">
        <f aca="false">0.000075*L73</f>
        <v>0.9375</v>
      </c>
      <c r="Z73" s="8"/>
      <c r="AA73" s="9"/>
      <c r="AB73" s="8"/>
      <c r="AC73" s="8"/>
      <c r="AD73" s="8"/>
      <c r="AE73" s="8"/>
      <c r="AF73" s="8"/>
      <c r="AG73" s="8"/>
    </row>
    <row r="74" customFormat="false" ht="21.3" hidden="false" customHeight="true" outlineLevel="0" collapsed="false">
      <c r="A74" s="120"/>
      <c r="B74" s="47" t="s">
        <v>71</v>
      </c>
      <c r="C74" s="121" t="s">
        <v>35</v>
      </c>
      <c r="D74" s="67" t="n">
        <v>100</v>
      </c>
      <c r="E74" s="68" t="n">
        <v>125</v>
      </c>
      <c r="F74" s="122"/>
      <c r="G74" s="123"/>
      <c r="H74" s="124"/>
      <c r="I74" s="125" t="n">
        <f aca="false">D74*(F74-E74)                                            +N(" QTY*(buy price-Sell price ) ")</f>
        <v>-12500</v>
      </c>
      <c r="J74" s="53" t="str">
        <f aca="false">IF(F74=0,"0.00",IF(H74="yes",-15.93+I74-SUM(T74:Y74),I74-SUM(T74:Y74)))</f>
        <v>0.00</v>
      </c>
      <c r="K74" s="54" t="n">
        <f aca="false">IF(H74="yes",15.93+SUM(T74:Y74),SUM(T74:Y74))</f>
        <v>13.923125</v>
      </c>
      <c r="L74" s="55" t="n">
        <f aca="false">D74*(F74+E74)</f>
        <v>12500</v>
      </c>
      <c r="M74" s="126" t="str">
        <f aca="false">IF(J74="0.00"," - ",IF(J74&gt;0,"Profit","Loss"))</f>
        <v> - </v>
      </c>
      <c r="N74" s="57" t="n">
        <f aca="false">IFERROR(J74/(D74*E74)," - ")</f>
        <v>0</v>
      </c>
      <c r="O74" s="132"/>
      <c r="P74" s="129" t="n">
        <f aca="false">IFERROR((O74-E74)/E74,0)</f>
        <v>-1</v>
      </c>
      <c r="Q74" s="130" t="str">
        <f aca="false">IF(C74=0, " - ",C74)</f>
        <v>TATA</v>
      </c>
      <c r="R74" s="131" t="n">
        <f aca="false">IF(D74=0, " - " ,( IF(F74=0,D74*E74+K74,"Closed")))</f>
        <v>12513.923125</v>
      </c>
      <c r="S74" s="8"/>
      <c r="T74" s="60" t="n">
        <f aca="false">0</f>
        <v>0</v>
      </c>
      <c r="U74" s="61" t="n">
        <f aca="false">0.001*L74</f>
        <v>12.5</v>
      </c>
      <c r="V74" s="72" t="n">
        <f aca="false">0.0000325*L74</f>
        <v>0.40625</v>
      </c>
      <c r="W74" s="62" t="n">
        <f aca="false">0.18*V74</f>
        <v>0.073125</v>
      </c>
      <c r="X74" s="73" t="n">
        <f aca="false">0.0000005*L74</f>
        <v>0.00625</v>
      </c>
      <c r="Y74" s="63" t="n">
        <f aca="false">0.000075*L74</f>
        <v>0.9375</v>
      </c>
      <c r="Z74" s="8"/>
      <c r="AA74" s="9"/>
      <c r="AB74" s="8"/>
      <c r="AC74" s="8"/>
      <c r="AD74" s="8"/>
      <c r="AE74" s="8"/>
      <c r="AF74" s="8"/>
      <c r="AG74" s="8"/>
    </row>
    <row r="75" customFormat="false" ht="21.3" hidden="false" customHeight="true" outlineLevel="0" collapsed="false">
      <c r="A75" s="120"/>
      <c r="B75" s="47" t="s">
        <v>71</v>
      </c>
      <c r="C75" s="121" t="s">
        <v>35</v>
      </c>
      <c r="D75" s="67" t="n">
        <v>100</v>
      </c>
      <c r="E75" s="122" t="n">
        <v>125</v>
      </c>
      <c r="F75" s="122"/>
      <c r="G75" s="123"/>
      <c r="H75" s="124"/>
      <c r="I75" s="125" t="n">
        <f aca="false">D75*(F75-E75)                                            +N(" QTY*(buy price-Sell price ) ")</f>
        <v>-12500</v>
      </c>
      <c r="J75" s="53" t="str">
        <f aca="false">IF(F75=0,"0.00",IF(H75="yes",-15.93+I75-SUM(T75:Y75),I75-SUM(T75:Y75)))</f>
        <v>0.00</v>
      </c>
      <c r="K75" s="54" t="n">
        <f aca="false">IF(H75="yes",15.93+SUM(T75:Y75),SUM(T75:Y75))</f>
        <v>13.923125</v>
      </c>
      <c r="L75" s="55" t="n">
        <f aca="false">D75*(F75+E75)</f>
        <v>12500</v>
      </c>
      <c r="M75" s="126" t="str">
        <f aca="false">IF(J75="0.00"," - ",IF(J75&gt;0,"Profit","Loss"))</f>
        <v> - </v>
      </c>
      <c r="N75" s="57" t="n">
        <f aca="false">IFERROR(J75/(D75*E75)," - ")</f>
        <v>0</v>
      </c>
      <c r="O75" s="132"/>
      <c r="P75" s="129" t="n">
        <f aca="false">IFERROR((O75-E75)/E75,0)</f>
        <v>-1</v>
      </c>
      <c r="Q75" s="130" t="str">
        <f aca="false">IF(C75=0, " - ",C75)</f>
        <v>TATA</v>
      </c>
      <c r="R75" s="131" t="n">
        <f aca="false">IF(D75=0, " - " ,( IF(F75=0,D75*E75+K75,"Closed")))</f>
        <v>12513.923125</v>
      </c>
      <c r="S75" s="8"/>
      <c r="T75" s="60" t="n">
        <f aca="false">0</f>
        <v>0</v>
      </c>
      <c r="U75" s="61" t="n">
        <f aca="false">0.001*L75</f>
        <v>12.5</v>
      </c>
      <c r="V75" s="72" t="n">
        <f aca="false">0.0000325*L75</f>
        <v>0.40625</v>
      </c>
      <c r="W75" s="62" t="n">
        <f aca="false">0.18*V75</f>
        <v>0.073125</v>
      </c>
      <c r="X75" s="73" t="n">
        <f aca="false">0.0000005*L75</f>
        <v>0.00625</v>
      </c>
      <c r="Y75" s="63" t="n">
        <f aca="false">0.000075*L75</f>
        <v>0.9375</v>
      </c>
      <c r="Z75" s="8"/>
      <c r="AA75" s="9"/>
      <c r="AB75" s="8"/>
      <c r="AC75" s="8"/>
      <c r="AD75" s="8"/>
      <c r="AE75" s="8"/>
      <c r="AF75" s="8"/>
      <c r="AG75" s="8"/>
    </row>
    <row r="76" customFormat="false" ht="21.3" hidden="false" customHeight="true" outlineLevel="0" collapsed="false">
      <c r="A76" s="120"/>
      <c r="B76" s="47" t="s">
        <v>71</v>
      </c>
      <c r="C76" s="121" t="s">
        <v>35</v>
      </c>
      <c r="D76" s="67" t="n">
        <v>100</v>
      </c>
      <c r="E76" s="122" t="n">
        <v>125</v>
      </c>
      <c r="F76" s="122"/>
      <c r="G76" s="123"/>
      <c r="H76" s="124"/>
      <c r="I76" s="125" t="n">
        <f aca="false">D76*(F76-E76)                                            +N(" QTY*(buy price-Sell price ) ")</f>
        <v>-12500</v>
      </c>
      <c r="J76" s="53" t="str">
        <f aca="false">IF(F76=0,"0.00",IF(H76="yes",-15.93+I76-SUM(T76:Y76),I76-SUM(T76:Y76)))</f>
        <v>0.00</v>
      </c>
      <c r="K76" s="54" t="n">
        <f aca="false">IF(H76="yes",15.93+SUM(T76:Y76),SUM(T76:Y76))</f>
        <v>13.923125</v>
      </c>
      <c r="L76" s="55" t="n">
        <f aca="false">D76*(F76+E76)</f>
        <v>12500</v>
      </c>
      <c r="M76" s="126" t="str">
        <f aca="false">IF(J76="0.00"," - ",IF(J76&gt;0,"Profit","Loss"))</f>
        <v> - </v>
      </c>
      <c r="N76" s="57" t="n">
        <f aca="false">IFERROR(J76/(D76*E76)," - ")</f>
        <v>0</v>
      </c>
      <c r="O76" s="132"/>
      <c r="P76" s="129" t="n">
        <f aca="false">IFERROR((O76-E76)/E76,0)</f>
        <v>-1</v>
      </c>
      <c r="Q76" s="130" t="str">
        <f aca="false">IF(C76=0, " - ",C76)</f>
        <v>TATA</v>
      </c>
      <c r="R76" s="131" t="n">
        <f aca="false">IF(D76=0, " - " ,( IF(F76=0,D76*E76+K76,"Closed")))</f>
        <v>12513.923125</v>
      </c>
      <c r="S76" s="8"/>
      <c r="T76" s="60" t="n">
        <f aca="false">0</f>
        <v>0</v>
      </c>
      <c r="U76" s="61" t="n">
        <f aca="false">0.001*L76</f>
        <v>12.5</v>
      </c>
      <c r="V76" s="72" t="n">
        <f aca="false">0.0000325*L76</f>
        <v>0.40625</v>
      </c>
      <c r="W76" s="62" t="n">
        <f aca="false">0.18*V76</f>
        <v>0.073125</v>
      </c>
      <c r="X76" s="73" t="n">
        <f aca="false">0.0000005*L76</f>
        <v>0.00625</v>
      </c>
      <c r="Y76" s="63" t="n">
        <f aca="false">0.000075*L76</f>
        <v>0.9375</v>
      </c>
      <c r="Z76" s="8"/>
      <c r="AA76" s="9"/>
      <c r="AB76" s="8"/>
      <c r="AC76" s="8"/>
      <c r="AD76" s="8"/>
      <c r="AE76" s="8"/>
      <c r="AF76" s="8"/>
      <c r="AG76" s="8"/>
    </row>
    <row r="77" customFormat="false" ht="21.3" hidden="false" customHeight="true" outlineLevel="0" collapsed="false">
      <c r="A77" s="133"/>
      <c r="B77" s="47" t="s">
        <v>72</v>
      </c>
      <c r="C77" s="121" t="s">
        <v>35</v>
      </c>
      <c r="D77" s="67" t="n">
        <v>100</v>
      </c>
      <c r="E77" s="122" t="n">
        <v>180</v>
      </c>
      <c r="F77" s="122"/>
      <c r="G77" s="123"/>
      <c r="H77" s="124"/>
      <c r="I77" s="125" t="n">
        <f aca="false">D77*(F77-E77)                                            +N(" QTY*(buy price-Sell price ) ")</f>
        <v>-18000</v>
      </c>
      <c r="J77" s="53" t="str">
        <f aca="false">IF(F77=0,"0.00",IF(H77="yes",-15.93+I77-SUM(T77:Y77),I77-SUM(T77:Y77)))</f>
        <v>0.00</v>
      </c>
      <c r="K77" s="54" t="n">
        <f aca="false">IF(H77="yes",15.93+SUM(T77:Y77),SUM(T77:Y77))</f>
        <v>20.0493</v>
      </c>
      <c r="L77" s="55" t="n">
        <f aca="false">D77*(F77+E77)</f>
        <v>18000</v>
      </c>
      <c r="M77" s="126" t="str">
        <f aca="false">IF(J77="0.00"," - ",IF(J77&gt;0,"Profit","Loss"))</f>
        <v> - </v>
      </c>
      <c r="N77" s="57" t="n">
        <f aca="false">IFERROR(J77/(D77*E77)," - ")</f>
        <v>0</v>
      </c>
      <c r="O77" s="132"/>
      <c r="P77" s="129" t="n">
        <f aca="false">IFERROR((O77-E77)/E77,0)</f>
        <v>-1</v>
      </c>
      <c r="Q77" s="130" t="str">
        <f aca="false">IF(C77=0, " - ",C77)</f>
        <v>TATA</v>
      </c>
      <c r="R77" s="131" t="n">
        <f aca="false">IF(D77=0, " - " ,( IF(F77=0,D77*E77+K77,"Closed")))</f>
        <v>18020.0493</v>
      </c>
      <c r="S77" s="8"/>
      <c r="T77" s="60" t="n">
        <f aca="false">0</f>
        <v>0</v>
      </c>
      <c r="U77" s="61" t="n">
        <f aca="false">0.001*L77</f>
        <v>18</v>
      </c>
      <c r="V77" s="72" t="n">
        <f aca="false">0.0000325*L77</f>
        <v>0.585</v>
      </c>
      <c r="W77" s="62" t="n">
        <f aca="false">0.18*V77</f>
        <v>0.1053</v>
      </c>
      <c r="X77" s="73" t="n">
        <f aca="false">0.0000005*L77</f>
        <v>0.009</v>
      </c>
      <c r="Y77" s="63" t="n">
        <f aca="false">0.000075*L77</f>
        <v>1.35</v>
      </c>
      <c r="Z77" s="8"/>
      <c r="AA77" s="9"/>
      <c r="AB77" s="8"/>
      <c r="AC77" s="8"/>
      <c r="AD77" s="8"/>
      <c r="AE77" s="8"/>
      <c r="AF77" s="8"/>
      <c r="AG77" s="8"/>
    </row>
    <row r="78" customFormat="false" ht="21.3" hidden="false" customHeight="true" outlineLevel="0" collapsed="false">
      <c r="A78" s="120"/>
      <c r="B78" s="47"/>
      <c r="C78" s="121"/>
      <c r="D78" s="67"/>
      <c r="E78" s="122"/>
      <c r="F78" s="122"/>
      <c r="G78" s="123"/>
      <c r="H78" s="124"/>
      <c r="I78" s="125" t="n">
        <f aca="false">D78*(F78-E78)                                            +N(" QTY*(buy price-Sell price ) ")</f>
        <v>0</v>
      </c>
      <c r="J78" s="53" t="str">
        <f aca="false">IF(F78=0,"0.00",IF(H78="yes",-15.93+I78-SUM(T78:Y78),I78-SUM(T78:Y78)))</f>
        <v>0.00</v>
      </c>
      <c r="K78" s="54" t="n">
        <f aca="false">IF(H78="yes",15.93+SUM(T78:Y78),SUM(T78:Y78))</f>
        <v>0</v>
      </c>
      <c r="L78" s="55" t="n">
        <f aca="false">D78*(F78+E78)</f>
        <v>0</v>
      </c>
      <c r="M78" s="126" t="str">
        <f aca="false">IF(J78="0.00"," - ",IF(J78&gt;0,"Profit","Loss"))</f>
        <v> - </v>
      </c>
      <c r="N78" s="57" t="str">
        <f aca="false">IFERROR(J78/(D78*E78)," - ")</f>
        <v> - </v>
      </c>
      <c r="O78" s="132"/>
      <c r="P78" s="129" t="n">
        <f aca="false">IFERROR((O78-E78)/E78,0)</f>
        <v>0</v>
      </c>
      <c r="Q78" s="130" t="str">
        <f aca="false">IF(C78=0, " - ",C78)</f>
        <v> - </v>
      </c>
      <c r="R78" s="131" t="str">
        <f aca="false">IF(D78=0, " - " ,( IF(F78=0,D78*E78+K78,"Closed")))</f>
        <v> - </v>
      </c>
      <c r="S78" s="8"/>
      <c r="T78" s="60" t="n">
        <f aca="false">0</f>
        <v>0</v>
      </c>
      <c r="U78" s="61" t="n">
        <f aca="false">0.001*L78</f>
        <v>0</v>
      </c>
      <c r="V78" s="72" t="n">
        <f aca="false">0.0000325*L78</f>
        <v>0</v>
      </c>
      <c r="W78" s="62" t="n">
        <f aca="false">0.18*V78</f>
        <v>0</v>
      </c>
      <c r="X78" s="73" t="n">
        <f aca="false">0.0000005*L78</f>
        <v>0</v>
      </c>
      <c r="Y78" s="63" t="n">
        <f aca="false">0.000075*L78</f>
        <v>0</v>
      </c>
      <c r="Z78" s="8"/>
      <c r="AA78" s="9"/>
      <c r="AB78" s="8"/>
      <c r="AC78" s="8"/>
      <c r="AD78" s="8"/>
      <c r="AE78" s="8"/>
      <c r="AF78" s="8"/>
      <c r="AG78" s="8"/>
    </row>
    <row r="79" customFormat="false" ht="21.3" hidden="false" customHeight="true" outlineLevel="0" collapsed="false">
      <c r="A79" s="120"/>
      <c r="B79" s="47"/>
      <c r="C79" s="121"/>
      <c r="D79" s="67"/>
      <c r="E79" s="122"/>
      <c r="F79" s="122"/>
      <c r="G79" s="123"/>
      <c r="H79" s="124"/>
      <c r="I79" s="125" t="n">
        <f aca="false">D79*(F79-E79)                                            +N(" QTY*(buy price-Sell price ) ")</f>
        <v>0</v>
      </c>
      <c r="J79" s="53" t="str">
        <f aca="false">IF(F79=0,"0.00",IF(H79="yes",-15.93+I79-SUM(T79:Y79),I79-SUM(T79:Y79)))</f>
        <v>0.00</v>
      </c>
      <c r="K79" s="54" t="n">
        <f aca="false">IF(H79="yes",15.93+SUM(T79:Y79),SUM(T79:Y79))</f>
        <v>0</v>
      </c>
      <c r="L79" s="55" t="n">
        <f aca="false">D79*(F79+E79)</f>
        <v>0</v>
      </c>
      <c r="M79" s="126" t="str">
        <f aca="false">IF(J79="0.00"," - ",IF(J79&gt;0,"Profit","Loss"))</f>
        <v> - </v>
      </c>
      <c r="N79" s="57" t="str">
        <f aca="false">IFERROR(J79/(D79*E79)," - ")</f>
        <v> - </v>
      </c>
      <c r="O79" s="132"/>
      <c r="P79" s="129" t="n">
        <f aca="false">IFERROR((O79-E79)/E79,0)</f>
        <v>0</v>
      </c>
      <c r="Q79" s="130" t="str">
        <f aca="false">IF(C79=0, " - ",C79)</f>
        <v> - </v>
      </c>
      <c r="R79" s="131" t="str">
        <f aca="false">IF(D79=0, " - " ,( IF(F79=0,D79*E79+K79,"Closed")))</f>
        <v> - </v>
      </c>
      <c r="S79" s="8"/>
      <c r="T79" s="60" t="n">
        <f aca="false">0</f>
        <v>0</v>
      </c>
      <c r="U79" s="61" t="n">
        <f aca="false">0.001*L79</f>
        <v>0</v>
      </c>
      <c r="V79" s="72" t="n">
        <f aca="false">0.0000325*L79</f>
        <v>0</v>
      </c>
      <c r="W79" s="62" t="n">
        <f aca="false">0.18*V79</f>
        <v>0</v>
      </c>
      <c r="X79" s="73" t="n">
        <f aca="false">0.0000005*L79</f>
        <v>0</v>
      </c>
      <c r="Y79" s="63" t="n">
        <f aca="false">0.000075*L79</f>
        <v>0</v>
      </c>
      <c r="Z79" s="8"/>
      <c r="AA79" s="9"/>
      <c r="AB79" s="8"/>
      <c r="AC79" s="8"/>
      <c r="AD79" s="8"/>
      <c r="AE79" s="8"/>
      <c r="AF79" s="8"/>
      <c r="AG79" s="8"/>
    </row>
    <row r="80" customFormat="false" ht="21.3" hidden="false" customHeight="true" outlineLevel="0" collapsed="false">
      <c r="A80" s="120"/>
      <c r="B80" s="47"/>
      <c r="C80" s="121"/>
      <c r="D80" s="67"/>
      <c r="E80" s="122"/>
      <c r="F80" s="122"/>
      <c r="G80" s="123"/>
      <c r="H80" s="124"/>
      <c r="I80" s="125" t="n">
        <f aca="false">D80*(F80-E80)                                            +N(" QTY*(buy price-Sell price ) ")</f>
        <v>0</v>
      </c>
      <c r="J80" s="53" t="str">
        <f aca="false">IF(F80=0,"0.00",IF(H80="yes",-15.93+I80-SUM(T80:Y80),I80-SUM(T80:Y80)))</f>
        <v>0.00</v>
      </c>
      <c r="K80" s="54" t="n">
        <f aca="false">IF(H80="yes",15.93+SUM(T80:Y80),SUM(T80:Y80))</f>
        <v>0</v>
      </c>
      <c r="L80" s="55" t="n">
        <f aca="false">D80*(F80+E80)</f>
        <v>0</v>
      </c>
      <c r="M80" s="126" t="str">
        <f aca="false">IF(J80="0.00"," - ",IF(J80&gt;0,"Profit","Loss"))</f>
        <v> - </v>
      </c>
      <c r="N80" s="57" t="str">
        <f aca="false">IFERROR(J80/(D80*E80)," - ")</f>
        <v> - </v>
      </c>
      <c r="O80" s="132"/>
      <c r="P80" s="129" t="n">
        <f aca="false">IFERROR((O80-E80)/E80,0)</f>
        <v>0</v>
      </c>
      <c r="Q80" s="130" t="str">
        <f aca="false">IF(C80=0, " - ",C80)</f>
        <v> - </v>
      </c>
      <c r="R80" s="131" t="str">
        <f aca="false">IF(D80=0, " - " ,( IF(F80=0,D80*E80+K80,"Closed")))</f>
        <v> - </v>
      </c>
      <c r="S80" s="8"/>
      <c r="T80" s="60" t="n">
        <f aca="false">0</f>
        <v>0</v>
      </c>
      <c r="U80" s="61" t="n">
        <f aca="false">0.001*L80</f>
        <v>0</v>
      </c>
      <c r="V80" s="72" t="n">
        <f aca="false">0.0000325*L80</f>
        <v>0</v>
      </c>
      <c r="W80" s="62" t="n">
        <f aca="false">0.18*V80</f>
        <v>0</v>
      </c>
      <c r="X80" s="73" t="n">
        <f aca="false">0.0000005*L80</f>
        <v>0</v>
      </c>
      <c r="Y80" s="63" t="n">
        <f aca="false">0.000075*L80</f>
        <v>0</v>
      </c>
      <c r="Z80" s="8"/>
      <c r="AA80" s="9"/>
      <c r="AB80" s="8"/>
      <c r="AC80" s="8"/>
      <c r="AD80" s="8"/>
      <c r="AE80" s="8"/>
      <c r="AF80" s="8"/>
      <c r="AG80" s="8"/>
    </row>
    <row r="81" customFormat="false" ht="21.3" hidden="false" customHeight="true" outlineLevel="0" collapsed="false">
      <c r="A81" s="120"/>
      <c r="B81" s="47"/>
      <c r="C81" s="121"/>
      <c r="D81" s="67"/>
      <c r="E81" s="122"/>
      <c r="F81" s="134"/>
      <c r="G81" s="135"/>
      <c r="H81" s="136"/>
      <c r="I81" s="125" t="n">
        <f aca="false">D81*(F81-E81)                                            +N(" QTY*(buy price-Sell price ) ")</f>
        <v>0</v>
      </c>
      <c r="J81" s="53" t="str">
        <f aca="false">IF(F81=0,"0.00",IF(H81="yes",-15.93+I81-SUM(T81:Y81),I81-SUM(T81:Y81)))</f>
        <v>0.00</v>
      </c>
      <c r="K81" s="54" t="n">
        <f aca="false">IF(H81="yes",15.93+SUM(T81:Y81),SUM(T81:Y81))</f>
        <v>0</v>
      </c>
      <c r="L81" s="55" t="n">
        <f aca="false">D81*(F81+E81)</f>
        <v>0</v>
      </c>
      <c r="M81" s="126" t="str">
        <f aca="false">IF(J81="0.00"," - ",IF(J81&gt;0,"Profit","Loss"))</f>
        <v> - </v>
      </c>
      <c r="N81" s="57" t="str">
        <f aca="false">IFERROR(J81/(D81*E81)," - ")</f>
        <v> - </v>
      </c>
      <c r="O81" s="132"/>
      <c r="P81" s="129" t="n">
        <f aca="false">IFERROR((O81-E81)/E81,0)</f>
        <v>0</v>
      </c>
      <c r="Q81" s="130" t="str">
        <f aca="false">IF(C81=0, " - ",C81)</f>
        <v> - </v>
      </c>
      <c r="R81" s="131" t="str">
        <f aca="false">IF(D81=0, " - " ,( IF(F81=0,D81*E81+K81,"Closed")))</f>
        <v> - </v>
      </c>
      <c r="S81" s="8"/>
      <c r="T81" s="60" t="n">
        <f aca="false">0</f>
        <v>0</v>
      </c>
      <c r="U81" s="61" t="n">
        <f aca="false">0.001*L81</f>
        <v>0</v>
      </c>
      <c r="V81" s="72" t="n">
        <f aca="false">0.0000325*L81</f>
        <v>0</v>
      </c>
      <c r="W81" s="62" t="n">
        <f aca="false">0.18*V81</f>
        <v>0</v>
      </c>
      <c r="X81" s="73" t="n">
        <f aca="false">0.0000005*L81</f>
        <v>0</v>
      </c>
      <c r="Y81" s="63" t="n">
        <f aca="false">0.000075*L81</f>
        <v>0</v>
      </c>
      <c r="Z81" s="8"/>
      <c r="AA81" s="9"/>
      <c r="AB81" s="8"/>
      <c r="AC81" s="8"/>
      <c r="AD81" s="8"/>
      <c r="AE81" s="8"/>
      <c r="AF81" s="8"/>
      <c r="AG81" s="8"/>
    </row>
    <row r="82" customFormat="false" ht="21.3" hidden="false" customHeight="true" outlineLevel="0" collapsed="false">
      <c r="A82" s="120"/>
      <c r="B82" s="47"/>
      <c r="C82" s="121"/>
      <c r="D82" s="67"/>
      <c r="E82" s="122"/>
      <c r="F82" s="134"/>
      <c r="G82" s="135"/>
      <c r="H82" s="136"/>
      <c r="I82" s="125" t="n">
        <f aca="false">D82*(F82-E82)                                            +N(" QTY*(buy price-Sell price ) ")</f>
        <v>0</v>
      </c>
      <c r="J82" s="53" t="str">
        <f aca="false">IF(F82=0,"0.00",IF(H82="yes",-15.93+I82-SUM(T82:Y82),I82-SUM(T82:Y82)))</f>
        <v>0.00</v>
      </c>
      <c r="K82" s="54" t="n">
        <f aca="false">IF(H82="yes",15.93+SUM(T82:Y82),SUM(T82:Y82))</f>
        <v>0</v>
      </c>
      <c r="L82" s="55" t="n">
        <f aca="false">D82*(F82+E82)</f>
        <v>0</v>
      </c>
      <c r="M82" s="126" t="str">
        <f aca="false">IF(J82="0.00"," - ",IF(J82&gt;0,"Profit","Loss"))</f>
        <v> - </v>
      </c>
      <c r="N82" s="57" t="str">
        <f aca="false">IFERROR(J82/(D82*E82)," - ")</f>
        <v> - </v>
      </c>
      <c r="O82" s="132"/>
      <c r="P82" s="129" t="n">
        <f aca="false">IFERROR((O82-E82)/E82,0)</f>
        <v>0</v>
      </c>
      <c r="Q82" s="130" t="str">
        <f aca="false">IF(C82=0, " - ",C82)</f>
        <v> - </v>
      </c>
      <c r="R82" s="131" t="str">
        <f aca="false">IF(D82=0, " - " ,( IF(F82=0,D82*E82+K82,"Closed")))</f>
        <v> - </v>
      </c>
      <c r="S82" s="8"/>
      <c r="T82" s="60" t="n">
        <f aca="false">0</f>
        <v>0</v>
      </c>
      <c r="U82" s="61" t="n">
        <f aca="false">0.001*L82</f>
        <v>0</v>
      </c>
      <c r="V82" s="72" t="n">
        <f aca="false">0.0000325*L82</f>
        <v>0</v>
      </c>
      <c r="W82" s="62" t="n">
        <f aca="false">0.18*V82</f>
        <v>0</v>
      </c>
      <c r="X82" s="73" t="n">
        <f aca="false">0.0000005*L82</f>
        <v>0</v>
      </c>
      <c r="Y82" s="63" t="n">
        <f aca="false">0.000075*L82</f>
        <v>0</v>
      </c>
      <c r="Z82" s="8"/>
      <c r="AA82" s="9"/>
      <c r="AB82" s="8"/>
      <c r="AC82" s="8"/>
      <c r="AD82" s="8"/>
      <c r="AE82" s="8"/>
      <c r="AF82" s="8"/>
      <c r="AG82" s="8"/>
    </row>
    <row r="83" customFormat="false" ht="21.3" hidden="false" customHeight="true" outlineLevel="0" collapsed="false">
      <c r="A83" s="120"/>
      <c r="B83" s="47"/>
      <c r="C83" s="121"/>
      <c r="D83" s="67"/>
      <c r="E83" s="122"/>
      <c r="F83" s="134"/>
      <c r="G83" s="135"/>
      <c r="H83" s="136"/>
      <c r="I83" s="125" t="n">
        <f aca="false">D83*(F83-E83)                                            +N(" QTY*(buy price-Sell price ) ")</f>
        <v>0</v>
      </c>
      <c r="J83" s="53" t="str">
        <f aca="false">IF(F83=0,"0.00",IF(H83="yes",-15.93+I83-SUM(T83:Y83),I83-SUM(T83:Y83)))</f>
        <v>0.00</v>
      </c>
      <c r="K83" s="54" t="n">
        <f aca="false">IF(H83="yes",15.93+SUM(T83:Y83),SUM(T83:Y83))</f>
        <v>0</v>
      </c>
      <c r="L83" s="55" t="n">
        <f aca="false">D83*(F83+E83)</f>
        <v>0</v>
      </c>
      <c r="M83" s="126" t="str">
        <f aca="false">IF(J83="0.00"," - ",IF(J83&gt;0,"Profit","Loss"))</f>
        <v> - </v>
      </c>
      <c r="N83" s="57" t="str">
        <f aca="false">IFERROR(J83/(D83*E83)," - ")</f>
        <v> - </v>
      </c>
      <c r="O83" s="132"/>
      <c r="P83" s="129" t="n">
        <f aca="false">IFERROR((O83-E83)/E83,0)</f>
        <v>0</v>
      </c>
      <c r="Q83" s="130" t="str">
        <f aca="false">IF(C83=0, " - ",C83)</f>
        <v> - </v>
      </c>
      <c r="R83" s="131" t="str">
        <f aca="false">IF(D83=0, " - " ,( IF(F83=0,D83*E83+K83,"Closed")))</f>
        <v> - </v>
      </c>
      <c r="S83" s="8"/>
      <c r="T83" s="60" t="n">
        <f aca="false">0</f>
        <v>0</v>
      </c>
      <c r="U83" s="61" t="n">
        <f aca="false">0.001*L83</f>
        <v>0</v>
      </c>
      <c r="V83" s="72" t="n">
        <f aca="false">0.0000325*L83</f>
        <v>0</v>
      </c>
      <c r="W83" s="62" t="n">
        <f aca="false">0.18*V83</f>
        <v>0</v>
      </c>
      <c r="X83" s="73" t="n">
        <f aca="false">0.0000005*L83</f>
        <v>0</v>
      </c>
      <c r="Y83" s="63" t="n">
        <f aca="false">0.000075*L83</f>
        <v>0</v>
      </c>
      <c r="Z83" s="8"/>
      <c r="AA83" s="9"/>
      <c r="AB83" s="8"/>
      <c r="AC83" s="8"/>
      <c r="AD83" s="8"/>
      <c r="AE83" s="8"/>
      <c r="AF83" s="8"/>
      <c r="AG83" s="8"/>
    </row>
    <row r="84" customFormat="false" ht="21.3" hidden="false" customHeight="true" outlineLevel="0" collapsed="false">
      <c r="A84" s="133"/>
      <c r="B84" s="47"/>
      <c r="C84" s="121"/>
      <c r="D84" s="67"/>
      <c r="E84" s="122"/>
      <c r="F84" s="134"/>
      <c r="G84" s="135"/>
      <c r="H84" s="136"/>
      <c r="I84" s="125" t="n">
        <f aca="false">D84*(F84-E84)                                            +N(" QTY*(buy price-Sell price ) ")</f>
        <v>0</v>
      </c>
      <c r="J84" s="53" t="str">
        <f aca="false">IF(F84=0,"0.00",IF(H84="yes",-15.93+I84-SUM(T84:Y84),I84-SUM(T84:Y84)))</f>
        <v>0.00</v>
      </c>
      <c r="K84" s="54" t="n">
        <f aca="false">IF(H84="yes",15.93+SUM(T84:Y84),SUM(T84:Y84))</f>
        <v>0</v>
      </c>
      <c r="L84" s="55" t="n">
        <f aca="false">D84*(F84+E84)</f>
        <v>0</v>
      </c>
      <c r="M84" s="126" t="str">
        <f aca="false">IF(J84="0.00"," - ",IF(J84&gt;0,"Profit","Loss"))</f>
        <v> - </v>
      </c>
      <c r="N84" s="57" t="str">
        <f aca="false">IFERROR(J84/(D84*E84)," - ")</f>
        <v> - </v>
      </c>
      <c r="O84" s="132"/>
      <c r="P84" s="129" t="n">
        <f aca="false">IFERROR((O84-E84)/E84,0)</f>
        <v>0</v>
      </c>
      <c r="Q84" s="130" t="str">
        <f aca="false">IF(C84=0, " - ",C84)</f>
        <v> - </v>
      </c>
      <c r="R84" s="131" t="str">
        <f aca="false">IF(D84=0, " - " ,( IF(F84=0,D84*E84+K84,"Closed")))</f>
        <v> - </v>
      </c>
      <c r="S84" s="8"/>
      <c r="T84" s="60" t="n">
        <f aca="false">0</f>
        <v>0</v>
      </c>
      <c r="U84" s="61" t="n">
        <f aca="false">0.001*L84</f>
        <v>0</v>
      </c>
      <c r="V84" s="72" t="n">
        <f aca="false">0.0000325*L84</f>
        <v>0</v>
      </c>
      <c r="W84" s="62" t="n">
        <f aca="false">0.18*V84</f>
        <v>0</v>
      </c>
      <c r="X84" s="73" t="n">
        <f aca="false">0.0000005*L84</f>
        <v>0</v>
      </c>
      <c r="Y84" s="63" t="n">
        <f aca="false">0.000075*L84</f>
        <v>0</v>
      </c>
      <c r="Z84" s="8"/>
      <c r="AA84" s="9"/>
      <c r="AB84" s="8"/>
      <c r="AC84" s="8"/>
      <c r="AD84" s="8"/>
      <c r="AE84" s="8"/>
      <c r="AF84" s="8"/>
      <c r="AG84" s="8"/>
    </row>
    <row r="85" customFormat="false" ht="21.3" hidden="false" customHeight="true" outlineLevel="0" collapsed="false">
      <c r="A85" s="120"/>
      <c r="B85" s="47"/>
      <c r="C85" s="121"/>
      <c r="D85" s="67"/>
      <c r="E85" s="122"/>
      <c r="F85" s="134"/>
      <c r="G85" s="135"/>
      <c r="H85" s="136"/>
      <c r="I85" s="125" t="n">
        <f aca="false">D85*(F85-E85)                                            +N(" QTY*(buy price-Sell price ) ")</f>
        <v>0</v>
      </c>
      <c r="J85" s="53" t="str">
        <f aca="false">IF(F85=0,"0.00",IF(H85="yes",-15.93+I85-SUM(T85:Y85),I85-SUM(T85:Y85)))</f>
        <v>0.00</v>
      </c>
      <c r="K85" s="54" t="n">
        <f aca="false">IF(H85="yes",15.93+SUM(T85:Y85),SUM(T85:Y85))</f>
        <v>0</v>
      </c>
      <c r="L85" s="55" t="n">
        <f aca="false">D85*(F85+E85)</f>
        <v>0</v>
      </c>
      <c r="M85" s="126" t="str">
        <f aca="false">IF(J85="0.00"," - ",IF(J85&gt;0,"Profit","Loss"))</f>
        <v> - </v>
      </c>
      <c r="N85" s="57" t="str">
        <f aca="false">IFERROR(J85/(D85*E85)," - ")</f>
        <v> - </v>
      </c>
      <c r="O85" s="132"/>
      <c r="P85" s="129" t="n">
        <f aca="false">IFERROR((O85-E85)/E85,0)</f>
        <v>0</v>
      </c>
      <c r="Q85" s="130" t="str">
        <f aca="false">IF(C85=0, " - ",C85)</f>
        <v> - </v>
      </c>
      <c r="R85" s="131" t="str">
        <f aca="false">IF(D85=0, " - " ,( IF(F85=0,D85*E85+K85,"Closed")))</f>
        <v> - </v>
      </c>
      <c r="S85" s="8"/>
      <c r="T85" s="60" t="n">
        <f aca="false">0</f>
        <v>0</v>
      </c>
      <c r="U85" s="61" t="n">
        <f aca="false">0.001*L85</f>
        <v>0</v>
      </c>
      <c r="V85" s="72" t="n">
        <f aca="false">0.0000325*L85</f>
        <v>0</v>
      </c>
      <c r="W85" s="62" t="n">
        <f aca="false">0.18*V85</f>
        <v>0</v>
      </c>
      <c r="X85" s="73" t="n">
        <f aca="false">0.0000005*L85</f>
        <v>0</v>
      </c>
      <c r="Y85" s="63" t="n">
        <f aca="false">0.000075*L85</f>
        <v>0</v>
      </c>
      <c r="Z85" s="8"/>
      <c r="AA85" s="9"/>
      <c r="AB85" s="8"/>
      <c r="AC85" s="8"/>
      <c r="AD85" s="8"/>
      <c r="AE85" s="8"/>
      <c r="AF85" s="8"/>
      <c r="AG85" s="8"/>
    </row>
    <row r="86" customFormat="false" ht="21.3" hidden="false" customHeight="true" outlineLevel="0" collapsed="false">
      <c r="A86" s="133"/>
      <c r="B86" s="47"/>
      <c r="C86" s="121"/>
      <c r="D86" s="67"/>
      <c r="E86" s="122"/>
      <c r="F86" s="122"/>
      <c r="G86" s="123"/>
      <c r="H86" s="124"/>
      <c r="I86" s="125" t="n">
        <f aca="false">D86*(F86-E86)                                            +N(" QTY*(buy price-Sell price ) ")</f>
        <v>0</v>
      </c>
      <c r="J86" s="53" t="str">
        <f aca="false">IF(F86=0,"0.00",IF(H86="yes",-15.93+I86-SUM(T86:Y86),I86-SUM(T86:Y86)))</f>
        <v>0.00</v>
      </c>
      <c r="K86" s="54" t="n">
        <f aca="false">IF(H86="yes",15.93+SUM(T86:Y86),SUM(T86:Y86))</f>
        <v>0</v>
      </c>
      <c r="L86" s="55" t="n">
        <f aca="false">D86*(F86+E86)</f>
        <v>0</v>
      </c>
      <c r="M86" s="126" t="str">
        <f aca="false">IF(J86="0.00"," - ",IF(J86&gt;0,"Profit","Loss"))</f>
        <v> - </v>
      </c>
      <c r="N86" s="57" t="str">
        <f aca="false">IFERROR(J86/(D86*E86)," - ")</f>
        <v> - </v>
      </c>
      <c r="O86" s="132"/>
      <c r="P86" s="129" t="n">
        <f aca="false">IFERROR((O86-E86)/E86,0)</f>
        <v>0</v>
      </c>
      <c r="Q86" s="130" t="str">
        <f aca="false">IF(C86=0, " - ",C86)</f>
        <v> - </v>
      </c>
      <c r="R86" s="131" t="str">
        <f aca="false">IF(D86=0, " - " ,( IF(F86=0,D86*E86+K86,"Closed")))</f>
        <v> - </v>
      </c>
      <c r="S86" s="8"/>
      <c r="T86" s="60" t="n">
        <f aca="false">0</f>
        <v>0</v>
      </c>
      <c r="U86" s="61" t="n">
        <f aca="false">0.001*L86</f>
        <v>0</v>
      </c>
      <c r="V86" s="72" t="n">
        <f aca="false">0.0000325*L86</f>
        <v>0</v>
      </c>
      <c r="W86" s="62" t="n">
        <f aca="false">0.18*V86</f>
        <v>0</v>
      </c>
      <c r="X86" s="73" t="n">
        <f aca="false">0.0000005*L86</f>
        <v>0</v>
      </c>
      <c r="Y86" s="63" t="n">
        <f aca="false">0.000075*L86</f>
        <v>0</v>
      </c>
      <c r="Z86" s="8"/>
      <c r="AA86" s="9"/>
      <c r="AB86" s="8"/>
      <c r="AC86" s="8"/>
      <c r="AD86" s="8"/>
      <c r="AE86" s="8"/>
      <c r="AF86" s="8"/>
      <c r="AG86" s="8"/>
    </row>
    <row r="87" customFormat="false" ht="21.3" hidden="false" customHeight="true" outlineLevel="0" collapsed="false">
      <c r="A87" s="133"/>
      <c r="B87" s="47"/>
      <c r="C87" s="121"/>
      <c r="D87" s="67"/>
      <c r="E87" s="122"/>
      <c r="F87" s="122"/>
      <c r="G87" s="123"/>
      <c r="H87" s="124"/>
      <c r="I87" s="125" t="n">
        <f aca="false">D87*(F87-E87)                                            +N(" QTY*(buy price-Sell price ) ")</f>
        <v>0</v>
      </c>
      <c r="J87" s="53" t="str">
        <f aca="false">IF(F87=0,"0.00",IF(H87="yes",-15.93+I87-SUM(T87:Y87),I87-SUM(T87:Y87)))</f>
        <v>0.00</v>
      </c>
      <c r="K87" s="54" t="n">
        <f aca="false">IF(H87="yes",15.93+SUM(T87:Y87),SUM(T87:Y87))</f>
        <v>0</v>
      </c>
      <c r="L87" s="55" t="n">
        <f aca="false">D87*(F87+E87)</f>
        <v>0</v>
      </c>
      <c r="M87" s="126" t="str">
        <f aca="false">IF(J87="0.00"," - ",IF(J87&gt;0,"Profit","Loss"))</f>
        <v> - </v>
      </c>
      <c r="N87" s="57" t="str">
        <f aca="false">IFERROR(J87/(D87*E87)," - ")</f>
        <v> - </v>
      </c>
      <c r="O87" s="132"/>
      <c r="P87" s="129" t="n">
        <f aca="false">IFERROR((O87-E87)/E87,0)</f>
        <v>0</v>
      </c>
      <c r="Q87" s="130" t="str">
        <f aca="false">IF(C87=0, " - ",C87)</f>
        <v> - </v>
      </c>
      <c r="R87" s="131" t="str">
        <f aca="false">IF(D87=0, " - " ,( IF(F87=0,D87*E87+K87,"Closed")))</f>
        <v> - </v>
      </c>
      <c r="S87" s="8"/>
      <c r="T87" s="60" t="n">
        <f aca="false">0</f>
        <v>0</v>
      </c>
      <c r="U87" s="61" t="n">
        <f aca="false">0.001*L87</f>
        <v>0</v>
      </c>
      <c r="V87" s="72" t="n">
        <f aca="false">0.0000325*L87</f>
        <v>0</v>
      </c>
      <c r="W87" s="62" t="n">
        <f aca="false">0.18*V87</f>
        <v>0</v>
      </c>
      <c r="X87" s="73" t="n">
        <f aca="false">0.0000005*L87</f>
        <v>0</v>
      </c>
      <c r="Y87" s="63" t="n">
        <f aca="false">0.000075*L87</f>
        <v>0</v>
      </c>
      <c r="Z87" s="8"/>
      <c r="AA87" s="9"/>
      <c r="AB87" s="8"/>
      <c r="AC87" s="8"/>
      <c r="AD87" s="8"/>
      <c r="AE87" s="8"/>
      <c r="AF87" s="8"/>
      <c r="AG87" s="8"/>
    </row>
    <row r="88" customFormat="false" ht="21.3" hidden="false" customHeight="true" outlineLevel="0" collapsed="false">
      <c r="A88" s="120"/>
      <c r="B88" s="47"/>
      <c r="C88" s="121"/>
      <c r="D88" s="67"/>
      <c r="E88" s="122"/>
      <c r="F88" s="122"/>
      <c r="G88" s="123"/>
      <c r="H88" s="124"/>
      <c r="I88" s="125" t="n">
        <f aca="false">D88*(F88-E88)                                            +N(" QTY*(buy price-Sell price ) ")</f>
        <v>0</v>
      </c>
      <c r="J88" s="53" t="str">
        <f aca="false">IF(F88=0,"0.00",IF(H88="yes",-15.93+I88-SUM(T88:Y88),I88-SUM(T88:Y88)))</f>
        <v>0.00</v>
      </c>
      <c r="K88" s="54" t="n">
        <f aca="false">IF(H88="yes",15.93+SUM(T88:Y88),SUM(T88:Y88))</f>
        <v>0</v>
      </c>
      <c r="L88" s="55" t="n">
        <f aca="false">D88*(F88+E88)</f>
        <v>0</v>
      </c>
      <c r="M88" s="126" t="str">
        <f aca="false">IF(J88="0.00"," - ",IF(J88&gt;0,"Profit","Loss"))</f>
        <v> - </v>
      </c>
      <c r="N88" s="57" t="str">
        <f aca="false">IFERROR(J88/(D88*E88)," - ")</f>
        <v> - </v>
      </c>
      <c r="O88" s="132"/>
      <c r="P88" s="129" t="n">
        <f aca="false">IFERROR((O88-E88)/E88,0)</f>
        <v>0</v>
      </c>
      <c r="Q88" s="130" t="str">
        <f aca="false">IF(C88=0, " - ",C88)</f>
        <v> - </v>
      </c>
      <c r="R88" s="131" t="str">
        <f aca="false">IF(D88=0, " - " ,( IF(F88=0,D88*E88+K88,"Closed")))</f>
        <v> - </v>
      </c>
      <c r="S88" s="8"/>
      <c r="T88" s="60" t="n">
        <f aca="false">0</f>
        <v>0</v>
      </c>
      <c r="U88" s="61" t="n">
        <f aca="false">0.001*L88</f>
        <v>0</v>
      </c>
      <c r="V88" s="72" t="n">
        <f aca="false">0.0000325*L88</f>
        <v>0</v>
      </c>
      <c r="W88" s="62" t="n">
        <f aca="false">0.18*V88</f>
        <v>0</v>
      </c>
      <c r="X88" s="73" t="n">
        <f aca="false">0.0000005*L88</f>
        <v>0</v>
      </c>
      <c r="Y88" s="63" t="n">
        <f aca="false">0.000075*L88</f>
        <v>0</v>
      </c>
      <c r="Z88" s="8"/>
      <c r="AA88" s="9"/>
      <c r="AB88" s="8"/>
      <c r="AC88" s="8"/>
      <c r="AD88" s="8"/>
      <c r="AE88" s="8"/>
      <c r="AF88" s="8"/>
      <c r="AG88" s="8"/>
    </row>
    <row r="89" customFormat="false" ht="21.3" hidden="false" customHeight="true" outlineLevel="0" collapsed="false">
      <c r="A89" s="120"/>
      <c r="B89" s="47"/>
      <c r="C89" s="121"/>
      <c r="D89" s="67"/>
      <c r="E89" s="122"/>
      <c r="F89" s="122"/>
      <c r="G89" s="123"/>
      <c r="H89" s="124"/>
      <c r="I89" s="125" t="n">
        <f aca="false">D89*(F89-E89)                                            +N(" QTY*(buy price-Sell price ) ")</f>
        <v>0</v>
      </c>
      <c r="J89" s="53" t="str">
        <f aca="false">IF(F89=0,"0.00",IF(H89="yes",-15.93+I89-SUM(T89:Y89),I89-SUM(T89:Y89)))</f>
        <v>0.00</v>
      </c>
      <c r="K89" s="54" t="n">
        <f aca="false">IF(H89="yes",15.93+SUM(T89:Y89),SUM(T89:Y89))</f>
        <v>0</v>
      </c>
      <c r="L89" s="55" t="n">
        <f aca="false">D89*(F89+E89)</f>
        <v>0</v>
      </c>
      <c r="M89" s="126" t="str">
        <f aca="false">IF(J89="0.00"," - ",IF(J89&gt;0,"Profit","Loss"))</f>
        <v> - </v>
      </c>
      <c r="N89" s="57" t="str">
        <f aca="false">IFERROR(J89/(D89*E89)," - ")</f>
        <v> - </v>
      </c>
      <c r="O89" s="132"/>
      <c r="P89" s="129" t="n">
        <f aca="false">IFERROR((O89-E89)/E89,0)</f>
        <v>0</v>
      </c>
      <c r="Q89" s="130" t="str">
        <f aca="false">IF(C89=0, " - ",C89)</f>
        <v> - </v>
      </c>
      <c r="R89" s="131" t="str">
        <f aca="false">IF(D89=0, " - " ,( IF(F89=0,D89*E89+K89,"Closed")))</f>
        <v> - </v>
      </c>
      <c r="S89" s="8"/>
      <c r="T89" s="60" t="n">
        <f aca="false">0</f>
        <v>0</v>
      </c>
      <c r="U89" s="61" t="n">
        <f aca="false">0.001*L89</f>
        <v>0</v>
      </c>
      <c r="V89" s="72" t="n">
        <f aca="false">0.0000325*L89</f>
        <v>0</v>
      </c>
      <c r="W89" s="62" t="n">
        <f aca="false">0.18*V89</f>
        <v>0</v>
      </c>
      <c r="X89" s="73" t="n">
        <f aca="false">0.0000005*L89</f>
        <v>0</v>
      </c>
      <c r="Y89" s="63" t="n">
        <f aca="false">0.000075*L89</f>
        <v>0</v>
      </c>
      <c r="Z89" s="8"/>
      <c r="AA89" s="9"/>
      <c r="AB89" s="8"/>
      <c r="AC89" s="8"/>
      <c r="AD89" s="8"/>
      <c r="AE89" s="8"/>
      <c r="AF89" s="8"/>
      <c r="AG89" s="8"/>
    </row>
    <row r="90" customFormat="false" ht="21.3" hidden="false" customHeight="true" outlineLevel="0" collapsed="false">
      <c r="A90" s="120"/>
      <c r="B90" s="47"/>
      <c r="C90" s="121"/>
      <c r="D90" s="67"/>
      <c r="E90" s="122"/>
      <c r="F90" s="122"/>
      <c r="G90" s="123"/>
      <c r="H90" s="124"/>
      <c r="I90" s="125" t="n">
        <f aca="false">D90*(F90-E90)                                            +N(" QTY*(buy price-Sell price ) ")</f>
        <v>0</v>
      </c>
      <c r="J90" s="53" t="str">
        <f aca="false">IF(F90=0,"0.00",IF(H90="yes",-15.93+I90-SUM(T90:Y90),I90-SUM(T90:Y90)))</f>
        <v>0.00</v>
      </c>
      <c r="K90" s="54" t="n">
        <f aca="false">IF(H90="yes",15.93+SUM(T90:Y90),SUM(T90:Y90))</f>
        <v>0</v>
      </c>
      <c r="L90" s="55" t="n">
        <f aca="false">D90*(F90+E90)</f>
        <v>0</v>
      </c>
      <c r="M90" s="126" t="str">
        <f aca="false">IF(J90="0.00"," - ",IF(J90&gt;0,"Profit","Loss"))</f>
        <v> - </v>
      </c>
      <c r="N90" s="57" t="str">
        <f aca="false">IFERROR(J90/(D90*E90)," - ")</f>
        <v> - </v>
      </c>
      <c r="O90" s="132"/>
      <c r="P90" s="129" t="n">
        <f aca="false">IFERROR((O90-E90)/E90,0)</f>
        <v>0</v>
      </c>
      <c r="Q90" s="130" t="str">
        <f aca="false">IF(C90=0, " - ",C90)</f>
        <v> - </v>
      </c>
      <c r="R90" s="131" t="str">
        <f aca="false">IF(D90=0, " - " ,( IF(F90=0,D90*E90+K90,"Closed")))</f>
        <v> - </v>
      </c>
      <c r="S90" s="8"/>
      <c r="T90" s="60" t="n">
        <f aca="false">0</f>
        <v>0</v>
      </c>
      <c r="U90" s="61" t="n">
        <f aca="false">0.001*L90</f>
        <v>0</v>
      </c>
      <c r="V90" s="72" t="n">
        <f aca="false">0.0000325*L90</f>
        <v>0</v>
      </c>
      <c r="W90" s="62" t="n">
        <f aca="false">0.18*V90</f>
        <v>0</v>
      </c>
      <c r="X90" s="73" t="n">
        <f aca="false">0.0000005*L90</f>
        <v>0</v>
      </c>
      <c r="Y90" s="63" t="n">
        <f aca="false">0.000075*L90</f>
        <v>0</v>
      </c>
      <c r="Z90" s="8"/>
      <c r="AA90" s="9"/>
      <c r="AB90" s="8"/>
      <c r="AC90" s="8"/>
      <c r="AD90" s="8"/>
      <c r="AE90" s="8"/>
      <c r="AF90" s="8"/>
      <c r="AG90" s="8"/>
    </row>
    <row r="91" customFormat="false" ht="21.3" hidden="false" customHeight="true" outlineLevel="0" collapsed="false">
      <c r="A91" s="120"/>
      <c r="B91" s="47"/>
      <c r="C91" s="121"/>
      <c r="D91" s="67"/>
      <c r="E91" s="122"/>
      <c r="F91" s="122"/>
      <c r="G91" s="123"/>
      <c r="H91" s="124"/>
      <c r="I91" s="125" t="n">
        <f aca="false">D91*(F91-E91)                                            +N(" QTY*(buy price-Sell price ) ")</f>
        <v>0</v>
      </c>
      <c r="J91" s="53" t="str">
        <f aca="false">IF(F91=0,"0.00",IF(H91="yes",-15.93+I91-SUM(T91:Y91),I91-SUM(T91:Y91)))</f>
        <v>0.00</v>
      </c>
      <c r="K91" s="54" t="n">
        <f aca="false">IF(H91="yes",15.93+SUM(T91:Y91),SUM(T91:Y91))</f>
        <v>0</v>
      </c>
      <c r="L91" s="55" t="n">
        <f aca="false">D91*(F91+E91)</f>
        <v>0</v>
      </c>
      <c r="M91" s="126" t="str">
        <f aca="false">IF(J91="0.00"," - ",IF(J91&gt;0,"Profit","Loss"))</f>
        <v> - </v>
      </c>
      <c r="N91" s="57" t="str">
        <f aca="false">IFERROR(J91/(D91*E91)," - ")</f>
        <v> - </v>
      </c>
      <c r="O91" s="132"/>
      <c r="P91" s="129" t="n">
        <f aca="false">IFERROR((O91-E91)/E91,0)</f>
        <v>0</v>
      </c>
      <c r="Q91" s="130" t="str">
        <f aca="false">IF(C91=0, " - ",C91)</f>
        <v> - </v>
      </c>
      <c r="R91" s="131" t="str">
        <f aca="false">IF(D91=0, " - " ,( IF(F91=0,D91*E91+K91,"Closed")))</f>
        <v> - </v>
      </c>
      <c r="S91" s="8"/>
      <c r="T91" s="60" t="n">
        <f aca="false">0</f>
        <v>0</v>
      </c>
      <c r="U91" s="61" t="n">
        <f aca="false">0.001*L91</f>
        <v>0</v>
      </c>
      <c r="V91" s="72" t="n">
        <f aca="false">0.0000325*L91</f>
        <v>0</v>
      </c>
      <c r="W91" s="62" t="n">
        <f aca="false">0.18*V91</f>
        <v>0</v>
      </c>
      <c r="X91" s="73" t="n">
        <f aca="false">0.0000005*L91</f>
        <v>0</v>
      </c>
      <c r="Y91" s="63" t="n">
        <f aca="false">0.000075*L91</f>
        <v>0</v>
      </c>
      <c r="Z91" s="8"/>
      <c r="AA91" s="9"/>
      <c r="AB91" s="8"/>
      <c r="AC91" s="8"/>
      <c r="AD91" s="8"/>
      <c r="AE91" s="8"/>
      <c r="AF91" s="8"/>
      <c r="AG91" s="8"/>
    </row>
    <row r="92" customFormat="false" ht="21.3" hidden="false" customHeight="true" outlineLevel="0" collapsed="false">
      <c r="A92" s="120"/>
      <c r="B92" s="47"/>
      <c r="C92" s="121"/>
      <c r="D92" s="67"/>
      <c r="E92" s="122"/>
      <c r="F92" s="122"/>
      <c r="G92" s="123"/>
      <c r="H92" s="124"/>
      <c r="I92" s="125" t="n">
        <f aca="false">D92*(F92-E92)                                            +N(" QTY*(buy price-Sell price ) ")</f>
        <v>0</v>
      </c>
      <c r="J92" s="53" t="str">
        <f aca="false">IF(F92=0,"0.00",IF(H92="yes",-15.93+I92-SUM(T92:Y92),I92-SUM(T92:Y92)))</f>
        <v>0.00</v>
      </c>
      <c r="K92" s="54" t="n">
        <f aca="false">IF(H92="yes",15.93+SUM(T92:Y92),SUM(T92:Y92))</f>
        <v>0</v>
      </c>
      <c r="L92" s="55" t="n">
        <f aca="false">D92*(F92+E92)</f>
        <v>0</v>
      </c>
      <c r="M92" s="126" t="str">
        <f aca="false">IF(J92="0.00"," - ",IF(J92&gt;0,"Profit","Loss"))</f>
        <v> - </v>
      </c>
      <c r="N92" s="57" t="str">
        <f aca="false">IFERROR(J92/(D92*E92)," - ")</f>
        <v> - </v>
      </c>
      <c r="O92" s="132"/>
      <c r="P92" s="129" t="n">
        <f aca="false">IFERROR((O92-E92)/E92,0)</f>
        <v>0</v>
      </c>
      <c r="Q92" s="130" t="str">
        <f aca="false">IF(C92=0, " - ",C92)</f>
        <v> - </v>
      </c>
      <c r="R92" s="131" t="str">
        <f aca="false">IF(D92=0, " - " ,( IF(F92=0,D92*E92+K92,"Closed")))</f>
        <v> - </v>
      </c>
      <c r="S92" s="8"/>
      <c r="T92" s="60" t="n">
        <f aca="false">0</f>
        <v>0</v>
      </c>
      <c r="U92" s="61" t="n">
        <f aca="false">0.001*L92</f>
        <v>0</v>
      </c>
      <c r="V92" s="72" t="n">
        <f aca="false">0.0000325*L92</f>
        <v>0</v>
      </c>
      <c r="W92" s="62" t="n">
        <f aca="false">0.18*V92</f>
        <v>0</v>
      </c>
      <c r="X92" s="73" t="n">
        <f aca="false">0.0000005*L92</f>
        <v>0</v>
      </c>
      <c r="Y92" s="63" t="n">
        <f aca="false">0.000075*L92</f>
        <v>0</v>
      </c>
      <c r="Z92" s="8"/>
      <c r="AA92" s="9"/>
      <c r="AB92" s="8"/>
      <c r="AC92" s="8"/>
      <c r="AD92" s="8"/>
      <c r="AE92" s="8"/>
      <c r="AF92" s="8"/>
      <c r="AG92" s="8"/>
    </row>
    <row r="93" customFormat="false" ht="21.3" hidden="false" customHeight="true" outlineLevel="0" collapsed="false">
      <c r="A93" s="120"/>
      <c r="B93" s="47"/>
      <c r="C93" s="121"/>
      <c r="D93" s="67"/>
      <c r="E93" s="122"/>
      <c r="F93" s="122"/>
      <c r="G93" s="123"/>
      <c r="H93" s="124"/>
      <c r="I93" s="125" t="n">
        <f aca="false">D93*(F93-E93)                                            +N(" QTY*(buy price-Sell price ) ")</f>
        <v>0</v>
      </c>
      <c r="J93" s="53" t="str">
        <f aca="false">IF(F93=0,"0.00",IF(H93="yes",-15.93+I93-SUM(T93:Y93),I93-SUM(T93:Y93)))</f>
        <v>0.00</v>
      </c>
      <c r="K93" s="54" t="n">
        <f aca="false">IF(H93="yes",15.93+SUM(T93:Y93),SUM(T93:Y93))</f>
        <v>0</v>
      </c>
      <c r="L93" s="55" t="n">
        <f aca="false">D93*(F93+E93)</f>
        <v>0</v>
      </c>
      <c r="M93" s="126" t="str">
        <f aca="false">IF(J93="0.00"," - ",IF(J93&gt;0,"Profit","Loss"))</f>
        <v> - </v>
      </c>
      <c r="N93" s="57" t="str">
        <f aca="false">IFERROR(J93/(D93*E93)," - ")</f>
        <v> - </v>
      </c>
      <c r="O93" s="132"/>
      <c r="P93" s="129" t="n">
        <f aca="false">IFERROR((O93-E93)/E93,0)</f>
        <v>0</v>
      </c>
      <c r="Q93" s="130" t="str">
        <f aca="false">IF(C93=0, " - ",C93)</f>
        <v> - </v>
      </c>
      <c r="R93" s="131" t="str">
        <f aca="false">IF(D93=0, " - " ,( IF(F93=0,D93*E93+K93,"Closed")))</f>
        <v> - </v>
      </c>
      <c r="S93" s="8"/>
      <c r="T93" s="60" t="n">
        <f aca="false">0</f>
        <v>0</v>
      </c>
      <c r="U93" s="61" t="n">
        <f aca="false">0.001*L93</f>
        <v>0</v>
      </c>
      <c r="V93" s="72" t="n">
        <f aca="false">0.0000325*L93</f>
        <v>0</v>
      </c>
      <c r="W93" s="62" t="n">
        <f aca="false">0.18*V93</f>
        <v>0</v>
      </c>
      <c r="X93" s="73" t="n">
        <f aca="false">0.0000005*L93</f>
        <v>0</v>
      </c>
      <c r="Y93" s="63" t="n">
        <f aca="false">0.000075*L93</f>
        <v>0</v>
      </c>
      <c r="Z93" s="8"/>
      <c r="AA93" s="9"/>
      <c r="AB93" s="8"/>
      <c r="AC93" s="8"/>
      <c r="AD93" s="8"/>
      <c r="AE93" s="8"/>
      <c r="AF93" s="8"/>
      <c r="AG93" s="8"/>
    </row>
    <row r="94" customFormat="false" ht="21.3" hidden="false" customHeight="true" outlineLevel="0" collapsed="false">
      <c r="A94" s="120"/>
      <c r="B94" s="47"/>
      <c r="C94" s="121"/>
      <c r="D94" s="67"/>
      <c r="E94" s="122"/>
      <c r="F94" s="122"/>
      <c r="G94" s="123"/>
      <c r="H94" s="124"/>
      <c r="I94" s="125" t="n">
        <f aca="false">D94*(F94-E94)                                            +N(" QTY*(buy price-Sell price ) ")</f>
        <v>0</v>
      </c>
      <c r="J94" s="53" t="str">
        <f aca="false">IF(F94=0,"0.00",IF(H94="yes",-15.93+I94-SUM(T94:Y94),I94-SUM(T94:Y94)))</f>
        <v>0.00</v>
      </c>
      <c r="K94" s="54" t="n">
        <f aca="false">IF(H94="yes",15.93+SUM(T94:Y94),SUM(T94:Y94))</f>
        <v>0</v>
      </c>
      <c r="L94" s="55" t="n">
        <f aca="false">D94*(F94+E94)</f>
        <v>0</v>
      </c>
      <c r="M94" s="126" t="str">
        <f aca="false">IF(J94="0.00"," - ",IF(J94&gt;0,"Profit","Loss"))</f>
        <v> - </v>
      </c>
      <c r="N94" s="57" t="str">
        <f aca="false">IFERROR(J94/(D94*E94)," - ")</f>
        <v> - </v>
      </c>
      <c r="O94" s="132"/>
      <c r="P94" s="129" t="n">
        <f aca="false">IFERROR((O94-E94)/E94,0)</f>
        <v>0</v>
      </c>
      <c r="Q94" s="130" t="str">
        <f aca="false">IF(C94=0, " - ",C94)</f>
        <v> - </v>
      </c>
      <c r="R94" s="131" t="str">
        <f aca="false">IF(D94=0, " - " ,( IF(F94=0,D94*E94+K94,"Closed")))</f>
        <v> - </v>
      </c>
      <c r="S94" s="8"/>
      <c r="T94" s="60" t="n">
        <f aca="false">0</f>
        <v>0</v>
      </c>
      <c r="U94" s="61" t="n">
        <f aca="false">0.001*L94</f>
        <v>0</v>
      </c>
      <c r="V94" s="72" t="n">
        <f aca="false">0.0000325*L94</f>
        <v>0</v>
      </c>
      <c r="W94" s="62" t="n">
        <f aca="false">0.18*V94</f>
        <v>0</v>
      </c>
      <c r="X94" s="73" t="n">
        <f aca="false">0.0000005*L94</f>
        <v>0</v>
      </c>
      <c r="Y94" s="63" t="n">
        <f aca="false">0.000075*L94</f>
        <v>0</v>
      </c>
      <c r="Z94" s="2"/>
      <c r="AA94" s="9"/>
      <c r="AB94" s="8"/>
      <c r="AC94" s="8"/>
      <c r="AD94" s="8"/>
      <c r="AE94" s="8"/>
      <c r="AF94" s="8"/>
      <c r="AG94" s="8"/>
    </row>
    <row r="95" customFormat="false" ht="21.3" hidden="false" customHeight="true" outlineLevel="0" collapsed="false">
      <c r="A95" s="120"/>
      <c r="B95" s="47"/>
      <c r="C95" s="121"/>
      <c r="D95" s="67"/>
      <c r="E95" s="122"/>
      <c r="F95" s="122"/>
      <c r="G95" s="123"/>
      <c r="H95" s="124"/>
      <c r="I95" s="125" t="n">
        <f aca="false">D95*(F95-E95)                                            +N(" QTY*(buy price-Sell price ) ")</f>
        <v>0</v>
      </c>
      <c r="J95" s="53" t="str">
        <f aca="false">IF(F95=0,"0.00",IF(H95="yes",-15.93+I95-SUM(T95:Y95),I95-SUM(T95:Y95)))</f>
        <v>0.00</v>
      </c>
      <c r="K95" s="54" t="n">
        <f aca="false">IF(H95="yes",15.93+SUM(T95:Y95),SUM(T95:Y95))</f>
        <v>0</v>
      </c>
      <c r="L95" s="55" t="n">
        <f aca="false">D95*(F95+E95)</f>
        <v>0</v>
      </c>
      <c r="M95" s="126" t="str">
        <f aca="false">IF(J95="0.00"," - ",IF(J95&gt;0,"Profit","Loss"))</f>
        <v> - </v>
      </c>
      <c r="N95" s="57" t="str">
        <f aca="false">IFERROR(J95/(D95*E95)," - ")</f>
        <v> - </v>
      </c>
      <c r="O95" s="132"/>
      <c r="P95" s="129" t="n">
        <f aca="false">IFERROR((O95-E95)/E95,0)</f>
        <v>0</v>
      </c>
      <c r="Q95" s="130" t="str">
        <f aca="false">IF(C95=0, " - ",C95)</f>
        <v> - </v>
      </c>
      <c r="R95" s="131" t="str">
        <f aca="false">IF(D95=0, " - " ,( IF(F95=0,D95*E95+K95,"Closed")))</f>
        <v> - </v>
      </c>
      <c r="S95" s="8"/>
      <c r="T95" s="60" t="n">
        <f aca="false">0</f>
        <v>0</v>
      </c>
      <c r="U95" s="61" t="n">
        <f aca="false">0.001*L95</f>
        <v>0</v>
      </c>
      <c r="V95" s="72" t="n">
        <f aca="false">0.0000325*L95</f>
        <v>0</v>
      </c>
      <c r="W95" s="62" t="n">
        <f aca="false">0.18*V95</f>
        <v>0</v>
      </c>
      <c r="X95" s="73" t="n">
        <f aca="false">0.0000005*L95</f>
        <v>0</v>
      </c>
      <c r="Y95" s="63" t="n">
        <f aca="false">0.000075*L95</f>
        <v>0</v>
      </c>
      <c r="Z95" s="2"/>
      <c r="AA95" s="9"/>
      <c r="AB95" s="8"/>
      <c r="AC95" s="8"/>
      <c r="AD95" s="8"/>
      <c r="AE95" s="8"/>
      <c r="AF95" s="8"/>
      <c r="AG95" s="8"/>
    </row>
    <row r="96" customFormat="false" ht="21.3" hidden="false" customHeight="true" outlineLevel="0" collapsed="false">
      <c r="A96" s="120"/>
      <c r="B96" s="47"/>
      <c r="C96" s="121"/>
      <c r="D96" s="67"/>
      <c r="E96" s="122"/>
      <c r="F96" s="122"/>
      <c r="G96" s="123"/>
      <c r="H96" s="124"/>
      <c r="I96" s="125" t="n">
        <f aca="false">D96*(F96-E96)                                            +N(" QTY*(buy price-Sell price ) ")</f>
        <v>0</v>
      </c>
      <c r="J96" s="53" t="str">
        <f aca="false">IF(F96=0,"0.00",IF(H96="yes",-15.93+I96-SUM(T96:Y96),I96-SUM(T96:Y96)))</f>
        <v>0.00</v>
      </c>
      <c r="K96" s="54" t="n">
        <f aca="false">IF(H96="yes",15.93+SUM(T96:Y96),SUM(T96:Y96))</f>
        <v>0</v>
      </c>
      <c r="L96" s="55" t="n">
        <f aca="false">D96*(F96+E96)</f>
        <v>0</v>
      </c>
      <c r="M96" s="126" t="str">
        <f aca="false">IF(J96="0.00"," - ",IF(J96&gt;0,"Profit","Loss"))</f>
        <v> - </v>
      </c>
      <c r="N96" s="57" t="str">
        <f aca="false">IFERROR(J96/(D96*E96)," - ")</f>
        <v> - </v>
      </c>
      <c r="O96" s="132"/>
      <c r="P96" s="129" t="n">
        <f aca="false">IFERROR((O96-E96)/E96,0)</f>
        <v>0</v>
      </c>
      <c r="Q96" s="130" t="str">
        <f aca="false">IF(C96=0, " - ",C96)</f>
        <v> - </v>
      </c>
      <c r="R96" s="131" t="str">
        <f aca="false">IF(D96=0, " - " ,( IF(F96=0,D96*E96+K96,"Closed")))</f>
        <v> - </v>
      </c>
      <c r="S96" s="8"/>
      <c r="T96" s="60" t="n">
        <f aca="false">0</f>
        <v>0</v>
      </c>
      <c r="U96" s="61" t="n">
        <f aca="false">0.001*L96</f>
        <v>0</v>
      </c>
      <c r="V96" s="72" t="n">
        <f aca="false">0.0000325*L96</f>
        <v>0</v>
      </c>
      <c r="W96" s="62" t="n">
        <f aca="false">0.18*V96</f>
        <v>0</v>
      </c>
      <c r="X96" s="73" t="n">
        <f aca="false">0.0000005*L96</f>
        <v>0</v>
      </c>
      <c r="Y96" s="63" t="n">
        <f aca="false">0.000075*L96</f>
        <v>0</v>
      </c>
      <c r="Z96" s="2"/>
      <c r="AA96" s="9"/>
      <c r="AB96" s="8"/>
      <c r="AC96" s="8"/>
      <c r="AD96" s="8"/>
      <c r="AE96" s="8"/>
      <c r="AF96" s="8"/>
      <c r="AG96" s="8"/>
    </row>
    <row r="97" customFormat="false" ht="21.3" hidden="false" customHeight="true" outlineLevel="0" collapsed="false">
      <c r="A97" s="120"/>
      <c r="B97" s="47"/>
      <c r="C97" s="121"/>
      <c r="D97" s="67"/>
      <c r="E97" s="122"/>
      <c r="F97" s="122"/>
      <c r="G97" s="123"/>
      <c r="H97" s="124"/>
      <c r="I97" s="125" t="n">
        <f aca="false">D97*(F97-E97)                                            +N(" QTY*(buy price-Sell price ) ")</f>
        <v>0</v>
      </c>
      <c r="J97" s="53" t="str">
        <f aca="false">IF(F97=0,"0.00",IF(H97="yes",-15.93+I97-SUM(T97:Y97),I97-SUM(T97:Y97)))</f>
        <v>0.00</v>
      </c>
      <c r="K97" s="54" t="n">
        <f aca="false">IF(H97="yes",15.93+SUM(T97:Y97),SUM(T97:Y97))</f>
        <v>0</v>
      </c>
      <c r="L97" s="55" t="n">
        <f aca="false">D97*(F97+E97)</f>
        <v>0</v>
      </c>
      <c r="M97" s="126" t="str">
        <f aca="false">IF(J97="0.00"," - ",IF(J97&gt;0,"Profit","Loss"))</f>
        <v> - </v>
      </c>
      <c r="N97" s="57" t="str">
        <f aca="false">IFERROR(J97/(D97*E97)," - ")</f>
        <v> - </v>
      </c>
      <c r="O97" s="132"/>
      <c r="P97" s="129" t="n">
        <f aca="false">IFERROR((O97-E97)/E97,0)</f>
        <v>0</v>
      </c>
      <c r="Q97" s="130" t="str">
        <f aca="false">IF(C97=0, " - ",C97)</f>
        <v> - </v>
      </c>
      <c r="R97" s="131" t="str">
        <f aca="false">IF(D97=0, " - " ,( IF(F97=0,D97*E97+K97,"Closed")))</f>
        <v> - </v>
      </c>
      <c r="S97" s="8"/>
      <c r="T97" s="60" t="n">
        <f aca="false">0</f>
        <v>0</v>
      </c>
      <c r="U97" s="61" t="n">
        <f aca="false">0.001*L97</f>
        <v>0</v>
      </c>
      <c r="V97" s="72" t="n">
        <f aca="false">0.0000325*L97</f>
        <v>0</v>
      </c>
      <c r="W97" s="62" t="n">
        <f aca="false">0.18*V97</f>
        <v>0</v>
      </c>
      <c r="X97" s="73" t="n">
        <f aca="false">0.0000005*L97</f>
        <v>0</v>
      </c>
      <c r="Y97" s="63" t="n">
        <f aca="false">0.000075*L97</f>
        <v>0</v>
      </c>
      <c r="Z97" s="2"/>
      <c r="AA97" s="9"/>
      <c r="AB97" s="8"/>
      <c r="AC97" s="8"/>
      <c r="AD97" s="8"/>
      <c r="AE97" s="8"/>
      <c r="AF97" s="8"/>
      <c r="AG97" s="8"/>
    </row>
    <row r="98" customFormat="false" ht="21.3" hidden="false" customHeight="true" outlineLevel="0" collapsed="false">
      <c r="A98" s="120"/>
      <c r="B98" s="47"/>
      <c r="C98" s="121"/>
      <c r="D98" s="67"/>
      <c r="E98" s="122"/>
      <c r="F98" s="122"/>
      <c r="G98" s="123"/>
      <c r="H98" s="124"/>
      <c r="I98" s="125" t="n">
        <f aca="false">D98*(F98-E98)                                            +N(" QTY*(buy price-Sell price ) ")</f>
        <v>0</v>
      </c>
      <c r="J98" s="53" t="str">
        <f aca="false">IF(F98=0,"0.00",IF(H98="yes",-15.93+I98-SUM(T98:Y98),I98-SUM(T98:Y98)))</f>
        <v>0.00</v>
      </c>
      <c r="K98" s="54" t="n">
        <f aca="false">IF(H98="yes",15.93+SUM(T98:Y98),SUM(T98:Y98))</f>
        <v>0</v>
      </c>
      <c r="L98" s="55" t="n">
        <f aca="false">D98*(F98+E98)</f>
        <v>0</v>
      </c>
      <c r="M98" s="126" t="str">
        <f aca="false">IF(J98="0.00"," - ",IF(J98&gt;0,"Profit","Loss"))</f>
        <v> - </v>
      </c>
      <c r="N98" s="57" t="str">
        <f aca="false">IFERROR(J98/(D98*E98)," - ")</f>
        <v> - </v>
      </c>
      <c r="O98" s="132"/>
      <c r="P98" s="129" t="n">
        <f aca="false">IFERROR((O98-E98)/E98,0)</f>
        <v>0</v>
      </c>
      <c r="Q98" s="130" t="str">
        <f aca="false">IF(C98=0, " - ",C98)</f>
        <v> - </v>
      </c>
      <c r="R98" s="131" t="str">
        <f aca="false">IF(D98=0, " - " ,( IF(F98=0,D98*E98+K98,"Closed")))</f>
        <v> - </v>
      </c>
      <c r="S98" s="8"/>
      <c r="T98" s="60" t="n">
        <f aca="false">0</f>
        <v>0</v>
      </c>
      <c r="U98" s="61" t="n">
        <f aca="false">0.001*L98</f>
        <v>0</v>
      </c>
      <c r="V98" s="72" t="n">
        <f aca="false">0.0000325*L98</f>
        <v>0</v>
      </c>
      <c r="W98" s="62" t="n">
        <f aca="false">0.18*V98</f>
        <v>0</v>
      </c>
      <c r="X98" s="73" t="n">
        <f aca="false">0.0000005*L98</f>
        <v>0</v>
      </c>
      <c r="Y98" s="63" t="n">
        <f aca="false">0.000075*L98</f>
        <v>0</v>
      </c>
      <c r="Z98" s="2"/>
      <c r="AA98" s="9"/>
      <c r="AB98" s="8"/>
      <c r="AC98" s="8"/>
      <c r="AD98" s="8"/>
      <c r="AE98" s="8"/>
      <c r="AF98" s="8"/>
      <c r="AG98" s="8"/>
    </row>
    <row r="99" customFormat="false" ht="21.3" hidden="false" customHeight="true" outlineLevel="0" collapsed="false">
      <c r="A99" s="120"/>
      <c r="B99" s="47"/>
      <c r="C99" s="121"/>
      <c r="D99" s="67"/>
      <c r="E99" s="122"/>
      <c r="F99" s="122"/>
      <c r="G99" s="123"/>
      <c r="H99" s="124"/>
      <c r="I99" s="125" t="n">
        <f aca="false">D99*(F99-E99)                                            +N(" QTY*(buy price-Sell price ) ")</f>
        <v>0</v>
      </c>
      <c r="J99" s="53" t="str">
        <f aca="false">IF(F99=0,"0.00",IF(H99="yes",-15.93+I99-SUM(T99:Y99),I99-SUM(T99:Y99)))</f>
        <v>0.00</v>
      </c>
      <c r="K99" s="54" t="n">
        <f aca="false">IF(H99="yes",15.93+SUM(T99:Y99),SUM(T99:Y99))</f>
        <v>0</v>
      </c>
      <c r="L99" s="55" t="n">
        <f aca="false">D99*(F99+E99)</f>
        <v>0</v>
      </c>
      <c r="M99" s="126" t="str">
        <f aca="false">IF(J99="0.00"," - ",IF(J99&gt;0,"Profit","Loss"))</f>
        <v> - </v>
      </c>
      <c r="N99" s="57" t="str">
        <f aca="false">IFERROR(J99/(D99*E99)," - ")</f>
        <v> - </v>
      </c>
      <c r="O99" s="132"/>
      <c r="P99" s="129" t="n">
        <f aca="false">IFERROR((O99-E99)/E99,0)</f>
        <v>0</v>
      </c>
      <c r="Q99" s="130" t="str">
        <f aca="false">IF(C99=0, " - ",C99)</f>
        <v> - </v>
      </c>
      <c r="R99" s="131" t="str">
        <f aca="false">IF(D99=0, " - " ,( IF(F99=0,D99*E99+K99,"Closed")))</f>
        <v> - </v>
      </c>
      <c r="S99" s="8"/>
      <c r="T99" s="60" t="n">
        <f aca="false">0</f>
        <v>0</v>
      </c>
      <c r="U99" s="61" t="n">
        <f aca="false">0.001*L99</f>
        <v>0</v>
      </c>
      <c r="V99" s="72" t="n">
        <f aca="false">0.0000325*L99</f>
        <v>0</v>
      </c>
      <c r="W99" s="62" t="n">
        <f aca="false">0.18*V99</f>
        <v>0</v>
      </c>
      <c r="X99" s="73" t="n">
        <f aca="false">0.0000005*L99</f>
        <v>0</v>
      </c>
      <c r="Y99" s="63" t="n">
        <f aca="false">0.000075*L99</f>
        <v>0</v>
      </c>
      <c r="Z99" s="2"/>
      <c r="AA99" s="9"/>
      <c r="AB99" s="8"/>
      <c r="AC99" s="8"/>
      <c r="AD99" s="8"/>
      <c r="AE99" s="8"/>
      <c r="AF99" s="8"/>
      <c r="AG99" s="8"/>
    </row>
    <row r="100" customFormat="false" ht="21.3" hidden="false" customHeight="true" outlineLevel="0" collapsed="false">
      <c r="A100" s="120"/>
      <c r="B100" s="47"/>
      <c r="C100" s="121"/>
      <c r="D100" s="67"/>
      <c r="E100" s="122"/>
      <c r="F100" s="122"/>
      <c r="G100" s="123"/>
      <c r="H100" s="124"/>
      <c r="I100" s="125" t="n">
        <f aca="false">D100*(F100-E100)                                            +N(" QTY*(buy price-Sell price ) ")</f>
        <v>0</v>
      </c>
      <c r="J100" s="53" t="str">
        <f aca="false">IF(F100=0,"0.00",IF(H100="yes",-15.93+I100-SUM(T100:Y100),I100-SUM(T100:Y100)))</f>
        <v>0.00</v>
      </c>
      <c r="K100" s="54" t="n">
        <f aca="false">IF(H100="yes",15.93+SUM(T100:Y100),SUM(T100:Y100))</f>
        <v>0</v>
      </c>
      <c r="L100" s="55" t="n">
        <f aca="false">D100*(F100+E100)</f>
        <v>0</v>
      </c>
      <c r="M100" s="126" t="str">
        <f aca="false">IF(J100="0.00"," - ",IF(J100&gt;0,"Profit","Loss"))</f>
        <v> - </v>
      </c>
      <c r="N100" s="57" t="str">
        <f aca="false">IFERROR(J100/(D100*E100)," - ")</f>
        <v> - </v>
      </c>
      <c r="O100" s="132"/>
      <c r="P100" s="129" t="n">
        <f aca="false">IFERROR((O100-E100)/E100,0)</f>
        <v>0</v>
      </c>
      <c r="Q100" s="130" t="str">
        <f aca="false">IF(C100=0, " - ",C100)</f>
        <v> - </v>
      </c>
      <c r="R100" s="131" t="str">
        <f aca="false">IF(D100=0, " - " ,( IF(F100=0,D100*E100+K100,"Closed")))</f>
        <v> - </v>
      </c>
      <c r="S100" s="8"/>
      <c r="T100" s="60" t="n">
        <f aca="false">0</f>
        <v>0</v>
      </c>
      <c r="U100" s="61" t="n">
        <f aca="false">0.001*L100</f>
        <v>0</v>
      </c>
      <c r="V100" s="72" t="n">
        <f aca="false">0.0000325*L100</f>
        <v>0</v>
      </c>
      <c r="W100" s="62" t="n">
        <f aca="false">0.18*V100</f>
        <v>0</v>
      </c>
      <c r="X100" s="73" t="n">
        <f aca="false">0.0000005*L100</f>
        <v>0</v>
      </c>
      <c r="Y100" s="63" t="n">
        <f aca="false">0.000075*L100</f>
        <v>0</v>
      </c>
      <c r="Z100" s="2"/>
      <c r="AA100" s="9"/>
      <c r="AB100" s="8"/>
      <c r="AC100" s="8"/>
      <c r="AD100" s="8"/>
      <c r="AE100" s="8"/>
      <c r="AF100" s="8"/>
      <c r="AG100" s="8"/>
    </row>
    <row r="101" customFormat="false" ht="21.3" hidden="false" customHeight="true" outlineLevel="0" collapsed="false">
      <c r="A101" s="120"/>
      <c r="B101" s="47"/>
      <c r="C101" s="121"/>
      <c r="D101" s="67"/>
      <c r="E101" s="122"/>
      <c r="F101" s="122"/>
      <c r="G101" s="123"/>
      <c r="H101" s="124"/>
      <c r="I101" s="125" t="n">
        <f aca="false">D101*(F101-E101)                                            +N(" QTY*(buy price-Sell price ) ")</f>
        <v>0</v>
      </c>
      <c r="J101" s="53" t="str">
        <f aca="false">IF(F101=0,"0.00",IF(H101="yes",-15.93+I101-SUM(T101:Y101),I101-SUM(T101:Y101)))</f>
        <v>0.00</v>
      </c>
      <c r="K101" s="54" t="n">
        <f aca="false">IF(H101="yes",15.93+SUM(T101:Y101),SUM(T101:Y101))</f>
        <v>0</v>
      </c>
      <c r="L101" s="55" t="n">
        <f aca="false">D101*(F101+E101)</f>
        <v>0</v>
      </c>
      <c r="M101" s="126" t="str">
        <f aca="false">IF(J101="0.00"," - ",IF(J101&gt;0,"Profit","Loss"))</f>
        <v> - </v>
      </c>
      <c r="N101" s="57" t="str">
        <f aca="false">IFERROR(J101/(D101*E101)," - ")</f>
        <v> - </v>
      </c>
      <c r="O101" s="132"/>
      <c r="P101" s="129" t="n">
        <f aca="false">IFERROR((O101-E101)/E101,0)</f>
        <v>0</v>
      </c>
      <c r="Q101" s="130" t="str">
        <f aca="false">IF(C101=0, " - ",C101)</f>
        <v> - </v>
      </c>
      <c r="R101" s="131" t="str">
        <f aca="false">IF(D101=0, " - " ,( IF(F101=0,D101*E101+K101,"Closed")))</f>
        <v> - </v>
      </c>
      <c r="S101" s="8"/>
      <c r="T101" s="60" t="n">
        <f aca="false">0</f>
        <v>0</v>
      </c>
      <c r="U101" s="61" t="n">
        <f aca="false">0.001*L101</f>
        <v>0</v>
      </c>
      <c r="V101" s="72" t="n">
        <f aca="false">0.0000325*L101</f>
        <v>0</v>
      </c>
      <c r="W101" s="62" t="n">
        <f aca="false">0.18*V101</f>
        <v>0</v>
      </c>
      <c r="X101" s="73" t="n">
        <f aca="false">0.0000005*L101</f>
        <v>0</v>
      </c>
      <c r="Y101" s="63" t="n">
        <f aca="false">0.000075*L101</f>
        <v>0</v>
      </c>
      <c r="Z101" s="2"/>
      <c r="AA101" s="9"/>
      <c r="AB101" s="8"/>
      <c r="AC101" s="8"/>
      <c r="AD101" s="8"/>
      <c r="AE101" s="8"/>
      <c r="AF101" s="8"/>
      <c r="AG101" s="8"/>
    </row>
    <row r="102" customFormat="false" ht="21.3" hidden="false" customHeight="true" outlineLevel="0" collapsed="false">
      <c r="A102" s="120"/>
      <c r="B102" s="47"/>
      <c r="C102" s="121"/>
      <c r="D102" s="67"/>
      <c r="E102" s="122"/>
      <c r="F102" s="122"/>
      <c r="G102" s="123"/>
      <c r="H102" s="124"/>
      <c r="I102" s="125" t="n">
        <f aca="false">D101*(F102-E101)                                            +N(" QTY*(buy price-Sell price ) ")</f>
        <v>0</v>
      </c>
      <c r="J102" s="53" t="str">
        <f aca="false">IF(F102=0,"0.00",IF(H102="yes",-15.93+I102-SUM(T102:Y102),I102-SUM(T102:Y102)))</f>
        <v>0.00</v>
      </c>
      <c r="K102" s="54" t="n">
        <f aca="false">IF(H102="yes",15.93+SUM(T102:Y102),SUM(T102:Y102))</f>
        <v>0</v>
      </c>
      <c r="L102" s="55" t="n">
        <f aca="false">D101*(F102+E101)</f>
        <v>0</v>
      </c>
      <c r="M102" s="126" t="str">
        <f aca="false">IF(J102="0.00"," - ",IF(J102&gt;0,"Profit","Loss"))</f>
        <v> - </v>
      </c>
      <c r="N102" s="57" t="str">
        <f aca="false">IFERROR(J102/(D101*E101)," - ")</f>
        <v> - </v>
      </c>
      <c r="O102" s="132"/>
      <c r="P102" s="129" t="n">
        <f aca="false">IFERROR((O102-E101)/E101,0)</f>
        <v>0</v>
      </c>
      <c r="Q102" s="130" t="str">
        <f aca="false">IF(C101=0, " - ",C101)</f>
        <v> - </v>
      </c>
      <c r="R102" s="131" t="str">
        <f aca="false">IF(D101=0, " - " ,( IF(F102=0,D101*E101+K102,"Closed")))</f>
        <v> - </v>
      </c>
      <c r="S102" s="8"/>
      <c r="T102" s="60" t="n">
        <f aca="false">0</f>
        <v>0</v>
      </c>
      <c r="U102" s="61" t="n">
        <f aca="false">0.001*L102</f>
        <v>0</v>
      </c>
      <c r="V102" s="72" t="n">
        <f aca="false">0.0000325*L102</f>
        <v>0</v>
      </c>
      <c r="W102" s="62" t="n">
        <f aca="false">0.18*V102</f>
        <v>0</v>
      </c>
      <c r="X102" s="73" t="n">
        <f aca="false">0.0000005*L102</f>
        <v>0</v>
      </c>
      <c r="Y102" s="63" t="n">
        <f aca="false">0.000075*L102</f>
        <v>0</v>
      </c>
      <c r="Z102" s="2"/>
      <c r="AA102" s="9"/>
      <c r="AB102" s="8"/>
      <c r="AC102" s="8"/>
      <c r="AD102" s="8"/>
      <c r="AE102" s="8"/>
      <c r="AF102" s="8"/>
      <c r="AG102" s="8"/>
    </row>
    <row r="103" customFormat="false" ht="21.3" hidden="false" customHeight="true" outlineLevel="0" collapsed="false">
      <c r="A103" s="120"/>
      <c r="B103" s="47"/>
      <c r="C103" s="121"/>
      <c r="D103" s="67"/>
      <c r="E103" s="122"/>
      <c r="F103" s="122"/>
      <c r="G103" s="123"/>
      <c r="H103" s="124"/>
      <c r="I103" s="125" t="n">
        <f aca="false">D102*(F103-E102)                                            +N(" QTY*(buy price-Sell price ) ")</f>
        <v>0</v>
      </c>
      <c r="J103" s="53" t="str">
        <f aca="false">IF(F103=0,"0.00",IF(H103="yes",-15.93+I103-SUM(T103:Y103),I103-SUM(T103:Y103)))</f>
        <v>0.00</v>
      </c>
      <c r="K103" s="54" t="n">
        <f aca="false">IF(H103="yes",15.93+SUM(T103:Y103),SUM(T103:Y103))</f>
        <v>0</v>
      </c>
      <c r="L103" s="55" t="n">
        <f aca="false">D102*(F103+E102)</f>
        <v>0</v>
      </c>
      <c r="M103" s="126" t="str">
        <f aca="false">IF(J103="0.00"," - ",IF(J103&gt;0,"Profit","Loss"))</f>
        <v> - </v>
      </c>
      <c r="N103" s="57" t="str">
        <f aca="false">IFERROR(J103/(D102*E102)," - ")</f>
        <v> - </v>
      </c>
      <c r="O103" s="132"/>
      <c r="P103" s="129" t="n">
        <f aca="false">IFERROR((O103-E102)/E102,0)</f>
        <v>0</v>
      </c>
      <c r="Q103" s="130" t="str">
        <f aca="false">IF(C102=0, " - ",C102)</f>
        <v> - </v>
      </c>
      <c r="R103" s="131" t="str">
        <f aca="false">IF(D102=0, " - " ,( IF(F103=0,D102*E102+K103,"Closed")))</f>
        <v> - </v>
      </c>
      <c r="S103" s="8"/>
      <c r="T103" s="60" t="n">
        <f aca="false">0</f>
        <v>0</v>
      </c>
      <c r="U103" s="61" t="n">
        <f aca="false">0.001*L103</f>
        <v>0</v>
      </c>
      <c r="V103" s="72" t="n">
        <f aca="false">0.0000325*L103</f>
        <v>0</v>
      </c>
      <c r="W103" s="62" t="n">
        <f aca="false">0.18*V103</f>
        <v>0</v>
      </c>
      <c r="X103" s="73" t="n">
        <f aca="false">0.0000005*L103</f>
        <v>0</v>
      </c>
      <c r="Y103" s="63" t="n">
        <f aca="false">0.000075*L103</f>
        <v>0</v>
      </c>
      <c r="Z103" s="8"/>
      <c r="AA103" s="9"/>
      <c r="AB103" s="8"/>
      <c r="AC103" s="8"/>
      <c r="AD103" s="8"/>
      <c r="AE103" s="8"/>
      <c r="AF103" s="8"/>
      <c r="AG103" s="8"/>
    </row>
    <row r="104" customFormat="false" ht="21.3" hidden="false" customHeight="true" outlineLevel="0" collapsed="false">
      <c r="A104" s="120"/>
      <c r="B104" s="47"/>
      <c r="C104" s="121"/>
      <c r="D104" s="67"/>
      <c r="E104" s="122"/>
      <c r="F104" s="122"/>
      <c r="G104" s="123"/>
      <c r="H104" s="124"/>
      <c r="I104" s="125" t="n">
        <f aca="false">D103*(F104-E103)                                            +N(" QTY*(buy price-Sell price ) ")</f>
        <v>0</v>
      </c>
      <c r="J104" s="53" t="str">
        <f aca="false">IF(F104=0,"0.00",IF(H104="yes",-15.93+I104-SUM(T104:Y104),I104-SUM(T104:Y104)))</f>
        <v>0.00</v>
      </c>
      <c r="K104" s="54" t="n">
        <f aca="false">IF(H104="yes",15.93+SUM(T104:Y104),SUM(T104:Y104))</f>
        <v>0</v>
      </c>
      <c r="L104" s="55" t="n">
        <f aca="false">D103*(F104+E103)</f>
        <v>0</v>
      </c>
      <c r="M104" s="126" t="str">
        <f aca="false">IF(J104="0.00"," - ",IF(J104&gt;0,"Profit","Loss"))</f>
        <v> - </v>
      </c>
      <c r="N104" s="57" t="str">
        <f aca="false">IFERROR(J104/(D103*E103)," - ")</f>
        <v> - </v>
      </c>
      <c r="O104" s="132"/>
      <c r="P104" s="129" t="n">
        <f aca="false">IFERROR((O104-E103)/E103,0)</f>
        <v>0</v>
      </c>
      <c r="Q104" s="130" t="str">
        <f aca="false">IF(C103=0, " - ",C103)</f>
        <v> - </v>
      </c>
      <c r="R104" s="131" t="str">
        <f aca="false">IF(D103=0, " - " ,( IF(F104=0,D103*E103+K104,"Closed")))</f>
        <v> - </v>
      </c>
      <c r="S104" s="8"/>
      <c r="T104" s="60" t="n">
        <f aca="false">0</f>
        <v>0</v>
      </c>
      <c r="U104" s="61" t="n">
        <f aca="false">0.001*L104</f>
        <v>0</v>
      </c>
      <c r="V104" s="72" t="n">
        <f aca="false">0.0000325*L104</f>
        <v>0</v>
      </c>
      <c r="W104" s="62" t="n">
        <f aca="false">0.18*V104</f>
        <v>0</v>
      </c>
      <c r="X104" s="73" t="n">
        <f aca="false">0.0000005*L104</f>
        <v>0</v>
      </c>
      <c r="Y104" s="63" t="n">
        <f aca="false">0.000075*L104</f>
        <v>0</v>
      </c>
      <c r="Z104" s="8"/>
      <c r="AA104" s="9"/>
      <c r="AB104" s="8"/>
      <c r="AC104" s="8"/>
      <c r="AD104" s="8"/>
      <c r="AE104" s="8"/>
      <c r="AF104" s="8"/>
      <c r="AG104" s="8"/>
    </row>
    <row r="105" customFormat="false" ht="21.3" hidden="false" customHeight="true" outlineLevel="0" collapsed="false">
      <c r="A105" s="120"/>
      <c r="B105" s="47"/>
      <c r="C105" s="121"/>
      <c r="D105" s="67"/>
      <c r="E105" s="122"/>
      <c r="F105" s="122"/>
      <c r="G105" s="123"/>
      <c r="H105" s="124"/>
      <c r="I105" s="125" t="n">
        <f aca="false">D104*(F105-E104)                                            +N(" QTY*(buy price-Sell price ) ")</f>
        <v>0</v>
      </c>
      <c r="J105" s="53" t="str">
        <f aca="false">IF(F105=0,"0.00",IF(H105="yes",-15.93+I105-SUM(T105:Y105),I105-SUM(T105:Y105)))</f>
        <v>0.00</v>
      </c>
      <c r="K105" s="54" t="n">
        <f aca="false">IF(H105="yes",15.93+SUM(T105:Y105),SUM(T105:Y105))</f>
        <v>0</v>
      </c>
      <c r="L105" s="55" t="n">
        <f aca="false">D104*(F105+E104)</f>
        <v>0</v>
      </c>
      <c r="M105" s="126" t="str">
        <f aca="false">IF(J105="0.00"," - ",IF(J105&gt;0,"Profit","Loss"))</f>
        <v> - </v>
      </c>
      <c r="N105" s="57" t="str">
        <f aca="false">IFERROR(J105/(D104*E104)," - ")</f>
        <v> - </v>
      </c>
      <c r="O105" s="132"/>
      <c r="P105" s="129" t="n">
        <f aca="false">IFERROR((O105-E104)/E104,0)</f>
        <v>0</v>
      </c>
      <c r="Q105" s="130" t="str">
        <f aca="false">IF(C104=0, " - ",C104)</f>
        <v> - </v>
      </c>
      <c r="R105" s="131" t="str">
        <f aca="false">IF(D104=0, " - " ,( IF(F105=0,D104*E104+K105,"Closed")))</f>
        <v> - </v>
      </c>
      <c r="S105" s="8"/>
      <c r="T105" s="60" t="n">
        <f aca="false">0</f>
        <v>0</v>
      </c>
      <c r="U105" s="61" t="n">
        <f aca="false">0.001*L105</f>
        <v>0</v>
      </c>
      <c r="V105" s="72" t="n">
        <f aca="false">0.0000325*L105</f>
        <v>0</v>
      </c>
      <c r="W105" s="62" t="n">
        <f aca="false">0.18*V105</f>
        <v>0</v>
      </c>
      <c r="X105" s="73" t="n">
        <f aca="false">0.0000005*L105</f>
        <v>0</v>
      </c>
      <c r="Y105" s="63" t="n">
        <f aca="false">0.000075*L105</f>
        <v>0</v>
      </c>
      <c r="Z105" s="8"/>
      <c r="AA105" s="9"/>
      <c r="AB105" s="8"/>
      <c r="AC105" s="8"/>
      <c r="AD105" s="8"/>
      <c r="AE105" s="8"/>
      <c r="AF105" s="8"/>
      <c r="AG105" s="8"/>
    </row>
    <row r="106" customFormat="false" ht="21.3" hidden="false" customHeight="true" outlineLevel="0" collapsed="false">
      <c r="A106" s="120"/>
      <c r="B106" s="47"/>
      <c r="C106" s="121"/>
      <c r="D106" s="67"/>
      <c r="E106" s="122"/>
      <c r="F106" s="122"/>
      <c r="G106" s="123"/>
      <c r="H106" s="124"/>
      <c r="I106" s="125" t="n">
        <f aca="false">D105*(F106-E105)                                            +N(" QTY*(buy price-Sell price ) ")</f>
        <v>0</v>
      </c>
      <c r="J106" s="53" t="str">
        <f aca="false">IF(F106=0,"0.00",IF(H106="yes",-15.93+I106-SUM(T106:Y106),I106-SUM(T106:Y106)))</f>
        <v>0.00</v>
      </c>
      <c r="K106" s="54" t="n">
        <f aca="false">IF(H106="yes",15.93+SUM(T106:Y106),SUM(T106:Y106))</f>
        <v>0</v>
      </c>
      <c r="L106" s="55" t="n">
        <f aca="false">D105*(F106+E105)</f>
        <v>0</v>
      </c>
      <c r="M106" s="126" t="str">
        <f aca="false">IF(J106="0.00"," - ",IF(J106&gt;0,"Profit","Loss"))</f>
        <v> - </v>
      </c>
      <c r="N106" s="57" t="str">
        <f aca="false">IFERROR(J106/(D105*E105)," - ")</f>
        <v> - </v>
      </c>
      <c r="O106" s="132"/>
      <c r="P106" s="129" t="n">
        <f aca="false">IFERROR((O106-E105)/E105,0)</f>
        <v>0</v>
      </c>
      <c r="Q106" s="130" t="str">
        <f aca="false">IF(C105=0, " - ",C105)</f>
        <v> - </v>
      </c>
      <c r="R106" s="131" t="str">
        <f aca="false">IF(D105=0, " - " ,( IF(F106=0,D105*E105+K106,"Closed")))</f>
        <v> - </v>
      </c>
      <c r="S106" s="8"/>
      <c r="T106" s="60" t="n">
        <f aca="false">0</f>
        <v>0</v>
      </c>
      <c r="U106" s="61" t="n">
        <f aca="false">0.001*L106</f>
        <v>0</v>
      </c>
      <c r="V106" s="72" t="n">
        <f aca="false">0.0000325*L106</f>
        <v>0</v>
      </c>
      <c r="W106" s="62" t="n">
        <f aca="false">0.18*V106</f>
        <v>0</v>
      </c>
      <c r="X106" s="73" t="n">
        <f aca="false">0.0000005*L106</f>
        <v>0</v>
      </c>
      <c r="Y106" s="63" t="n">
        <f aca="false">0.000075*L106</f>
        <v>0</v>
      </c>
      <c r="Z106" s="8"/>
      <c r="AA106" s="9"/>
      <c r="AB106" s="8"/>
      <c r="AC106" s="8"/>
      <c r="AD106" s="8"/>
      <c r="AE106" s="8"/>
      <c r="AF106" s="8"/>
      <c r="AG106" s="8"/>
    </row>
    <row r="107" customFormat="false" ht="21.3" hidden="false" customHeight="true" outlineLevel="0" collapsed="false">
      <c r="A107" s="120"/>
      <c r="B107" s="47"/>
      <c r="C107" s="121"/>
      <c r="D107" s="67"/>
      <c r="E107" s="122"/>
      <c r="F107" s="122"/>
      <c r="G107" s="123"/>
      <c r="H107" s="124"/>
      <c r="I107" s="125" t="n">
        <f aca="false">D106*(F107-E106)                                            +N(" QTY*(buy price-Sell price ) ")</f>
        <v>0</v>
      </c>
      <c r="J107" s="53" t="str">
        <f aca="false">IF(F107=0,"0.00",IF(H107="yes",-15.93+I107-SUM(T107:Y107),I107-SUM(T107:Y107)))</f>
        <v>0.00</v>
      </c>
      <c r="K107" s="54" t="n">
        <f aca="false">IF(H107="yes",15.93+SUM(T107:Y107),SUM(T107:Y107))</f>
        <v>0</v>
      </c>
      <c r="L107" s="55" t="n">
        <f aca="false">D106*(F107+E106)</f>
        <v>0</v>
      </c>
      <c r="M107" s="126" t="str">
        <f aca="false">IF(J107="0.00"," - ",IF(J107&gt;0,"Profit","Loss"))</f>
        <v> - </v>
      </c>
      <c r="N107" s="57" t="str">
        <f aca="false">IFERROR(J107/(D106*E106)," - ")</f>
        <v> - </v>
      </c>
      <c r="O107" s="132"/>
      <c r="P107" s="129" t="n">
        <f aca="false">IFERROR((O107-E110)/E110,0)</f>
        <v>0</v>
      </c>
      <c r="Q107" s="130" t="str">
        <f aca="false">IF(C106=0, " - ",C106)</f>
        <v> - </v>
      </c>
      <c r="R107" s="131" t="str">
        <f aca="false">IF(D106=0, " - " ,( IF(F107=0,D106*E106+K107,"Closed")))</f>
        <v> - </v>
      </c>
      <c r="S107" s="8"/>
      <c r="T107" s="60" t="n">
        <f aca="false">0</f>
        <v>0</v>
      </c>
      <c r="U107" s="61" t="n">
        <f aca="false">0.001*L107</f>
        <v>0</v>
      </c>
      <c r="V107" s="72" t="n">
        <f aca="false">0.0000325*L107</f>
        <v>0</v>
      </c>
      <c r="W107" s="62" t="n">
        <f aca="false">0.18*V107</f>
        <v>0</v>
      </c>
      <c r="X107" s="73" t="n">
        <f aca="false">0.0000005*L107</f>
        <v>0</v>
      </c>
      <c r="Y107" s="63" t="n">
        <f aca="false">0.000075*L107</f>
        <v>0</v>
      </c>
      <c r="Z107" s="8"/>
      <c r="AA107" s="9"/>
      <c r="AB107" s="8"/>
      <c r="AC107" s="8"/>
      <c r="AD107" s="8"/>
      <c r="AE107" s="8"/>
      <c r="AF107" s="8"/>
      <c r="AG107" s="8"/>
    </row>
    <row r="108" customFormat="false" ht="21.3" hidden="false" customHeight="true" outlineLevel="0" collapsed="false">
      <c r="A108" s="120"/>
      <c r="B108" s="47"/>
      <c r="C108" s="121"/>
      <c r="D108" s="67"/>
      <c r="E108" s="122"/>
      <c r="F108" s="122"/>
      <c r="G108" s="123"/>
      <c r="H108" s="124"/>
      <c r="I108" s="125" t="n">
        <f aca="false">D107*(F108-E107)                                            +N(" QTY*(buy price-Sell price ) ")</f>
        <v>0</v>
      </c>
      <c r="J108" s="53" t="str">
        <f aca="false">IF(F108=0,"0.00",IF(H108="yes",-15.93+I108-SUM(T108:Y108),I108-SUM(T108:Y108)))</f>
        <v>0.00</v>
      </c>
      <c r="K108" s="54" t="n">
        <f aca="false">IF(H108="yes",15.93+SUM(T108:Y108),SUM(T108:Y108))</f>
        <v>0</v>
      </c>
      <c r="L108" s="55" t="n">
        <f aca="false">D107*(F108+E107)</f>
        <v>0</v>
      </c>
      <c r="M108" s="126" t="str">
        <f aca="false">IF(J108="0.00"," - ",IF(J108&gt;0,"Profit","Loss"))</f>
        <v> - </v>
      </c>
      <c r="N108" s="57" t="str">
        <f aca="false">IFERROR(J108/(D107*E107)," - ")</f>
        <v> - </v>
      </c>
      <c r="O108" s="132"/>
      <c r="P108" s="129" t="n">
        <f aca="false">IFERROR((O108-E111)/E111,0)</f>
        <v>0</v>
      </c>
      <c r="Q108" s="130" t="str">
        <f aca="false">IF(C107=0, " - ",C107)</f>
        <v> - </v>
      </c>
      <c r="R108" s="131" t="str">
        <f aca="false">IF(D107=0, " - " ,( IF(F108=0,D107*E107+K108,"Closed")))</f>
        <v> - </v>
      </c>
      <c r="S108" s="8"/>
      <c r="T108" s="60" t="n">
        <f aca="false">0</f>
        <v>0</v>
      </c>
      <c r="U108" s="61" t="n">
        <f aca="false">0.001*L108</f>
        <v>0</v>
      </c>
      <c r="V108" s="72" t="n">
        <f aca="false">0.0000325*L108</f>
        <v>0</v>
      </c>
      <c r="W108" s="62" t="n">
        <f aca="false">0.18*V108</f>
        <v>0</v>
      </c>
      <c r="X108" s="73" t="n">
        <f aca="false">0.0000005*L108</f>
        <v>0</v>
      </c>
      <c r="Y108" s="63" t="n">
        <f aca="false">0.000075*L108</f>
        <v>0</v>
      </c>
      <c r="Z108" s="8"/>
      <c r="AA108" s="9"/>
      <c r="AB108" s="8"/>
      <c r="AC108" s="8"/>
      <c r="AD108" s="8"/>
      <c r="AE108" s="8"/>
      <c r="AF108" s="8"/>
      <c r="AG108" s="8"/>
    </row>
    <row r="109" customFormat="false" ht="21.3" hidden="false" customHeight="true" outlineLevel="0" collapsed="false">
      <c r="A109" s="120"/>
      <c r="B109" s="47"/>
      <c r="C109" s="121"/>
      <c r="D109" s="67"/>
      <c r="E109" s="122"/>
      <c r="F109" s="122"/>
      <c r="G109" s="123"/>
      <c r="H109" s="124"/>
      <c r="I109" s="125" t="n">
        <f aca="false">D108*(F109-E108)                                            +N(" QTY*(buy price-Sell price ) ")</f>
        <v>0</v>
      </c>
      <c r="J109" s="53" t="str">
        <f aca="false">IF(F109=0,"0.00",IF(H109="yes",-15.93+I109-SUM(T109:Y109),I109-SUM(T109:Y109)))</f>
        <v>0.00</v>
      </c>
      <c r="K109" s="54" t="n">
        <f aca="false">IF(H109="yes",15.93+SUM(T109:Y109),SUM(T109:Y109))</f>
        <v>0</v>
      </c>
      <c r="L109" s="55" t="n">
        <f aca="false">D108*(F109+E108)</f>
        <v>0</v>
      </c>
      <c r="M109" s="126" t="str">
        <f aca="false">IF(J109="0.00"," - ",IF(J109&gt;0,"Profit","Loss"))</f>
        <v> - </v>
      </c>
      <c r="N109" s="57" t="str">
        <f aca="false">IFERROR(J109/(D108*E108)," - ")</f>
        <v> - </v>
      </c>
      <c r="O109" s="132"/>
      <c r="P109" s="129" t="n">
        <f aca="false">IFERROR((O109-E109)/E109,0)</f>
        <v>0</v>
      </c>
      <c r="Q109" s="130" t="str">
        <f aca="false">IF(C108=0, " - ",C108)</f>
        <v> - </v>
      </c>
      <c r="R109" s="131" t="str">
        <f aca="false">IF(D108=0, " - " ,( IF(F109=0,D108*E108+K109,"Closed")))</f>
        <v> - </v>
      </c>
      <c r="S109" s="8"/>
      <c r="T109" s="60" t="n">
        <f aca="false">0</f>
        <v>0</v>
      </c>
      <c r="U109" s="61" t="n">
        <f aca="false">0.001*L109</f>
        <v>0</v>
      </c>
      <c r="V109" s="72" t="n">
        <f aca="false">0.0000325*L109</f>
        <v>0</v>
      </c>
      <c r="W109" s="62" t="n">
        <f aca="false">0.18*V109</f>
        <v>0</v>
      </c>
      <c r="X109" s="73" t="n">
        <f aca="false">0.0000005*L109</f>
        <v>0</v>
      </c>
      <c r="Y109" s="63" t="n">
        <f aca="false">0.000075*L109</f>
        <v>0</v>
      </c>
      <c r="Z109" s="8"/>
      <c r="AA109" s="9"/>
      <c r="AB109" s="8"/>
      <c r="AC109" s="8"/>
      <c r="AD109" s="8"/>
      <c r="AE109" s="8"/>
      <c r="AF109" s="8"/>
      <c r="AG109" s="8"/>
    </row>
    <row r="110" customFormat="false" ht="21.3" hidden="false" customHeight="true" outlineLevel="0" collapsed="false">
      <c r="A110" s="120"/>
      <c r="B110" s="47"/>
      <c r="C110" s="121"/>
      <c r="D110" s="67"/>
      <c r="E110" s="122"/>
      <c r="F110" s="122"/>
      <c r="G110" s="123"/>
      <c r="H110" s="124"/>
      <c r="I110" s="125" t="n">
        <f aca="false">D109*(F110-E109)                                            +N(" QTY*(buy price-Sell price ) ")</f>
        <v>0</v>
      </c>
      <c r="J110" s="53" t="str">
        <f aca="false">IF(F110=0,"0.00",IF(H110="yes",-15.93+I110-SUM(T110:Y110),I110-SUM(T110:Y110)))</f>
        <v>0.00</v>
      </c>
      <c r="K110" s="54" t="n">
        <f aca="false">IF(H110="yes",15.93+SUM(T110:Y110),SUM(T110:Y110))</f>
        <v>0</v>
      </c>
      <c r="L110" s="55" t="n">
        <f aca="false">D109*(F110+E109)</f>
        <v>0</v>
      </c>
      <c r="M110" s="126" t="str">
        <f aca="false">IF(J110="0.00"," - ",IF(J110&gt;0,"Profit","Loss"))</f>
        <v> - </v>
      </c>
      <c r="N110" s="57" t="str">
        <f aca="false">IFERROR(J110/(D109*E109)," - ")</f>
        <v> - </v>
      </c>
      <c r="O110" s="132"/>
      <c r="P110" s="129" t="n">
        <f aca="false">IFERROR((O110-E109)/E109,0)</f>
        <v>0</v>
      </c>
      <c r="Q110" s="130" t="str">
        <f aca="false">IF(C109=0, " - ",C109)</f>
        <v> - </v>
      </c>
      <c r="R110" s="131" t="str">
        <f aca="false">IF(D109=0, " - " ,( IF(F110=0,D109*E109+K110,"Closed")))</f>
        <v> - </v>
      </c>
      <c r="S110" s="8"/>
      <c r="T110" s="60" t="n">
        <f aca="false">0</f>
        <v>0</v>
      </c>
      <c r="U110" s="61" t="n">
        <f aca="false">0.001*L110</f>
        <v>0</v>
      </c>
      <c r="V110" s="72" t="n">
        <f aca="false">0.0000325*L110</f>
        <v>0</v>
      </c>
      <c r="W110" s="62" t="n">
        <f aca="false">0.18*V110</f>
        <v>0</v>
      </c>
      <c r="X110" s="73" t="n">
        <f aca="false">0.0000005*L110</f>
        <v>0</v>
      </c>
      <c r="Y110" s="63" t="n">
        <f aca="false">0.000075*L110</f>
        <v>0</v>
      </c>
      <c r="Z110" s="8"/>
      <c r="AA110" s="9"/>
      <c r="AB110" s="8"/>
      <c r="AC110" s="8"/>
      <c r="AD110" s="8"/>
      <c r="AE110" s="8"/>
      <c r="AF110" s="8"/>
      <c r="AG110" s="8"/>
    </row>
    <row r="111" customFormat="false" ht="21.3" hidden="false" customHeight="true" outlineLevel="0" collapsed="false">
      <c r="A111" s="120"/>
      <c r="B111" s="47"/>
      <c r="C111" s="121"/>
      <c r="D111" s="67"/>
      <c r="E111" s="122"/>
      <c r="F111" s="122"/>
      <c r="G111" s="123"/>
      <c r="H111" s="124"/>
      <c r="I111" s="125" t="n">
        <f aca="false">D110*(F111-E110)                                            +N(" QTY*(buy price-Sell price ) ")</f>
        <v>0</v>
      </c>
      <c r="J111" s="53" t="str">
        <f aca="false">IF(F111=0,"0.00",IF(H111="yes",-15.93+I111-SUM(T111:Y111),I111-SUM(T111:Y111)))</f>
        <v>0.00</v>
      </c>
      <c r="K111" s="54" t="n">
        <f aca="false">IF(H111="yes",15.93+SUM(T111:Y111),SUM(T111:Y111))</f>
        <v>0</v>
      </c>
      <c r="L111" s="55" t="n">
        <f aca="false">D110*(F111+E110)</f>
        <v>0</v>
      </c>
      <c r="M111" s="126" t="str">
        <f aca="false">IF(J111="0.00"," - ",IF(J111&gt;0,"Profit","Loss"))</f>
        <v> - </v>
      </c>
      <c r="N111" s="57" t="str">
        <f aca="false">IFERROR(J111/(D110*E110)," - ")</f>
        <v> - </v>
      </c>
      <c r="O111" s="132"/>
      <c r="P111" s="129" t="n">
        <f aca="false">IFERROR((O111-E110)/E110,0)</f>
        <v>0</v>
      </c>
      <c r="Q111" s="130" t="str">
        <f aca="false">IF(C110=0, " - ",C110)</f>
        <v> - </v>
      </c>
      <c r="R111" s="131" t="str">
        <f aca="false">IF(D110=0, " - " ,( IF(F111=0,D110*E110+K111,"Closed")))</f>
        <v> - </v>
      </c>
      <c r="S111" s="8"/>
      <c r="T111" s="60" t="n">
        <f aca="false">0</f>
        <v>0</v>
      </c>
      <c r="U111" s="61" t="n">
        <f aca="false">0.001*L111</f>
        <v>0</v>
      </c>
      <c r="V111" s="72" t="n">
        <f aca="false">0.0000325*L111</f>
        <v>0</v>
      </c>
      <c r="W111" s="62" t="n">
        <f aca="false">0.18*V111</f>
        <v>0</v>
      </c>
      <c r="X111" s="73" t="n">
        <f aca="false">0.0000005*L111</f>
        <v>0</v>
      </c>
      <c r="Y111" s="63" t="n">
        <f aca="false">0.000075*L111</f>
        <v>0</v>
      </c>
      <c r="Z111" s="8"/>
      <c r="AA111" s="9"/>
      <c r="AB111" s="8"/>
      <c r="AC111" s="8"/>
      <c r="AD111" s="8"/>
      <c r="AE111" s="8"/>
      <c r="AF111" s="8"/>
      <c r="AG111" s="8"/>
    </row>
    <row r="112" customFormat="false" ht="21.3" hidden="false" customHeight="true" outlineLevel="0" collapsed="false">
      <c r="A112" s="120"/>
      <c r="B112" s="47"/>
      <c r="C112" s="121"/>
      <c r="D112" s="67"/>
      <c r="E112" s="122"/>
      <c r="F112" s="122"/>
      <c r="G112" s="123"/>
      <c r="H112" s="124"/>
      <c r="I112" s="125" t="n">
        <f aca="false">D111*(F112-E111)                                            +N(" QTY*(buy price-Sell price ) ")</f>
        <v>0</v>
      </c>
      <c r="J112" s="53" t="str">
        <f aca="false">IF(F112=0,"0.00",IF(H112="yes",-15.93+I112-SUM(T112:Y112),I112-SUM(T112:Y112)))</f>
        <v>0.00</v>
      </c>
      <c r="K112" s="54" t="n">
        <f aca="false">IF(H112="yes",15.93+SUM(T112:Y112),SUM(T112:Y112))</f>
        <v>0</v>
      </c>
      <c r="L112" s="55" t="n">
        <f aca="false">D111*(F112+E111)</f>
        <v>0</v>
      </c>
      <c r="M112" s="126" t="str">
        <f aca="false">IF(J112="0.00"," - ",IF(J112&gt;0,"Profit","Loss"))</f>
        <v> - </v>
      </c>
      <c r="N112" s="57" t="str">
        <f aca="false">IFERROR(J112/(D111*E111)," - ")</f>
        <v> - </v>
      </c>
      <c r="O112" s="132"/>
      <c r="P112" s="129" t="n">
        <f aca="false">IFERROR((O112-E111)/E111,0)</f>
        <v>0</v>
      </c>
      <c r="Q112" s="130" t="str">
        <f aca="false">IF(C111=0, " - ",C111)</f>
        <v> - </v>
      </c>
      <c r="R112" s="131" t="str">
        <f aca="false">IF(D111=0, " - " ,( IF(F112=0,D111*E111+K112,"Closed")))</f>
        <v> - </v>
      </c>
      <c r="S112" s="8"/>
      <c r="T112" s="60" t="n">
        <f aca="false">0</f>
        <v>0</v>
      </c>
      <c r="U112" s="61" t="n">
        <f aca="false">0.001*L112</f>
        <v>0</v>
      </c>
      <c r="V112" s="72" t="n">
        <f aca="false">0.0000325*L112</f>
        <v>0</v>
      </c>
      <c r="W112" s="62" t="n">
        <f aca="false">0.18*V112</f>
        <v>0</v>
      </c>
      <c r="X112" s="73" t="n">
        <f aca="false">0.0000005*L112</f>
        <v>0</v>
      </c>
      <c r="Y112" s="63" t="n">
        <f aca="false">0.000075*L112</f>
        <v>0</v>
      </c>
      <c r="Z112" s="8"/>
      <c r="AA112" s="9"/>
      <c r="AB112" s="8"/>
      <c r="AC112" s="8"/>
      <c r="AD112" s="8"/>
      <c r="AE112" s="8"/>
      <c r="AF112" s="8"/>
      <c r="AG112" s="8"/>
    </row>
    <row r="113" customFormat="false" ht="21.3" hidden="false" customHeight="true" outlineLevel="0" collapsed="false">
      <c r="A113" s="120"/>
      <c r="B113" s="47"/>
      <c r="C113" s="121"/>
      <c r="D113" s="67"/>
      <c r="E113" s="122"/>
      <c r="F113" s="122"/>
      <c r="G113" s="123"/>
      <c r="H113" s="124"/>
      <c r="I113" s="125" t="n">
        <f aca="false">D113*(F113-E113)                                            +N(" QTY*(buy price-Sell price ) ")</f>
        <v>0</v>
      </c>
      <c r="J113" s="53" t="str">
        <f aca="false">IF(F113=0,"0.00",IF(H113="yes",-15.93+I113-SUM(T113:Y113),I113-SUM(T113:Y113)))</f>
        <v>0.00</v>
      </c>
      <c r="K113" s="54" t="n">
        <f aca="false">IF(H113="yes",15.93+SUM(T113:Y113),SUM(T113:Y113))</f>
        <v>0</v>
      </c>
      <c r="L113" s="55" t="n">
        <f aca="false">D113*(F113+E113)</f>
        <v>0</v>
      </c>
      <c r="M113" s="126" t="str">
        <f aca="false">IF(J113="0.00"," - ",IF(J113&gt;0,"Profit","Loss"))</f>
        <v> - </v>
      </c>
      <c r="N113" s="57" t="str">
        <f aca="false">IFERROR(J113/(D113*E113)," - ")</f>
        <v> - </v>
      </c>
      <c r="O113" s="132"/>
      <c r="P113" s="129" t="n">
        <f aca="false">IFERROR((O113-E113)/E113,0)</f>
        <v>0</v>
      </c>
      <c r="Q113" s="130" t="str">
        <f aca="false">IF(C113=0, " - ",C113)</f>
        <v> - </v>
      </c>
      <c r="R113" s="131" t="str">
        <f aca="false">IF(D113=0, " - " ,( IF(F113=0,D113*E113+K113,"Closed")))</f>
        <v> - </v>
      </c>
      <c r="S113" s="8"/>
      <c r="T113" s="60" t="n">
        <f aca="false">0</f>
        <v>0</v>
      </c>
      <c r="U113" s="61" t="n">
        <f aca="false">0.001*L113</f>
        <v>0</v>
      </c>
      <c r="V113" s="72" t="n">
        <f aca="false">0.0000325*L113</f>
        <v>0</v>
      </c>
      <c r="W113" s="62" t="n">
        <f aca="false">0.18*V113</f>
        <v>0</v>
      </c>
      <c r="X113" s="73" t="n">
        <f aca="false">0.0000005*L113</f>
        <v>0</v>
      </c>
      <c r="Y113" s="63" t="n">
        <f aca="false">0.000075*L113</f>
        <v>0</v>
      </c>
      <c r="Z113" s="8"/>
      <c r="AA113" s="9"/>
      <c r="AB113" s="8"/>
      <c r="AC113" s="8"/>
      <c r="AD113" s="8"/>
      <c r="AE113" s="8"/>
      <c r="AF113" s="8"/>
      <c r="AG113" s="8"/>
    </row>
    <row r="114" customFormat="false" ht="21.3" hidden="false" customHeight="true" outlineLevel="0" collapsed="false">
      <c r="A114" s="120"/>
      <c r="B114" s="47"/>
      <c r="C114" s="121"/>
      <c r="D114" s="67"/>
      <c r="E114" s="122"/>
      <c r="F114" s="122"/>
      <c r="G114" s="123"/>
      <c r="H114" s="124"/>
      <c r="I114" s="125" t="n">
        <f aca="false">D114*(F114-E114)                                            +N(" QTY*(buy price-Sell price ) ")</f>
        <v>0</v>
      </c>
      <c r="J114" s="53" t="str">
        <f aca="false">IF(F114=0,"0.00",IF(H114="yes",-15.93+I114-SUM(T114:Y114),I114-SUM(T114:Y114)))</f>
        <v>0.00</v>
      </c>
      <c r="K114" s="54" t="n">
        <f aca="false">IF(H114="yes",15.93+SUM(T114:Y114),SUM(T114:Y114))</f>
        <v>0</v>
      </c>
      <c r="L114" s="55" t="n">
        <f aca="false">D114*(F114+E114)</f>
        <v>0</v>
      </c>
      <c r="M114" s="126" t="str">
        <f aca="false">IF(J114="0.00"," - ",IF(J114&gt;0,"Profit","Loss"))</f>
        <v> - </v>
      </c>
      <c r="N114" s="57" t="str">
        <f aca="false">IFERROR(J114/(D114*E114)," - ")</f>
        <v> - </v>
      </c>
      <c r="O114" s="132"/>
      <c r="P114" s="129" t="n">
        <f aca="false">IFERROR((O114-E114)/E114,0)</f>
        <v>0</v>
      </c>
      <c r="Q114" s="130" t="str">
        <f aca="false">IF(C114=0, " - ",C114)</f>
        <v> - </v>
      </c>
      <c r="R114" s="131" t="str">
        <f aca="false">IF(D114=0, " - " ,( IF(F114=0,D114*E114+K114,"Closed")))</f>
        <v> - </v>
      </c>
      <c r="S114" s="8"/>
      <c r="T114" s="60" t="n">
        <f aca="false">0</f>
        <v>0</v>
      </c>
      <c r="U114" s="61" t="n">
        <f aca="false">0.001*L114</f>
        <v>0</v>
      </c>
      <c r="V114" s="72" t="n">
        <f aca="false">0.0000325*L114</f>
        <v>0</v>
      </c>
      <c r="W114" s="62" t="n">
        <f aca="false">0.18*V114</f>
        <v>0</v>
      </c>
      <c r="X114" s="73" t="n">
        <f aca="false">0.0000005*L114</f>
        <v>0</v>
      </c>
      <c r="Y114" s="63" t="n">
        <f aca="false">0.000075*L114</f>
        <v>0</v>
      </c>
      <c r="Z114" s="8"/>
      <c r="AA114" s="9"/>
      <c r="AB114" s="8"/>
      <c r="AC114" s="8"/>
      <c r="AD114" s="8"/>
      <c r="AE114" s="8"/>
      <c r="AF114" s="8"/>
      <c r="AG114" s="8"/>
    </row>
    <row r="115" customFormat="false" ht="21.3" hidden="false" customHeight="true" outlineLevel="0" collapsed="false">
      <c r="A115" s="120"/>
      <c r="B115" s="47"/>
      <c r="C115" s="121"/>
      <c r="D115" s="67"/>
      <c r="E115" s="122"/>
      <c r="F115" s="122"/>
      <c r="G115" s="123"/>
      <c r="H115" s="124"/>
      <c r="I115" s="125" t="n">
        <f aca="false">D115*(F115-E115)                                            +N(" QTY*(buy price-Sell price ) ")</f>
        <v>0</v>
      </c>
      <c r="J115" s="53" t="str">
        <f aca="false">IF(F115=0,"0.00",IF(H115="yes",-15.93+I115-SUM(T115:Y115),I115-SUM(T115:Y115)))</f>
        <v>0.00</v>
      </c>
      <c r="K115" s="54" t="n">
        <f aca="false">IF(H115="yes",15.93+SUM(T115:Y115),SUM(T115:Y115))</f>
        <v>0</v>
      </c>
      <c r="L115" s="55" t="n">
        <f aca="false">D115*(F115+E115)</f>
        <v>0</v>
      </c>
      <c r="M115" s="126" t="str">
        <f aca="false">IF(J115="0.00"," - ",IF(J115&gt;0,"Profit","Loss"))</f>
        <v> - </v>
      </c>
      <c r="N115" s="57" t="str">
        <f aca="false">IFERROR(J115/(D115*E115)," - ")</f>
        <v> - </v>
      </c>
      <c r="O115" s="132"/>
      <c r="P115" s="129" t="n">
        <f aca="false">IFERROR((O115-E115)/E115,0)</f>
        <v>0</v>
      </c>
      <c r="Q115" s="130" t="str">
        <f aca="false">IF(C115=0, " - ",C115)</f>
        <v> - </v>
      </c>
      <c r="R115" s="131" t="str">
        <f aca="false">IF(D115=0, " - " ,( IF(F115=0,D115*E115+K115,"Closed")))</f>
        <v> - </v>
      </c>
      <c r="S115" s="8"/>
      <c r="T115" s="60" t="n">
        <f aca="false">0</f>
        <v>0</v>
      </c>
      <c r="U115" s="61" t="n">
        <f aca="false">0.001*L115</f>
        <v>0</v>
      </c>
      <c r="V115" s="72" t="n">
        <f aca="false">0.0000325*L115</f>
        <v>0</v>
      </c>
      <c r="W115" s="62" t="n">
        <f aca="false">0.18*V115</f>
        <v>0</v>
      </c>
      <c r="X115" s="73" t="n">
        <f aca="false">0.0000005*L115</f>
        <v>0</v>
      </c>
      <c r="Y115" s="63" t="n">
        <f aca="false">0.000075*L115</f>
        <v>0</v>
      </c>
      <c r="Z115" s="8"/>
      <c r="AA115" s="9"/>
      <c r="AB115" s="8"/>
      <c r="AC115" s="8"/>
      <c r="AD115" s="8"/>
      <c r="AE115" s="8"/>
      <c r="AF115" s="8"/>
      <c r="AG115" s="8"/>
    </row>
    <row r="116" customFormat="false" ht="21.3" hidden="false" customHeight="true" outlineLevel="0" collapsed="false">
      <c r="A116" s="120"/>
      <c r="B116" s="47"/>
      <c r="C116" s="121"/>
      <c r="D116" s="67"/>
      <c r="E116" s="122"/>
      <c r="F116" s="122"/>
      <c r="G116" s="123"/>
      <c r="H116" s="124"/>
      <c r="I116" s="125" t="n">
        <f aca="false">D116*(F116-E116)                                            +N(" QTY*(buy price-Sell price ) ")</f>
        <v>0</v>
      </c>
      <c r="J116" s="53" t="str">
        <f aca="false">IF(F116=0,"0.00",IF(H116="yes",-15.93+I116-SUM(T116:Y116),I116-SUM(T116:Y116)))</f>
        <v>0.00</v>
      </c>
      <c r="K116" s="54" t="n">
        <f aca="false">IF(H116="yes",15.93+SUM(T116:Y116),SUM(T116:Y116))</f>
        <v>0</v>
      </c>
      <c r="L116" s="55" t="n">
        <f aca="false">D116*(F116+E116)</f>
        <v>0</v>
      </c>
      <c r="M116" s="126" t="str">
        <f aca="false">IF(J116="0.00"," - ",IF(J116&gt;0,"Profit","Loss"))</f>
        <v> - </v>
      </c>
      <c r="N116" s="57" t="str">
        <f aca="false">IFERROR(J116/(D116*E116)," - ")</f>
        <v> - </v>
      </c>
      <c r="O116" s="132"/>
      <c r="P116" s="129" t="n">
        <f aca="false">IFERROR((O116-E116)/E116,0)</f>
        <v>0</v>
      </c>
      <c r="Q116" s="130" t="str">
        <f aca="false">IF(C116=0, " - ",C116)</f>
        <v> - </v>
      </c>
      <c r="R116" s="131" t="str">
        <f aca="false">IF(D116=0, " - " ,( IF(F116=0,D116*E116+K116,"Closed")))</f>
        <v> - </v>
      </c>
      <c r="S116" s="8"/>
      <c r="T116" s="60" t="n">
        <f aca="false">0</f>
        <v>0</v>
      </c>
      <c r="U116" s="61" t="n">
        <f aca="false">0.001*L116</f>
        <v>0</v>
      </c>
      <c r="V116" s="72" t="n">
        <f aca="false">0.0000325*L116</f>
        <v>0</v>
      </c>
      <c r="W116" s="62" t="n">
        <f aca="false">0.18*V116</f>
        <v>0</v>
      </c>
      <c r="X116" s="73" t="n">
        <f aca="false">0.0000005*L116</f>
        <v>0</v>
      </c>
      <c r="Y116" s="63" t="n">
        <f aca="false">0.000075*L116</f>
        <v>0</v>
      </c>
      <c r="Z116" s="8"/>
      <c r="AA116" s="9"/>
      <c r="AB116" s="8"/>
      <c r="AC116" s="8"/>
      <c r="AD116" s="8"/>
      <c r="AE116" s="8"/>
      <c r="AF116" s="8"/>
      <c r="AG116" s="8"/>
    </row>
    <row r="117" customFormat="false" ht="21.3" hidden="false" customHeight="true" outlineLevel="0" collapsed="false">
      <c r="A117" s="120"/>
      <c r="B117" s="47"/>
      <c r="C117" s="121"/>
      <c r="D117" s="67"/>
      <c r="E117" s="122"/>
      <c r="F117" s="122"/>
      <c r="G117" s="123"/>
      <c r="H117" s="124"/>
      <c r="I117" s="125" t="n">
        <f aca="false">D117*(F117-E117)                                            +N(" QTY*(buy price-Sell price ) ")</f>
        <v>0</v>
      </c>
      <c r="J117" s="53" t="str">
        <f aca="false">IF(F117=0,"0.00",IF(H117="yes",-15.93+I117-SUM(T117:Y117),I117-SUM(T117:Y117)))</f>
        <v>0.00</v>
      </c>
      <c r="K117" s="54" t="n">
        <f aca="false">IF(H117="yes",15.93+SUM(T117:Y117),SUM(T117:Y117))</f>
        <v>0</v>
      </c>
      <c r="L117" s="55" t="n">
        <f aca="false">D117*(F117+E117)</f>
        <v>0</v>
      </c>
      <c r="M117" s="126" t="str">
        <f aca="false">IF(J117="0.00"," - ",IF(J117&gt;0,"Profit","Loss"))</f>
        <v> - </v>
      </c>
      <c r="N117" s="57" t="str">
        <f aca="false">IFERROR(J117/(D117*E117)," - ")</f>
        <v> - </v>
      </c>
      <c r="O117" s="132"/>
      <c r="P117" s="129" t="n">
        <f aca="false">IFERROR((O117-E117)/E117,0)</f>
        <v>0</v>
      </c>
      <c r="Q117" s="130" t="str">
        <f aca="false">IF(C117=0, " - ",C117)</f>
        <v> - </v>
      </c>
      <c r="R117" s="131" t="str">
        <f aca="false">IF(D117=0, " - " ,( IF(F117=0,D117*E117+K117,"Closed")))</f>
        <v> - </v>
      </c>
      <c r="S117" s="8"/>
      <c r="T117" s="60" t="n">
        <f aca="false">0</f>
        <v>0</v>
      </c>
      <c r="U117" s="61" t="n">
        <f aca="false">0.001*L117</f>
        <v>0</v>
      </c>
      <c r="V117" s="72" t="n">
        <f aca="false">0.0000325*L117</f>
        <v>0</v>
      </c>
      <c r="W117" s="62" t="n">
        <f aca="false">0.18*V117</f>
        <v>0</v>
      </c>
      <c r="X117" s="73" t="n">
        <f aca="false">0.0000005*L117</f>
        <v>0</v>
      </c>
      <c r="Y117" s="63" t="n">
        <f aca="false">0.000075*L117</f>
        <v>0</v>
      </c>
      <c r="Z117" s="8"/>
      <c r="AA117" s="9"/>
      <c r="AB117" s="8"/>
      <c r="AC117" s="8"/>
      <c r="AD117" s="8"/>
      <c r="AE117" s="8"/>
      <c r="AF117" s="8"/>
      <c r="AG117" s="8"/>
    </row>
    <row r="118" customFormat="false" ht="21.3" hidden="false" customHeight="true" outlineLevel="0" collapsed="false">
      <c r="A118" s="120"/>
      <c r="B118" s="47"/>
      <c r="C118" s="121"/>
      <c r="D118" s="67"/>
      <c r="E118" s="122"/>
      <c r="F118" s="122"/>
      <c r="G118" s="123"/>
      <c r="H118" s="124"/>
      <c r="I118" s="125" t="n">
        <f aca="false">D118*(F118-E118)                                            +N(" QTY*(buy price-Sell price ) ")</f>
        <v>0</v>
      </c>
      <c r="J118" s="53" t="str">
        <f aca="false">IF(F118=0,"0.00",IF(H118="yes",-15.93+I118-SUM(T118:Y118),I118-SUM(T118:Y118)))</f>
        <v>0.00</v>
      </c>
      <c r="K118" s="54" t="n">
        <f aca="false">IF(H118="yes",15.93+SUM(T118:Y118),SUM(T118:Y118))</f>
        <v>0</v>
      </c>
      <c r="L118" s="55" t="n">
        <f aca="false">D118*(F118+E118)</f>
        <v>0</v>
      </c>
      <c r="M118" s="126" t="str">
        <f aca="false">IF(J118="0.00"," - ",IF(J118&gt;0,"Profit","Loss"))</f>
        <v> - </v>
      </c>
      <c r="N118" s="57" t="str">
        <f aca="false">IFERROR(J118/(D118*E118)," - ")</f>
        <v> - </v>
      </c>
      <c r="O118" s="132"/>
      <c r="P118" s="129" t="n">
        <f aca="false">IFERROR((O118-E118)/E118,0)</f>
        <v>0</v>
      </c>
      <c r="Q118" s="130" t="str">
        <f aca="false">IF(C118=0, " - ",C118)</f>
        <v> - </v>
      </c>
      <c r="R118" s="131" t="str">
        <f aca="false">IF(D118=0, " - " ,( IF(F118=0,D118*E118+K118,"Closed")))</f>
        <v> - </v>
      </c>
      <c r="S118" s="8"/>
      <c r="T118" s="60" t="n">
        <f aca="false">0</f>
        <v>0</v>
      </c>
      <c r="U118" s="61" t="n">
        <f aca="false">0.001*L118</f>
        <v>0</v>
      </c>
      <c r="V118" s="72" t="n">
        <f aca="false">0.0000325*L118</f>
        <v>0</v>
      </c>
      <c r="W118" s="62" t="n">
        <f aca="false">0.18*V118</f>
        <v>0</v>
      </c>
      <c r="X118" s="73" t="n">
        <f aca="false">0.0000005*L118</f>
        <v>0</v>
      </c>
      <c r="Y118" s="63" t="n">
        <f aca="false">0.000075*L118</f>
        <v>0</v>
      </c>
      <c r="Z118" s="8"/>
      <c r="AA118" s="9"/>
      <c r="AB118" s="8"/>
      <c r="AC118" s="8"/>
      <c r="AD118" s="8"/>
      <c r="AE118" s="8"/>
      <c r="AF118" s="8"/>
      <c r="AG118" s="8"/>
    </row>
    <row r="119" customFormat="false" ht="21.3" hidden="false" customHeight="true" outlineLevel="0" collapsed="false">
      <c r="A119" s="120"/>
      <c r="B119" s="47"/>
      <c r="C119" s="121"/>
      <c r="D119" s="67"/>
      <c r="E119" s="122"/>
      <c r="F119" s="122"/>
      <c r="G119" s="123"/>
      <c r="H119" s="124"/>
      <c r="I119" s="125" t="n">
        <f aca="false">D119*(F119-E119)                                            +N(" QTY*(buy price-Sell price ) ")</f>
        <v>0</v>
      </c>
      <c r="J119" s="53" t="str">
        <f aca="false">IF(F119=0,"0.00",IF(H119="yes",-15.93+I119-SUM(T119:Y119),I119-SUM(T119:Y119)))</f>
        <v>0.00</v>
      </c>
      <c r="K119" s="54" t="n">
        <f aca="false">IF(H119="yes",15.93+SUM(T119:Y119),SUM(T119:Y119))</f>
        <v>0</v>
      </c>
      <c r="L119" s="55" t="n">
        <f aca="false">D119*(F119+E119)</f>
        <v>0</v>
      </c>
      <c r="M119" s="126" t="str">
        <f aca="false">IF(J119="0.00"," - ",IF(J119&gt;0,"Profit","Loss"))</f>
        <v> - </v>
      </c>
      <c r="N119" s="57" t="str">
        <f aca="false">IFERROR(J119/(D119*E119)," - ")</f>
        <v> - </v>
      </c>
      <c r="O119" s="132"/>
      <c r="P119" s="129" t="n">
        <f aca="false">IFERROR((O119-E120)/E120,0)</f>
        <v>0</v>
      </c>
      <c r="Q119" s="130" t="str">
        <f aca="false">IF(C119=0, " - ",C119)</f>
        <v> - </v>
      </c>
      <c r="R119" s="131" t="str">
        <f aca="false">IF(D119=0, " - " ,( IF(F119=0,D119*E119+K119,"Closed")))</f>
        <v> - </v>
      </c>
      <c r="S119" s="8"/>
      <c r="T119" s="60" t="n">
        <f aca="false">0</f>
        <v>0</v>
      </c>
      <c r="U119" s="61" t="n">
        <f aca="false">0.001*L119</f>
        <v>0</v>
      </c>
      <c r="V119" s="72" t="n">
        <f aca="false">0.0000325*L119</f>
        <v>0</v>
      </c>
      <c r="W119" s="62" t="n">
        <f aca="false">0.18*V119</f>
        <v>0</v>
      </c>
      <c r="X119" s="73" t="n">
        <f aca="false">0.0000005*L119</f>
        <v>0</v>
      </c>
      <c r="Y119" s="63" t="n">
        <f aca="false">0.000075*L119</f>
        <v>0</v>
      </c>
      <c r="Z119" s="8"/>
      <c r="AA119" s="9"/>
      <c r="AB119" s="8"/>
      <c r="AC119" s="8"/>
      <c r="AD119" s="8"/>
      <c r="AE119" s="8"/>
      <c r="AF119" s="8"/>
      <c r="AG119" s="8"/>
    </row>
    <row r="120" customFormat="false" ht="21.3" hidden="false" customHeight="true" outlineLevel="0" collapsed="false">
      <c r="A120" s="120"/>
      <c r="B120" s="47"/>
      <c r="C120" s="121"/>
      <c r="D120" s="67"/>
      <c r="E120" s="122"/>
      <c r="F120" s="122"/>
      <c r="G120" s="123"/>
      <c r="H120" s="124"/>
      <c r="I120" s="125" t="n">
        <f aca="false">D120*(F120-E120)                                            +N(" QTY*(buy price-Sell price ) ")</f>
        <v>0</v>
      </c>
      <c r="J120" s="53" t="str">
        <f aca="false">IF(F120=0,"0.00",IF(H120="yes",-15.93+I120-SUM(T120:Y120),I120-SUM(T120:Y120)))</f>
        <v>0.00</v>
      </c>
      <c r="K120" s="54" t="n">
        <f aca="false">IF(H120="yes",15.93+SUM(T120:Y120),SUM(T120:Y120))</f>
        <v>0</v>
      </c>
      <c r="L120" s="55" t="n">
        <f aca="false">D120*(F120+E120)</f>
        <v>0</v>
      </c>
      <c r="M120" s="126" t="str">
        <f aca="false">IF(J120="0.00"," - ",IF(J120&gt;0,"Profit","Loss"))</f>
        <v> - </v>
      </c>
      <c r="N120" s="57" t="str">
        <f aca="false">IFERROR(J120/(D120*E120)," - ")</f>
        <v> - </v>
      </c>
      <c r="O120" s="132"/>
      <c r="P120" s="129" t="n">
        <f aca="false">IFERROR((O120-E120)/E120,0)</f>
        <v>0</v>
      </c>
      <c r="Q120" s="130" t="str">
        <f aca="false">IF(C120=0, " - ",C120)</f>
        <v> - </v>
      </c>
      <c r="R120" s="131" t="str">
        <f aca="false">IF(D120=0, " - " ,( IF(F120=0,D120*E120+K120,"Closed")))</f>
        <v> - </v>
      </c>
      <c r="S120" s="8"/>
      <c r="T120" s="60" t="n">
        <f aca="false">0</f>
        <v>0</v>
      </c>
      <c r="U120" s="61" t="n">
        <f aca="false">0.001*L120</f>
        <v>0</v>
      </c>
      <c r="V120" s="72" t="n">
        <f aca="false">0.0000325*L120</f>
        <v>0</v>
      </c>
      <c r="W120" s="62" t="n">
        <f aca="false">0.18*V120</f>
        <v>0</v>
      </c>
      <c r="X120" s="73" t="n">
        <f aca="false">0.0000005*L120</f>
        <v>0</v>
      </c>
      <c r="Y120" s="63" t="n">
        <f aca="false">0.000075*L120</f>
        <v>0</v>
      </c>
      <c r="Z120" s="8"/>
      <c r="AA120" s="9"/>
      <c r="AB120" s="8"/>
      <c r="AC120" s="8"/>
      <c r="AD120" s="8"/>
      <c r="AE120" s="8"/>
      <c r="AF120" s="8"/>
      <c r="AG120" s="8"/>
    </row>
    <row r="121" customFormat="false" ht="21.3" hidden="false" customHeight="true" outlineLevel="0" collapsed="false">
      <c r="A121" s="120"/>
      <c r="B121" s="47"/>
      <c r="C121" s="121"/>
      <c r="D121" s="67"/>
      <c r="E121" s="122"/>
      <c r="F121" s="122"/>
      <c r="G121" s="123"/>
      <c r="H121" s="124"/>
      <c r="I121" s="125" t="n">
        <f aca="false">D121*(F121-E121)                                            +N(" QTY*(buy price-Sell price ) ")</f>
        <v>0</v>
      </c>
      <c r="J121" s="53" t="str">
        <f aca="false">IF(F121=0,"0.00",IF(H121="yes",-15.93+I121-SUM(T121:Y121),I121-SUM(T121:Y121)))</f>
        <v>0.00</v>
      </c>
      <c r="K121" s="54" t="n">
        <f aca="false">IF(H121="yes",15.93+SUM(T121:Y121),SUM(T121:Y121))</f>
        <v>0</v>
      </c>
      <c r="L121" s="55" t="n">
        <f aca="false">D121*(F121+E121)</f>
        <v>0</v>
      </c>
      <c r="M121" s="126" t="str">
        <f aca="false">IF(J121="0.00"," - ",IF(J121&gt;0,"Profit","Loss"))</f>
        <v> - </v>
      </c>
      <c r="N121" s="57" t="str">
        <f aca="false">IFERROR(J121/(D121*E121)," - ")</f>
        <v> - </v>
      </c>
      <c r="O121" s="132"/>
      <c r="P121" s="129" t="n">
        <f aca="false">IFERROR((O121-E121)/E121,0)</f>
        <v>0</v>
      </c>
      <c r="Q121" s="130" t="str">
        <f aca="false">IF(C121=0, " - ",C121)</f>
        <v> - </v>
      </c>
      <c r="R121" s="131" t="str">
        <f aca="false">IF(D121=0, " - " ,( IF(F121=0,D121*E121+K121,"Closed")))</f>
        <v> - </v>
      </c>
      <c r="S121" s="8"/>
      <c r="T121" s="60" t="n">
        <f aca="false">0</f>
        <v>0</v>
      </c>
      <c r="U121" s="61" t="n">
        <f aca="false">0.001*L121</f>
        <v>0</v>
      </c>
      <c r="V121" s="72" t="n">
        <f aca="false">0.0000325*L121</f>
        <v>0</v>
      </c>
      <c r="W121" s="62" t="n">
        <f aca="false">0.18*V121</f>
        <v>0</v>
      </c>
      <c r="X121" s="73" t="n">
        <f aca="false">0.0000005*L121</f>
        <v>0</v>
      </c>
      <c r="Y121" s="63" t="n">
        <f aca="false">0.000075*L121</f>
        <v>0</v>
      </c>
      <c r="Z121" s="8"/>
      <c r="AA121" s="9"/>
      <c r="AB121" s="8"/>
      <c r="AC121" s="8"/>
      <c r="AD121" s="8"/>
      <c r="AE121" s="8"/>
      <c r="AF121" s="8"/>
      <c r="AG121" s="8"/>
    </row>
    <row r="122" customFormat="false" ht="21.3" hidden="false" customHeight="true" outlineLevel="0" collapsed="false">
      <c r="A122" s="120"/>
      <c r="B122" s="47"/>
      <c r="C122" s="121"/>
      <c r="D122" s="67"/>
      <c r="E122" s="122"/>
      <c r="F122" s="122"/>
      <c r="G122" s="123"/>
      <c r="H122" s="124"/>
      <c r="I122" s="125" t="n">
        <f aca="false">D122*(F122-E122)                                            +N(" QTY*(buy price-Sell price ) ")</f>
        <v>0</v>
      </c>
      <c r="J122" s="53" t="str">
        <f aca="false">IF(F122=0,"0.00",IF(H122="yes",-15.93+I122-SUM(T122:Y122),I122-SUM(T122:Y122)))</f>
        <v>0.00</v>
      </c>
      <c r="K122" s="54" t="n">
        <f aca="false">IF(H122="yes",15.93+SUM(T122:Y122),SUM(T122:Y122))</f>
        <v>0</v>
      </c>
      <c r="L122" s="55" t="n">
        <f aca="false">D122*(F122+E122)</f>
        <v>0</v>
      </c>
      <c r="M122" s="126" t="str">
        <f aca="false">IF(J122="0.00"," - ",IF(J122&gt;0,"Profit","Loss"))</f>
        <v> - </v>
      </c>
      <c r="N122" s="57" t="str">
        <f aca="false">IFERROR(J122/(D122*E122)," - ")</f>
        <v> - </v>
      </c>
      <c r="O122" s="132"/>
      <c r="P122" s="129" t="n">
        <f aca="false">IFERROR((O122-E122)/E122,0)</f>
        <v>0</v>
      </c>
      <c r="Q122" s="130" t="str">
        <f aca="false">IF(C122=0, " - ",C122)</f>
        <v> - </v>
      </c>
      <c r="R122" s="131" t="str">
        <f aca="false">IF(D122=0, " - " ,( IF(F122=0,D122*E122+K122,"Closed")))</f>
        <v> - </v>
      </c>
      <c r="S122" s="8"/>
      <c r="T122" s="60" t="n">
        <f aca="false">0</f>
        <v>0</v>
      </c>
      <c r="U122" s="61" t="n">
        <f aca="false">0.001*L122</f>
        <v>0</v>
      </c>
      <c r="V122" s="72" t="n">
        <f aca="false">0.0000325*L122</f>
        <v>0</v>
      </c>
      <c r="W122" s="62" t="n">
        <f aca="false">0.18*V122</f>
        <v>0</v>
      </c>
      <c r="X122" s="73" t="n">
        <f aca="false">0.0000005*L122</f>
        <v>0</v>
      </c>
      <c r="Y122" s="63" t="n">
        <f aca="false">0.000075*L122</f>
        <v>0</v>
      </c>
      <c r="Z122" s="8"/>
      <c r="AA122" s="9"/>
      <c r="AB122" s="8"/>
      <c r="AC122" s="8"/>
      <c r="AD122" s="8"/>
      <c r="AE122" s="8"/>
      <c r="AF122" s="8"/>
      <c r="AG122" s="8"/>
    </row>
    <row r="123" customFormat="false" ht="21.3" hidden="false" customHeight="true" outlineLevel="0" collapsed="false">
      <c r="A123" s="120"/>
      <c r="B123" s="47"/>
      <c r="C123" s="121"/>
      <c r="D123" s="67"/>
      <c r="E123" s="122"/>
      <c r="F123" s="122"/>
      <c r="G123" s="123"/>
      <c r="H123" s="124"/>
      <c r="I123" s="125" t="n">
        <f aca="false">D123*(F123-E123)                                            +N(" QTY*(buy price-Sell price ) ")</f>
        <v>0</v>
      </c>
      <c r="J123" s="53" t="str">
        <f aca="false">IF(F123=0,"0.00",IF(H123="yes",-15.93+I123-SUM(T123:Y123),I123-SUM(T123:Y123)))</f>
        <v>0.00</v>
      </c>
      <c r="K123" s="54" t="n">
        <f aca="false">IF(H123="yes",15.93+SUM(T123:Y123),SUM(T123:Y123))</f>
        <v>0</v>
      </c>
      <c r="L123" s="55" t="n">
        <f aca="false">D123*(F123+E123)</f>
        <v>0</v>
      </c>
      <c r="M123" s="126" t="str">
        <f aca="false">IF(J123="0.00"," - ",IF(J123&gt;0,"Profit","Loss"))</f>
        <v> - </v>
      </c>
      <c r="N123" s="57" t="str">
        <f aca="false">IFERROR(J123/(D123*E123)," - ")</f>
        <v> - </v>
      </c>
      <c r="O123" s="132"/>
      <c r="P123" s="129" t="n">
        <f aca="false">IFERROR((O123-E123)/E123,0)</f>
        <v>0</v>
      </c>
      <c r="Q123" s="130" t="str">
        <f aca="false">IF(C123=0, " - ",C123)</f>
        <v> - </v>
      </c>
      <c r="R123" s="131" t="str">
        <f aca="false">IF(D123=0, " - " ,( IF(F123=0,D123*E123+K123,"Closed")))</f>
        <v> - </v>
      </c>
      <c r="S123" s="8"/>
      <c r="T123" s="60" t="n">
        <f aca="false">0</f>
        <v>0</v>
      </c>
      <c r="U123" s="61" t="n">
        <f aca="false">0.001*L123</f>
        <v>0</v>
      </c>
      <c r="V123" s="72" t="n">
        <f aca="false">0.0000325*L123</f>
        <v>0</v>
      </c>
      <c r="W123" s="62" t="n">
        <f aca="false">0.18*V123</f>
        <v>0</v>
      </c>
      <c r="X123" s="73" t="n">
        <f aca="false">0.0000005*L123</f>
        <v>0</v>
      </c>
      <c r="Y123" s="63" t="n">
        <f aca="false">0.000075*L123</f>
        <v>0</v>
      </c>
      <c r="Z123" s="8"/>
      <c r="AA123" s="9"/>
      <c r="AB123" s="8"/>
      <c r="AC123" s="8"/>
      <c r="AD123" s="8"/>
      <c r="AE123" s="8"/>
      <c r="AF123" s="8"/>
      <c r="AG123" s="8"/>
    </row>
    <row r="124" customFormat="false" ht="21.3" hidden="false" customHeight="true" outlineLevel="0" collapsed="false">
      <c r="A124" s="120"/>
      <c r="B124" s="47"/>
      <c r="C124" s="121"/>
      <c r="D124" s="67"/>
      <c r="E124" s="122"/>
      <c r="F124" s="122"/>
      <c r="G124" s="123"/>
      <c r="H124" s="124"/>
      <c r="I124" s="125" t="n">
        <f aca="false">D124*(F124-E124)                                            +N(" QTY*(buy price-Sell price ) ")</f>
        <v>0</v>
      </c>
      <c r="J124" s="53" t="str">
        <f aca="false">IF(F124=0,"0.00",IF(H124="yes",-15.93+I124-SUM(T124:Y124),I124-SUM(T124:Y124)))</f>
        <v>0.00</v>
      </c>
      <c r="K124" s="54" t="n">
        <f aca="false">IF(H124="yes",15.93+SUM(T124:Y124),SUM(T124:Y124))</f>
        <v>0</v>
      </c>
      <c r="L124" s="55" t="n">
        <f aca="false">D124*(F124+E124)</f>
        <v>0</v>
      </c>
      <c r="M124" s="126" t="str">
        <f aca="false">IF(J124="0.00"," - ",IF(J124&gt;0,"Profit","Loss"))</f>
        <v> - </v>
      </c>
      <c r="N124" s="57" t="str">
        <f aca="false">IFERROR(J124/(D124*E124)," - ")</f>
        <v> - </v>
      </c>
      <c r="O124" s="132"/>
      <c r="P124" s="129" t="n">
        <f aca="false">IFERROR((O124-E124)/E124,0)</f>
        <v>0</v>
      </c>
      <c r="Q124" s="130" t="str">
        <f aca="false">IF(C124=0, " - ",C124)</f>
        <v> - </v>
      </c>
      <c r="R124" s="131" t="str">
        <f aca="false">IF(D124=0, " - " ,( IF(F124=0,D124*E124+K124,"Closed")))</f>
        <v> - </v>
      </c>
      <c r="S124" s="8"/>
      <c r="T124" s="60" t="n">
        <f aca="false">0</f>
        <v>0</v>
      </c>
      <c r="U124" s="61" t="n">
        <f aca="false">0.001*L124</f>
        <v>0</v>
      </c>
      <c r="V124" s="72" t="n">
        <f aca="false">0.0000325*L124</f>
        <v>0</v>
      </c>
      <c r="W124" s="62" t="n">
        <f aca="false">0.18*V124</f>
        <v>0</v>
      </c>
      <c r="X124" s="73" t="n">
        <f aca="false">0.0000005*L124</f>
        <v>0</v>
      </c>
      <c r="Y124" s="63" t="n">
        <f aca="false">0.000075*L124</f>
        <v>0</v>
      </c>
      <c r="Z124" s="8"/>
      <c r="AA124" s="9"/>
      <c r="AB124" s="8"/>
      <c r="AC124" s="8"/>
      <c r="AD124" s="8"/>
      <c r="AE124" s="8"/>
      <c r="AF124" s="8"/>
      <c r="AG124" s="8"/>
    </row>
    <row r="125" customFormat="false" ht="21.3" hidden="false" customHeight="true" outlineLevel="0" collapsed="false">
      <c r="A125" s="120"/>
      <c r="B125" s="47"/>
      <c r="C125" s="121"/>
      <c r="D125" s="67"/>
      <c r="E125" s="122"/>
      <c r="F125" s="122"/>
      <c r="G125" s="123"/>
      <c r="H125" s="124"/>
      <c r="I125" s="125" t="n">
        <f aca="false">D125*(F125-E125)                                            +N(" QTY*(buy price-Sell price ) ")</f>
        <v>0</v>
      </c>
      <c r="J125" s="53" t="str">
        <f aca="false">IF(F125=0,"0.00",IF(H125="yes",-15.93+I125-SUM(T125:Y125),I125-SUM(T125:Y125)))</f>
        <v>0.00</v>
      </c>
      <c r="K125" s="54" t="n">
        <f aca="false">IF(H125="yes",15.93+SUM(T125:Y125),SUM(T125:Y125))</f>
        <v>0</v>
      </c>
      <c r="L125" s="55" t="n">
        <f aca="false">D125*(F125+E125)</f>
        <v>0</v>
      </c>
      <c r="M125" s="126" t="str">
        <f aca="false">IF(J125="0.00"," - ",IF(J125&gt;0,"Profit","Loss"))</f>
        <v> - </v>
      </c>
      <c r="N125" s="57" t="str">
        <f aca="false">IFERROR(J125/(D125*E125)," - ")</f>
        <v> - </v>
      </c>
      <c r="O125" s="132"/>
      <c r="P125" s="129" t="n">
        <f aca="false">IFERROR((O125-E125)/E125,0)</f>
        <v>0</v>
      </c>
      <c r="Q125" s="130" t="str">
        <f aca="false">IF(C125=0, " - ",C125)</f>
        <v> - </v>
      </c>
      <c r="R125" s="131" t="str">
        <f aca="false">IF(D125=0, " - " ,( IF(F125=0,D125*E125+K125,"Closed")))</f>
        <v> - </v>
      </c>
      <c r="S125" s="8"/>
      <c r="T125" s="60" t="n">
        <f aca="false">0</f>
        <v>0</v>
      </c>
      <c r="U125" s="61" t="n">
        <f aca="false">0.001*L125</f>
        <v>0</v>
      </c>
      <c r="V125" s="72" t="n">
        <f aca="false">0.0000325*L125</f>
        <v>0</v>
      </c>
      <c r="W125" s="62" t="n">
        <f aca="false">0.18*V125</f>
        <v>0</v>
      </c>
      <c r="X125" s="73" t="n">
        <f aca="false">0.0000005*L125</f>
        <v>0</v>
      </c>
      <c r="Y125" s="63" t="n">
        <f aca="false">0.000075*L125</f>
        <v>0</v>
      </c>
      <c r="Z125" s="8"/>
      <c r="AA125" s="9"/>
      <c r="AB125" s="8"/>
      <c r="AC125" s="8"/>
      <c r="AD125" s="8"/>
      <c r="AE125" s="8"/>
      <c r="AF125" s="8"/>
      <c r="AG125" s="8"/>
    </row>
    <row r="126" customFormat="false" ht="21.3" hidden="false" customHeight="true" outlineLevel="0" collapsed="false">
      <c r="A126" s="120"/>
      <c r="B126" s="47"/>
      <c r="C126" s="121"/>
      <c r="D126" s="67"/>
      <c r="E126" s="122"/>
      <c r="F126" s="122"/>
      <c r="G126" s="123"/>
      <c r="H126" s="124"/>
      <c r="I126" s="125" t="n">
        <f aca="false">D126*(F126-E126)                                            +N(" QTY*(buy price-Sell price ) ")</f>
        <v>0</v>
      </c>
      <c r="J126" s="53" t="str">
        <f aca="false">IF(F126=0,"0.00",IF(H126="yes",-15.93+I126-SUM(T126:Y126),I126-SUM(T126:Y126)))</f>
        <v>0.00</v>
      </c>
      <c r="K126" s="54" t="n">
        <f aca="false">IF(H126="yes",15.93+SUM(T126:Y126),SUM(T126:Y126))</f>
        <v>0</v>
      </c>
      <c r="L126" s="55" t="n">
        <f aca="false">D126*(F126+E126)</f>
        <v>0</v>
      </c>
      <c r="M126" s="126" t="str">
        <f aca="false">IF(J126="0.00"," - ",IF(J126&gt;0,"Profit","Loss"))</f>
        <v> - </v>
      </c>
      <c r="N126" s="57" t="str">
        <f aca="false">IFERROR(J126/(D126*E126)," - ")</f>
        <v> - </v>
      </c>
      <c r="O126" s="132"/>
      <c r="P126" s="129" t="n">
        <f aca="false">IFERROR((O126-E126)/E126,0)</f>
        <v>0</v>
      </c>
      <c r="Q126" s="130" t="str">
        <f aca="false">IF(C126=0, " - ",C126)</f>
        <v> - </v>
      </c>
      <c r="R126" s="131" t="str">
        <f aca="false">IF(D126=0, " - " ,( IF(F126=0,D126*E126+K126,"Closed")))</f>
        <v> - </v>
      </c>
      <c r="S126" s="8"/>
      <c r="T126" s="60" t="n">
        <f aca="false">0</f>
        <v>0</v>
      </c>
      <c r="U126" s="61" t="n">
        <f aca="false">0.001*L126</f>
        <v>0</v>
      </c>
      <c r="V126" s="72" t="n">
        <f aca="false">0.0000325*L126</f>
        <v>0</v>
      </c>
      <c r="W126" s="62" t="n">
        <f aca="false">0.18*V126</f>
        <v>0</v>
      </c>
      <c r="X126" s="73" t="n">
        <f aca="false">0.0000005*L126</f>
        <v>0</v>
      </c>
      <c r="Y126" s="63" t="n">
        <f aca="false">0.000075*L126</f>
        <v>0</v>
      </c>
      <c r="Z126" s="8"/>
      <c r="AA126" s="9"/>
      <c r="AB126" s="8"/>
      <c r="AC126" s="8"/>
      <c r="AD126" s="8"/>
      <c r="AE126" s="8"/>
      <c r="AF126" s="8"/>
      <c r="AG126" s="8"/>
    </row>
    <row r="127" customFormat="false" ht="21.3" hidden="false" customHeight="true" outlineLevel="0" collapsed="false">
      <c r="A127" s="120"/>
      <c r="B127" s="47"/>
      <c r="C127" s="121"/>
      <c r="D127" s="67"/>
      <c r="E127" s="122"/>
      <c r="F127" s="122"/>
      <c r="G127" s="123"/>
      <c r="H127" s="124"/>
      <c r="I127" s="125" t="n">
        <f aca="false">D127*(F127-E127)                                            +N(" QTY*(buy price-Sell price ) ")</f>
        <v>0</v>
      </c>
      <c r="J127" s="53" t="str">
        <f aca="false">IF(F127=0,"0.00",IF(H127="yes",-15.93+I127-SUM(T127:Y127),I127-SUM(T127:Y127)))</f>
        <v>0.00</v>
      </c>
      <c r="K127" s="54" t="n">
        <f aca="false">IF(H127="yes",15.93+SUM(T127:Y127),SUM(T127:Y127))</f>
        <v>0</v>
      </c>
      <c r="L127" s="55" t="n">
        <f aca="false">D127*(F127+E127)</f>
        <v>0</v>
      </c>
      <c r="M127" s="126" t="str">
        <f aca="false">IF(J127="0.00"," - ",IF(J127&gt;0,"Profit","Loss"))</f>
        <v> - </v>
      </c>
      <c r="N127" s="57" t="str">
        <f aca="false">IFERROR(J127/(D127*E127)," - ")</f>
        <v> - </v>
      </c>
      <c r="O127" s="132"/>
      <c r="P127" s="129" t="n">
        <f aca="false">IFERROR((O127-E127)/E127,0)</f>
        <v>0</v>
      </c>
      <c r="Q127" s="130" t="str">
        <f aca="false">IF(C127=0, " - ",C127)</f>
        <v> - </v>
      </c>
      <c r="R127" s="131" t="str">
        <f aca="false">IF(D127=0, " - " ,( IF(F127=0,D127*E127+K127,"Closed")))</f>
        <v> - </v>
      </c>
      <c r="S127" s="8"/>
      <c r="T127" s="60" t="n">
        <f aca="false">0</f>
        <v>0</v>
      </c>
      <c r="U127" s="61" t="n">
        <f aca="false">0.001*L127</f>
        <v>0</v>
      </c>
      <c r="V127" s="72" t="n">
        <f aca="false">0.0000325*L127</f>
        <v>0</v>
      </c>
      <c r="W127" s="62" t="n">
        <f aca="false">0.18*V127</f>
        <v>0</v>
      </c>
      <c r="X127" s="73" t="n">
        <f aca="false">0.0000005*L127</f>
        <v>0</v>
      </c>
      <c r="Y127" s="63" t="n">
        <f aca="false">0.000075*L127</f>
        <v>0</v>
      </c>
      <c r="Z127" s="8"/>
      <c r="AA127" s="9"/>
      <c r="AB127" s="8"/>
      <c r="AC127" s="8"/>
      <c r="AD127" s="8"/>
      <c r="AE127" s="8"/>
      <c r="AF127" s="8"/>
      <c r="AG127" s="8"/>
    </row>
    <row r="128" customFormat="false" ht="21.3" hidden="false" customHeight="true" outlineLevel="0" collapsed="false">
      <c r="A128" s="120"/>
      <c r="B128" s="47"/>
      <c r="C128" s="121"/>
      <c r="D128" s="67"/>
      <c r="E128" s="122"/>
      <c r="F128" s="122"/>
      <c r="G128" s="123"/>
      <c r="H128" s="124"/>
      <c r="I128" s="125" t="n">
        <f aca="false">D128*(F128-E128)                                            +N(" QTY*(buy price-Sell price ) ")</f>
        <v>0</v>
      </c>
      <c r="J128" s="53" t="str">
        <f aca="false">IF(F128=0,"0.00",IF(H128="yes",-15.93+I128-SUM(T128:Y128),I128-SUM(T128:Y128)))</f>
        <v>0.00</v>
      </c>
      <c r="K128" s="54" t="n">
        <f aca="false">IF(H128="yes",15.93+SUM(T128:Y128),SUM(T128:Y128))</f>
        <v>0</v>
      </c>
      <c r="L128" s="55" t="n">
        <f aca="false">D128*(F128+E128)</f>
        <v>0</v>
      </c>
      <c r="M128" s="126" t="str">
        <f aca="false">IF(J128="0.00"," - ",IF(J128&gt;0,"Profit","Loss"))</f>
        <v> - </v>
      </c>
      <c r="N128" s="57" t="str">
        <f aca="false">IFERROR(J128/(D128*E128)," - ")</f>
        <v> - </v>
      </c>
      <c r="O128" s="132"/>
      <c r="P128" s="129" t="n">
        <f aca="false">IFERROR((O128-E128)/E128,0)</f>
        <v>0</v>
      </c>
      <c r="Q128" s="130" t="str">
        <f aca="false">IF(C128=0, " - ",C128)</f>
        <v> - </v>
      </c>
      <c r="R128" s="131" t="str">
        <f aca="false">IF(D128=0, " - " ,( IF(F128=0,D128*E128+K128,"Closed")))</f>
        <v> - </v>
      </c>
      <c r="S128" s="8"/>
      <c r="T128" s="60" t="n">
        <f aca="false">0</f>
        <v>0</v>
      </c>
      <c r="U128" s="61" t="n">
        <f aca="false">0.001*L128</f>
        <v>0</v>
      </c>
      <c r="V128" s="72" t="n">
        <f aca="false">0.0000325*L128</f>
        <v>0</v>
      </c>
      <c r="W128" s="62" t="n">
        <f aca="false">0.18*V128</f>
        <v>0</v>
      </c>
      <c r="X128" s="73" t="n">
        <f aca="false">0.0000005*L128</f>
        <v>0</v>
      </c>
      <c r="Y128" s="63" t="n">
        <f aca="false">0.000075*L128</f>
        <v>0</v>
      </c>
      <c r="Z128" s="8"/>
      <c r="AA128" s="9"/>
      <c r="AB128" s="8"/>
      <c r="AC128" s="8"/>
      <c r="AD128" s="8"/>
      <c r="AE128" s="8"/>
      <c r="AF128" s="8"/>
      <c r="AG128" s="8"/>
    </row>
    <row r="129" customFormat="false" ht="21.3" hidden="false" customHeight="true" outlineLevel="0" collapsed="false">
      <c r="A129" s="120"/>
      <c r="B129" s="47"/>
      <c r="C129" s="121"/>
      <c r="D129" s="67"/>
      <c r="E129" s="122"/>
      <c r="F129" s="122"/>
      <c r="G129" s="123"/>
      <c r="H129" s="124"/>
      <c r="I129" s="125" t="n">
        <f aca="false">D129*(F129-E129)                                            +N(" QTY*(buy price-Sell price ) ")</f>
        <v>0</v>
      </c>
      <c r="J129" s="53" t="str">
        <f aca="false">IF(F129=0,"0.00",IF(H129="yes",-15.93+I129-SUM(T129:Y129),I129-SUM(T129:Y129)))</f>
        <v>0.00</v>
      </c>
      <c r="K129" s="54" t="n">
        <f aca="false">IF(H129="yes",15.93+SUM(T129:Y129),SUM(T129:Y129))</f>
        <v>0</v>
      </c>
      <c r="L129" s="55" t="n">
        <f aca="false">D129*(F129+E129)</f>
        <v>0</v>
      </c>
      <c r="M129" s="126" t="str">
        <f aca="false">IF(J129="0.00"," - ",IF(J129&gt;0,"Profit","Loss"))</f>
        <v> - </v>
      </c>
      <c r="N129" s="57" t="str">
        <f aca="false">IFERROR(J129/(D129*E129)," - ")</f>
        <v> - </v>
      </c>
      <c r="O129" s="132"/>
      <c r="P129" s="129" t="n">
        <f aca="false">IFERROR((O129-E129)/E129,0)</f>
        <v>0</v>
      </c>
      <c r="Q129" s="130" t="str">
        <f aca="false">IF(C129=0, " - ",C129)</f>
        <v> - </v>
      </c>
      <c r="R129" s="131" t="str">
        <f aca="false">IF(D129=0, " - " ,( IF(F129=0,D129*E129+K129,"Closed")))</f>
        <v> - </v>
      </c>
      <c r="S129" s="8"/>
      <c r="T129" s="60" t="n">
        <f aca="false">0</f>
        <v>0</v>
      </c>
      <c r="U129" s="61" t="n">
        <f aca="false">0.001*L129</f>
        <v>0</v>
      </c>
      <c r="V129" s="72" t="n">
        <f aca="false">0.0000325*L129</f>
        <v>0</v>
      </c>
      <c r="W129" s="62" t="n">
        <f aca="false">0.18*V129</f>
        <v>0</v>
      </c>
      <c r="X129" s="73" t="n">
        <f aca="false">0.0000005*L129</f>
        <v>0</v>
      </c>
      <c r="Y129" s="63" t="n">
        <f aca="false">0.000075*L129</f>
        <v>0</v>
      </c>
      <c r="Z129" s="8"/>
      <c r="AA129" s="9"/>
      <c r="AB129" s="8"/>
      <c r="AC129" s="8"/>
      <c r="AD129" s="8"/>
      <c r="AE129" s="8"/>
      <c r="AF129" s="8"/>
      <c r="AG129" s="8"/>
    </row>
    <row r="130" customFormat="false" ht="21.3" hidden="false" customHeight="true" outlineLevel="0" collapsed="false">
      <c r="A130" s="120"/>
      <c r="B130" s="47"/>
      <c r="C130" s="121"/>
      <c r="D130" s="67"/>
      <c r="E130" s="122"/>
      <c r="F130" s="122"/>
      <c r="G130" s="123"/>
      <c r="H130" s="124"/>
      <c r="I130" s="125" t="n">
        <f aca="false">D130*(F130-E130)                                            +N(" QTY*(buy price-Sell price ) ")</f>
        <v>0</v>
      </c>
      <c r="J130" s="53" t="str">
        <f aca="false">IF(F130=0,"0.00",IF(H130="yes",-15.93+I130-SUM(T130:Y130),I130-SUM(T130:Y130)))</f>
        <v>0.00</v>
      </c>
      <c r="K130" s="54" t="n">
        <f aca="false">IF(H130="yes",15.93+SUM(T130:Y130),SUM(T130:Y130))</f>
        <v>0</v>
      </c>
      <c r="L130" s="55" t="n">
        <f aca="false">D130*(F130+E130)</f>
        <v>0</v>
      </c>
      <c r="M130" s="126" t="str">
        <f aca="false">IF(J130="0.00"," - ",IF(J130&gt;0,"Profit","Loss"))</f>
        <v> - </v>
      </c>
      <c r="N130" s="57" t="str">
        <f aca="false">IFERROR(J130/(D130*E130)," - ")</f>
        <v> - </v>
      </c>
      <c r="O130" s="132"/>
      <c r="P130" s="129" t="n">
        <f aca="false">IFERROR((O130-E130)/E130,0)</f>
        <v>0</v>
      </c>
      <c r="Q130" s="130" t="str">
        <f aca="false">IF(C130=0, " - ",C130)</f>
        <v> - </v>
      </c>
      <c r="R130" s="131" t="str">
        <f aca="false">IF(D130=0, " - " ,( IF(F130=0,D130*E130+K130,"Closed")))</f>
        <v> - </v>
      </c>
      <c r="S130" s="8"/>
      <c r="T130" s="60" t="n">
        <f aca="false">0</f>
        <v>0</v>
      </c>
      <c r="U130" s="61" t="n">
        <f aca="false">0.001*L130</f>
        <v>0</v>
      </c>
      <c r="V130" s="72" t="n">
        <f aca="false">0.0000325*L130</f>
        <v>0</v>
      </c>
      <c r="W130" s="62" t="n">
        <f aca="false">0.18*V130</f>
        <v>0</v>
      </c>
      <c r="X130" s="73" t="n">
        <f aca="false">0.0000005*L130</f>
        <v>0</v>
      </c>
      <c r="Y130" s="63" t="n">
        <f aca="false">0.000075*L130</f>
        <v>0</v>
      </c>
      <c r="Z130" s="8"/>
      <c r="AA130" s="9"/>
      <c r="AB130" s="8"/>
      <c r="AC130" s="8"/>
      <c r="AD130" s="8"/>
      <c r="AE130" s="8"/>
      <c r="AF130" s="8"/>
      <c r="AG130" s="8"/>
    </row>
    <row r="131" customFormat="false" ht="21.3" hidden="false" customHeight="true" outlineLevel="0" collapsed="false">
      <c r="A131" s="120"/>
      <c r="B131" s="47"/>
      <c r="C131" s="121"/>
      <c r="D131" s="67"/>
      <c r="E131" s="122"/>
      <c r="F131" s="122"/>
      <c r="G131" s="123"/>
      <c r="H131" s="124"/>
      <c r="I131" s="125" t="n">
        <f aca="false">D131*(F131-E131)                                            +N(" QTY*(buy price-Sell price ) ")</f>
        <v>0</v>
      </c>
      <c r="J131" s="53" t="str">
        <f aca="false">IF(F131=0,"0.00",IF(H131="yes",-15.93+I131-SUM(T131:Y131),I131-SUM(T131:Y131)))</f>
        <v>0.00</v>
      </c>
      <c r="K131" s="54" t="n">
        <f aca="false">IF(H131="yes",15.93+SUM(T131:Y131),SUM(T131:Y131))</f>
        <v>0</v>
      </c>
      <c r="L131" s="55" t="n">
        <f aca="false">D131*(F131+E131)</f>
        <v>0</v>
      </c>
      <c r="M131" s="126" t="str">
        <f aca="false">IF(J131="0.00"," - ",IF(J131&gt;0,"Profit","Loss"))</f>
        <v> - </v>
      </c>
      <c r="N131" s="57" t="str">
        <f aca="false">IFERROR(J131/(D131*E131)," - ")</f>
        <v> - </v>
      </c>
      <c r="O131" s="132"/>
      <c r="P131" s="129" t="n">
        <f aca="false">IFERROR((O131-E131)/E131,0)</f>
        <v>0</v>
      </c>
      <c r="Q131" s="130" t="str">
        <f aca="false">IF(C131=0, " - ",C131)</f>
        <v> - </v>
      </c>
      <c r="R131" s="131" t="str">
        <f aca="false">IF(D131=0, " - " ,( IF(F131=0,D131*E131+K131,"Closed")))</f>
        <v> - </v>
      </c>
      <c r="S131" s="8"/>
      <c r="T131" s="60" t="n">
        <f aca="false">0</f>
        <v>0</v>
      </c>
      <c r="U131" s="61" t="n">
        <f aca="false">0.001*L131</f>
        <v>0</v>
      </c>
      <c r="V131" s="72" t="n">
        <f aca="false">0.0000325*L131</f>
        <v>0</v>
      </c>
      <c r="W131" s="62" t="n">
        <f aca="false">0.18*V131</f>
        <v>0</v>
      </c>
      <c r="X131" s="73" t="n">
        <f aca="false">0.0000005*L131</f>
        <v>0</v>
      </c>
      <c r="Y131" s="63" t="n">
        <f aca="false">0.000075*L131</f>
        <v>0</v>
      </c>
      <c r="Z131" s="8"/>
      <c r="AA131" s="9"/>
      <c r="AB131" s="8"/>
      <c r="AC131" s="8"/>
      <c r="AD131" s="8"/>
      <c r="AE131" s="8"/>
      <c r="AF131" s="8"/>
      <c r="AG131" s="8"/>
    </row>
    <row r="132" customFormat="false" ht="21.3" hidden="false" customHeight="true" outlineLevel="0" collapsed="false">
      <c r="A132" s="120"/>
      <c r="B132" s="47"/>
      <c r="C132" s="121"/>
      <c r="D132" s="67"/>
      <c r="E132" s="122"/>
      <c r="F132" s="122"/>
      <c r="G132" s="123"/>
      <c r="H132" s="124"/>
      <c r="I132" s="125" t="n">
        <f aca="false">D132*(F132-E132)                                            +N(" QTY*(buy price-Sell price ) ")</f>
        <v>0</v>
      </c>
      <c r="J132" s="53" t="str">
        <f aca="false">IF(F132=0,"0.00",IF(H132="yes",-15.93+I132-SUM(T132:Y132),I132-SUM(T132:Y132)))</f>
        <v>0.00</v>
      </c>
      <c r="K132" s="54" t="n">
        <f aca="false">IF(H132="yes",15.93+SUM(T132:Y132),SUM(T132:Y132))</f>
        <v>0</v>
      </c>
      <c r="L132" s="55" t="n">
        <f aca="false">D132*(F132+E132)</f>
        <v>0</v>
      </c>
      <c r="M132" s="126" t="str">
        <f aca="false">IF(J132="0.00"," - ",IF(J132&gt;0,"Profit","Loss"))</f>
        <v> - </v>
      </c>
      <c r="N132" s="57" t="str">
        <f aca="false">IFERROR(J132/(D132*E132)," - ")</f>
        <v> - </v>
      </c>
      <c r="O132" s="132"/>
      <c r="P132" s="129" t="n">
        <f aca="false">IFERROR((O132-E132)/E132,0)</f>
        <v>0</v>
      </c>
      <c r="Q132" s="130" t="str">
        <f aca="false">IF(C132=0, " - ",C132)</f>
        <v> - </v>
      </c>
      <c r="R132" s="131" t="str">
        <f aca="false">IF(D132=0, " - " ,( IF(F132=0,D132*E132+K132,"Closed")))</f>
        <v> - </v>
      </c>
      <c r="S132" s="8"/>
      <c r="T132" s="60" t="n">
        <f aca="false">0</f>
        <v>0</v>
      </c>
      <c r="U132" s="61" t="n">
        <f aca="false">0.001*L132</f>
        <v>0</v>
      </c>
      <c r="V132" s="72" t="n">
        <f aca="false">0.0000325*L132</f>
        <v>0</v>
      </c>
      <c r="W132" s="62" t="n">
        <f aca="false">0.18*V132</f>
        <v>0</v>
      </c>
      <c r="X132" s="73" t="n">
        <f aca="false">0.0000005*L132</f>
        <v>0</v>
      </c>
      <c r="Y132" s="63" t="n">
        <f aca="false">0.000075*L132</f>
        <v>0</v>
      </c>
      <c r="Z132" s="8"/>
      <c r="AA132" s="9"/>
      <c r="AB132" s="8"/>
      <c r="AC132" s="8"/>
      <c r="AD132" s="8"/>
      <c r="AE132" s="8"/>
      <c r="AF132" s="8"/>
      <c r="AG132" s="8"/>
    </row>
    <row r="133" customFormat="false" ht="21.3" hidden="false" customHeight="true" outlineLevel="0" collapsed="false">
      <c r="A133" s="120"/>
      <c r="B133" s="47"/>
      <c r="C133" s="121"/>
      <c r="D133" s="67"/>
      <c r="E133" s="122"/>
      <c r="F133" s="122"/>
      <c r="G133" s="123"/>
      <c r="H133" s="124"/>
      <c r="I133" s="125" t="n">
        <f aca="false">D133*(F133-E133)                                            +N(" QTY*(buy price-Sell price ) ")</f>
        <v>0</v>
      </c>
      <c r="J133" s="53" t="str">
        <f aca="false">IF(F133=0,"0.00",IF(H133="yes",-15.93+I133-SUM(T133:Y133),I133-SUM(T133:Y133)))</f>
        <v>0.00</v>
      </c>
      <c r="K133" s="54" t="n">
        <f aca="false">IF(H133="yes",15.93+SUM(T133:Y133),SUM(T133:Y133))</f>
        <v>0</v>
      </c>
      <c r="L133" s="55" t="n">
        <f aca="false">D133*(F133+E133)</f>
        <v>0</v>
      </c>
      <c r="M133" s="126" t="str">
        <f aca="false">IF(J133="0.00"," - ",IF(J133&gt;0,"Profit","Loss"))</f>
        <v> - </v>
      </c>
      <c r="N133" s="57" t="str">
        <f aca="false">IFERROR(J133/(D133*E133)," - ")</f>
        <v> - </v>
      </c>
      <c r="O133" s="132"/>
      <c r="P133" s="129" t="n">
        <f aca="false">IFERROR((O133-E133)/E133,0)</f>
        <v>0</v>
      </c>
      <c r="Q133" s="130" t="str">
        <f aca="false">IF(C133=0, " - ",C133)</f>
        <v> - </v>
      </c>
      <c r="R133" s="131" t="str">
        <f aca="false">IF(D133=0, " - " ,( IF(F133=0,D133*E133+K133,"Closed")))</f>
        <v> - </v>
      </c>
      <c r="S133" s="8"/>
      <c r="T133" s="60" t="n">
        <f aca="false">0</f>
        <v>0</v>
      </c>
      <c r="U133" s="61" t="n">
        <f aca="false">0.001*L133</f>
        <v>0</v>
      </c>
      <c r="V133" s="72" t="n">
        <f aca="false">0.0000325*L133</f>
        <v>0</v>
      </c>
      <c r="W133" s="62" t="n">
        <f aca="false">0.18*V133</f>
        <v>0</v>
      </c>
      <c r="X133" s="73" t="n">
        <f aca="false">0.0000005*L133</f>
        <v>0</v>
      </c>
      <c r="Y133" s="63" t="n">
        <f aca="false">0.000075*L133</f>
        <v>0</v>
      </c>
      <c r="Z133" s="8"/>
      <c r="AA133" s="9"/>
      <c r="AB133" s="8"/>
      <c r="AC133" s="8"/>
      <c r="AD133" s="8"/>
      <c r="AE133" s="8"/>
      <c r="AF133" s="8"/>
      <c r="AG133" s="8"/>
    </row>
    <row r="134" customFormat="false" ht="21.3" hidden="false" customHeight="true" outlineLevel="0" collapsed="false">
      <c r="A134" s="120"/>
      <c r="B134" s="47"/>
      <c r="C134" s="121"/>
      <c r="D134" s="67"/>
      <c r="E134" s="122"/>
      <c r="F134" s="122"/>
      <c r="G134" s="123"/>
      <c r="H134" s="124"/>
      <c r="I134" s="125" t="n">
        <f aca="false">D134*(F134-E134)                                            +N(" QTY*(buy price-Sell price ) ")</f>
        <v>0</v>
      </c>
      <c r="J134" s="53" t="str">
        <f aca="false">IF(F134=0,"0.00",IF(H134="yes",-15.93+I134-SUM(T134:Y134),I134-SUM(T134:Y134)))</f>
        <v>0.00</v>
      </c>
      <c r="K134" s="54" t="n">
        <f aca="false">IF(H134="yes",15.93+SUM(T134:Y134),SUM(T134:Y134))</f>
        <v>0</v>
      </c>
      <c r="L134" s="55" t="n">
        <f aca="false">D134*(F134+E134)</f>
        <v>0</v>
      </c>
      <c r="M134" s="126" t="str">
        <f aca="false">IF(J134="0.00"," - ",IF(J134&gt;0,"Profit","Loss"))</f>
        <v> - </v>
      </c>
      <c r="N134" s="57" t="str">
        <f aca="false">IFERROR(J134/(D134*E134)," - ")</f>
        <v> - </v>
      </c>
      <c r="O134" s="132"/>
      <c r="P134" s="129" t="n">
        <f aca="false">IFERROR((O134-E134)/E134,0)</f>
        <v>0</v>
      </c>
      <c r="Q134" s="130" t="str">
        <f aca="false">IF(C134=0, " - ",C134)</f>
        <v> - </v>
      </c>
      <c r="R134" s="131" t="str">
        <f aca="false">IF(D134=0, " - " ,( IF(F134=0,D134*E134+K134,"Closed")))</f>
        <v> - </v>
      </c>
      <c r="S134" s="8"/>
      <c r="T134" s="60" t="n">
        <f aca="false">0</f>
        <v>0</v>
      </c>
      <c r="U134" s="61" t="n">
        <f aca="false">0.001*L134</f>
        <v>0</v>
      </c>
      <c r="V134" s="72" t="n">
        <f aca="false">0.0000325*L134</f>
        <v>0</v>
      </c>
      <c r="W134" s="62" t="n">
        <f aca="false">0.18*V134</f>
        <v>0</v>
      </c>
      <c r="X134" s="73" t="n">
        <f aca="false">0.0000005*L134</f>
        <v>0</v>
      </c>
      <c r="Y134" s="63" t="n">
        <f aca="false">0.000075*L134</f>
        <v>0</v>
      </c>
      <c r="Z134" s="8"/>
      <c r="AA134" s="9"/>
      <c r="AB134" s="8"/>
      <c r="AC134" s="8"/>
      <c r="AD134" s="8"/>
      <c r="AE134" s="8"/>
      <c r="AF134" s="8"/>
      <c r="AG134" s="8"/>
    </row>
    <row r="135" customFormat="false" ht="21.3" hidden="false" customHeight="true" outlineLevel="0" collapsed="false">
      <c r="A135" s="120"/>
      <c r="B135" s="47"/>
      <c r="C135" s="121"/>
      <c r="D135" s="67"/>
      <c r="E135" s="122"/>
      <c r="F135" s="122"/>
      <c r="G135" s="123"/>
      <c r="H135" s="124"/>
      <c r="I135" s="125" t="n">
        <f aca="false">D135*(F135-E135)                                            +N(" QTY*(buy price-Sell price ) ")</f>
        <v>0</v>
      </c>
      <c r="J135" s="53" t="str">
        <f aca="false">IF(F135=0,"0.00",IF(H135="yes",-15.93+I135-SUM(T135:Y135),I135-SUM(T135:Y135)))</f>
        <v>0.00</v>
      </c>
      <c r="K135" s="54" t="n">
        <f aca="false">IF(H135="yes",15.93+SUM(T135:Y135),SUM(T135:Y135))</f>
        <v>0</v>
      </c>
      <c r="L135" s="55" t="n">
        <f aca="false">D135*(F135+E135)</f>
        <v>0</v>
      </c>
      <c r="M135" s="126" t="str">
        <f aca="false">IF(J135="0.00"," - ",IF(J135&gt;0,"Profit","Loss"))</f>
        <v> - </v>
      </c>
      <c r="N135" s="57" t="str">
        <f aca="false">IFERROR(J135/(D135*E135)," - ")</f>
        <v> - </v>
      </c>
      <c r="O135" s="132"/>
      <c r="P135" s="129" t="n">
        <f aca="false">IFERROR((O135-E135)/E135,0)</f>
        <v>0</v>
      </c>
      <c r="Q135" s="130" t="str">
        <f aca="false">IF(C135=0, " - ",C135)</f>
        <v> - </v>
      </c>
      <c r="R135" s="131" t="str">
        <f aca="false">IF(D135=0, " - " ,( IF(F135=0,D135*E135+K135,"Closed")))</f>
        <v> - </v>
      </c>
      <c r="S135" s="8"/>
      <c r="T135" s="60" t="n">
        <f aca="false">0</f>
        <v>0</v>
      </c>
      <c r="U135" s="61" t="n">
        <f aca="false">0.001*L135</f>
        <v>0</v>
      </c>
      <c r="V135" s="72" t="n">
        <f aca="false">0.0000325*L135</f>
        <v>0</v>
      </c>
      <c r="W135" s="62" t="n">
        <f aca="false">0.18*V135</f>
        <v>0</v>
      </c>
      <c r="X135" s="73" t="n">
        <f aca="false">0.0000005*L135</f>
        <v>0</v>
      </c>
      <c r="Y135" s="63" t="n">
        <f aca="false">0.000075*L135</f>
        <v>0</v>
      </c>
      <c r="Z135" s="8"/>
      <c r="AA135" s="9"/>
      <c r="AB135" s="8"/>
      <c r="AC135" s="8"/>
      <c r="AD135" s="8"/>
      <c r="AE135" s="8"/>
      <c r="AF135" s="8"/>
      <c r="AG135" s="8"/>
    </row>
    <row r="136" customFormat="false" ht="21.3" hidden="false" customHeight="true" outlineLevel="0" collapsed="false">
      <c r="A136" s="120"/>
      <c r="B136" s="47"/>
      <c r="C136" s="121"/>
      <c r="D136" s="67"/>
      <c r="E136" s="122"/>
      <c r="F136" s="122"/>
      <c r="G136" s="123"/>
      <c r="H136" s="124"/>
      <c r="I136" s="125" t="n">
        <f aca="false">D136*(F136-E136)                                            +N(" QTY*(buy price-Sell price ) ")</f>
        <v>0</v>
      </c>
      <c r="J136" s="53" t="str">
        <f aca="false">IF(F136=0,"0.00",IF(H136="yes",-15.93+I136-SUM(T136:Y136),I136-SUM(T136:Y136)))</f>
        <v>0.00</v>
      </c>
      <c r="K136" s="54" t="n">
        <f aca="false">IF(H136="yes",15.93+SUM(T136:Y136),SUM(T136:Y136))</f>
        <v>0</v>
      </c>
      <c r="L136" s="55" t="n">
        <f aca="false">D136*(F136+E136)</f>
        <v>0</v>
      </c>
      <c r="M136" s="126" t="str">
        <f aca="false">IF(J136="0.00"," - ",IF(J136&gt;0,"Profit","Loss"))</f>
        <v> - </v>
      </c>
      <c r="N136" s="57" t="str">
        <f aca="false">IFERROR(J136/(D136*E136)," - ")</f>
        <v> - </v>
      </c>
      <c r="O136" s="132"/>
      <c r="P136" s="129" t="n">
        <f aca="false">IFERROR((O136-E136)/E136,0)</f>
        <v>0</v>
      </c>
      <c r="Q136" s="130" t="str">
        <f aca="false">IF(C136=0, " - ",C136)</f>
        <v> - </v>
      </c>
      <c r="R136" s="131" t="str">
        <f aca="false">IF(D136=0, " - " ,( IF(F136=0,D136*E136+K136,"Closed")))</f>
        <v> - </v>
      </c>
      <c r="S136" s="8"/>
      <c r="T136" s="60" t="n">
        <f aca="false">0</f>
        <v>0</v>
      </c>
      <c r="U136" s="61" t="n">
        <f aca="false">0.001*L136</f>
        <v>0</v>
      </c>
      <c r="V136" s="72" t="n">
        <f aca="false">0.0000325*L136</f>
        <v>0</v>
      </c>
      <c r="W136" s="62" t="n">
        <f aca="false">0.18*V136</f>
        <v>0</v>
      </c>
      <c r="X136" s="73" t="n">
        <f aca="false">0.0000005*L136</f>
        <v>0</v>
      </c>
      <c r="Y136" s="63" t="n">
        <f aca="false">0.000075*L136</f>
        <v>0</v>
      </c>
      <c r="Z136" s="8"/>
      <c r="AA136" s="9"/>
      <c r="AB136" s="8"/>
      <c r="AC136" s="8"/>
      <c r="AD136" s="8"/>
      <c r="AE136" s="8"/>
      <c r="AF136" s="8"/>
      <c r="AG136" s="8"/>
    </row>
    <row r="137" customFormat="false" ht="21.3" hidden="false" customHeight="true" outlineLevel="0" collapsed="false">
      <c r="A137" s="120"/>
      <c r="B137" s="47"/>
      <c r="C137" s="121"/>
      <c r="D137" s="67"/>
      <c r="E137" s="122"/>
      <c r="F137" s="122"/>
      <c r="G137" s="123"/>
      <c r="H137" s="124"/>
      <c r="I137" s="125" t="n">
        <f aca="false">D137*(F137-E137)                                            +N(" QTY*(buy price-Sell price ) ")</f>
        <v>0</v>
      </c>
      <c r="J137" s="53" t="str">
        <f aca="false">IF(F137=0,"0.00",IF(H137="yes",-15.93+I137-SUM(T137:Y137),I137-SUM(T137:Y137)))</f>
        <v>0.00</v>
      </c>
      <c r="K137" s="54" t="n">
        <f aca="false">IF(H137="yes",15.93+SUM(T137:Y137),SUM(T137:Y137))</f>
        <v>0</v>
      </c>
      <c r="L137" s="55" t="n">
        <f aca="false">D137*(F137+E137)</f>
        <v>0</v>
      </c>
      <c r="M137" s="126" t="str">
        <f aca="false">IF(J137="0.00"," - ",IF(J137&gt;0,"Profit","Loss"))</f>
        <v> - </v>
      </c>
      <c r="N137" s="57" t="str">
        <f aca="false">IFERROR(J137/(D137*E137)," - ")</f>
        <v> - </v>
      </c>
      <c r="O137" s="132"/>
      <c r="P137" s="129" t="n">
        <f aca="false">IFERROR((O137-E137)/E137,0)</f>
        <v>0</v>
      </c>
      <c r="Q137" s="130" t="str">
        <f aca="false">IF(C137=0, " - ",C137)</f>
        <v> - </v>
      </c>
      <c r="R137" s="131" t="str">
        <f aca="false">IF(D137=0, " - " ,( IF(F137=0,D137*E137+K137,"Closed")))</f>
        <v> - </v>
      </c>
      <c r="S137" s="8"/>
      <c r="T137" s="60" t="n">
        <f aca="false">0</f>
        <v>0</v>
      </c>
      <c r="U137" s="61" t="n">
        <f aca="false">0.001*L137</f>
        <v>0</v>
      </c>
      <c r="V137" s="72" t="n">
        <f aca="false">0.0000325*L137</f>
        <v>0</v>
      </c>
      <c r="W137" s="62" t="n">
        <f aca="false">0.18*V137</f>
        <v>0</v>
      </c>
      <c r="X137" s="73" t="n">
        <f aca="false">0.0000005*L137</f>
        <v>0</v>
      </c>
      <c r="Y137" s="63" t="n">
        <f aca="false">0.000075*L137</f>
        <v>0</v>
      </c>
      <c r="Z137" s="8"/>
      <c r="AA137" s="9"/>
      <c r="AB137" s="8"/>
      <c r="AC137" s="8"/>
      <c r="AD137" s="8"/>
      <c r="AE137" s="8"/>
      <c r="AF137" s="8"/>
      <c r="AG137" s="8"/>
    </row>
    <row r="138" customFormat="false" ht="21.3" hidden="false" customHeight="true" outlineLevel="0" collapsed="false">
      <c r="A138" s="120"/>
      <c r="B138" s="47"/>
      <c r="C138" s="121"/>
      <c r="D138" s="67"/>
      <c r="E138" s="122"/>
      <c r="F138" s="122"/>
      <c r="G138" s="123"/>
      <c r="H138" s="124"/>
      <c r="I138" s="125" t="n">
        <f aca="false">D138*(F138-E138)                                            +N(" QTY*(buy price-Sell price ) ")</f>
        <v>0</v>
      </c>
      <c r="J138" s="53" t="str">
        <f aca="false">IF(F138=0,"0.00",IF(H138="yes",-15.93+I138-SUM(T138:Y138),I138-SUM(T138:Y138)))</f>
        <v>0.00</v>
      </c>
      <c r="K138" s="54" t="n">
        <f aca="false">IF(H138="yes",15.93+SUM(T138:Y138),SUM(T138:Y138))</f>
        <v>0</v>
      </c>
      <c r="L138" s="55" t="n">
        <f aca="false">D138*(F138+E138)</f>
        <v>0</v>
      </c>
      <c r="M138" s="126" t="str">
        <f aca="false">IF(J138="0.00"," - ",IF(J138&gt;0,"Profit","Loss"))</f>
        <v> - </v>
      </c>
      <c r="N138" s="57" t="str">
        <f aca="false">IFERROR(J138/(D138*E138)," - ")</f>
        <v> - </v>
      </c>
      <c r="O138" s="132"/>
      <c r="P138" s="129" t="n">
        <f aca="false">IFERROR((O138-E138)/E138,0)</f>
        <v>0</v>
      </c>
      <c r="Q138" s="130" t="str">
        <f aca="false">IF(C138=0, " - ",C138)</f>
        <v> - </v>
      </c>
      <c r="R138" s="131" t="str">
        <f aca="false">IF(D138=0, " - " ,( IF(F138=0,D138*E138+K138,"Closed")))</f>
        <v> - </v>
      </c>
      <c r="S138" s="8"/>
      <c r="T138" s="60" t="n">
        <f aca="false">0</f>
        <v>0</v>
      </c>
      <c r="U138" s="61" t="n">
        <f aca="false">0.001*L138</f>
        <v>0</v>
      </c>
      <c r="V138" s="72" t="n">
        <f aca="false">0.0000325*L138</f>
        <v>0</v>
      </c>
      <c r="W138" s="62" t="n">
        <f aca="false">0.18*V138</f>
        <v>0</v>
      </c>
      <c r="X138" s="73" t="n">
        <f aca="false">0.0000005*L138</f>
        <v>0</v>
      </c>
      <c r="Y138" s="63" t="n">
        <f aca="false">0.000075*L138</f>
        <v>0</v>
      </c>
      <c r="Z138" s="8"/>
      <c r="AA138" s="9"/>
      <c r="AB138" s="8"/>
      <c r="AC138" s="8"/>
      <c r="AD138" s="8"/>
      <c r="AE138" s="8"/>
      <c r="AF138" s="8"/>
      <c r="AG138" s="8"/>
    </row>
    <row r="139" customFormat="false" ht="21.3" hidden="false" customHeight="true" outlineLevel="0" collapsed="false">
      <c r="A139" s="120"/>
      <c r="B139" s="47"/>
      <c r="C139" s="121"/>
      <c r="D139" s="67"/>
      <c r="E139" s="122"/>
      <c r="F139" s="122"/>
      <c r="G139" s="123"/>
      <c r="H139" s="124"/>
      <c r="I139" s="125" t="n">
        <f aca="false">D139*(F139-E139)                                            +N(" QTY*(buy price-Sell price ) ")</f>
        <v>0</v>
      </c>
      <c r="J139" s="53" t="str">
        <f aca="false">IF(F139=0,"0.00",IF(H139="yes",-15.93+I139-SUM(T139:Y139),I139-SUM(T139:Y139)))</f>
        <v>0.00</v>
      </c>
      <c r="K139" s="54" t="n">
        <f aca="false">IF(H139="yes",15.93+SUM(T139:Y139),SUM(T139:Y139))</f>
        <v>0</v>
      </c>
      <c r="L139" s="55" t="n">
        <f aca="false">D139*(F139+E139)</f>
        <v>0</v>
      </c>
      <c r="M139" s="126" t="str">
        <f aca="false">IF(J139="0.00"," - ",IF(J139&gt;0,"Profit","Loss"))</f>
        <v> - </v>
      </c>
      <c r="N139" s="57" t="str">
        <f aca="false">IFERROR(J139/(D139*E139)," - ")</f>
        <v> - </v>
      </c>
      <c r="O139" s="132"/>
      <c r="P139" s="129" t="n">
        <f aca="false">IFERROR((O139-E139)/E139,0)</f>
        <v>0</v>
      </c>
      <c r="Q139" s="130" t="str">
        <f aca="false">IF(C139=0, " - ",C139)</f>
        <v> - </v>
      </c>
      <c r="R139" s="131" t="str">
        <f aca="false">IF(D139=0, " - " ,( IF(F139=0,D139*E139+K139,"Closed")))</f>
        <v> - </v>
      </c>
      <c r="S139" s="8"/>
      <c r="T139" s="60" t="n">
        <f aca="false">0</f>
        <v>0</v>
      </c>
      <c r="U139" s="61" t="n">
        <f aca="false">0.001*L139</f>
        <v>0</v>
      </c>
      <c r="V139" s="72" t="n">
        <f aca="false">0.0000325*L139</f>
        <v>0</v>
      </c>
      <c r="W139" s="62" t="n">
        <f aca="false">0.18*V139</f>
        <v>0</v>
      </c>
      <c r="X139" s="73" t="n">
        <f aca="false">0.0000005*L139</f>
        <v>0</v>
      </c>
      <c r="Y139" s="63" t="n">
        <f aca="false">0.000075*L139</f>
        <v>0</v>
      </c>
      <c r="Z139" s="8"/>
      <c r="AA139" s="9"/>
      <c r="AB139" s="8"/>
      <c r="AC139" s="8"/>
      <c r="AD139" s="8"/>
      <c r="AE139" s="8"/>
      <c r="AF139" s="8"/>
      <c r="AG139" s="8"/>
    </row>
    <row r="140" customFormat="false" ht="21.3" hidden="false" customHeight="true" outlineLevel="0" collapsed="false">
      <c r="A140" s="120"/>
      <c r="B140" s="47"/>
      <c r="C140" s="121"/>
      <c r="D140" s="67"/>
      <c r="E140" s="122"/>
      <c r="F140" s="122"/>
      <c r="G140" s="123"/>
      <c r="H140" s="124"/>
      <c r="I140" s="125" t="n">
        <f aca="false">D140*(F140-E140)                                            +N(" QTY*(buy price-Sell price ) ")</f>
        <v>0</v>
      </c>
      <c r="J140" s="53" t="str">
        <f aca="false">IF(F140=0,"0.00",IF(H140="yes",-15.93+I140-SUM(T140:Y140),I140-SUM(T140:Y140)))</f>
        <v>0.00</v>
      </c>
      <c r="K140" s="54" t="n">
        <f aca="false">IF(H140="yes",15.93+SUM(T140:Y140),SUM(T140:Y140))</f>
        <v>0</v>
      </c>
      <c r="L140" s="55" t="n">
        <f aca="false">D140*(F140+E140)</f>
        <v>0</v>
      </c>
      <c r="M140" s="126" t="str">
        <f aca="false">IF(J140="0.00"," - ",IF(J140&gt;0,"Profit","Loss"))</f>
        <v> - </v>
      </c>
      <c r="N140" s="57" t="str">
        <f aca="false">IFERROR(J140/(D140*E140)," - ")</f>
        <v> - </v>
      </c>
      <c r="O140" s="132"/>
      <c r="P140" s="129" t="n">
        <f aca="false">IFERROR((O140-E140)/E140,0)</f>
        <v>0</v>
      </c>
      <c r="Q140" s="130" t="str">
        <f aca="false">IF(C140=0, " - ",C140)</f>
        <v> - </v>
      </c>
      <c r="R140" s="131" t="str">
        <f aca="false">IF(D140=0, " - " ,( IF(F140=0,D140*E140+K140,"Closed")))</f>
        <v> - </v>
      </c>
      <c r="S140" s="8"/>
      <c r="T140" s="60" t="n">
        <f aca="false">0</f>
        <v>0</v>
      </c>
      <c r="U140" s="61" t="n">
        <f aca="false">0.001*L140</f>
        <v>0</v>
      </c>
      <c r="V140" s="72" t="n">
        <f aca="false">0.0000325*L140</f>
        <v>0</v>
      </c>
      <c r="W140" s="62" t="n">
        <f aca="false">0.18*V140</f>
        <v>0</v>
      </c>
      <c r="X140" s="73" t="n">
        <f aca="false">0.0000005*L140</f>
        <v>0</v>
      </c>
      <c r="Y140" s="63" t="n">
        <f aca="false">0.000075*L140</f>
        <v>0</v>
      </c>
      <c r="Z140" s="8"/>
      <c r="AA140" s="9"/>
      <c r="AB140" s="8"/>
      <c r="AC140" s="8"/>
      <c r="AD140" s="8"/>
      <c r="AE140" s="8"/>
      <c r="AF140" s="8"/>
      <c r="AG140" s="8"/>
    </row>
    <row r="141" customFormat="false" ht="21.3" hidden="false" customHeight="true" outlineLevel="0" collapsed="false">
      <c r="A141" s="120"/>
      <c r="B141" s="47"/>
      <c r="C141" s="121"/>
      <c r="D141" s="67"/>
      <c r="E141" s="122"/>
      <c r="F141" s="122"/>
      <c r="G141" s="123"/>
      <c r="H141" s="124"/>
      <c r="I141" s="125" t="n">
        <f aca="false">D141*(F141-E141)                                            +N(" QTY*(buy price-Sell price ) ")</f>
        <v>0</v>
      </c>
      <c r="J141" s="53" t="str">
        <f aca="false">IF(F141=0,"0.00",IF(H141="yes",-15.93+I141-SUM(T141:Y141),I141-SUM(T141:Y141)))</f>
        <v>0.00</v>
      </c>
      <c r="K141" s="54" t="n">
        <f aca="false">IF(H141="yes",15.93+SUM(T141:Y141),SUM(T141:Y141))</f>
        <v>0</v>
      </c>
      <c r="L141" s="55" t="n">
        <f aca="false">D141*(F141+E141)</f>
        <v>0</v>
      </c>
      <c r="M141" s="126" t="str">
        <f aca="false">IF(J141="0.00"," - ",IF(J141&gt;0,"Profit","Loss"))</f>
        <v> - </v>
      </c>
      <c r="N141" s="57" t="str">
        <f aca="false">IFERROR(J141/(D141*E141)," - ")</f>
        <v> - </v>
      </c>
      <c r="O141" s="132"/>
      <c r="P141" s="129" t="n">
        <f aca="false">IFERROR((O141-E141)/E141,0)</f>
        <v>0</v>
      </c>
      <c r="Q141" s="130" t="str">
        <f aca="false">IF(C141=0, " - ",C141)</f>
        <v> - </v>
      </c>
      <c r="R141" s="131" t="str">
        <f aca="false">IF(D141=0, " - " ,( IF(F141=0,D141*E141+K141,"Closed")))</f>
        <v> - </v>
      </c>
      <c r="S141" s="8"/>
      <c r="T141" s="60" t="n">
        <f aca="false">0</f>
        <v>0</v>
      </c>
      <c r="U141" s="61" t="n">
        <f aca="false">0.001*L141</f>
        <v>0</v>
      </c>
      <c r="V141" s="72" t="n">
        <f aca="false">0.0000325*L141</f>
        <v>0</v>
      </c>
      <c r="W141" s="62" t="n">
        <f aca="false">0.18*V141</f>
        <v>0</v>
      </c>
      <c r="X141" s="73" t="n">
        <f aca="false">0.0000005*L141</f>
        <v>0</v>
      </c>
      <c r="Y141" s="63" t="n">
        <f aca="false">0.000075*L141</f>
        <v>0</v>
      </c>
      <c r="Z141" s="8"/>
      <c r="AA141" s="9"/>
      <c r="AB141" s="8"/>
      <c r="AC141" s="8"/>
      <c r="AD141" s="8"/>
      <c r="AE141" s="8"/>
      <c r="AF141" s="8"/>
      <c r="AG141" s="8"/>
    </row>
    <row r="142" customFormat="false" ht="21.3" hidden="false" customHeight="true" outlineLevel="0" collapsed="false">
      <c r="A142" s="120"/>
      <c r="B142" s="47"/>
      <c r="C142" s="121"/>
      <c r="D142" s="67"/>
      <c r="E142" s="122"/>
      <c r="F142" s="122"/>
      <c r="G142" s="123"/>
      <c r="H142" s="124"/>
      <c r="I142" s="125" t="n">
        <f aca="false">D142*(F142-E142)                                            +N(" QTY*(buy price-Sell price ) ")</f>
        <v>0</v>
      </c>
      <c r="J142" s="53" t="str">
        <f aca="false">IF(F142=0,"0.00",IF(H142="yes",-15.93+I142-SUM(T142:Y142),I142-SUM(T142:Y142)))</f>
        <v>0.00</v>
      </c>
      <c r="K142" s="54" t="n">
        <f aca="false">IF(H142="yes",15.93+SUM(T142:Y142),SUM(T142:Y142))</f>
        <v>0</v>
      </c>
      <c r="L142" s="55" t="n">
        <f aca="false">D142*(F142+E142)</f>
        <v>0</v>
      </c>
      <c r="M142" s="126" t="str">
        <f aca="false">IF(J142="0.00"," - ",IF(J142&gt;0,"Profit","Loss"))</f>
        <v> - </v>
      </c>
      <c r="N142" s="57" t="str">
        <f aca="false">IFERROR(J142/(D142*E142)," - ")</f>
        <v> - </v>
      </c>
      <c r="O142" s="132"/>
      <c r="P142" s="129" t="n">
        <f aca="false">IFERROR((O142-E142)/E142,0)</f>
        <v>0</v>
      </c>
      <c r="Q142" s="130" t="str">
        <f aca="false">IF(C142=0, " - ",C142)</f>
        <v> - </v>
      </c>
      <c r="R142" s="131" t="str">
        <f aca="false">IF(D142=0, " - " ,( IF(F142=0,D142*E142+K142,"Closed")))</f>
        <v> - </v>
      </c>
      <c r="S142" s="8"/>
      <c r="T142" s="60" t="n">
        <f aca="false">0</f>
        <v>0</v>
      </c>
      <c r="U142" s="61" t="n">
        <f aca="false">0.001*L142</f>
        <v>0</v>
      </c>
      <c r="V142" s="72" t="n">
        <f aca="false">0.0000325*L142</f>
        <v>0</v>
      </c>
      <c r="W142" s="62" t="n">
        <f aca="false">0.18*V142</f>
        <v>0</v>
      </c>
      <c r="X142" s="73" t="n">
        <f aca="false">0.0000005*L142</f>
        <v>0</v>
      </c>
      <c r="Y142" s="63" t="n">
        <f aca="false">0.000075*L142</f>
        <v>0</v>
      </c>
      <c r="Z142" s="8"/>
      <c r="AA142" s="9"/>
      <c r="AB142" s="8"/>
      <c r="AC142" s="8"/>
      <c r="AD142" s="8"/>
      <c r="AE142" s="8"/>
      <c r="AF142" s="8"/>
      <c r="AG142" s="8"/>
    </row>
    <row r="143" customFormat="false" ht="21.3" hidden="false" customHeight="true" outlineLevel="0" collapsed="false">
      <c r="A143" s="120"/>
      <c r="B143" s="47"/>
      <c r="C143" s="121"/>
      <c r="D143" s="67"/>
      <c r="E143" s="122"/>
      <c r="F143" s="122"/>
      <c r="G143" s="123"/>
      <c r="H143" s="124"/>
      <c r="I143" s="125" t="n">
        <f aca="false">D143*(F143-E143)                                            +N(" QTY*(buy price-Sell price ) ")</f>
        <v>0</v>
      </c>
      <c r="J143" s="53" t="str">
        <f aca="false">IF(F143=0,"0.00",IF(H143="yes",-15.93+I143-SUM(T143:Y143),I143-SUM(T143:Y143)))</f>
        <v>0.00</v>
      </c>
      <c r="K143" s="54" t="n">
        <f aca="false">IF(H143="yes",15.93+SUM(T143:Y143),SUM(T143:Y143))</f>
        <v>0</v>
      </c>
      <c r="L143" s="55" t="n">
        <f aca="false">D143*(F143+E143)</f>
        <v>0</v>
      </c>
      <c r="M143" s="126" t="str">
        <f aca="false">IF(J143="0.00"," - ",IF(J143&gt;0,"Profit","Loss"))</f>
        <v> - </v>
      </c>
      <c r="N143" s="57" t="str">
        <f aca="false">IFERROR(J143/(D143*E143)," - ")</f>
        <v> - </v>
      </c>
      <c r="O143" s="132"/>
      <c r="P143" s="129" t="n">
        <f aca="false">IFERROR((O143-E143)/E143,0)</f>
        <v>0</v>
      </c>
      <c r="Q143" s="130" t="str">
        <f aca="false">IF(C143=0, " - ",C143)</f>
        <v> - </v>
      </c>
      <c r="R143" s="131" t="str">
        <f aca="false">IF(D143=0, " - " ,( IF(F143=0,D143*E143+K143,"Closed")))</f>
        <v> - </v>
      </c>
      <c r="S143" s="8"/>
      <c r="T143" s="60" t="n">
        <f aca="false">0</f>
        <v>0</v>
      </c>
      <c r="U143" s="61" t="n">
        <f aca="false">0.001*L143</f>
        <v>0</v>
      </c>
      <c r="V143" s="72" t="n">
        <f aca="false">0.0000325*L143</f>
        <v>0</v>
      </c>
      <c r="W143" s="62" t="n">
        <f aca="false">0.18*V143</f>
        <v>0</v>
      </c>
      <c r="X143" s="73" t="n">
        <f aca="false">0.0000005*L143</f>
        <v>0</v>
      </c>
      <c r="Y143" s="63" t="n">
        <f aca="false">0.000075*L143</f>
        <v>0</v>
      </c>
      <c r="Z143" s="8"/>
      <c r="AA143" s="9"/>
      <c r="AB143" s="8"/>
      <c r="AC143" s="8"/>
      <c r="AD143" s="8"/>
      <c r="AE143" s="8"/>
      <c r="AF143" s="8"/>
      <c r="AG143" s="8"/>
    </row>
    <row r="144" customFormat="false" ht="21.3" hidden="false" customHeight="true" outlineLevel="0" collapsed="false">
      <c r="A144" s="120"/>
      <c r="B144" s="47"/>
      <c r="C144" s="121"/>
      <c r="D144" s="67"/>
      <c r="E144" s="122"/>
      <c r="F144" s="122"/>
      <c r="G144" s="123"/>
      <c r="H144" s="124"/>
      <c r="I144" s="125" t="n">
        <f aca="false">D144*(F144-E144)                                            +N(" QTY*(buy price-Sell price ) ")</f>
        <v>0</v>
      </c>
      <c r="J144" s="53" t="str">
        <f aca="false">IF(F144=0,"0.00",IF(H144="yes",-15.93+I144-SUM(T144:Y144),I144-SUM(T144:Y144)))</f>
        <v>0.00</v>
      </c>
      <c r="K144" s="54" t="n">
        <f aca="false">IF(H144="yes",15.93+SUM(T144:Y144),SUM(T144:Y144))</f>
        <v>0</v>
      </c>
      <c r="L144" s="55" t="n">
        <f aca="false">D144*(F144+E144)</f>
        <v>0</v>
      </c>
      <c r="M144" s="126" t="str">
        <f aca="false">IF(J144="0.00"," - ",IF(J144&gt;0,"Profit","Loss"))</f>
        <v> - </v>
      </c>
      <c r="N144" s="57" t="str">
        <f aca="false">IFERROR(J144/(D144*E144)," - ")</f>
        <v> - </v>
      </c>
      <c r="O144" s="132"/>
      <c r="P144" s="129" t="n">
        <f aca="false">IFERROR((O144-E144)/E144,0)</f>
        <v>0</v>
      </c>
      <c r="Q144" s="130" t="str">
        <f aca="false">IF(C144=0, " - ",C144)</f>
        <v> - </v>
      </c>
      <c r="R144" s="131" t="str">
        <f aca="false">IF(D144=0, " - " ,( IF(F144=0,D144*E144+K144,"Closed")))</f>
        <v> - </v>
      </c>
      <c r="S144" s="8"/>
      <c r="T144" s="60" t="n">
        <f aca="false">0</f>
        <v>0</v>
      </c>
      <c r="U144" s="61" t="n">
        <f aca="false">0.001*L144</f>
        <v>0</v>
      </c>
      <c r="V144" s="72" t="n">
        <f aca="false">0.0000325*L144</f>
        <v>0</v>
      </c>
      <c r="W144" s="62" t="n">
        <f aca="false">0.18*V144</f>
        <v>0</v>
      </c>
      <c r="X144" s="73" t="n">
        <f aca="false">0.0000005*L144</f>
        <v>0</v>
      </c>
      <c r="Y144" s="63" t="n">
        <f aca="false">0.000075*L144</f>
        <v>0</v>
      </c>
      <c r="Z144" s="8"/>
      <c r="AA144" s="9"/>
      <c r="AB144" s="8"/>
      <c r="AC144" s="8"/>
      <c r="AD144" s="8"/>
      <c r="AE144" s="8"/>
      <c r="AF144" s="8"/>
      <c r="AG144" s="8"/>
    </row>
    <row r="145" customFormat="false" ht="21.3" hidden="false" customHeight="true" outlineLevel="0" collapsed="false">
      <c r="A145" s="64"/>
      <c r="B145" s="47"/>
      <c r="C145" s="121"/>
      <c r="D145" s="67"/>
      <c r="E145" s="122"/>
      <c r="F145" s="122"/>
      <c r="G145" s="123"/>
      <c r="H145" s="124"/>
      <c r="I145" s="125" t="n">
        <f aca="false">D145*(F145-E145)                                            +N(" QTY*(buy price-Sell price ) ")</f>
        <v>0</v>
      </c>
      <c r="J145" s="53" t="str">
        <f aca="false">IF(F145=0,"0.00",IF(H145="yes",-15.93+I145-SUM(T145:Y145),I145-SUM(T145:Y145)))</f>
        <v>0.00</v>
      </c>
      <c r="K145" s="54" t="n">
        <f aca="false">IF(H145="yes",15.93+SUM(T145:Y145),SUM(T145:Y145))</f>
        <v>0</v>
      </c>
      <c r="L145" s="55" t="n">
        <f aca="false">D145*(F145+E145)</f>
        <v>0</v>
      </c>
      <c r="M145" s="126" t="str">
        <f aca="false">IF(J145="0.00"," - ",IF(J145&gt;0,"Profit","Loss"))</f>
        <v> - </v>
      </c>
      <c r="N145" s="57" t="str">
        <f aca="false">IFERROR(J145/(D145*E145)," - ")</f>
        <v> - </v>
      </c>
      <c r="O145" s="132"/>
      <c r="P145" s="129" t="n">
        <f aca="false">IFERROR((O145-E145)/E145,0)</f>
        <v>0</v>
      </c>
      <c r="Q145" s="130" t="str">
        <f aca="false">IF(C145=0, " - ",C145)</f>
        <v> - </v>
      </c>
      <c r="R145" s="131" t="str">
        <f aca="false">IF(D145=0, " - " ,( IF(F145=0,D145*E145+K145,"Closed")))</f>
        <v> - </v>
      </c>
      <c r="S145" s="8"/>
      <c r="T145" s="60" t="n">
        <f aca="false">0</f>
        <v>0</v>
      </c>
      <c r="U145" s="61" t="n">
        <f aca="false">0.001*L145</f>
        <v>0</v>
      </c>
      <c r="V145" s="72" t="n">
        <f aca="false">0.0000325*L145</f>
        <v>0</v>
      </c>
      <c r="W145" s="62" t="n">
        <f aca="false">0.18*V145</f>
        <v>0</v>
      </c>
      <c r="X145" s="73" t="n">
        <f aca="false">0.0000005*L145</f>
        <v>0</v>
      </c>
      <c r="Y145" s="63" t="n">
        <f aca="false">0.000075*L145</f>
        <v>0</v>
      </c>
      <c r="Z145" s="8"/>
      <c r="AA145" s="9"/>
      <c r="AB145" s="8"/>
      <c r="AC145" s="8"/>
      <c r="AD145" s="8"/>
      <c r="AE145" s="8"/>
      <c r="AF145" s="8"/>
      <c r="AG145" s="8"/>
    </row>
    <row r="146" customFormat="false" ht="21.3" hidden="false" customHeight="true" outlineLevel="0" collapsed="false">
      <c r="A146" s="93"/>
      <c r="B146" s="47"/>
      <c r="C146" s="121"/>
      <c r="D146" s="67"/>
      <c r="E146" s="122"/>
      <c r="F146" s="122"/>
      <c r="G146" s="123"/>
      <c r="H146" s="124"/>
      <c r="I146" s="125" t="n">
        <f aca="false">D146*(F146-E146)                                            +N(" QTY*(buy price-Sell price ) ")</f>
        <v>0</v>
      </c>
      <c r="J146" s="53" t="str">
        <f aca="false">IF(F146=0,"0.00",IF(H146="yes",-15.93+I146-SUM(T146:Y146),I146-SUM(T146:Y146)))</f>
        <v>0.00</v>
      </c>
      <c r="K146" s="54" t="n">
        <f aca="false">IF(H146="yes",15.93+SUM(T146:Y146),SUM(T146:Y146))</f>
        <v>0</v>
      </c>
      <c r="L146" s="55" t="n">
        <f aca="false">D146*(F146+E146)</f>
        <v>0</v>
      </c>
      <c r="M146" s="126" t="str">
        <f aca="false">IF(J146="0.00"," - ",IF(J146&gt;0,"Profit","Loss"))</f>
        <v> - </v>
      </c>
      <c r="N146" s="57" t="str">
        <f aca="false">IFERROR(J146/(D146*E146)," - ")</f>
        <v> - </v>
      </c>
      <c r="O146" s="132"/>
      <c r="P146" s="129" t="n">
        <f aca="false">IFERROR((O146-E146)/E146,0)</f>
        <v>0</v>
      </c>
      <c r="Q146" s="130" t="str">
        <f aca="false">IF(C146=0, " - ",C146)</f>
        <v> - </v>
      </c>
      <c r="R146" s="131" t="str">
        <f aca="false">IF(D146=0, " - " ,( IF(F146=0,D146*E146+K146,"Closed")))</f>
        <v> - </v>
      </c>
      <c r="S146" s="8"/>
      <c r="T146" s="60" t="n">
        <f aca="false">0</f>
        <v>0</v>
      </c>
      <c r="U146" s="61" t="n">
        <f aca="false">0.001*L146</f>
        <v>0</v>
      </c>
      <c r="V146" s="72" t="n">
        <f aca="false">0.0000325*L146</f>
        <v>0</v>
      </c>
      <c r="W146" s="62" t="n">
        <f aca="false">0.18*V146</f>
        <v>0</v>
      </c>
      <c r="X146" s="73" t="n">
        <f aca="false">0.0000005*L146</f>
        <v>0</v>
      </c>
      <c r="Y146" s="63" t="n">
        <f aca="false">0.000075*L146</f>
        <v>0</v>
      </c>
      <c r="Z146" s="8"/>
      <c r="AA146" s="9"/>
      <c r="AB146" s="8"/>
      <c r="AC146" s="8"/>
      <c r="AD146" s="8"/>
      <c r="AE146" s="8"/>
      <c r="AF146" s="8"/>
      <c r="AG146" s="8"/>
    </row>
    <row r="147" customFormat="false" ht="21.3" hidden="false" customHeight="true" outlineLevel="0" collapsed="false">
      <c r="A147" s="46"/>
      <c r="B147" s="47"/>
      <c r="C147" s="121"/>
      <c r="D147" s="67"/>
      <c r="E147" s="122"/>
      <c r="F147" s="122"/>
      <c r="G147" s="123"/>
      <c r="H147" s="124"/>
      <c r="I147" s="125" t="n">
        <f aca="false">D147*(F147-E147)                                            +N(" QTY*(buy price-Sell price ) ")</f>
        <v>0</v>
      </c>
      <c r="J147" s="53" t="str">
        <f aca="false">IF(F147=0,"0.00",IF(H147="yes",-15.93+I147-SUM(T147:Y147),I147-SUM(T147:Y147)))</f>
        <v>0.00</v>
      </c>
      <c r="K147" s="54" t="n">
        <f aca="false">IF(H147="yes",15.93+SUM(T147:Y147),SUM(T147:Y147))</f>
        <v>0</v>
      </c>
      <c r="L147" s="55" t="n">
        <f aca="false">D147*(F147+E147)</f>
        <v>0</v>
      </c>
      <c r="M147" s="126" t="str">
        <f aca="false">IF(J147="0.00"," - ",IF(J147&gt;0,"Profit","Loss"))</f>
        <v> - </v>
      </c>
      <c r="N147" s="57" t="str">
        <f aca="false">IFERROR(J147/(D147*E147)," - ")</f>
        <v> - </v>
      </c>
      <c r="O147" s="132"/>
      <c r="P147" s="129" t="n">
        <f aca="false">IFERROR((O147-E147)/E147,0)</f>
        <v>0</v>
      </c>
      <c r="Q147" s="130" t="str">
        <f aca="false">IF(C147=0, " - ",C147)</f>
        <v> - </v>
      </c>
      <c r="R147" s="131" t="str">
        <f aca="false">IF(D147=0, " - " ,( IF(F147=0,D147*E147+K147,"Closed")))</f>
        <v> - </v>
      </c>
      <c r="S147" s="8"/>
      <c r="T147" s="60" t="n">
        <f aca="false">0</f>
        <v>0</v>
      </c>
      <c r="U147" s="61" t="n">
        <f aca="false">0.001*L147</f>
        <v>0</v>
      </c>
      <c r="V147" s="72" t="n">
        <f aca="false">0.0000325*L147</f>
        <v>0</v>
      </c>
      <c r="W147" s="62" t="n">
        <f aca="false">0.18*V147</f>
        <v>0</v>
      </c>
      <c r="X147" s="73" t="n">
        <f aca="false">0.0000005*L147</f>
        <v>0</v>
      </c>
      <c r="Y147" s="63" t="n">
        <f aca="false">0.000075*L147</f>
        <v>0</v>
      </c>
      <c r="Z147" s="8"/>
      <c r="AA147" s="9"/>
      <c r="AB147" s="8"/>
      <c r="AC147" s="8"/>
      <c r="AD147" s="8"/>
      <c r="AE147" s="8"/>
      <c r="AF147" s="8"/>
      <c r="AG147" s="8"/>
    </row>
    <row r="148" customFormat="false" ht="21.3" hidden="false" customHeight="true" outlineLevel="0" collapsed="false">
      <c r="A148" s="93"/>
      <c r="B148" s="47"/>
      <c r="C148" s="121"/>
      <c r="D148" s="67"/>
      <c r="E148" s="122"/>
      <c r="F148" s="122"/>
      <c r="G148" s="123"/>
      <c r="H148" s="124"/>
      <c r="I148" s="125" t="n">
        <f aca="false">D148*(F148-E148)                                            +N(" QTY*(buy price-Sell price ) ")</f>
        <v>0</v>
      </c>
      <c r="J148" s="53" t="str">
        <f aca="false">IF(F148=0,"0.00",IF(H148="yes",-15.93+I148-SUM(T148:Y148),I148-SUM(T148:Y148)))</f>
        <v>0.00</v>
      </c>
      <c r="K148" s="54" t="n">
        <f aca="false">IF(H148="yes",15.93+SUM(T148:Y148),SUM(T148:Y148))</f>
        <v>0</v>
      </c>
      <c r="L148" s="55" t="n">
        <f aca="false">D148*(F148+E148)</f>
        <v>0</v>
      </c>
      <c r="M148" s="126" t="str">
        <f aca="false">IF(J148="0.00"," - ",IF(J148&gt;0,"Profit","Loss"))</f>
        <v> - </v>
      </c>
      <c r="N148" s="57" t="str">
        <f aca="false">IFERROR(J148/(D148*E148)," - ")</f>
        <v> - </v>
      </c>
      <c r="O148" s="132"/>
      <c r="P148" s="129" t="n">
        <f aca="false">IFERROR((O148-E148)/E148,0)</f>
        <v>0</v>
      </c>
      <c r="Q148" s="130" t="str">
        <f aca="false">IF(C148=0, " - ",C148)</f>
        <v> - </v>
      </c>
      <c r="R148" s="131" t="str">
        <f aca="false">IF(D148=0, " - " ,( IF(F148=0,D148*E148+K148,"Closed")))</f>
        <v> - </v>
      </c>
      <c r="S148" s="8"/>
      <c r="T148" s="60" t="n">
        <f aca="false">0</f>
        <v>0</v>
      </c>
      <c r="U148" s="61" t="n">
        <f aca="false">0.001*L148</f>
        <v>0</v>
      </c>
      <c r="V148" s="72" t="n">
        <f aca="false">0.0000325*L148</f>
        <v>0</v>
      </c>
      <c r="W148" s="62" t="n">
        <f aca="false">0.18*V148</f>
        <v>0</v>
      </c>
      <c r="X148" s="73" t="n">
        <f aca="false">0.0000005*L148</f>
        <v>0</v>
      </c>
      <c r="Y148" s="63" t="n">
        <f aca="false">0.000075*L148</f>
        <v>0</v>
      </c>
      <c r="Z148" s="8"/>
      <c r="AA148" s="9"/>
      <c r="AB148" s="8"/>
      <c r="AC148" s="8"/>
      <c r="AD148" s="8"/>
      <c r="AE148" s="8"/>
      <c r="AF148" s="8"/>
      <c r="AG148" s="8"/>
    </row>
    <row r="149" customFormat="false" ht="21.3" hidden="false" customHeight="true" outlineLevel="0" collapsed="false">
      <c r="A149" s="64"/>
      <c r="B149" s="47"/>
      <c r="C149" s="121"/>
      <c r="D149" s="67"/>
      <c r="E149" s="122"/>
      <c r="F149" s="122"/>
      <c r="G149" s="123"/>
      <c r="H149" s="124"/>
      <c r="I149" s="125" t="n">
        <f aca="false">D149*(F149-E149)                                            +N(" QTY*(buy price-Sell price ) ")</f>
        <v>0</v>
      </c>
      <c r="J149" s="53" t="str">
        <f aca="false">IF(F149=0,"0.00",IF(H149="yes",-15.93+I149-SUM(T149:Y149),I149-SUM(T149:Y149)))</f>
        <v>0.00</v>
      </c>
      <c r="K149" s="54" t="n">
        <f aca="false">IF(H149="yes",15.93+SUM(T149:Y149),SUM(T149:Y149))</f>
        <v>0</v>
      </c>
      <c r="L149" s="55" t="n">
        <f aca="false">D149*(F149+E149)</f>
        <v>0</v>
      </c>
      <c r="M149" s="126" t="str">
        <f aca="false">IF(J149="0.00"," - ",IF(J149&gt;0,"Profit","Loss"))</f>
        <v> - </v>
      </c>
      <c r="N149" s="57" t="str">
        <f aca="false">IFERROR(J149/(D149*E149)," - ")</f>
        <v> - </v>
      </c>
      <c r="O149" s="132"/>
      <c r="P149" s="129" t="n">
        <f aca="false">IFERROR((O149-E149)/E149,0)</f>
        <v>0</v>
      </c>
      <c r="Q149" s="130" t="str">
        <f aca="false">IF(C149=0, " - ",C149)</f>
        <v> - </v>
      </c>
      <c r="R149" s="131" t="str">
        <f aca="false">IF(D149=0, " - " ,( IF(F149=0,D149*E149+K149,"Closed")))</f>
        <v> - </v>
      </c>
      <c r="S149" s="8"/>
      <c r="T149" s="60" t="n">
        <f aca="false">0</f>
        <v>0</v>
      </c>
      <c r="U149" s="61" t="n">
        <f aca="false">0.001*L149</f>
        <v>0</v>
      </c>
      <c r="V149" s="72" t="n">
        <f aca="false">0.0000325*L149</f>
        <v>0</v>
      </c>
      <c r="W149" s="62" t="n">
        <f aca="false">0.18*V149</f>
        <v>0</v>
      </c>
      <c r="X149" s="73" t="n">
        <f aca="false">0.0000005*L149</f>
        <v>0</v>
      </c>
      <c r="Y149" s="63" t="n">
        <f aca="false">0.000075*L149</f>
        <v>0</v>
      </c>
      <c r="Z149" s="8"/>
      <c r="AA149" s="9"/>
      <c r="AB149" s="8"/>
      <c r="AC149" s="8"/>
      <c r="AD149" s="8"/>
      <c r="AE149" s="8"/>
      <c r="AF149" s="8"/>
      <c r="AG149" s="8"/>
    </row>
    <row r="150" customFormat="false" ht="21.3" hidden="false" customHeight="true" outlineLevel="0" collapsed="false">
      <c r="A150" s="93"/>
      <c r="B150" s="47"/>
      <c r="C150" s="121"/>
      <c r="D150" s="67"/>
      <c r="E150" s="122"/>
      <c r="F150" s="122"/>
      <c r="G150" s="123"/>
      <c r="H150" s="124"/>
      <c r="I150" s="125" t="n">
        <f aca="false">D150*(F150-E150)                                            +N(" QTY*(buy price-Sell price ) ")</f>
        <v>0</v>
      </c>
      <c r="J150" s="53" t="str">
        <f aca="false">IF(F150=0,"0.00",IF(H150="yes",-15.93+I150-SUM(T150:Y150),I150-SUM(T150:Y150)))</f>
        <v>0.00</v>
      </c>
      <c r="K150" s="54" t="n">
        <f aca="false">IF(H150="yes",15.93+SUM(T150:Y150),SUM(T150:Y150))</f>
        <v>0</v>
      </c>
      <c r="L150" s="55" t="n">
        <f aca="false">D150*(F150+E150)</f>
        <v>0</v>
      </c>
      <c r="M150" s="126" t="str">
        <f aca="false">IF(J150="0.00"," - ",IF(J150&gt;0,"Profit","Loss"))</f>
        <v> - </v>
      </c>
      <c r="N150" s="57" t="str">
        <f aca="false">IFERROR(J150/(D150*E150)," - ")</f>
        <v> - </v>
      </c>
      <c r="O150" s="132"/>
      <c r="P150" s="129" t="n">
        <f aca="false">IFERROR((O150-E150)/E150,0)</f>
        <v>0</v>
      </c>
      <c r="Q150" s="130" t="str">
        <f aca="false">IF(C150=0, " - ",C150)</f>
        <v> - </v>
      </c>
      <c r="R150" s="131" t="str">
        <f aca="false">IF(D150=0, " - " ,( IF(F150=0,D150*E150+K150,"Closed")))</f>
        <v> - </v>
      </c>
      <c r="S150" s="8"/>
      <c r="T150" s="60" t="n">
        <f aca="false">0</f>
        <v>0</v>
      </c>
      <c r="U150" s="61" t="n">
        <f aca="false">0.001*L150</f>
        <v>0</v>
      </c>
      <c r="V150" s="72" t="n">
        <f aca="false">0.0000325*L150</f>
        <v>0</v>
      </c>
      <c r="W150" s="62" t="n">
        <f aca="false">0.18*V150</f>
        <v>0</v>
      </c>
      <c r="X150" s="73" t="n">
        <f aca="false">0.0000005*L150</f>
        <v>0</v>
      </c>
      <c r="Y150" s="63" t="n">
        <f aca="false">0.000075*L150</f>
        <v>0</v>
      </c>
      <c r="Z150" s="8"/>
      <c r="AA150" s="9"/>
      <c r="AB150" s="8"/>
      <c r="AC150" s="8"/>
      <c r="AD150" s="8"/>
      <c r="AE150" s="8"/>
      <c r="AF150" s="8"/>
      <c r="AG150" s="8"/>
    </row>
    <row r="151" customFormat="false" ht="21.3" hidden="false" customHeight="true" outlineLevel="0" collapsed="false">
      <c r="A151" s="93"/>
      <c r="B151" s="47"/>
      <c r="C151" s="121"/>
      <c r="D151" s="67"/>
      <c r="E151" s="122"/>
      <c r="F151" s="122"/>
      <c r="G151" s="123"/>
      <c r="H151" s="124"/>
      <c r="I151" s="125" t="n">
        <f aca="false">D151*(F151-E151)                                            +N(" QTY*(buy price-Sell price ) ")</f>
        <v>0</v>
      </c>
      <c r="J151" s="53" t="str">
        <f aca="false">IF(F151=0,"0.00",IF(H151="yes",-15.93+I151-SUM(T151:Y151),I151-SUM(T151:Y151)))</f>
        <v>0.00</v>
      </c>
      <c r="K151" s="54" t="n">
        <f aca="false">IF(H151="yes",15.93+SUM(T151:Y151),SUM(T151:Y151))</f>
        <v>0</v>
      </c>
      <c r="L151" s="55" t="n">
        <f aca="false">D151*(F151+E151)</f>
        <v>0</v>
      </c>
      <c r="M151" s="126" t="str">
        <f aca="false">IF(J151="0.00"," - ",IF(J151&gt;0,"Profit","Loss"))</f>
        <v> - </v>
      </c>
      <c r="N151" s="57" t="str">
        <f aca="false">IFERROR(J151/(D151*E151)," - ")</f>
        <v> - </v>
      </c>
      <c r="O151" s="132"/>
      <c r="P151" s="129" t="n">
        <f aca="false">IFERROR((O151-E151)/E151,0)</f>
        <v>0</v>
      </c>
      <c r="Q151" s="130" t="str">
        <f aca="false">IF(C151=0, " - ",C151)</f>
        <v> - </v>
      </c>
      <c r="R151" s="131" t="str">
        <f aca="false">IF(D151=0, " - " ,( IF(F151=0,D151*E151+K151,"Closed")))</f>
        <v> - </v>
      </c>
      <c r="S151" s="8"/>
      <c r="T151" s="60" t="n">
        <f aca="false">0</f>
        <v>0</v>
      </c>
      <c r="U151" s="61" t="n">
        <f aca="false">0.001*L151</f>
        <v>0</v>
      </c>
      <c r="V151" s="72" t="n">
        <f aca="false">0.0000325*L151</f>
        <v>0</v>
      </c>
      <c r="W151" s="62" t="n">
        <f aca="false">0.18*V151</f>
        <v>0</v>
      </c>
      <c r="X151" s="73" t="n">
        <f aca="false">0.0000005*L151</f>
        <v>0</v>
      </c>
      <c r="Y151" s="63" t="n">
        <f aca="false">0.000075*L151</f>
        <v>0</v>
      </c>
      <c r="Z151" s="8"/>
      <c r="AA151" s="9"/>
      <c r="AB151" s="8"/>
      <c r="AC151" s="8"/>
      <c r="AD151" s="8"/>
      <c r="AE151" s="8"/>
      <c r="AF151" s="8"/>
      <c r="AG151" s="8"/>
    </row>
    <row r="152" customFormat="false" ht="21.3" hidden="false" customHeight="true" outlineLevel="0" collapsed="false">
      <c r="A152" s="93"/>
      <c r="B152" s="47"/>
      <c r="C152" s="121"/>
      <c r="D152" s="67"/>
      <c r="E152" s="122"/>
      <c r="F152" s="122"/>
      <c r="G152" s="123"/>
      <c r="H152" s="124"/>
      <c r="I152" s="125" t="n">
        <f aca="false">D152*(F152-E152)                                            +N(" QTY*(buy price-Sell price ) ")</f>
        <v>0</v>
      </c>
      <c r="J152" s="53" t="str">
        <f aca="false">IF(F152=0,"0.00",IF(H152="yes",-15.93+I152-SUM(T152:Y152),I152-SUM(T152:Y152)))</f>
        <v>0.00</v>
      </c>
      <c r="K152" s="54" t="n">
        <f aca="false">IF(H152="yes",15.93+SUM(T152:Y152),SUM(T152:Y152))</f>
        <v>0</v>
      </c>
      <c r="L152" s="55" t="n">
        <f aca="false">D152*(F152+E152)</f>
        <v>0</v>
      </c>
      <c r="M152" s="126" t="str">
        <f aca="false">IF(J152="0.00"," - ",IF(J152&gt;0,"Profit","Loss"))</f>
        <v> - </v>
      </c>
      <c r="N152" s="57" t="str">
        <f aca="false">IFERROR(J152/(D152*E152)," - ")</f>
        <v> - </v>
      </c>
      <c r="O152" s="132"/>
      <c r="P152" s="129" t="n">
        <f aca="false">IFERROR((O152-E152)/E152,0)</f>
        <v>0</v>
      </c>
      <c r="Q152" s="130" t="str">
        <f aca="false">IF(C152=0, " - ",C152)</f>
        <v> - </v>
      </c>
      <c r="R152" s="131" t="str">
        <f aca="false">IF(D152=0, " - " ,( IF(F152=0,D152*E152+K152,"Closed")))</f>
        <v> - </v>
      </c>
      <c r="S152" s="8"/>
      <c r="T152" s="60" t="n">
        <f aca="false">0</f>
        <v>0</v>
      </c>
      <c r="U152" s="61" t="n">
        <f aca="false">0.001*L152</f>
        <v>0</v>
      </c>
      <c r="V152" s="72" t="n">
        <f aca="false">0.0000325*L152</f>
        <v>0</v>
      </c>
      <c r="W152" s="62" t="n">
        <f aca="false">0.18*V152</f>
        <v>0</v>
      </c>
      <c r="X152" s="73" t="n">
        <f aca="false">0.0000005*L152</f>
        <v>0</v>
      </c>
      <c r="Y152" s="63" t="n">
        <f aca="false">0.000075*L152</f>
        <v>0</v>
      </c>
      <c r="Z152" s="8"/>
      <c r="AA152" s="9"/>
      <c r="AB152" s="8"/>
      <c r="AC152" s="8"/>
      <c r="AD152" s="8"/>
      <c r="AE152" s="8"/>
      <c r="AF152" s="8"/>
      <c r="AG152" s="8"/>
    </row>
    <row r="153" customFormat="false" ht="21.3" hidden="false" customHeight="true" outlineLevel="0" collapsed="false">
      <c r="A153" s="93"/>
      <c r="B153" s="47"/>
      <c r="C153" s="121"/>
      <c r="D153" s="67"/>
      <c r="E153" s="122"/>
      <c r="F153" s="122"/>
      <c r="G153" s="123"/>
      <c r="H153" s="124"/>
      <c r="I153" s="125" t="n">
        <f aca="false">D153*(F153-E153)                                            +N(" QTY*(buy price-Sell price ) ")</f>
        <v>0</v>
      </c>
      <c r="J153" s="53" t="str">
        <f aca="false">IF(F153=0,"0.00",IF(H153="yes",-15.93+I153-SUM(T153:Y153),I153-SUM(T153:Y153)))</f>
        <v>0.00</v>
      </c>
      <c r="K153" s="54" t="n">
        <f aca="false">IF(H153="yes",15.93+SUM(T153:Y153),SUM(T153:Y153))</f>
        <v>0</v>
      </c>
      <c r="L153" s="55" t="n">
        <f aca="false">D153*(F153+E153)</f>
        <v>0</v>
      </c>
      <c r="M153" s="126" t="str">
        <f aca="false">IF(J153="0.00"," - ",IF(J153&gt;0,"Profit","Loss"))</f>
        <v> - </v>
      </c>
      <c r="N153" s="57" t="str">
        <f aca="false">IFERROR(J153/(D153*E153)," - ")</f>
        <v> - </v>
      </c>
      <c r="O153" s="132"/>
      <c r="P153" s="129" t="n">
        <f aca="false">IFERROR((O153-E153)/E153,0)</f>
        <v>0</v>
      </c>
      <c r="Q153" s="130" t="str">
        <f aca="false">IF(C153=0, " - ",C153)</f>
        <v> - </v>
      </c>
      <c r="R153" s="131" t="str">
        <f aca="false">IF(D153=0, " - " ,( IF(F153=0,D153*E153+K153,"Closed")))</f>
        <v> - </v>
      </c>
      <c r="S153" s="8"/>
      <c r="T153" s="60" t="n">
        <f aca="false">0</f>
        <v>0</v>
      </c>
      <c r="U153" s="61" t="n">
        <f aca="false">0.001*L153</f>
        <v>0</v>
      </c>
      <c r="V153" s="72" t="n">
        <f aca="false">0.0000325*L153</f>
        <v>0</v>
      </c>
      <c r="W153" s="62" t="n">
        <f aca="false">0.18*V153</f>
        <v>0</v>
      </c>
      <c r="X153" s="73" t="n">
        <f aca="false">0.0000005*L153</f>
        <v>0</v>
      </c>
      <c r="Y153" s="63" t="n">
        <f aca="false">0.000075*L153</f>
        <v>0</v>
      </c>
      <c r="Z153" s="8"/>
      <c r="AA153" s="9"/>
      <c r="AB153" s="8"/>
      <c r="AC153" s="8"/>
      <c r="AD153" s="8"/>
      <c r="AE153" s="8"/>
      <c r="AF153" s="8"/>
      <c r="AG153" s="8"/>
    </row>
    <row r="154" customFormat="false" ht="21.3" hidden="false" customHeight="true" outlineLevel="0" collapsed="false">
      <c r="A154" s="46"/>
      <c r="B154" s="47"/>
      <c r="C154" s="121"/>
      <c r="D154" s="67"/>
      <c r="E154" s="122"/>
      <c r="F154" s="122"/>
      <c r="G154" s="123"/>
      <c r="H154" s="124"/>
      <c r="I154" s="125" t="n">
        <f aca="false">D154*(F154-E154)                                            +N(" QTY*(buy price-Sell price ) ")</f>
        <v>0</v>
      </c>
      <c r="J154" s="53" t="str">
        <f aca="false">IF(F154=0,"0.00",IF(H154="yes",-15.93+I154-SUM(T154:Y154),I154-SUM(T154:Y154)))</f>
        <v>0.00</v>
      </c>
      <c r="K154" s="54" t="n">
        <f aca="false">IF(H154="yes",15.93+SUM(T154:Y154),SUM(T154:Y154))</f>
        <v>0</v>
      </c>
      <c r="L154" s="55" t="n">
        <f aca="false">D154*(F154+E154)</f>
        <v>0</v>
      </c>
      <c r="M154" s="126" t="str">
        <f aca="false">IF(J154="0.00"," - ",IF(J154&gt;0,"Profit","Loss"))</f>
        <v> - </v>
      </c>
      <c r="N154" s="57" t="str">
        <f aca="false">IFERROR(J154/(D154*E154)," - ")</f>
        <v> - </v>
      </c>
      <c r="O154" s="132"/>
      <c r="P154" s="129" t="n">
        <f aca="false">IFERROR((O154-E154)/E154,0)</f>
        <v>0</v>
      </c>
      <c r="Q154" s="130" t="str">
        <f aca="false">IF(C154=0, " - ",C154)</f>
        <v> - </v>
      </c>
      <c r="R154" s="131" t="str">
        <f aca="false">IF(D154=0, " - " ,( IF(F154=0,D154*E154+K154,"Closed")))</f>
        <v> - </v>
      </c>
      <c r="S154" s="8"/>
      <c r="T154" s="60" t="n">
        <f aca="false">0</f>
        <v>0</v>
      </c>
      <c r="U154" s="61" t="n">
        <f aca="false">0.001*L154</f>
        <v>0</v>
      </c>
      <c r="V154" s="72" t="n">
        <f aca="false">0.0000325*L154</f>
        <v>0</v>
      </c>
      <c r="W154" s="62" t="n">
        <f aca="false">0.18*V154</f>
        <v>0</v>
      </c>
      <c r="X154" s="73" t="n">
        <f aca="false">0.0000005*L154</f>
        <v>0</v>
      </c>
      <c r="Y154" s="63" t="n">
        <f aca="false">0.000075*L154</f>
        <v>0</v>
      </c>
      <c r="Z154" s="8"/>
      <c r="AA154" s="9"/>
      <c r="AB154" s="8"/>
      <c r="AC154" s="8"/>
      <c r="AD154" s="8"/>
      <c r="AE154" s="8"/>
      <c r="AF154" s="8"/>
      <c r="AG154" s="8"/>
    </row>
    <row r="155" customFormat="false" ht="21.3" hidden="false" customHeight="true" outlineLevel="0" collapsed="false">
      <c r="A155" s="46"/>
      <c r="B155" s="47"/>
      <c r="C155" s="121"/>
      <c r="D155" s="67"/>
      <c r="E155" s="122"/>
      <c r="F155" s="122"/>
      <c r="G155" s="123"/>
      <c r="H155" s="124"/>
      <c r="I155" s="125" t="n">
        <f aca="false">D155*(F155-E155)                                            +N(" QTY*(buy price-Sell price ) ")</f>
        <v>0</v>
      </c>
      <c r="J155" s="53" t="str">
        <f aca="false">IF(F155=0,"0.00",IF(H155="yes",-15.93+I155-SUM(T155:Y155),I155-SUM(T155:Y155)))</f>
        <v>0.00</v>
      </c>
      <c r="K155" s="54" t="n">
        <f aca="false">IF(H155="yes",15.93+SUM(T155:Y155),SUM(T155:Y155))</f>
        <v>0</v>
      </c>
      <c r="L155" s="55" t="n">
        <f aca="false">D155*(F155+E155)</f>
        <v>0</v>
      </c>
      <c r="M155" s="126" t="str">
        <f aca="false">IF(J155="0.00"," - ",IF(J155&gt;0,"Profit","Loss"))</f>
        <v> - </v>
      </c>
      <c r="N155" s="57" t="str">
        <f aca="false">IFERROR(J155/(D155*E155)," - ")</f>
        <v> - </v>
      </c>
      <c r="O155" s="132"/>
      <c r="P155" s="129" t="n">
        <f aca="false">IFERROR((O155-E155)/E155,0)</f>
        <v>0</v>
      </c>
      <c r="Q155" s="130" t="str">
        <f aca="false">IF(C155=0, " - ",C155)</f>
        <v> - </v>
      </c>
      <c r="R155" s="131" t="str">
        <f aca="false">IF(D155=0, " - " ,( IF(F155=0,D155*E155+K155,"Closed")))</f>
        <v> - </v>
      </c>
      <c r="S155" s="8"/>
      <c r="T155" s="60" t="n">
        <f aca="false">0</f>
        <v>0</v>
      </c>
      <c r="U155" s="61" t="n">
        <f aca="false">0.001*L155</f>
        <v>0</v>
      </c>
      <c r="V155" s="72" t="n">
        <f aca="false">0.0000325*L155</f>
        <v>0</v>
      </c>
      <c r="W155" s="62" t="n">
        <f aca="false">0.18*V155</f>
        <v>0</v>
      </c>
      <c r="X155" s="73" t="n">
        <f aca="false">0.0000005*L155</f>
        <v>0</v>
      </c>
      <c r="Y155" s="63" t="n">
        <f aca="false">0.000075*L155</f>
        <v>0</v>
      </c>
      <c r="Z155" s="8"/>
      <c r="AA155" s="9"/>
      <c r="AB155" s="8"/>
      <c r="AC155" s="8"/>
      <c r="AD155" s="8"/>
      <c r="AE155" s="8"/>
      <c r="AF155" s="8"/>
      <c r="AG155" s="8"/>
    </row>
    <row r="156" customFormat="false" ht="21.3" hidden="false" customHeight="true" outlineLevel="0" collapsed="false">
      <c r="A156" s="93"/>
      <c r="B156" s="47"/>
      <c r="C156" s="121"/>
      <c r="D156" s="67"/>
      <c r="E156" s="122"/>
      <c r="F156" s="122"/>
      <c r="G156" s="123"/>
      <c r="H156" s="124"/>
      <c r="I156" s="125" t="n">
        <f aca="false">D156*(F156-E156)                                            +N(" QTY*(buy price-Sell price ) ")</f>
        <v>0</v>
      </c>
      <c r="J156" s="53" t="str">
        <f aca="false">IF(F156=0,"0.00",IF(H156="yes",-15.93+I156-SUM(T156:Y156),I156-SUM(T156:Y156)))</f>
        <v>0.00</v>
      </c>
      <c r="K156" s="54" t="n">
        <f aca="false">IF(H156="yes",15.93+SUM(T156:Y156),SUM(T156:Y156))</f>
        <v>0</v>
      </c>
      <c r="L156" s="55" t="n">
        <f aca="false">D156*(F156+E156)</f>
        <v>0</v>
      </c>
      <c r="M156" s="126" t="str">
        <f aca="false">IF(J156="0.00"," - ",IF(J156&gt;0,"Profit","Loss"))</f>
        <v> - </v>
      </c>
      <c r="N156" s="57" t="str">
        <f aca="false">IFERROR(J156/(D156*E156)," - ")</f>
        <v> - </v>
      </c>
      <c r="O156" s="132"/>
      <c r="P156" s="129" t="n">
        <f aca="false">IFERROR((O156-E156)/E156,0)</f>
        <v>0</v>
      </c>
      <c r="Q156" s="130" t="str">
        <f aca="false">IF(C156=0, " - ",C156)</f>
        <v> - </v>
      </c>
      <c r="R156" s="131" t="str">
        <f aca="false">IF(D156=0, " - " ,( IF(F156=0,D156*E156+K156,"Closed")))</f>
        <v> - </v>
      </c>
      <c r="S156" s="8"/>
      <c r="T156" s="60" t="n">
        <f aca="false">0</f>
        <v>0</v>
      </c>
      <c r="U156" s="61" t="n">
        <f aca="false">0.001*L156</f>
        <v>0</v>
      </c>
      <c r="V156" s="72" t="n">
        <f aca="false">0.0000325*L156</f>
        <v>0</v>
      </c>
      <c r="W156" s="62" t="n">
        <f aca="false">0.18*V156</f>
        <v>0</v>
      </c>
      <c r="X156" s="73" t="n">
        <f aca="false">0.0000005*L156</f>
        <v>0</v>
      </c>
      <c r="Y156" s="63" t="n">
        <f aca="false">0.000075*L156</f>
        <v>0</v>
      </c>
      <c r="Z156" s="8"/>
      <c r="AA156" s="9"/>
      <c r="AB156" s="8"/>
      <c r="AC156" s="8"/>
      <c r="AD156" s="8"/>
      <c r="AE156" s="8"/>
      <c r="AF156" s="8"/>
      <c r="AG156" s="8"/>
    </row>
    <row r="157" customFormat="false" ht="21.3" hidden="false" customHeight="true" outlineLevel="0" collapsed="false">
      <c r="A157" s="93"/>
      <c r="B157" s="47"/>
      <c r="C157" s="121"/>
      <c r="D157" s="67"/>
      <c r="E157" s="122"/>
      <c r="F157" s="122"/>
      <c r="G157" s="123"/>
      <c r="H157" s="124"/>
      <c r="I157" s="125" t="n">
        <f aca="false">D157*(F157-E157)                                            +N(" QTY*(buy price-Sell price ) ")</f>
        <v>0</v>
      </c>
      <c r="J157" s="53" t="str">
        <f aca="false">IF(F157=0,"0.00",IF(H157="yes",-15.93+I157-SUM(T157:Y157),I157-SUM(T157:Y157)))</f>
        <v>0.00</v>
      </c>
      <c r="K157" s="54" t="n">
        <f aca="false">IF(H157="yes",15.93+SUM(T157:Y157),SUM(T157:Y157))</f>
        <v>0</v>
      </c>
      <c r="L157" s="55" t="n">
        <f aca="false">D157*(F157+E157)</f>
        <v>0</v>
      </c>
      <c r="M157" s="126" t="str">
        <f aca="false">IF(J157="0.00"," - ",IF(J157&gt;0,"Profit","Loss"))</f>
        <v> - </v>
      </c>
      <c r="N157" s="57" t="str">
        <f aca="false">IFERROR(J157/(D157*E157)," - ")</f>
        <v> - </v>
      </c>
      <c r="O157" s="132"/>
      <c r="P157" s="129" t="n">
        <f aca="false">IFERROR((O157-E157)/E157,0)</f>
        <v>0</v>
      </c>
      <c r="Q157" s="130" t="str">
        <f aca="false">IF(C157=0, " - ",C157)</f>
        <v> - </v>
      </c>
      <c r="R157" s="131" t="str">
        <f aca="false">IF(D157=0, " - " ,( IF(F157=0,D157*E157+K157,"Closed")))</f>
        <v> - </v>
      </c>
      <c r="S157" s="8"/>
      <c r="T157" s="60" t="n">
        <f aca="false">0</f>
        <v>0</v>
      </c>
      <c r="U157" s="61" t="n">
        <f aca="false">0.001*L157</f>
        <v>0</v>
      </c>
      <c r="V157" s="72" t="n">
        <f aca="false">0.0000325*L157</f>
        <v>0</v>
      </c>
      <c r="W157" s="62" t="n">
        <f aca="false">0.18*V157</f>
        <v>0</v>
      </c>
      <c r="X157" s="73" t="n">
        <f aca="false">0.0000005*L157</f>
        <v>0</v>
      </c>
      <c r="Y157" s="63" t="n">
        <f aca="false">0.000075*L157</f>
        <v>0</v>
      </c>
      <c r="Z157" s="8"/>
      <c r="AA157" s="9"/>
      <c r="AB157" s="8"/>
      <c r="AC157" s="8"/>
      <c r="AD157" s="8"/>
      <c r="AE157" s="8"/>
      <c r="AF157" s="8"/>
      <c r="AG157" s="8"/>
    </row>
    <row r="158" customFormat="false" ht="21.3" hidden="false" customHeight="true" outlineLevel="0" collapsed="false">
      <c r="A158" s="46"/>
      <c r="B158" s="47"/>
      <c r="C158" s="121"/>
      <c r="D158" s="67"/>
      <c r="E158" s="122"/>
      <c r="F158" s="122"/>
      <c r="G158" s="123"/>
      <c r="H158" s="124"/>
      <c r="I158" s="125" t="n">
        <f aca="false">D158*(F158-E158)                                            +N(" QTY*(buy price-Sell price ) ")</f>
        <v>0</v>
      </c>
      <c r="J158" s="53" t="str">
        <f aca="false">IF(F158=0,"0.00",IF(H158="yes",-15.93+I158-SUM(T158:Y158),I158-SUM(T158:Y158)))</f>
        <v>0.00</v>
      </c>
      <c r="K158" s="54" t="n">
        <f aca="false">IF(H158="yes",15.93+SUM(T158:Y158),SUM(T158:Y158))</f>
        <v>0</v>
      </c>
      <c r="L158" s="55" t="n">
        <f aca="false">D158*(F158+E158)</f>
        <v>0</v>
      </c>
      <c r="M158" s="126" t="str">
        <f aca="false">IF(J158="0.00"," - ",IF(J158&gt;0,"Profit","Loss"))</f>
        <v> - </v>
      </c>
      <c r="N158" s="57" t="str">
        <f aca="false">IFERROR(J158/(D158*E158)," - ")</f>
        <v> - </v>
      </c>
      <c r="O158" s="132"/>
      <c r="P158" s="129" t="n">
        <f aca="false">IFERROR((O158-E158)/E158,0)</f>
        <v>0</v>
      </c>
      <c r="Q158" s="130" t="str">
        <f aca="false">IF(C158=0, " - ",C158)</f>
        <v> - </v>
      </c>
      <c r="R158" s="131" t="str">
        <f aca="false">IF(D158=0, " - " ,( IF(F158=0,D158*E158+K158,"Closed")))</f>
        <v> - </v>
      </c>
      <c r="S158" s="8"/>
      <c r="T158" s="60" t="n">
        <f aca="false">0</f>
        <v>0</v>
      </c>
      <c r="U158" s="61" t="n">
        <f aca="false">0.001*L158</f>
        <v>0</v>
      </c>
      <c r="V158" s="72" t="n">
        <f aca="false">0.0000325*L158</f>
        <v>0</v>
      </c>
      <c r="W158" s="62" t="n">
        <f aca="false">0.18*V158</f>
        <v>0</v>
      </c>
      <c r="X158" s="73" t="n">
        <f aca="false">0.0000005*L158</f>
        <v>0</v>
      </c>
      <c r="Y158" s="63" t="n">
        <f aca="false">0.000075*L158</f>
        <v>0</v>
      </c>
      <c r="Z158" s="8"/>
      <c r="AA158" s="9"/>
      <c r="AB158" s="8"/>
      <c r="AC158" s="8"/>
      <c r="AD158" s="8"/>
      <c r="AE158" s="8"/>
      <c r="AF158" s="8"/>
      <c r="AG158" s="8"/>
    </row>
    <row r="159" customFormat="false" ht="21.3" hidden="false" customHeight="true" outlineLevel="0" collapsed="false">
      <c r="A159" s="46"/>
      <c r="B159" s="47"/>
      <c r="C159" s="121"/>
      <c r="D159" s="67"/>
      <c r="E159" s="122"/>
      <c r="F159" s="122"/>
      <c r="G159" s="123"/>
      <c r="H159" s="124"/>
      <c r="I159" s="125" t="n">
        <f aca="false">D159*(F159-E159)                                            +N(" QTY*(buy price-Sell price ) ")</f>
        <v>0</v>
      </c>
      <c r="J159" s="53" t="str">
        <f aca="false">IF(F159=0,"0.00",IF(H159="yes",-15.93+I159-SUM(T159:Y159),I159-SUM(T159:Y159)))</f>
        <v>0.00</v>
      </c>
      <c r="K159" s="54" t="n">
        <f aca="false">IF(H159="yes",15.93+SUM(T159:Y159),SUM(T159:Y159))</f>
        <v>0</v>
      </c>
      <c r="L159" s="55" t="n">
        <f aca="false">D159*(F159+E159)</f>
        <v>0</v>
      </c>
      <c r="M159" s="126" t="str">
        <f aca="false">IF(J159="0.00"," - ",IF(J159&gt;0,"Profit","Loss"))</f>
        <v> - </v>
      </c>
      <c r="N159" s="57" t="str">
        <f aca="false">IFERROR(J159/(D159*E159)," - ")</f>
        <v> - </v>
      </c>
      <c r="O159" s="132"/>
      <c r="P159" s="129" t="n">
        <f aca="false">IFERROR((O159-E159)/E159,0)</f>
        <v>0</v>
      </c>
      <c r="Q159" s="130" t="str">
        <f aca="false">IF(C159=0, " - ",C159)</f>
        <v> - </v>
      </c>
      <c r="R159" s="131" t="str">
        <f aca="false">IF(D159=0, " - " ,( IF(F159=0,D159*E159+K159,"Closed")))</f>
        <v> - </v>
      </c>
      <c r="S159" s="8"/>
      <c r="T159" s="60" t="n">
        <f aca="false">0</f>
        <v>0</v>
      </c>
      <c r="U159" s="61" t="n">
        <f aca="false">0.001*L159</f>
        <v>0</v>
      </c>
      <c r="V159" s="72" t="n">
        <f aca="false">0.0000325*L159</f>
        <v>0</v>
      </c>
      <c r="W159" s="62" t="n">
        <f aca="false">0.18*V159</f>
        <v>0</v>
      </c>
      <c r="X159" s="73" t="n">
        <f aca="false">0.0000005*L159</f>
        <v>0</v>
      </c>
      <c r="Y159" s="63" t="n">
        <f aca="false">0.000075*L159</f>
        <v>0</v>
      </c>
      <c r="Z159" s="8"/>
      <c r="AA159" s="9"/>
      <c r="AB159" s="8"/>
      <c r="AC159" s="8"/>
      <c r="AD159" s="8"/>
      <c r="AE159" s="8"/>
      <c r="AF159" s="8"/>
      <c r="AG159" s="8"/>
    </row>
    <row r="160" customFormat="false" ht="21.3" hidden="false" customHeight="true" outlineLevel="0" collapsed="false">
      <c r="A160" s="46"/>
      <c r="B160" s="47"/>
      <c r="C160" s="121"/>
      <c r="D160" s="67"/>
      <c r="E160" s="122"/>
      <c r="F160" s="122"/>
      <c r="G160" s="123"/>
      <c r="H160" s="124"/>
      <c r="I160" s="125" t="n">
        <f aca="false">D160*(F160-E160)                                            +N(" QTY*(buy price-Sell price ) ")</f>
        <v>0</v>
      </c>
      <c r="J160" s="53" t="str">
        <f aca="false">IF(F160=0,"0.00",IF(H160="yes",-15.93+I160-SUM(T160:Y160),I160-SUM(T160:Y160)))</f>
        <v>0.00</v>
      </c>
      <c r="K160" s="54" t="n">
        <f aca="false">IF(H160="yes",15.93+SUM(T160:Y160),SUM(T160:Y160))</f>
        <v>0</v>
      </c>
      <c r="L160" s="55" t="n">
        <f aca="false">D160*(F160+E160)</f>
        <v>0</v>
      </c>
      <c r="M160" s="126" t="str">
        <f aca="false">IF(J160="0.00"," - ",IF(J160&gt;0,"Profit","Loss"))</f>
        <v> - </v>
      </c>
      <c r="N160" s="57" t="str">
        <f aca="false">IFERROR(J160/(D160*E160)," - ")</f>
        <v> - </v>
      </c>
      <c r="O160" s="132"/>
      <c r="P160" s="129" t="n">
        <f aca="false">IFERROR((O160-E160)/E160,0)</f>
        <v>0</v>
      </c>
      <c r="Q160" s="130" t="str">
        <f aca="false">IF(C160=0, " - ",C160)</f>
        <v> - </v>
      </c>
      <c r="R160" s="131" t="str">
        <f aca="false">IF(D160=0, " - " ,( IF(F160=0,D160*E160+K160,"Closed")))</f>
        <v> - </v>
      </c>
      <c r="S160" s="8"/>
      <c r="T160" s="60" t="n">
        <f aca="false">0</f>
        <v>0</v>
      </c>
      <c r="U160" s="61" t="n">
        <f aca="false">0.001*L160</f>
        <v>0</v>
      </c>
      <c r="V160" s="72" t="n">
        <f aca="false">0.0000325*L160</f>
        <v>0</v>
      </c>
      <c r="W160" s="62" t="n">
        <f aca="false">0.18*V160</f>
        <v>0</v>
      </c>
      <c r="X160" s="73" t="n">
        <f aca="false">0.0000005*L160</f>
        <v>0</v>
      </c>
      <c r="Y160" s="63" t="n">
        <f aca="false">0.000075*L160</f>
        <v>0</v>
      </c>
      <c r="Z160" s="8"/>
      <c r="AA160" s="9"/>
      <c r="AB160" s="8"/>
      <c r="AC160" s="8"/>
      <c r="AD160" s="8"/>
      <c r="AE160" s="8"/>
      <c r="AF160" s="8"/>
      <c r="AG160" s="8"/>
    </row>
    <row r="161" customFormat="false" ht="21.3" hidden="false" customHeight="true" outlineLevel="0" collapsed="false">
      <c r="A161" s="93"/>
      <c r="B161" s="47"/>
      <c r="C161" s="121"/>
      <c r="D161" s="67"/>
      <c r="E161" s="122"/>
      <c r="F161" s="122"/>
      <c r="G161" s="123"/>
      <c r="H161" s="124"/>
      <c r="I161" s="125" t="n">
        <f aca="false">D161*(F161-E161)                                            +N(" QTY*(buy price-Sell price ) ")</f>
        <v>0</v>
      </c>
      <c r="J161" s="53" t="str">
        <f aca="false">IF(F161=0,"0.00",IF(H161="yes",-15.93+I161-SUM(T161:Y161),I161-SUM(T161:Y161)))</f>
        <v>0.00</v>
      </c>
      <c r="K161" s="54" t="n">
        <f aca="false">IF(H161="yes",15.93+SUM(T161:Y161),SUM(T161:Y161))</f>
        <v>0</v>
      </c>
      <c r="L161" s="55" t="n">
        <f aca="false">D161*(F161+E161)</f>
        <v>0</v>
      </c>
      <c r="M161" s="126" t="str">
        <f aca="false">IF(J161="0.00"," - ",IF(J161&gt;0,"Profit","Loss"))</f>
        <v> - </v>
      </c>
      <c r="N161" s="57" t="str">
        <f aca="false">IFERROR(J161/(D161*E161)," - ")</f>
        <v> - </v>
      </c>
      <c r="O161" s="132"/>
      <c r="P161" s="129" t="n">
        <f aca="false">IFERROR((O161-E161)/E161,0)</f>
        <v>0</v>
      </c>
      <c r="Q161" s="130" t="str">
        <f aca="false">IF(C161=0, " - ",C161)</f>
        <v> - </v>
      </c>
      <c r="R161" s="131" t="str">
        <f aca="false">IF(D161=0, " - " ,( IF(F161=0,D161*E161+K161,"Closed")))</f>
        <v> - </v>
      </c>
      <c r="S161" s="8"/>
      <c r="T161" s="60" t="n">
        <f aca="false">0</f>
        <v>0</v>
      </c>
      <c r="U161" s="61" t="n">
        <f aca="false">0.001*L161</f>
        <v>0</v>
      </c>
      <c r="V161" s="72" t="n">
        <f aca="false">0.0000325*L161</f>
        <v>0</v>
      </c>
      <c r="W161" s="62" t="n">
        <f aca="false">0.18*V161</f>
        <v>0</v>
      </c>
      <c r="X161" s="73" t="n">
        <f aca="false">0.0000005*L161</f>
        <v>0</v>
      </c>
      <c r="Y161" s="63" t="n">
        <f aca="false">0.000075*L161</f>
        <v>0</v>
      </c>
      <c r="Z161" s="8"/>
      <c r="AA161" s="9"/>
      <c r="AB161" s="8"/>
      <c r="AC161" s="8"/>
      <c r="AD161" s="8"/>
      <c r="AE161" s="8"/>
      <c r="AF161" s="8"/>
      <c r="AG161" s="8"/>
    </row>
    <row r="162" customFormat="false" ht="21.3" hidden="false" customHeight="true" outlineLevel="0" collapsed="false">
      <c r="A162" s="93"/>
      <c r="B162" s="47"/>
      <c r="C162" s="121"/>
      <c r="D162" s="67"/>
      <c r="E162" s="122"/>
      <c r="F162" s="122"/>
      <c r="G162" s="123"/>
      <c r="H162" s="124"/>
      <c r="I162" s="125" t="n">
        <f aca="false">D162*(F162-E162)                                            +N(" QTY*(buy price-Sell price ) ")</f>
        <v>0</v>
      </c>
      <c r="J162" s="53" t="str">
        <f aca="false">IF(F162=0,"0.00",IF(H162="yes",-15.93+I162-SUM(T162:Y162),I162-SUM(T162:Y162)))</f>
        <v>0.00</v>
      </c>
      <c r="K162" s="54" t="n">
        <f aca="false">IF(H162="yes",15.93+SUM(T162:Y162),SUM(T162:Y162))</f>
        <v>0</v>
      </c>
      <c r="L162" s="55" t="n">
        <f aca="false">D162*(F162+E162)</f>
        <v>0</v>
      </c>
      <c r="M162" s="126" t="str">
        <f aca="false">IF(J162="0.00"," - ",IF(J162&gt;0,"Profit","Loss"))</f>
        <v> - </v>
      </c>
      <c r="N162" s="57" t="str">
        <f aca="false">IFERROR(J162/(D162*E162)," - ")</f>
        <v> - </v>
      </c>
      <c r="O162" s="132"/>
      <c r="P162" s="129" t="n">
        <f aca="false">IFERROR((O162-E162)/E162,0)</f>
        <v>0</v>
      </c>
      <c r="Q162" s="130" t="str">
        <f aca="false">IF(C162=0, " - ",C162)</f>
        <v> - </v>
      </c>
      <c r="R162" s="131" t="str">
        <f aca="false">IF(D162=0, " - " ,( IF(F162=0,D162*E162+K162,"Closed")))</f>
        <v> - </v>
      </c>
      <c r="S162" s="8"/>
      <c r="T162" s="60" t="n">
        <f aca="false">0</f>
        <v>0</v>
      </c>
      <c r="U162" s="61" t="n">
        <f aca="false">0.001*L162</f>
        <v>0</v>
      </c>
      <c r="V162" s="72" t="n">
        <f aca="false">0.0000325*L162</f>
        <v>0</v>
      </c>
      <c r="W162" s="62" t="n">
        <f aca="false">0.18*V162</f>
        <v>0</v>
      </c>
      <c r="X162" s="73" t="n">
        <f aca="false">0.0000005*L162</f>
        <v>0</v>
      </c>
      <c r="Y162" s="63" t="n">
        <f aca="false">0.000075*L162</f>
        <v>0</v>
      </c>
      <c r="Z162" s="8"/>
      <c r="AA162" s="9"/>
      <c r="AB162" s="8"/>
      <c r="AC162" s="8"/>
      <c r="AD162" s="8"/>
      <c r="AE162" s="8"/>
      <c r="AF162" s="8"/>
      <c r="AG162" s="8"/>
    </row>
    <row r="163" customFormat="false" ht="21.3" hidden="false" customHeight="true" outlineLevel="0" collapsed="false">
      <c r="A163" s="64"/>
      <c r="B163" s="47"/>
      <c r="C163" s="121"/>
      <c r="D163" s="67"/>
      <c r="E163" s="122"/>
      <c r="F163" s="122"/>
      <c r="G163" s="123"/>
      <c r="H163" s="124"/>
      <c r="I163" s="125" t="n">
        <f aca="false">D163*(F163-E163)                                            +N(" QTY*(buy price-Sell price ) ")</f>
        <v>0</v>
      </c>
      <c r="J163" s="53" t="str">
        <f aca="false">IF(F163=0,"0.00",IF(H163="yes",-15.93+I163-SUM(T163:Y163),I163-SUM(T163:Y163)))</f>
        <v>0.00</v>
      </c>
      <c r="K163" s="54" t="n">
        <f aca="false">IF(H163="yes",15.93+SUM(T163:Y163),SUM(T163:Y163))</f>
        <v>0</v>
      </c>
      <c r="L163" s="55" t="n">
        <f aca="false">D163*(F163+E163)</f>
        <v>0</v>
      </c>
      <c r="M163" s="126" t="str">
        <f aca="false">IF(J163="0.00"," - ",IF(J163&gt;0,"Profit","Loss"))</f>
        <v> - </v>
      </c>
      <c r="N163" s="57" t="str">
        <f aca="false">IFERROR(J163/(D163*E163)," - ")</f>
        <v> - </v>
      </c>
      <c r="O163" s="132"/>
      <c r="P163" s="129" t="n">
        <f aca="false">IFERROR((O163-E163)/E163,0)</f>
        <v>0</v>
      </c>
      <c r="Q163" s="130" t="str">
        <f aca="false">IF(C163=0, " - ",C163)</f>
        <v> - </v>
      </c>
      <c r="R163" s="131" t="str">
        <f aca="false">IF(D163=0, " - " ,( IF(F163=0,D163*E163+K163,"Closed")))</f>
        <v> - </v>
      </c>
      <c r="S163" s="8"/>
      <c r="T163" s="60" t="n">
        <f aca="false">0</f>
        <v>0</v>
      </c>
      <c r="U163" s="61" t="n">
        <f aca="false">0.001*L163</f>
        <v>0</v>
      </c>
      <c r="V163" s="72" t="n">
        <f aca="false">0.0000325*L163</f>
        <v>0</v>
      </c>
      <c r="W163" s="62" t="n">
        <f aca="false">0.18*V163</f>
        <v>0</v>
      </c>
      <c r="X163" s="73" t="n">
        <f aca="false">0.0000005*L163</f>
        <v>0</v>
      </c>
      <c r="Y163" s="63" t="n">
        <f aca="false">0.000075*L163</f>
        <v>0</v>
      </c>
      <c r="Z163" s="8"/>
      <c r="AA163" s="9"/>
      <c r="AB163" s="8"/>
      <c r="AC163" s="8"/>
      <c r="AD163" s="8"/>
      <c r="AE163" s="8"/>
      <c r="AF163" s="8"/>
      <c r="AG163" s="8"/>
    </row>
    <row r="164" customFormat="false" ht="21.3" hidden="false" customHeight="true" outlineLevel="0" collapsed="false">
      <c r="A164" s="64"/>
      <c r="B164" s="47"/>
      <c r="C164" s="121"/>
      <c r="D164" s="67"/>
      <c r="E164" s="122"/>
      <c r="F164" s="122"/>
      <c r="G164" s="123"/>
      <c r="H164" s="124"/>
      <c r="I164" s="125" t="n">
        <f aca="false">D164*(F164-E164)                                            +N(" QTY*(buy price-Sell price ) ")</f>
        <v>0</v>
      </c>
      <c r="J164" s="53" t="str">
        <f aca="false">IF(F164=0,"0.00",IF(H164="yes",-15.93+I164-SUM(T164:Y164),I164-SUM(T164:Y164)))</f>
        <v>0.00</v>
      </c>
      <c r="K164" s="54" t="n">
        <f aca="false">IF(H164="yes",15.93+SUM(T164:Y164),SUM(T164:Y164))</f>
        <v>0</v>
      </c>
      <c r="L164" s="55" t="n">
        <f aca="false">D164*(F164+E164)</f>
        <v>0</v>
      </c>
      <c r="M164" s="126" t="str">
        <f aca="false">IF(J164="0.00"," - ",IF(J164&gt;0,"Profit","Loss"))</f>
        <v> - </v>
      </c>
      <c r="N164" s="57" t="str">
        <f aca="false">IFERROR(J164/(D164*E164)," - ")</f>
        <v> - </v>
      </c>
      <c r="O164" s="132"/>
      <c r="P164" s="129" t="n">
        <f aca="false">IFERROR((O164-E164)/E164,0)</f>
        <v>0</v>
      </c>
      <c r="Q164" s="130" t="str">
        <f aca="false">IF(C164=0, " - ",C164)</f>
        <v> - </v>
      </c>
      <c r="R164" s="131" t="str">
        <f aca="false">IF(D164=0, " - " ,( IF(F164=0,D164*E164+K164,"Closed")))</f>
        <v> - </v>
      </c>
      <c r="S164" s="8"/>
      <c r="T164" s="60" t="n">
        <f aca="false">0</f>
        <v>0</v>
      </c>
      <c r="U164" s="61" t="n">
        <f aca="false">0.001*L164</f>
        <v>0</v>
      </c>
      <c r="V164" s="72" t="n">
        <f aca="false">0.0000325*L164</f>
        <v>0</v>
      </c>
      <c r="W164" s="62" t="n">
        <f aca="false">0.18*V164</f>
        <v>0</v>
      </c>
      <c r="X164" s="73" t="n">
        <f aca="false">0.0000005*L164</f>
        <v>0</v>
      </c>
      <c r="Y164" s="63" t="n">
        <f aca="false">0.000075*L164</f>
        <v>0</v>
      </c>
      <c r="Z164" s="8"/>
      <c r="AA164" s="9"/>
      <c r="AB164" s="8"/>
      <c r="AC164" s="8"/>
      <c r="AD164" s="8"/>
      <c r="AE164" s="8"/>
      <c r="AF164" s="8"/>
      <c r="AG164" s="8"/>
    </row>
    <row r="165" customFormat="false" ht="21.3" hidden="false" customHeight="true" outlineLevel="0" collapsed="false">
      <c r="A165" s="46"/>
      <c r="B165" s="47"/>
      <c r="C165" s="121"/>
      <c r="D165" s="67"/>
      <c r="E165" s="122"/>
      <c r="F165" s="122"/>
      <c r="G165" s="123"/>
      <c r="H165" s="124"/>
      <c r="I165" s="125" t="n">
        <f aca="false">D165*(F165-E165)                                            +N(" QTY*(buy price-Sell price ) ")</f>
        <v>0</v>
      </c>
      <c r="J165" s="53" t="str">
        <f aca="false">IF(F165=0,"0.00",IF(H165="yes",-15.93+I165-SUM(T165:Y165),I165-SUM(T165:Y165)))</f>
        <v>0.00</v>
      </c>
      <c r="K165" s="54" t="n">
        <f aca="false">IF(H165="yes",15.93+SUM(T165:Y165),SUM(T165:Y165))</f>
        <v>0</v>
      </c>
      <c r="L165" s="55" t="n">
        <f aca="false">D165*(F165+E165)</f>
        <v>0</v>
      </c>
      <c r="M165" s="126" t="str">
        <f aca="false">IF(J165="0.00"," - ",IF(J165&gt;0,"Profit","Loss"))</f>
        <v> - </v>
      </c>
      <c r="N165" s="57" t="str">
        <f aca="false">IFERROR(J165/(D165*E165)," - ")</f>
        <v> - </v>
      </c>
      <c r="O165" s="132"/>
      <c r="P165" s="129" t="n">
        <f aca="false">IFERROR((O165-E165)/E165,0)</f>
        <v>0</v>
      </c>
      <c r="Q165" s="130" t="str">
        <f aca="false">IF(C165=0, " - ",C165)</f>
        <v> - </v>
      </c>
      <c r="R165" s="131" t="str">
        <f aca="false">IF(D165=0, " - " ,( IF(F165=0,D165*E165+K165,"Closed")))</f>
        <v> - </v>
      </c>
      <c r="S165" s="8"/>
      <c r="T165" s="60" t="n">
        <f aca="false">0</f>
        <v>0</v>
      </c>
      <c r="U165" s="61" t="n">
        <f aca="false">0.001*L165</f>
        <v>0</v>
      </c>
      <c r="V165" s="72" t="n">
        <f aca="false">0.0000325*L165</f>
        <v>0</v>
      </c>
      <c r="W165" s="62" t="n">
        <f aca="false">0.18*V165</f>
        <v>0</v>
      </c>
      <c r="X165" s="73" t="n">
        <f aca="false">0.0000005*L165</f>
        <v>0</v>
      </c>
      <c r="Y165" s="63" t="n">
        <f aca="false">0.000075*L165</f>
        <v>0</v>
      </c>
      <c r="Z165" s="8"/>
      <c r="AA165" s="9"/>
      <c r="AB165" s="8"/>
      <c r="AC165" s="8"/>
      <c r="AD165" s="8"/>
      <c r="AE165" s="8"/>
      <c r="AF165" s="8"/>
      <c r="AG165" s="8"/>
    </row>
    <row r="166" customFormat="false" ht="21.3" hidden="false" customHeight="true" outlineLevel="0" collapsed="false">
      <c r="A166" s="46"/>
      <c r="B166" s="47"/>
      <c r="C166" s="121"/>
      <c r="D166" s="67"/>
      <c r="E166" s="122"/>
      <c r="F166" s="122"/>
      <c r="G166" s="123"/>
      <c r="H166" s="124"/>
      <c r="I166" s="125" t="n">
        <f aca="false">D166*(F166-E166)                                            +N(" QTY*(buy price-Sell price ) ")</f>
        <v>0</v>
      </c>
      <c r="J166" s="53" t="str">
        <f aca="false">IF(F166=0,"0.00",IF(H166="yes",-15.93+I166-SUM(T166:Y166),I166-SUM(T166:Y166)))</f>
        <v>0.00</v>
      </c>
      <c r="K166" s="54" t="n">
        <f aca="false">IF(H166="yes",15.93+SUM(T166:Y166),SUM(T166:Y166))</f>
        <v>0</v>
      </c>
      <c r="L166" s="55" t="n">
        <f aca="false">D166*(F166+E166)</f>
        <v>0</v>
      </c>
      <c r="M166" s="126" t="str">
        <f aca="false">IF(J166="0.00"," - ",IF(J166&gt;0,"Profit","Loss"))</f>
        <v> - </v>
      </c>
      <c r="N166" s="57" t="str">
        <f aca="false">IFERROR(J166/(D166*E166)," - ")</f>
        <v> - </v>
      </c>
      <c r="O166" s="132"/>
      <c r="P166" s="129" t="n">
        <f aca="false">IFERROR((O166-E166)/E166,0)</f>
        <v>0</v>
      </c>
      <c r="Q166" s="130" t="str">
        <f aca="false">IF(C166=0, " - ",C166)</f>
        <v> - </v>
      </c>
      <c r="R166" s="131" t="str">
        <f aca="false">IF(D166=0, " - " ,( IF(F166=0,D166*E166+K166,"Closed")))</f>
        <v> - </v>
      </c>
      <c r="S166" s="8"/>
      <c r="T166" s="60" t="n">
        <f aca="false">0</f>
        <v>0</v>
      </c>
      <c r="U166" s="61" t="n">
        <f aca="false">0.001*L166</f>
        <v>0</v>
      </c>
      <c r="V166" s="72" t="n">
        <f aca="false">0.0000325*L166</f>
        <v>0</v>
      </c>
      <c r="W166" s="62" t="n">
        <f aca="false">0.18*V166</f>
        <v>0</v>
      </c>
      <c r="X166" s="73" t="n">
        <f aca="false">0.0000005*L166</f>
        <v>0</v>
      </c>
      <c r="Y166" s="63" t="n">
        <f aca="false">0.000075*L166</f>
        <v>0</v>
      </c>
      <c r="Z166" s="8"/>
      <c r="AA166" s="9"/>
      <c r="AB166" s="8"/>
      <c r="AC166" s="8"/>
      <c r="AD166" s="8"/>
      <c r="AE166" s="8"/>
      <c r="AF166" s="8"/>
      <c r="AG166" s="8"/>
    </row>
    <row r="167" customFormat="false" ht="21.3" hidden="false" customHeight="true" outlineLevel="0" collapsed="false">
      <c r="A167" s="64"/>
      <c r="B167" s="47"/>
      <c r="C167" s="121"/>
      <c r="D167" s="67"/>
      <c r="E167" s="122"/>
      <c r="F167" s="122"/>
      <c r="G167" s="123"/>
      <c r="H167" s="124"/>
      <c r="I167" s="125" t="n">
        <f aca="false">D167*(F167-E167)                                            +N(" QTY*(buy price-Sell price ) ")</f>
        <v>0</v>
      </c>
      <c r="J167" s="53" t="str">
        <f aca="false">IF(F167=0,"0.00",IF(H167="yes",-15.93+I167-SUM(T167:Y167),I167-SUM(T167:Y167)))</f>
        <v>0.00</v>
      </c>
      <c r="K167" s="54" t="n">
        <f aca="false">IF(H167="yes",15.93+SUM(T167:Y167),SUM(T167:Y167))</f>
        <v>0</v>
      </c>
      <c r="L167" s="55" t="n">
        <f aca="false">D167*(F167+E167)</f>
        <v>0</v>
      </c>
      <c r="M167" s="126" t="str">
        <f aca="false">IF(J167="0.00"," - ",IF(J167&gt;0,"Profit","Loss"))</f>
        <v> - </v>
      </c>
      <c r="N167" s="57" t="str">
        <f aca="false">IFERROR(J167/(D167*E167)," - ")</f>
        <v> - </v>
      </c>
      <c r="O167" s="132"/>
      <c r="P167" s="129" t="n">
        <f aca="false">IFERROR((O167-E167)/E167,0)</f>
        <v>0</v>
      </c>
      <c r="Q167" s="130" t="str">
        <f aca="false">IF(C167=0, " - ",C167)</f>
        <v> - </v>
      </c>
      <c r="R167" s="131" t="str">
        <f aca="false">IF(D167=0, " - " ,( IF(F167=0,D167*E167+K167,"Closed")))</f>
        <v> - </v>
      </c>
      <c r="S167" s="8"/>
      <c r="T167" s="60" t="n">
        <f aca="false">0</f>
        <v>0</v>
      </c>
      <c r="U167" s="61" t="n">
        <f aca="false">0.001*L167</f>
        <v>0</v>
      </c>
      <c r="V167" s="72" t="n">
        <f aca="false">0.0000325*L167</f>
        <v>0</v>
      </c>
      <c r="W167" s="62" t="n">
        <f aca="false">0.18*V167</f>
        <v>0</v>
      </c>
      <c r="X167" s="73" t="n">
        <f aca="false">0.0000005*L167</f>
        <v>0</v>
      </c>
      <c r="Y167" s="63" t="n">
        <f aca="false">0.000075*L167</f>
        <v>0</v>
      </c>
      <c r="Z167" s="8"/>
      <c r="AA167" s="9"/>
      <c r="AB167" s="8"/>
      <c r="AC167" s="8"/>
      <c r="AD167" s="8"/>
      <c r="AE167" s="8"/>
      <c r="AF167" s="8"/>
      <c r="AG167" s="8"/>
    </row>
    <row r="168" customFormat="false" ht="21.3" hidden="false" customHeight="true" outlineLevel="0" collapsed="false">
      <c r="A168" s="46"/>
      <c r="B168" s="47"/>
      <c r="C168" s="121"/>
      <c r="D168" s="67"/>
      <c r="E168" s="122"/>
      <c r="F168" s="122"/>
      <c r="G168" s="123"/>
      <c r="H168" s="124"/>
      <c r="I168" s="125" t="n">
        <f aca="false">D168*(F168-E168)                                            +N(" QTY*(buy price-Sell price ) ")</f>
        <v>0</v>
      </c>
      <c r="J168" s="53" t="str">
        <f aca="false">IF(F168=0,"0.00",IF(H168="yes",-15.93+I168-SUM(T168:Y168),I168-SUM(T168:Y168)))</f>
        <v>0.00</v>
      </c>
      <c r="K168" s="54" t="n">
        <f aca="false">IF(H168="yes",15.93+SUM(T168:Y168),SUM(T168:Y168))</f>
        <v>0</v>
      </c>
      <c r="L168" s="55" t="n">
        <f aca="false">D168*(F168+E168)</f>
        <v>0</v>
      </c>
      <c r="M168" s="126" t="str">
        <f aca="false">IF(J168="0.00"," - ",IF(J168&gt;0,"Profit","Loss"))</f>
        <v> - </v>
      </c>
      <c r="N168" s="57" t="str">
        <f aca="false">IFERROR(J168/(D168*E168)," - ")</f>
        <v> - </v>
      </c>
      <c r="O168" s="132"/>
      <c r="P168" s="129" t="n">
        <f aca="false">IFERROR((O168-E168)/E168,0)</f>
        <v>0</v>
      </c>
      <c r="Q168" s="130" t="str">
        <f aca="false">IF(C168=0, " - ",C168)</f>
        <v> - </v>
      </c>
      <c r="R168" s="131" t="str">
        <f aca="false">IF(D168=0, " - " ,( IF(F168=0,D168*E168+K168,"Closed")))</f>
        <v> - </v>
      </c>
      <c r="S168" s="8"/>
      <c r="T168" s="60" t="n">
        <f aca="false">0</f>
        <v>0</v>
      </c>
      <c r="U168" s="61" t="n">
        <f aca="false">0.001*L168</f>
        <v>0</v>
      </c>
      <c r="V168" s="72" t="n">
        <f aca="false">0.0000325*L168</f>
        <v>0</v>
      </c>
      <c r="W168" s="62" t="n">
        <f aca="false">0.18*V168</f>
        <v>0</v>
      </c>
      <c r="X168" s="73" t="n">
        <f aca="false">0.0000005*L168</f>
        <v>0</v>
      </c>
      <c r="Y168" s="63" t="n">
        <f aca="false">0.000075*L168</f>
        <v>0</v>
      </c>
      <c r="Z168" s="8"/>
      <c r="AA168" s="9"/>
      <c r="AB168" s="8"/>
      <c r="AC168" s="8"/>
      <c r="AD168" s="8"/>
      <c r="AE168" s="8"/>
      <c r="AF168" s="8"/>
      <c r="AG168" s="8"/>
    </row>
    <row r="169" customFormat="false" ht="21.3" hidden="false" customHeight="true" outlineLevel="0" collapsed="false">
      <c r="A169" s="46"/>
      <c r="B169" s="47"/>
      <c r="C169" s="121"/>
      <c r="D169" s="67"/>
      <c r="E169" s="122"/>
      <c r="F169" s="122"/>
      <c r="G169" s="123"/>
      <c r="H169" s="124"/>
      <c r="I169" s="125" t="n">
        <f aca="false">D169*(F169-E169)                                            +N(" QTY*(buy price-Sell price ) ")</f>
        <v>0</v>
      </c>
      <c r="J169" s="53" t="str">
        <f aca="false">IF(F169=0,"0.00",IF(H169="yes",-15.93+I169-SUM(T169:Y169),I169-SUM(T169:Y169)))</f>
        <v>0.00</v>
      </c>
      <c r="K169" s="54" t="n">
        <f aca="false">IF(H169="yes",15.93+SUM(T169:Y169),SUM(T169:Y169))</f>
        <v>0</v>
      </c>
      <c r="L169" s="55" t="n">
        <f aca="false">D169*(F169+E169)</f>
        <v>0</v>
      </c>
      <c r="M169" s="126" t="str">
        <f aca="false">IF(J169="0.00"," - ",IF(J169&gt;0,"Profit","Loss"))</f>
        <v> - </v>
      </c>
      <c r="N169" s="57" t="str">
        <f aca="false">IFERROR(J169/(D169*E169)," - ")</f>
        <v> - </v>
      </c>
      <c r="O169" s="132"/>
      <c r="P169" s="129" t="n">
        <f aca="false">IFERROR((O169-E169)/E169,0)</f>
        <v>0</v>
      </c>
      <c r="Q169" s="130" t="str">
        <f aca="false">IF(C169=0, " - ",C169)</f>
        <v> - </v>
      </c>
      <c r="R169" s="131" t="str">
        <f aca="false">IF(D169=0, " - " ,( IF(F169=0,D169*E169+K169,"Closed")))</f>
        <v> - </v>
      </c>
      <c r="S169" s="8"/>
      <c r="T169" s="60" t="n">
        <f aca="false">0</f>
        <v>0</v>
      </c>
      <c r="U169" s="61" t="n">
        <f aca="false">0.001*L169</f>
        <v>0</v>
      </c>
      <c r="V169" s="72" t="n">
        <f aca="false">0.0000325*L169</f>
        <v>0</v>
      </c>
      <c r="W169" s="62" t="n">
        <f aca="false">0.18*V169</f>
        <v>0</v>
      </c>
      <c r="X169" s="73" t="n">
        <f aca="false">0.0000005*L169</f>
        <v>0</v>
      </c>
      <c r="Y169" s="63" t="n">
        <f aca="false">0.000075*L169</f>
        <v>0</v>
      </c>
      <c r="Z169" s="8"/>
      <c r="AA169" s="9"/>
      <c r="AB169" s="8"/>
      <c r="AC169" s="8"/>
      <c r="AD169" s="8"/>
      <c r="AE169" s="8"/>
      <c r="AF169" s="8"/>
      <c r="AG169" s="8"/>
    </row>
    <row r="170" customFormat="false" ht="21.3" hidden="false" customHeight="true" outlineLevel="0" collapsed="false">
      <c r="A170" s="46"/>
      <c r="B170" s="47"/>
      <c r="C170" s="121"/>
      <c r="D170" s="67"/>
      <c r="E170" s="122"/>
      <c r="F170" s="122"/>
      <c r="G170" s="123"/>
      <c r="H170" s="124"/>
      <c r="I170" s="125" t="n">
        <f aca="false">D170*(F170-E170)                                            +N(" QTY*(buy price-Sell price ) ")</f>
        <v>0</v>
      </c>
      <c r="J170" s="53" t="str">
        <f aca="false">IF(F170=0,"0.00",IF(H170="yes",-15.93+I170-SUM(T170:Y170),I170-SUM(T170:Y170)))</f>
        <v>0.00</v>
      </c>
      <c r="K170" s="54" t="n">
        <f aca="false">IF(H170="yes",15.93+SUM(T170:Y170),SUM(T170:Y170))</f>
        <v>0</v>
      </c>
      <c r="L170" s="55" t="n">
        <f aca="false">D170*(F170+E170)</f>
        <v>0</v>
      </c>
      <c r="M170" s="126" t="str">
        <f aca="false">IF(J170="0.00"," - ",IF(J170&gt;0,"Profit","Loss"))</f>
        <v> - </v>
      </c>
      <c r="N170" s="57" t="str">
        <f aca="false">IFERROR(J170/(D170*E170)," - ")</f>
        <v> - </v>
      </c>
      <c r="O170" s="132"/>
      <c r="P170" s="129" t="n">
        <f aca="false">IFERROR((O170-E170)/E170,0)</f>
        <v>0</v>
      </c>
      <c r="Q170" s="130" t="str">
        <f aca="false">IF(C170=0, " - ",C170)</f>
        <v> - </v>
      </c>
      <c r="R170" s="131" t="str">
        <f aca="false">IF(D170=0, " - " ,( IF(F170=0,D170*E170+K170,"Closed")))</f>
        <v> - </v>
      </c>
      <c r="S170" s="8"/>
      <c r="T170" s="60" t="n">
        <f aca="false">0</f>
        <v>0</v>
      </c>
      <c r="U170" s="61" t="n">
        <f aca="false">0.001*L170</f>
        <v>0</v>
      </c>
      <c r="V170" s="72" t="n">
        <f aca="false">0.0000325*L170</f>
        <v>0</v>
      </c>
      <c r="W170" s="62" t="n">
        <f aca="false">0.18*V170</f>
        <v>0</v>
      </c>
      <c r="X170" s="73" t="n">
        <f aca="false">0.0000005*L170</f>
        <v>0</v>
      </c>
      <c r="Y170" s="63" t="n">
        <f aca="false">0.000075*L170</f>
        <v>0</v>
      </c>
      <c r="Z170" s="8"/>
      <c r="AA170" s="9"/>
      <c r="AB170" s="8"/>
      <c r="AC170" s="8"/>
      <c r="AD170" s="8"/>
      <c r="AE170" s="8"/>
      <c r="AF170" s="8"/>
      <c r="AG170" s="8"/>
    </row>
    <row r="171" customFormat="false" ht="21.3" hidden="false" customHeight="true" outlineLevel="0" collapsed="false">
      <c r="A171" s="46"/>
      <c r="B171" s="47"/>
      <c r="C171" s="121"/>
      <c r="D171" s="67"/>
      <c r="E171" s="122"/>
      <c r="F171" s="122"/>
      <c r="G171" s="123"/>
      <c r="H171" s="124"/>
      <c r="I171" s="125" t="n">
        <f aca="false">D171*(F171-E171)                                            +N(" QTY*(buy price-Sell price ) ")</f>
        <v>0</v>
      </c>
      <c r="J171" s="53" t="str">
        <f aca="false">IF(F171=0,"0.00",IF(H171="yes",-15.93+I171-SUM(T171:Y171),I171-SUM(T171:Y171)))</f>
        <v>0.00</v>
      </c>
      <c r="K171" s="54" t="n">
        <f aca="false">IF(H171="yes",15.93+SUM(T171:Y171),SUM(T171:Y171))</f>
        <v>0</v>
      </c>
      <c r="L171" s="55" t="n">
        <f aca="false">D171*(F171+E171)</f>
        <v>0</v>
      </c>
      <c r="M171" s="126" t="str">
        <f aca="false">IF(J171="0.00"," - ",IF(J171&gt;0,"Profit","Loss"))</f>
        <v> - </v>
      </c>
      <c r="N171" s="57" t="str">
        <f aca="false">IFERROR(J171/(D171*E171)," - ")</f>
        <v> - </v>
      </c>
      <c r="O171" s="132"/>
      <c r="P171" s="129" t="n">
        <f aca="false">IFERROR((O171-E171)/E171,0)</f>
        <v>0</v>
      </c>
      <c r="Q171" s="130" t="str">
        <f aca="false">IF(C171=0, " - ",C171)</f>
        <v> - </v>
      </c>
      <c r="R171" s="131" t="str">
        <f aca="false">IF(D171=0, " - " ,( IF(F171=0,D171*E171+K171,"Closed")))</f>
        <v> - </v>
      </c>
      <c r="S171" s="8"/>
      <c r="T171" s="60" t="n">
        <f aca="false">0</f>
        <v>0</v>
      </c>
      <c r="U171" s="61" t="n">
        <f aca="false">0.001*L171</f>
        <v>0</v>
      </c>
      <c r="V171" s="72" t="n">
        <f aca="false">0.0000325*L171</f>
        <v>0</v>
      </c>
      <c r="W171" s="62" t="n">
        <f aca="false">0.18*V171</f>
        <v>0</v>
      </c>
      <c r="X171" s="73" t="n">
        <f aca="false">0.0000005*L171</f>
        <v>0</v>
      </c>
      <c r="Y171" s="63" t="n">
        <f aca="false">0.000075*L171</f>
        <v>0</v>
      </c>
      <c r="Z171" s="8"/>
      <c r="AA171" s="9"/>
      <c r="AB171" s="8"/>
      <c r="AC171" s="8"/>
      <c r="AD171" s="8"/>
      <c r="AE171" s="8"/>
      <c r="AF171" s="8"/>
      <c r="AG171" s="8"/>
    </row>
    <row r="172" customFormat="false" ht="21.3" hidden="false" customHeight="true" outlineLevel="0" collapsed="false">
      <c r="A172" s="64"/>
      <c r="B172" s="47"/>
      <c r="C172" s="121"/>
      <c r="D172" s="67"/>
      <c r="E172" s="122"/>
      <c r="F172" s="122"/>
      <c r="G172" s="123"/>
      <c r="H172" s="124"/>
      <c r="I172" s="125" t="n">
        <f aca="false">D172*(F172-E172)                                            +N(" QTY*(buy price-Sell price ) ")</f>
        <v>0</v>
      </c>
      <c r="J172" s="53" t="str">
        <f aca="false">IF(F172=0,"0.00",IF(H172="yes",-15.93+I172-SUM(T172:Y172),I172-SUM(T172:Y172)))</f>
        <v>0.00</v>
      </c>
      <c r="K172" s="54" t="n">
        <f aca="false">IF(H172="yes",15.93+SUM(T172:Y172),SUM(T172:Y172))</f>
        <v>0</v>
      </c>
      <c r="L172" s="55" t="n">
        <f aca="false">D172*(F172+E172)</f>
        <v>0</v>
      </c>
      <c r="M172" s="126" t="str">
        <f aca="false">IF(J172="0.00"," - ",IF(J172&gt;0,"Profit","Loss"))</f>
        <v> - </v>
      </c>
      <c r="N172" s="57" t="str">
        <f aca="false">IFERROR(J172/(D172*E172)," - ")</f>
        <v> - </v>
      </c>
      <c r="O172" s="132"/>
      <c r="P172" s="129" t="n">
        <f aca="false">IFERROR((O172-E172)/E172,0)</f>
        <v>0</v>
      </c>
      <c r="Q172" s="130" t="str">
        <f aca="false">IF(C172=0, " - ",C172)</f>
        <v> - </v>
      </c>
      <c r="R172" s="131" t="str">
        <f aca="false">IF(D172=0, " - " ,( IF(F172=0,D172*E172+K172,"Closed")))</f>
        <v> - </v>
      </c>
      <c r="S172" s="8"/>
      <c r="T172" s="60" t="n">
        <f aca="false">0</f>
        <v>0</v>
      </c>
      <c r="U172" s="61" t="n">
        <f aca="false">0.001*L172</f>
        <v>0</v>
      </c>
      <c r="V172" s="72" t="n">
        <f aca="false">0.0000325*L172</f>
        <v>0</v>
      </c>
      <c r="W172" s="62" t="n">
        <f aca="false">0.18*V172</f>
        <v>0</v>
      </c>
      <c r="X172" s="73" t="n">
        <f aca="false">0.0000005*L172</f>
        <v>0</v>
      </c>
      <c r="Y172" s="63" t="n">
        <f aca="false">0.000075*L172</f>
        <v>0</v>
      </c>
      <c r="Z172" s="8"/>
      <c r="AA172" s="9"/>
      <c r="AB172" s="8"/>
      <c r="AC172" s="8"/>
      <c r="AD172" s="8"/>
      <c r="AE172" s="8"/>
      <c r="AF172" s="8"/>
      <c r="AG172" s="8"/>
    </row>
    <row r="173" customFormat="false" ht="21.3" hidden="false" customHeight="true" outlineLevel="0" collapsed="false">
      <c r="A173" s="46"/>
      <c r="B173" s="47"/>
      <c r="C173" s="121"/>
      <c r="D173" s="67"/>
      <c r="E173" s="122"/>
      <c r="F173" s="122"/>
      <c r="G173" s="123"/>
      <c r="H173" s="124"/>
      <c r="I173" s="125" t="n">
        <f aca="false">D173*(F173-E173)                                            +N(" QTY*(buy price-Sell price ) ")</f>
        <v>0</v>
      </c>
      <c r="J173" s="53" t="str">
        <f aca="false">IF(F173=0,"0.00",IF(H173="yes",-15.93+I173-SUM(T173:Y173),I173-SUM(T173:Y173)))</f>
        <v>0.00</v>
      </c>
      <c r="K173" s="54" t="n">
        <f aca="false">IF(H173="yes",15.93+SUM(T173:Y173),SUM(T173:Y173))</f>
        <v>0</v>
      </c>
      <c r="L173" s="55" t="n">
        <f aca="false">D173*(F173+E173)</f>
        <v>0</v>
      </c>
      <c r="M173" s="126" t="str">
        <f aca="false">IF(J173="0.00"," - ",IF(J173&gt;0,"Profit","Loss"))</f>
        <v> - </v>
      </c>
      <c r="N173" s="57" t="str">
        <f aca="false">IFERROR(J173/(D173*E173)," - ")</f>
        <v> - </v>
      </c>
      <c r="O173" s="132"/>
      <c r="P173" s="129" t="n">
        <f aca="false">IFERROR((O173-E173)/E173,0)</f>
        <v>0</v>
      </c>
      <c r="Q173" s="130" t="str">
        <f aca="false">IF(C173=0, " - ",C173)</f>
        <v> - </v>
      </c>
      <c r="R173" s="131" t="str">
        <f aca="false">IF(D173=0, " - " ,( IF(F173=0,D173*E173+K173,"Closed")))</f>
        <v> - </v>
      </c>
      <c r="S173" s="8"/>
      <c r="T173" s="60" t="n">
        <f aca="false">0</f>
        <v>0</v>
      </c>
      <c r="U173" s="61" t="n">
        <f aca="false">0.001*L173</f>
        <v>0</v>
      </c>
      <c r="V173" s="72" t="n">
        <f aca="false">0.0000325*L173</f>
        <v>0</v>
      </c>
      <c r="W173" s="62" t="n">
        <f aca="false">0.18*V173</f>
        <v>0</v>
      </c>
      <c r="X173" s="73" t="n">
        <f aca="false">0.0000005*L173</f>
        <v>0</v>
      </c>
      <c r="Y173" s="63" t="n">
        <f aca="false">0.000075*L173</f>
        <v>0</v>
      </c>
      <c r="Z173" s="8"/>
      <c r="AA173" s="9"/>
      <c r="AB173" s="8"/>
      <c r="AC173" s="8"/>
      <c r="AD173" s="8"/>
      <c r="AE173" s="8"/>
      <c r="AF173" s="8"/>
      <c r="AG173" s="8"/>
    </row>
    <row r="174" customFormat="false" ht="21.3" hidden="false" customHeight="true" outlineLevel="0" collapsed="false">
      <c r="A174" s="64"/>
      <c r="B174" s="47"/>
      <c r="C174" s="121"/>
      <c r="D174" s="67"/>
      <c r="E174" s="122"/>
      <c r="F174" s="122"/>
      <c r="G174" s="123"/>
      <c r="H174" s="124"/>
      <c r="I174" s="125" t="n">
        <f aca="false">D174*(F174-E174)                                            +N(" QTY*(buy price-Sell price ) ")</f>
        <v>0</v>
      </c>
      <c r="J174" s="53" t="str">
        <f aca="false">IF(F174=0,"0.00",IF(H174="yes",-15.93+I174-SUM(T174:Y174),I174-SUM(T174:Y174)))</f>
        <v>0.00</v>
      </c>
      <c r="K174" s="54" t="n">
        <f aca="false">IF(H174="yes",15.93+SUM(T174:Y174),SUM(T174:Y174))</f>
        <v>0</v>
      </c>
      <c r="L174" s="55" t="n">
        <f aca="false">D174*(F174+E174)</f>
        <v>0</v>
      </c>
      <c r="M174" s="126" t="str">
        <f aca="false">IF(J174="0.00"," - ",IF(J174&gt;0,"Profit","Loss"))</f>
        <v> - </v>
      </c>
      <c r="N174" s="57" t="str">
        <f aca="false">IFERROR(J174/(D174*E174)," - ")</f>
        <v> - </v>
      </c>
      <c r="O174" s="132"/>
      <c r="P174" s="129" t="n">
        <f aca="false">IFERROR((O174-E174)/E174,0)</f>
        <v>0</v>
      </c>
      <c r="Q174" s="130" t="str">
        <f aca="false">IF(C174=0, " - ",C174)</f>
        <v> - </v>
      </c>
      <c r="R174" s="131" t="str">
        <f aca="false">IF(D174=0, " - " ,( IF(F174=0,D174*E174+K174,"Closed")))</f>
        <v> - </v>
      </c>
      <c r="S174" s="8"/>
      <c r="T174" s="60" t="n">
        <f aca="false">0</f>
        <v>0</v>
      </c>
      <c r="U174" s="61" t="n">
        <f aca="false">0.001*L174</f>
        <v>0</v>
      </c>
      <c r="V174" s="72" t="n">
        <f aca="false">0.0000325*L174</f>
        <v>0</v>
      </c>
      <c r="W174" s="62" t="n">
        <f aca="false">0.18*V174</f>
        <v>0</v>
      </c>
      <c r="X174" s="73" t="n">
        <f aca="false">0.0000005*L174</f>
        <v>0</v>
      </c>
      <c r="Y174" s="63" t="n">
        <f aca="false">0.000075*L174</f>
        <v>0</v>
      </c>
      <c r="Z174" s="8"/>
      <c r="AA174" s="9"/>
      <c r="AB174" s="8"/>
      <c r="AC174" s="8"/>
      <c r="AD174" s="8"/>
      <c r="AE174" s="8"/>
      <c r="AF174" s="8"/>
      <c r="AG174" s="8"/>
    </row>
    <row r="175" customFormat="false" ht="21.3" hidden="false" customHeight="true" outlineLevel="0" collapsed="false">
      <c r="A175" s="64"/>
      <c r="B175" s="47"/>
      <c r="C175" s="121"/>
      <c r="D175" s="67"/>
      <c r="E175" s="122"/>
      <c r="F175" s="122"/>
      <c r="G175" s="123"/>
      <c r="H175" s="124"/>
      <c r="I175" s="125" t="n">
        <f aca="false">D175*(F175-E175)                                            +N(" QTY*(buy price-Sell price ) ")</f>
        <v>0</v>
      </c>
      <c r="J175" s="53" t="str">
        <f aca="false">IF(F175=0,"0.00",IF(H175="yes",-15.93+I175-SUM(T175:Y175),I175-SUM(T175:Y175)))</f>
        <v>0.00</v>
      </c>
      <c r="K175" s="54" t="n">
        <f aca="false">IF(H175="yes",15.93+SUM(T175:Y175),SUM(T175:Y175))</f>
        <v>0</v>
      </c>
      <c r="L175" s="55" t="n">
        <f aca="false">D175*(F175+E175)</f>
        <v>0</v>
      </c>
      <c r="M175" s="126" t="str">
        <f aca="false">IF(J175="0.00"," - ",IF(J175&gt;0,"Profit","Loss"))</f>
        <v> - </v>
      </c>
      <c r="N175" s="57" t="str">
        <f aca="false">IFERROR(J175/(D175*E175)," - ")</f>
        <v> - </v>
      </c>
      <c r="O175" s="132"/>
      <c r="P175" s="129" t="n">
        <f aca="false">IFERROR((O175-E175)/E175,0)</f>
        <v>0</v>
      </c>
      <c r="Q175" s="130" t="str">
        <f aca="false">IF(C175=0, " - ",C175)</f>
        <v> - </v>
      </c>
      <c r="R175" s="131" t="str">
        <f aca="false">IF(D175=0, " - " ,( IF(F175=0,D175*E175+K175,"Closed")))</f>
        <v> - </v>
      </c>
      <c r="S175" s="8"/>
      <c r="T175" s="60" t="n">
        <f aca="false">0</f>
        <v>0</v>
      </c>
      <c r="U175" s="61" t="n">
        <f aca="false">0.001*L175</f>
        <v>0</v>
      </c>
      <c r="V175" s="72" t="n">
        <f aca="false">0.0000325*L175</f>
        <v>0</v>
      </c>
      <c r="W175" s="62" t="n">
        <f aca="false">0.18*V175</f>
        <v>0</v>
      </c>
      <c r="X175" s="73" t="n">
        <f aca="false">0.0000005*L175</f>
        <v>0</v>
      </c>
      <c r="Y175" s="63" t="n">
        <f aca="false">0.000075*L175</f>
        <v>0</v>
      </c>
      <c r="Z175" s="8"/>
      <c r="AA175" s="9"/>
      <c r="AB175" s="8"/>
      <c r="AC175" s="8"/>
      <c r="AD175" s="8"/>
      <c r="AE175" s="8"/>
      <c r="AF175" s="8"/>
      <c r="AG175" s="8"/>
    </row>
    <row r="176" customFormat="false" ht="21.3" hidden="false" customHeight="true" outlineLevel="0" collapsed="false">
      <c r="A176" s="64"/>
      <c r="B176" s="47"/>
      <c r="C176" s="121"/>
      <c r="D176" s="67"/>
      <c r="E176" s="122"/>
      <c r="F176" s="122"/>
      <c r="G176" s="123"/>
      <c r="H176" s="124"/>
      <c r="I176" s="125" t="n">
        <f aca="false">D176*(F176-E176)                                            +N(" QTY*(buy price-Sell price ) ")</f>
        <v>0</v>
      </c>
      <c r="J176" s="53" t="str">
        <f aca="false">IF(F176=0,"0.00",IF(H176="yes",-15.93+I176-SUM(T176:Y176),I176-SUM(T176:Y176)))</f>
        <v>0.00</v>
      </c>
      <c r="K176" s="54" t="n">
        <f aca="false">IF(H176="yes",15.93+SUM(T176:Y176),SUM(T176:Y176))</f>
        <v>0</v>
      </c>
      <c r="L176" s="55" t="n">
        <f aca="false">D176*(F176+E176)</f>
        <v>0</v>
      </c>
      <c r="M176" s="126" t="str">
        <f aca="false">IF(J176="0.00"," - ",IF(J176&gt;0,"Profit","Loss"))</f>
        <v> - </v>
      </c>
      <c r="N176" s="57" t="str">
        <f aca="false">IFERROR(J176/(D176*E176)," - ")</f>
        <v> - </v>
      </c>
      <c r="O176" s="132"/>
      <c r="P176" s="129" t="n">
        <f aca="false">IFERROR((O176-E176)/E176,0)</f>
        <v>0</v>
      </c>
      <c r="Q176" s="130" t="str">
        <f aca="false">IF(C176=0, " - ",C176)</f>
        <v> - </v>
      </c>
      <c r="R176" s="131" t="str">
        <f aca="false">IF(D176=0, " - " ,( IF(F176=0,D176*E176+K176,"Closed")))</f>
        <v> - </v>
      </c>
      <c r="S176" s="8"/>
      <c r="T176" s="60" t="n">
        <f aca="false">0</f>
        <v>0</v>
      </c>
      <c r="U176" s="61" t="n">
        <f aca="false">0.001*L176</f>
        <v>0</v>
      </c>
      <c r="V176" s="72" t="n">
        <f aca="false">0.0000325*L176</f>
        <v>0</v>
      </c>
      <c r="W176" s="62" t="n">
        <f aca="false">0.18*V176</f>
        <v>0</v>
      </c>
      <c r="X176" s="73" t="n">
        <f aca="false">0.0000005*L176</f>
        <v>0</v>
      </c>
      <c r="Y176" s="63" t="n">
        <f aca="false">0.000075*L176</f>
        <v>0</v>
      </c>
      <c r="Z176" s="8"/>
      <c r="AA176" s="9"/>
      <c r="AB176" s="8"/>
      <c r="AC176" s="8"/>
      <c r="AD176" s="8"/>
      <c r="AE176" s="8"/>
      <c r="AF176" s="8"/>
      <c r="AG176" s="8"/>
    </row>
    <row r="177" customFormat="false" ht="21.3" hidden="false" customHeight="true" outlineLevel="0" collapsed="false">
      <c r="A177" s="64"/>
      <c r="B177" s="47"/>
      <c r="C177" s="121"/>
      <c r="D177" s="67"/>
      <c r="E177" s="122"/>
      <c r="F177" s="122"/>
      <c r="G177" s="123"/>
      <c r="H177" s="124"/>
      <c r="I177" s="125" t="n">
        <f aca="false">D177*(F177-E177)                                            +N(" QTY*(buy price-Sell price ) ")</f>
        <v>0</v>
      </c>
      <c r="J177" s="53" t="str">
        <f aca="false">IF(F177=0,"0.00",IF(H177="yes",-15.93+I177-SUM(T177:Y177),I177-SUM(T177:Y177)))</f>
        <v>0.00</v>
      </c>
      <c r="K177" s="54" t="n">
        <f aca="false">IF(H177="yes",15.93+SUM(T177:Y177),SUM(T177:Y177))</f>
        <v>0</v>
      </c>
      <c r="L177" s="55" t="n">
        <f aca="false">D177*(F177+E177)</f>
        <v>0</v>
      </c>
      <c r="M177" s="126" t="str">
        <f aca="false">IF(J177="0.00"," - ",IF(J177&gt;0,"Profit","Loss"))</f>
        <v> - </v>
      </c>
      <c r="N177" s="57" t="str">
        <f aca="false">IFERROR(J177/(D177*E177)," - ")</f>
        <v> - </v>
      </c>
      <c r="O177" s="132"/>
      <c r="P177" s="129" t="n">
        <f aca="false">IFERROR((O177-E177)/E177,0)</f>
        <v>0</v>
      </c>
      <c r="Q177" s="130" t="str">
        <f aca="false">IF(C177=0, " - ",C177)</f>
        <v> - </v>
      </c>
      <c r="R177" s="131" t="str">
        <f aca="false">IF(D177=0, " - " ,( IF(F177=0,D177*E177+K177,"Closed")))</f>
        <v> - </v>
      </c>
      <c r="S177" s="8"/>
      <c r="T177" s="60" t="n">
        <f aca="false">0</f>
        <v>0</v>
      </c>
      <c r="U177" s="61" t="n">
        <f aca="false">0.001*L177</f>
        <v>0</v>
      </c>
      <c r="V177" s="72" t="n">
        <f aca="false">0.0000325*L177</f>
        <v>0</v>
      </c>
      <c r="W177" s="62" t="n">
        <f aca="false">0.18*V177</f>
        <v>0</v>
      </c>
      <c r="X177" s="73" t="n">
        <f aca="false">0.0000005*L177</f>
        <v>0</v>
      </c>
      <c r="Y177" s="63" t="n">
        <f aca="false">0.000075*L177</f>
        <v>0</v>
      </c>
      <c r="Z177" s="8"/>
      <c r="AA177" s="9"/>
      <c r="AB177" s="8"/>
      <c r="AC177" s="8"/>
      <c r="AD177" s="8"/>
      <c r="AE177" s="8"/>
      <c r="AF177" s="8"/>
      <c r="AG177" s="8"/>
    </row>
    <row r="178" customFormat="false" ht="21.3" hidden="false" customHeight="true" outlineLevel="0" collapsed="false">
      <c r="A178" s="64"/>
      <c r="B178" s="47"/>
      <c r="C178" s="121"/>
      <c r="D178" s="67"/>
      <c r="E178" s="122"/>
      <c r="F178" s="122"/>
      <c r="G178" s="123"/>
      <c r="H178" s="124"/>
      <c r="I178" s="125" t="n">
        <f aca="false">D178*(F178-E178)                                            +N(" QTY*(buy price-Sell price ) ")</f>
        <v>0</v>
      </c>
      <c r="J178" s="53" t="str">
        <f aca="false">IF(F178=0,"0.00",IF(H178="yes",-15.93+I178-SUM(T178:Y178),I178-SUM(T178:Y178)))</f>
        <v>0.00</v>
      </c>
      <c r="K178" s="54" t="n">
        <f aca="false">IF(H178="yes",15.93+SUM(T178:Y178),SUM(T178:Y178))</f>
        <v>0</v>
      </c>
      <c r="L178" s="55" t="n">
        <f aca="false">D178*(F178+E178)</f>
        <v>0</v>
      </c>
      <c r="M178" s="126" t="str">
        <f aca="false">IF(J178="0.00"," - ",IF(J178&gt;0,"Profit","Loss"))</f>
        <v> - </v>
      </c>
      <c r="N178" s="57" t="str">
        <f aca="false">IFERROR(J178/(D178*E178)," - ")</f>
        <v> - </v>
      </c>
      <c r="O178" s="132"/>
      <c r="P178" s="129" t="n">
        <f aca="false">IFERROR((O178-E178)/E178,0)</f>
        <v>0</v>
      </c>
      <c r="Q178" s="130" t="str">
        <f aca="false">IF(C178=0, " - ",C178)</f>
        <v> - </v>
      </c>
      <c r="R178" s="131" t="str">
        <f aca="false">IF(D178=0, " - " ,( IF(F178=0,D178*E178+K178,"Closed")))</f>
        <v> - </v>
      </c>
      <c r="S178" s="8"/>
      <c r="T178" s="60" t="n">
        <f aca="false">0</f>
        <v>0</v>
      </c>
      <c r="U178" s="61" t="n">
        <f aca="false">0.001*L178</f>
        <v>0</v>
      </c>
      <c r="V178" s="72" t="n">
        <f aca="false">0.0000325*L178</f>
        <v>0</v>
      </c>
      <c r="W178" s="62" t="n">
        <f aca="false">0.18*V178</f>
        <v>0</v>
      </c>
      <c r="X178" s="73" t="n">
        <f aca="false">0.0000005*L178</f>
        <v>0</v>
      </c>
      <c r="Y178" s="63" t="n">
        <f aca="false">0.000075*L178</f>
        <v>0</v>
      </c>
      <c r="Z178" s="8"/>
      <c r="AA178" s="9"/>
      <c r="AB178" s="8"/>
      <c r="AC178" s="8"/>
      <c r="AD178" s="8"/>
      <c r="AE178" s="8"/>
      <c r="AF178" s="8"/>
      <c r="AG178" s="8"/>
    </row>
    <row r="179" customFormat="false" ht="21.3" hidden="false" customHeight="true" outlineLevel="0" collapsed="false">
      <c r="A179" s="64"/>
      <c r="B179" s="47"/>
      <c r="C179" s="121"/>
      <c r="D179" s="67"/>
      <c r="E179" s="122"/>
      <c r="F179" s="122"/>
      <c r="G179" s="123"/>
      <c r="H179" s="124"/>
      <c r="I179" s="125" t="n">
        <f aca="false">D179*(F179-E179)                                            +N(" QTY*(buy price-Sell price ) ")</f>
        <v>0</v>
      </c>
      <c r="J179" s="53" t="str">
        <f aca="false">IF(F179=0,"0.00",IF(H179="yes",-15.93+I179-SUM(T179:Y179),I179-SUM(T179:Y179)))</f>
        <v>0.00</v>
      </c>
      <c r="K179" s="54" t="n">
        <f aca="false">IF(H179="yes",15.93+SUM(T179:Y179),SUM(T179:Y179))</f>
        <v>0</v>
      </c>
      <c r="L179" s="55" t="n">
        <f aca="false">D179*(F179+E179)</f>
        <v>0</v>
      </c>
      <c r="M179" s="126" t="str">
        <f aca="false">IF(J179="0.00"," - ",IF(J179&gt;0,"Profit","Loss"))</f>
        <v> - </v>
      </c>
      <c r="N179" s="57" t="str">
        <f aca="false">IFERROR(J179/(D179*E179)," - ")</f>
        <v> - </v>
      </c>
      <c r="O179" s="132"/>
      <c r="P179" s="129" t="n">
        <f aca="false">IFERROR((O179-E179)/E179,0)</f>
        <v>0</v>
      </c>
      <c r="Q179" s="130" t="str">
        <f aca="false">IF(C179=0, " - ",C179)</f>
        <v> - </v>
      </c>
      <c r="R179" s="131" t="str">
        <f aca="false">IF(D179=0, " - " ,( IF(F179=0,D179*E179+K179,"Closed")))</f>
        <v> - </v>
      </c>
      <c r="S179" s="8"/>
      <c r="T179" s="60" t="n">
        <f aca="false">0</f>
        <v>0</v>
      </c>
      <c r="U179" s="61" t="n">
        <f aca="false">0.001*L179</f>
        <v>0</v>
      </c>
      <c r="V179" s="72" t="n">
        <f aca="false">0.0000325*L179</f>
        <v>0</v>
      </c>
      <c r="W179" s="62" t="n">
        <f aca="false">0.18*V179</f>
        <v>0</v>
      </c>
      <c r="X179" s="73" t="n">
        <f aca="false">0.0000005*L179</f>
        <v>0</v>
      </c>
      <c r="Y179" s="63" t="n">
        <f aca="false">0.000075*L179</f>
        <v>0</v>
      </c>
      <c r="Z179" s="8"/>
      <c r="AA179" s="9"/>
      <c r="AB179" s="8"/>
      <c r="AC179" s="8"/>
      <c r="AD179" s="8"/>
      <c r="AE179" s="8"/>
      <c r="AF179" s="8"/>
      <c r="AG179" s="8"/>
    </row>
    <row r="180" customFormat="false" ht="21.3" hidden="false" customHeight="true" outlineLevel="0" collapsed="false">
      <c r="A180" s="64"/>
      <c r="B180" s="47"/>
      <c r="C180" s="121"/>
      <c r="D180" s="67"/>
      <c r="E180" s="122"/>
      <c r="F180" s="122"/>
      <c r="G180" s="123"/>
      <c r="H180" s="124"/>
      <c r="I180" s="125" t="n">
        <f aca="false">D180*(F180-E180)                                            +N(" QTY*(buy price-Sell price ) ")</f>
        <v>0</v>
      </c>
      <c r="J180" s="53" t="str">
        <f aca="false">IF(F180=0,"0.00",IF(H180="yes",-15.93+I180-SUM(T180:Y180),I180-SUM(T180:Y180)))</f>
        <v>0.00</v>
      </c>
      <c r="K180" s="54" t="n">
        <f aca="false">IF(H180="yes",15.93+SUM(T180:Y180),SUM(T180:Y180))</f>
        <v>0</v>
      </c>
      <c r="L180" s="55" t="n">
        <f aca="false">D180*(F180+E180)</f>
        <v>0</v>
      </c>
      <c r="M180" s="126" t="str">
        <f aca="false">IF(J180="0.00"," - ",IF(J180&gt;0,"Profit","Loss"))</f>
        <v> - </v>
      </c>
      <c r="N180" s="57" t="str">
        <f aca="false">IFERROR(J180/(D180*E180)," - ")</f>
        <v> - </v>
      </c>
      <c r="O180" s="132"/>
      <c r="P180" s="129" t="n">
        <f aca="false">IFERROR((O180-E180)/E180,0)</f>
        <v>0</v>
      </c>
      <c r="Q180" s="130" t="str">
        <f aca="false">IF(C180=0, " - ",C180)</f>
        <v> - </v>
      </c>
      <c r="R180" s="131" t="str">
        <f aca="false">IF(D180=0, " - " ,( IF(F180=0,D180*E180+K180,"Closed")))</f>
        <v> - </v>
      </c>
      <c r="S180" s="8"/>
      <c r="T180" s="60" t="n">
        <f aca="false">0</f>
        <v>0</v>
      </c>
      <c r="U180" s="61" t="n">
        <f aca="false">0.001*L180</f>
        <v>0</v>
      </c>
      <c r="V180" s="72" t="n">
        <f aca="false">0.0000325*L180</f>
        <v>0</v>
      </c>
      <c r="W180" s="62" t="n">
        <f aca="false">0.18*V180</f>
        <v>0</v>
      </c>
      <c r="X180" s="73" t="n">
        <f aca="false">0.0000005*L180</f>
        <v>0</v>
      </c>
      <c r="Y180" s="63" t="n">
        <f aca="false">0.000075*L180</f>
        <v>0</v>
      </c>
      <c r="Z180" s="8"/>
      <c r="AA180" s="9"/>
      <c r="AB180" s="8"/>
      <c r="AC180" s="8"/>
      <c r="AD180" s="8"/>
      <c r="AE180" s="8"/>
      <c r="AF180" s="8"/>
      <c r="AG180" s="8"/>
    </row>
    <row r="181" customFormat="false" ht="21.3" hidden="false" customHeight="true" outlineLevel="0" collapsed="false">
      <c r="A181" s="64"/>
      <c r="B181" s="47"/>
      <c r="C181" s="121"/>
      <c r="D181" s="67"/>
      <c r="E181" s="122"/>
      <c r="F181" s="122"/>
      <c r="G181" s="123"/>
      <c r="H181" s="124"/>
      <c r="I181" s="125" t="n">
        <f aca="false">D181*(F181-E181)                                            +N(" QTY*(buy price-Sell price ) ")</f>
        <v>0</v>
      </c>
      <c r="J181" s="53" t="str">
        <f aca="false">IF(F181=0,"0.00",IF(H181="yes",-15.93+I181-SUM(T181:Y181),I181-SUM(T181:Y181)))</f>
        <v>0.00</v>
      </c>
      <c r="K181" s="54" t="n">
        <f aca="false">IF(H181="yes",15.93+SUM(T181:Y181),SUM(T181:Y181))</f>
        <v>0</v>
      </c>
      <c r="L181" s="55" t="n">
        <f aca="false">D181*(F181+E181)</f>
        <v>0</v>
      </c>
      <c r="M181" s="126" t="str">
        <f aca="false">IF(J181="0.00"," - ",IF(J181&gt;0,"Profit","Loss"))</f>
        <v> - </v>
      </c>
      <c r="N181" s="57" t="str">
        <f aca="false">IFERROR(J181/(D181*E181)," - ")</f>
        <v> - </v>
      </c>
      <c r="O181" s="132"/>
      <c r="P181" s="129" t="n">
        <f aca="false">IFERROR((O181-E181)/E181,0)</f>
        <v>0</v>
      </c>
      <c r="Q181" s="130" t="str">
        <f aca="false">IF(C181=0, " - ",C181)</f>
        <v> - </v>
      </c>
      <c r="R181" s="131" t="str">
        <f aca="false">IF(D181=0, " - " ,( IF(F181=0,D181*E181+K181,"Closed")))</f>
        <v> - </v>
      </c>
      <c r="S181" s="8"/>
      <c r="T181" s="60" t="n">
        <f aca="false">0</f>
        <v>0</v>
      </c>
      <c r="U181" s="61" t="n">
        <f aca="false">0.001*L181</f>
        <v>0</v>
      </c>
      <c r="V181" s="72" t="n">
        <f aca="false">0.0000325*L181</f>
        <v>0</v>
      </c>
      <c r="W181" s="62" t="n">
        <f aca="false">0.18*V181</f>
        <v>0</v>
      </c>
      <c r="X181" s="73" t="n">
        <f aca="false">0.0000005*L181</f>
        <v>0</v>
      </c>
      <c r="Y181" s="63" t="n">
        <f aca="false">0.000075*L181</f>
        <v>0</v>
      </c>
      <c r="Z181" s="8"/>
      <c r="AA181" s="9"/>
      <c r="AB181" s="8"/>
      <c r="AC181" s="8"/>
      <c r="AD181" s="8"/>
      <c r="AE181" s="8"/>
      <c r="AF181" s="8"/>
      <c r="AG181" s="8"/>
    </row>
    <row r="182" customFormat="false" ht="21.3" hidden="false" customHeight="true" outlineLevel="0" collapsed="false">
      <c r="A182" s="64"/>
      <c r="B182" s="47"/>
      <c r="C182" s="121"/>
      <c r="D182" s="67"/>
      <c r="E182" s="122"/>
      <c r="F182" s="122"/>
      <c r="G182" s="123"/>
      <c r="H182" s="124"/>
      <c r="I182" s="125" t="n">
        <f aca="false">D182*(F182-E182)                                            +N(" QTY*(buy price-Sell price ) ")</f>
        <v>0</v>
      </c>
      <c r="J182" s="53" t="str">
        <f aca="false">IF(F182=0,"0.00",IF(H182="yes",-15.93+I182-SUM(T182:Y182),I182-SUM(T182:Y182)))</f>
        <v>0.00</v>
      </c>
      <c r="K182" s="54" t="n">
        <f aca="false">IF(H182="yes",15.93+SUM(T182:Y182),SUM(T182:Y182))</f>
        <v>0</v>
      </c>
      <c r="L182" s="55" t="n">
        <f aca="false">D182*(F182+E182)</f>
        <v>0</v>
      </c>
      <c r="M182" s="126" t="str">
        <f aca="false">IF(J182="0.00"," - ",IF(J182&gt;0,"Profit","Loss"))</f>
        <v> - </v>
      </c>
      <c r="N182" s="57" t="str">
        <f aca="false">IFERROR(J182/(D182*E182)," - ")</f>
        <v> - </v>
      </c>
      <c r="O182" s="132"/>
      <c r="P182" s="129" t="n">
        <f aca="false">IFERROR((O182-E182)/E182,0)</f>
        <v>0</v>
      </c>
      <c r="Q182" s="130" t="str">
        <f aca="false">IF(C182=0, " - ",C182)</f>
        <v> - </v>
      </c>
      <c r="R182" s="131" t="str">
        <f aca="false">IF(D182=0, " - " ,( IF(F182=0,D182*E182+K182,"Closed")))</f>
        <v> - </v>
      </c>
      <c r="S182" s="8"/>
      <c r="T182" s="60" t="n">
        <f aca="false">0</f>
        <v>0</v>
      </c>
      <c r="U182" s="61" t="n">
        <f aca="false">0.001*L182</f>
        <v>0</v>
      </c>
      <c r="V182" s="72" t="n">
        <f aca="false">0.0000325*L182</f>
        <v>0</v>
      </c>
      <c r="W182" s="62" t="n">
        <f aca="false">0.18*V182</f>
        <v>0</v>
      </c>
      <c r="X182" s="73" t="n">
        <f aca="false">0.0000005*L182</f>
        <v>0</v>
      </c>
      <c r="Y182" s="63" t="n">
        <f aca="false">0.000075*L182</f>
        <v>0</v>
      </c>
      <c r="Z182" s="8"/>
      <c r="AA182" s="9"/>
      <c r="AB182" s="8"/>
      <c r="AC182" s="8"/>
      <c r="AD182" s="8"/>
      <c r="AE182" s="8"/>
      <c r="AF182" s="8"/>
      <c r="AG182" s="8"/>
    </row>
    <row r="183" customFormat="false" ht="21.3" hidden="false" customHeight="true" outlineLevel="0" collapsed="false">
      <c r="A183" s="64"/>
      <c r="B183" s="47"/>
      <c r="C183" s="121"/>
      <c r="D183" s="67"/>
      <c r="E183" s="122"/>
      <c r="F183" s="122"/>
      <c r="G183" s="123"/>
      <c r="H183" s="124"/>
      <c r="I183" s="125" t="n">
        <f aca="false">D183*(F183-E183)                                            +N(" QTY*(buy price-Sell price ) ")</f>
        <v>0</v>
      </c>
      <c r="J183" s="53" t="str">
        <f aca="false">IF(F183=0,"0.00",IF(H183="yes",-15.93+I183-SUM(T183:Y183),I183-SUM(T183:Y183)))</f>
        <v>0.00</v>
      </c>
      <c r="K183" s="54" t="n">
        <f aca="false">IF(H183="yes",15.93+SUM(T183:Y183),SUM(T183:Y183))</f>
        <v>0</v>
      </c>
      <c r="L183" s="55" t="n">
        <f aca="false">D183*(F183+E183)</f>
        <v>0</v>
      </c>
      <c r="M183" s="126" t="str">
        <f aca="false">IF(J183="0.00"," - ",IF(J183&gt;0,"Profit","Loss"))</f>
        <v> - </v>
      </c>
      <c r="N183" s="57" t="str">
        <f aca="false">IFERROR(J183/(D183*E183)," - ")</f>
        <v> - </v>
      </c>
      <c r="O183" s="132"/>
      <c r="P183" s="129" t="n">
        <f aca="false">IFERROR((O183-E183)/E183,0)</f>
        <v>0</v>
      </c>
      <c r="Q183" s="130" t="str">
        <f aca="false">IF(C183=0, " - ",C183)</f>
        <v> - </v>
      </c>
      <c r="R183" s="131" t="str">
        <f aca="false">IF(D183=0, " - " ,( IF(F183=0,D183*E183+K183,"Closed")))</f>
        <v> - </v>
      </c>
      <c r="S183" s="8"/>
      <c r="T183" s="60" t="n">
        <f aca="false">0</f>
        <v>0</v>
      </c>
      <c r="U183" s="61" t="n">
        <f aca="false">0.001*L183</f>
        <v>0</v>
      </c>
      <c r="V183" s="72" t="n">
        <f aca="false">0.0000325*L183</f>
        <v>0</v>
      </c>
      <c r="W183" s="62" t="n">
        <f aca="false">0.18*V183</f>
        <v>0</v>
      </c>
      <c r="X183" s="73" t="n">
        <f aca="false">0.0000005*L183</f>
        <v>0</v>
      </c>
      <c r="Y183" s="63" t="n">
        <f aca="false">0.000075*L183</f>
        <v>0</v>
      </c>
      <c r="Z183" s="8"/>
      <c r="AA183" s="9"/>
      <c r="AB183" s="8"/>
      <c r="AC183" s="8"/>
      <c r="AD183" s="8"/>
      <c r="AE183" s="8"/>
      <c r="AF183" s="8"/>
      <c r="AG183" s="8"/>
    </row>
    <row r="184" customFormat="false" ht="21.3" hidden="false" customHeight="true" outlineLevel="0" collapsed="false">
      <c r="A184" s="64"/>
      <c r="B184" s="47"/>
      <c r="C184" s="121"/>
      <c r="D184" s="67"/>
      <c r="E184" s="122"/>
      <c r="F184" s="122"/>
      <c r="G184" s="123"/>
      <c r="H184" s="124"/>
      <c r="I184" s="125" t="n">
        <f aca="false">D184*(F184-E184)                                            +N(" QTY*(buy price-Sell price ) ")</f>
        <v>0</v>
      </c>
      <c r="J184" s="53" t="str">
        <f aca="false">IF(F184=0,"0.00",IF(H184="yes",-15.93+I184-SUM(T184:Y184),I184-SUM(T184:Y184)))</f>
        <v>0.00</v>
      </c>
      <c r="K184" s="54" t="n">
        <f aca="false">IF(H184="yes",15.93+SUM(T184:Y184),SUM(T184:Y184))</f>
        <v>0</v>
      </c>
      <c r="L184" s="55" t="n">
        <f aca="false">D184*(F184+E184)</f>
        <v>0</v>
      </c>
      <c r="M184" s="126" t="str">
        <f aca="false">IF(J184="0.00"," - ",IF(J184&gt;0,"Profit","Loss"))</f>
        <v> - </v>
      </c>
      <c r="N184" s="57" t="str">
        <f aca="false">IFERROR(J184/(D184*E184)," - ")</f>
        <v> - </v>
      </c>
      <c r="O184" s="132"/>
      <c r="P184" s="129" t="n">
        <f aca="false">IFERROR((O184-E184)/E184,0)</f>
        <v>0</v>
      </c>
      <c r="Q184" s="130" t="str">
        <f aca="false">IF(C184=0, " - ",C184)</f>
        <v> - </v>
      </c>
      <c r="R184" s="131" t="str">
        <f aca="false">IF(D184=0, " - " ,( IF(F184=0,D184*E184+K184,"Closed")))</f>
        <v> - </v>
      </c>
      <c r="S184" s="8"/>
      <c r="T184" s="60" t="n">
        <f aca="false">0</f>
        <v>0</v>
      </c>
      <c r="U184" s="61" t="n">
        <f aca="false">0.001*L184</f>
        <v>0</v>
      </c>
      <c r="V184" s="72" t="n">
        <f aca="false">0.0000325*L184</f>
        <v>0</v>
      </c>
      <c r="W184" s="62" t="n">
        <f aca="false">0.18*V184</f>
        <v>0</v>
      </c>
      <c r="X184" s="73" t="n">
        <f aca="false">0.0000005*L184</f>
        <v>0</v>
      </c>
      <c r="Y184" s="63" t="n">
        <f aca="false">0.000075*L184</f>
        <v>0</v>
      </c>
      <c r="Z184" s="8"/>
      <c r="AA184" s="9"/>
      <c r="AB184" s="8"/>
      <c r="AC184" s="8"/>
      <c r="AD184" s="8"/>
      <c r="AE184" s="8"/>
      <c r="AF184" s="8"/>
      <c r="AG184" s="8"/>
    </row>
    <row r="185" customFormat="false" ht="21.3" hidden="false" customHeight="true" outlineLevel="0" collapsed="false">
      <c r="A185" s="64"/>
      <c r="B185" s="47"/>
      <c r="C185" s="121"/>
      <c r="D185" s="67"/>
      <c r="E185" s="122"/>
      <c r="F185" s="122"/>
      <c r="G185" s="123"/>
      <c r="H185" s="124"/>
      <c r="I185" s="125" t="n">
        <f aca="false">D185*(F185-E185)                                            +N(" QTY*(buy price-Sell price ) ")</f>
        <v>0</v>
      </c>
      <c r="J185" s="53" t="str">
        <f aca="false">IF(F185=0,"0.00",IF(H185="yes",-15.93+I185-SUM(T185:Y185),I185-SUM(T185:Y185)))</f>
        <v>0.00</v>
      </c>
      <c r="K185" s="54" t="n">
        <f aca="false">IF(H185="yes",15.93+SUM(T185:Y185),SUM(T185:Y185))</f>
        <v>0</v>
      </c>
      <c r="L185" s="55" t="n">
        <f aca="false">D185*(F185+E185)</f>
        <v>0</v>
      </c>
      <c r="M185" s="126" t="str">
        <f aca="false">IF(J185="0.00"," - ",IF(J185&gt;0,"Profit","Loss"))</f>
        <v> - </v>
      </c>
      <c r="N185" s="57" t="str">
        <f aca="false">IFERROR(J185/(D185*E185)," - ")</f>
        <v> - </v>
      </c>
      <c r="O185" s="132"/>
      <c r="P185" s="129" t="n">
        <f aca="false">IFERROR((O185-E185)/E185,0)</f>
        <v>0</v>
      </c>
      <c r="Q185" s="130" t="str">
        <f aca="false">IF(C185=0, " - ",C185)</f>
        <v> - </v>
      </c>
      <c r="R185" s="131" t="str">
        <f aca="false">IF(D185=0, " - " ,( IF(F185=0,D185*E185+K185,"Closed")))</f>
        <v> - </v>
      </c>
      <c r="S185" s="8"/>
      <c r="T185" s="60" t="n">
        <f aca="false">0</f>
        <v>0</v>
      </c>
      <c r="U185" s="61" t="n">
        <f aca="false">0.001*L185</f>
        <v>0</v>
      </c>
      <c r="V185" s="72" t="n">
        <f aca="false">0.0000325*L185</f>
        <v>0</v>
      </c>
      <c r="W185" s="62" t="n">
        <f aca="false">0.18*V185</f>
        <v>0</v>
      </c>
      <c r="X185" s="73" t="n">
        <f aca="false">0.0000005*L185</f>
        <v>0</v>
      </c>
      <c r="Y185" s="63" t="n">
        <f aca="false">0.000075*L185</f>
        <v>0</v>
      </c>
      <c r="Z185" s="8"/>
      <c r="AA185" s="9"/>
      <c r="AB185" s="8"/>
      <c r="AC185" s="8"/>
      <c r="AD185" s="8"/>
      <c r="AE185" s="8"/>
      <c r="AF185" s="8"/>
      <c r="AG185" s="8"/>
    </row>
    <row r="186" customFormat="false" ht="21.3" hidden="false" customHeight="true" outlineLevel="0" collapsed="false">
      <c r="A186" s="64"/>
      <c r="B186" s="47"/>
      <c r="C186" s="121"/>
      <c r="D186" s="67"/>
      <c r="E186" s="122"/>
      <c r="F186" s="122"/>
      <c r="G186" s="123"/>
      <c r="H186" s="124"/>
      <c r="I186" s="125" t="n">
        <f aca="false">D186*(F186-E186)                                            +N(" QTY*(buy price-Sell price ) ")</f>
        <v>0</v>
      </c>
      <c r="J186" s="53" t="str">
        <f aca="false">IF(F186=0,"0.00",IF(H186="yes",-15.93+I186-SUM(T186:Y186),I186-SUM(T186:Y186)))</f>
        <v>0.00</v>
      </c>
      <c r="K186" s="54" t="n">
        <f aca="false">IF(H186="yes",15.93+SUM(T186:Y186),SUM(T186:Y186))</f>
        <v>0</v>
      </c>
      <c r="L186" s="55" t="n">
        <f aca="false">D186*(F186+E186)</f>
        <v>0</v>
      </c>
      <c r="M186" s="126" t="str">
        <f aca="false">IF(J186="0.00"," - ",IF(J186&gt;0,"Profit","Loss"))</f>
        <v> - </v>
      </c>
      <c r="N186" s="57" t="str">
        <f aca="false">IFERROR(J186/(D186*E186)," - ")</f>
        <v> - </v>
      </c>
      <c r="O186" s="132"/>
      <c r="P186" s="129" t="n">
        <f aca="false">IFERROR((O186-E186)/E186,0)</f>
        <v>0</v>
      </c>
      <c r="Q186" s="130" t="str">
        <f aca="false">IF(C186=0, " - ",C186)</f>
        <v> - </v>
      </c>
      <c r="R186" s="131" t="str">
        <f aca="false">IF(D186=0, " - " ,( IF(F186=0,D186*E186+K186,"Closed")))</f>
        <v> - </v>
      </c>
      <c r="S186" s="8"/>
      <c r="T186" s="60" t="n">
        <f aca="false">0</f>
        <v>0</v>
      </c>
      <c r="U186" s="61" t="n">
        <f aca="false">0.001*L186</f>
        <v>0</v>
      </c>
      <c r="V186" s="72" t="n">
        <f aca="false">0.0000325*L186</f>
        <v>0</v>
      </c>
      <c r="W186" s="62" t="n">
        <f aca="false">0.18*V186</f>
        <v>0</v>
      </c>
      <c r="X186" s="73" t="n">
        <f aca="false">0.0000005*L186</f>
        <v>0</v>
      </c>
      <c r="Y186" s="63" t="n">
        <f aca="false">0.000075*L186</f>
        <v>0</v>
      </c>
      <c r="Z186" s="8"/>
      <c r="AA186" s="9"/>
      <c r="AB186" s="8"/>
      <c r="AC186" s="8"/>
      <c r="AD186" s="8"/>
      <c r="AE186" s="8"/>
      <c r="AF186" s="8"/>
      <c r="AG186" s="8"/>
    </row>
    <row r="187" customFormat="false" ht="21.3" hidden="false" customHeight="true" outlineLevel="0" collapsed="false">
      <c r="A187" s="64"/>
      <c r="B187" s="47"/>
      <c r="C187" s="121"/>
      <c r="D187" s="67"/>
      <c r="E187" s="122"/>
      <c r="F187" s="122"/>
      <c r="G187" s="123"/>
      <c r="H187" s="124"/>
      <c r="I187" s="125" t="n">
        <f aca="false">D187*(F187-E187)                                            +N(" QTY*(buy price-Sell price ) ")</f>
        <v>0</v>
      </c>
      <c r="J187" s="53" t="str">
        <f aca="false">IF(F187=0,"0.00",IF(H187="yes",-15.93+I187-SUM(T187:Y187),I187-SUM(T187:Y187)))</f>
        <v>0.00</v>
      </c>
      <c r="K187" s="54" t="n">
        <f aca="false">IF(H187="yes",15.93+SUM(T187:Y187),SUM(T187:Y187))</f>
        <v>0</v>
      </c>
      <c r="L187" s="55" t="n">
        <f aca="false">D187*(F187+E187)</f>
        <v>0</v>
      </c>
      <c r="M187" s="126" t="str">
        <f aca="false">IF(J187="0.00"," - ",IF(J187&gt;0,"Profit","Loss"))</f>
        <v> - </v>
      </c>
      <c r="N187" s="57" t="str">
        <f aca="false">IFERROR(J187/(D187*E187)," - ")</f>
        <v> - </v>
      </c>
      <c r="O187" s="132"/>
      <c r="P187" s="129" t="n">
        <f aca="false">IFERROR((O187-E187)/E187,0)</f>
        <v>0</v>
      </c>
      <c r="Q187" s="130" t="str">
        <f aca="false">IF(C187=0, " - ",C187)</f>
        <v> - </v>
      </c>
      <c r="R187" s="131" t="str">
        <f aca="false">IF(D187=0, " - " ,( IF(F187=0,D187*E187+K187,"Closed")))</f>
        <v> - </v>
      </c>
      <c r="S187" s="8"/>
      <c r="T187" s="60" t="n">
        <f aca="false">0</f>
        <v>0</v>
      </c>
      <c r="U187" s="61" t="n">
        <f aca="false">0.001*L187</f>
        <v>0</v>
      </c>
      <c r="V187" s="72" t="n">
        <f aca="false">0.0000325*L187</f>
        <v>0</v>
      </c>
      <c r="W187" s="62" t="n">
        <f aca="false">0.18*V187</f>
        <v>0</v>
      </c>
      <c r="X187" s="73" t="n">
        <f aca="false">0.0000005*L187</f>
        <v>0</v>
      </c>
      <c r="Y187" s="63" t="n">
        <f aca="false">0.000075*L187</f>
        <v>0</v>
      </c>
      <c r="Z187" s="8"/>
      <c r="AA187" s="9"/>
      <c r="AB187" s="8"/>
      <c r="AC187" s="8"/>
      <c r="AD187" s="8"/>
      <c r="AE187" s="8"/>
      <c r="AF187" s="8"/>
      <c r="AG187" s="8"/>
    </row>
    <row r="188" customFormat="false" ht="21.3" hidden="false" customHeight="true" outlineLevel="0" collapsed="false">
      <c r="A188" s="64"/>
      <c r="B188" s="47"/>
      <c r="C188" s="121"/>
      <c r="D188" s="67"/>
      <c r="E188" s="122"/>
      <c r="F188" s="122"/>
      <c r="G188" s="123"/>
      <c r="H188" s="124"/>
      <c r="I188" s="125" t="n">
        <f aca="false">D188*(F188-E188)                                            +N(" QTY*(buy price-Sell price ) ")</f>
        <v>0</v>
      </c>
      <c r="J188" s="53" t="str">
        <f aca="false">IF(F188=0,"0.00",IF(H188="yes",-15.93+I188-SUM(T188:Y188),I188-SUM(T188:Y188)))</f>
        <v>0.00</v>
      </c>
      <c r="K188" s="54" t="n">
        <f aca="false">IF(H188="yes",15.93+SUM(T188:Y188),SUM(T188:Y188))</f>
        <v>0</v>
      </c>
      <c r="L188" s="55" t="n">
        <f aca="false">D188*(F188+E188)</f>
        <v>0</v>
      </c>
      <c r="M188" s="126" t="str">
        <f aca="false">IF(J188="0.00"," - ",IF(J188&gt;0,"Profit","Loss"))</f>
        <v> - </v>
      </c>
      <c r="N188" s="57" t="str">
        <f aca="false">IFERROR(J188/(D188*E188)," - ")</f>
        <v> - </v>
      </c>
      <c r="O188" s="132"/>
      <c r="P188" s="129" t="n">
        <f aca="false">IFERROR((O188-E188)/E188,0)</f>
        <v>0</v>
      </c>
      <c r="Q188" s="130" t="str">
        <f aca="false">IF(C188=0, " - ",C188)</f>
        <v> - </v>
      </c>
      <c r="R188" s="131" t="str">
        <f aca="false">IF(D188=0, " - " ,( IF(F188=0,D188*E188+K188,"Closed")))</f>
        <v> - </v>
      </c>
      <c r="S188" s="8"/>
      <c r="T188" s="60" t="n">
        <f aca="false">0</f>
        <v>0</v>
      </c>
      <c r="U188" s="61" t="n">
        <f aca="false">0.001*L188</f>
        <v>0</v>
      </c>
      <c r="V188" s="72" t="n">
        <f aca="false">0.0000325*L188</f>
        <v>0</v>
      </c>
      <c r="W188" s="62" t="n">
        <f aca="false">0.18*V188</f>
        <v>0</v>
      </c>
      <c r="X188" s="73" t="n">
        <f aca="false">0.0000005*L188</f>
        <v>0</v>
      </c>
      <c r="Y188" s="63" t="n">
        <f aca="false">0.000075*L188</f>
        <v>0</v>
      </c>
      <c r="Z188" s="8"/>
      <c r="AA188" s="9"/>
      <c r="AB188" s="8"/>
      <c r="AC188" s="8"/>
      <c r="AD188" s="8"/>
      <c r="AE188" s="8"/>
      <c r="AF188" s="8"/>
      <c r="AG188" s="8"/>
    </row>
    <row r="189" customFormat="false" ht="21.3" hidden="false" customHeight="true" outlineLevel="0" collapsed="false">
      <c r="A189" s="64"/>
      <c r="B189" s="47"/>
      <c r="C189" s="121"/>
      <c r="D189" s="67"/>
      <c r="E189" s="122"/>
      <c r="F189" s="122"/>
      <c r="G189" s="123"/>
      <c r="H189" s="124"/>
      <c r="I189" s="125" t="n">
        <f aca="false">D189*(F189-E189)                                            +N(" QTY*(buy price-Sell price ) ")</f>
        <v>0</v>
      </c>
      <c r="J189" s="53" t="str">
        <f aca="false">IF(F189=0,"0.00",IF(H189="yes",-15.93+I189-SUM(T189:Y189),I189-SUM(T189:Y189)))</f>
        <v>0.00</v>
      </c>
      <c r="K189" s="54" t="n">
        <f aca="false">IF(H189="yes",15.93+SUM(T189:Y189),SUM(T189:Y189))</f>
        <v>0</v>
      </c>
      <c r="L189" s="55" t="n">
        <f aca="false">D189*(F189+E189)</f>
        <v>0</v>
      </c>
      <c r="M189" s="126" t="str">
        <f aca="false">IF(J189="0.00"," - ",IF(J189&gt;0,"Profit","Loss"))</f>
        <v> - </v>
      </c>
      <c r="N189" s="57" t="str">
        <f aca="false">IFERROR(J189/(D189*E189)," - ")</f>
        <v> - </v>
      </c>
      <c r="O189" s="132"/>
      <c r="P189" s="129" t="n">
        <f aca="false">IFERROR((O189-E189)/E189,0)</f>
        <v>0</v>
      </c>
      <c r="Q189" s="130" t="str">
        <f aca="false">IF(C189=0, " - ",C189)</f>
        <v> - </v>
      </c>
      <c r="R189" s="131" t="str">
        <f aca="false">IF(D189=0, " - " ,( IF(F189=0,D189*E189+K189,"Closed")))</f>
        <v> - </v>
      </c>
      <c r="S189" s="8"/>
      <c r="T189" s="60" t="n">
        <f aca="false">0</f>
        <v>0</v>
      </c>
      <c r="U189" s="61" t="n">
        <f aca="false">0.001*L189</f>
        <v>0</v>
      </c>
      <c r="V189" s="72" t="n">
        <f aca="false">0.0000325*L189</f>
        <v>0</v>
      </c>
      <c r="W189" s="62" t="n">
        <f aca="false">0.18*V189</f>
        <v>0</v>
      </c>
      <c r="X189" s="73" t="n">
        <f aca="false">0.0000005*L189</f>
        <v>0</v>
      </c>
      <c r="Y189" s="63" t="n">
        <f aca="false">0.000075*L189</f>
        <v>0</v>
      </c>
      <c r="Z189" s="8"/>
      <c r="AA189" s="9"/>
      <c r="AB189" s="8"/>
      <c r="AC189" s="8"/>
      <c r="AD189" s="8"/>
      <c r="AE189" s="8"/>
      <c r="AF189" s="8"/>
      <c r="AG189" s="8"/>
    </row>
    <row r="190" customFormat="false" ht="21.3" hidden="false" customHeight="true" outlineLevel="0" collapsed="false">
      <c r="A190" s="64"/>
      <c r="B190" s="47"/>
      <c r="C190" s="121"/>
      <c r="D190" s="67"/>
      <c r="E190" s="122"/>
      <c r="F190" s="122"/>
      <c r="G190" s="123"/>
      <c r="H190" s="124"/>
      <c r="I190" s="125" t="n">
        <f aca="false">D190*(F190-E190)                                            +N(" QTY*(buy price-Sell price ) ")</f>
        <v>0</v>
      </c>
      <c r="J190" s="53" t="str">
        <f aca="false">IF(F190=0,"0.00",IF(H190="yes",-15.93+I190-SUM(T190:Y190),I190-SUM(T190:Y190)))</f>
        <v>0.00</v>
      </c>
      <c r="K190" s="54" t="n">
        <f aca="false">IF(H190="yes",15.93+SUM(T190:Y190),SUM(T190:Y190))</f>
        <v>0</v>
      </c>
      <c r="L190" s="55" t="n">
        <f aca="false">D190*(F190+E190)</f>
        <v>0</v>
      </c>
      <c r="M190" s="126" t="str">
        <f aca="false">IF(J190="0.00"," - ",IF(J190&gt;0,"Profit","Loss"))</f>
        <v> - </v>
      </c>
      <c r="N190" s="57" t="str">
        <f aca="false">IFERROR(J190/(D190*E190)," - ")</f>
        <v> - </v>
      </c>
      <c r="O190" s="132"/>
      <c r="P190" s="129" t="n">
        <f aca="false">IFERROR((O190-E190)/E190,0)</f>
        <v>0</v>
      </c>
      <c r="Q190" s="130" t="str">
        <f aca="false">IF(C190=0, " - ",C190)</f>
        <v> - </v>
      </c>
      <c r="R190" s="131" t="str">
        <f aca="false">IF(D190=0, " - " ,( IF(F190=0,D190*E190+K190,"Closed")))</f>
        <v> - </v>
      </c>
      <c r="S190" s="8"/>
      <c r="T190" s="60" t="n">
        <f aca="false">0</f>
        <v>0</v>
      </c>
      <c r="U190" s="61" t="n">
        <f aca="false">0.001*L190</f>
        <v>0</v>
      </c>
      <c r="V190" s="72" t="n">
        <f aca="false">0.0000325*L190</f>
        <v>0</v>
      </c>
      <c r="W190" s="62" t="n">
        <f aca="false">0.18*V190</f>
        <v>0</v>
      </c>
      <c r="X190" s="73" t="n">
        <f aca="false">0.0000005*L190</f>
        <v>0</v>
      </c>
      <c r="Y190" s="63" t="n">
        <f aca="false">0.000075*L190</f>
        <v>0</v>
      </c>
      <c r="Z190" s="8"/>
      <c r="AA190" s="9"/>
      <c r="AB190" s="8"/>
      <c r="AC190" s="8"/>
      <c r="AD190" s="8"/>
      <c r="AE190" s="8"/>
      <c r="AF190" s="8"/>
      <c r="AG190" s="8"/>
    </row>
    <row r="191" customFormat="false" ht="21.3" hidden="false" customHeight="true" outlineLevel="0" collapsed="false">
      <c r="A191" s="64"/>
      <c r="B191" s="47"/>
      <c r="C191" s="121"/>
      <c r="D191" s="67"/>
      <c r="E191" s="122"/>
      <c r="F191" s="122"/>
      <c r="G191" s="123"/>
      <c r="H191" s="124"/>
      <c r="I191" s="125" t="n">
        <f aca="false">D191*(F191-E191)                                            +N(" QTY*(buy price-Sell price ) ")</f>
        <v>0</v>
      </c>
      <c r="J191" s="53" t="str">
        <f aca="false">IF(F191=0,"0.00",IF(H191="yes",-15.93+I191-SUM(T191:Y191),I191-SUM(T191:Y191)))</f>
        <v>0.00</v>
      </c>
      <c r="K191" s="54" t="n">
        <f aca="false">IF(H191="yes",15.93+SUM(T191:Y191),SUM(T191:Y191))</f>
        <v>0</v>
      </c>
      <c r="L191" s="55" t="n">
        <f aca="false">D191*(F191+E191)</f>
        <v>0</v>
      </c>
      <c r="M191" s="126" t="str">
        <f aca="false">IF(J191="0.00"," - ",IF(J191&gt;0,"Profit","Loss"))</f>
        <v> - </v>
      </c>
      <c r="N191" s="57" t="str">
        <f aca="false">IFERROR(J191/(D191*E191)," - ")</f>
        <v> - </v>
      </c>
      <c r="O191" s="132"/>
      <c r="P191" s="129" t="n">
        <f aca="false">IFERROR((O191-E191)/E191,0)</f>
        <v>0</v>
      </c>
      <c r="Q191" s="130" t="str">
        <f aca="false">IF(C191=0, " - ",C191)</f>
        <v> - </v>
      </c>
      <c r="R191" s="131" t="str">
        <f aca="false">IF(D191=0, " - " ,( IF(F191=0,D191*E191+K191,"Closed")))</f>
        <v> - </v>
      </c>
      <c r="S191" s="8"/>
      <c r="T191" s="60" t="n">
        <f aca="false">0</f>
        <v>0</v>
      </c>
      <c r="U191" s="61" t="n">
        <f aca="false">0.001*L191</f>
        <v>0</v>
      </c>
      <c r="V191" s="72" t="n">
        <f aca="false">0.0000325*L191</f>
        <v>0</v>
      </c>
      <c r="W191" s="62" t="n">
        <f aca="false">0.18*V191</f>
        <v>0</v>
      </c>
      <c r="X191" s="73" t="n">
        <f aca="false">0.0000005*L191</f>
        <v>0</v>
      </c>
      <c r="Y191" s="63" t="n">
        <f aca="false">0.000075*L191</f>
        <v>0</v>
      </c>
      <c r="Z191" s="8"/>
      <c r="AA191" s="9"/>
      <c r="AB191" s="8"/>
      <c r="AC191" s="8"/>
      <c r="AD191" s="8"/>
      <c r="AE191" s="8"/>
      <c r="AF191" s="8"/>
      <c r="AG191" s="8"/>
    </row>
    <row r="192" customFormat="false" ht="21.3" hidden="false" customHeight="true" outlineLevel="0" collapsed="false">
      <c r="A192" s="64"/>
      <c r="B192" s="47"/>
      <c r="C192" s="121"/>
      <c r="D192" s="67"/>
      <c r="E192" s="122"/>
      <c r="F192" s="122"/>
      <c r="G192" s="123"/>
      <c r="H192" s="124"/>
      <c r="I192" s="125" t="n">
        <f aca="false">D192*(F192-E192)                                            +N(" QTY*(buy price-Sell price ) ")</f>
        <v>0</v>
      </c>
      <c r="J192" s="53" t="str">
        <f aca="false">IF(F192=0,"0.00",IF(H192="yes",-15.93+I192-SUM(T192:Y192),I192-SUM(T192:Y192)))</f>
        <v>0.00</v>
      </c>
      <c r="K192" s="54" t="n">
        <f aca="false">IF(H192="yes",15.93+SUM(T192:Y192),SUM(T192:Y192))</f>
        <v>0</v>
      </c>
      <c r="L192" s="55" t="n">
        <f aca="false">D192*(F192+E192)</f>
        <v>0</v>
      </c>
      <c r="M192" s="126" t="str">
        <f aca="false">IF(J192="0.00"," - ",IF(J192&gt;0,"Profit","Loss"))</f>
        <v> - </v>
      </c>
      <c r="N192" s="57" t="str">
        <f aca="false">IFERROR(J192/(D192*E192)," - ")</f>
        <v> - </v>
      </c>
      <c r="O192" s="132"/>
      <c r="P192" s="129" t="n">
        <f aca="false">IFERROR((O192-E192)/E192,0)</f>
        <v>0</v>
      </c>
      <c r="Q192" s="130" t="str">
        <f aca="false">IF(C192=0, " - ",C192)</f>
        <v> - </v>
      </c>
      <c r="R192" s="131" t="str">
        <f aca="false">IF(D192=0, " - " ,( IF(F192=0,D192*E192+K192,"Closed")))</f>
        <v> - </v>
      </c>
      <c r="S192" s="8"/>
      <c r="T192" s="60" t="n">
        <f aca="false">0</f>
        <v>0</v>
      </c>
      <c r="U192" s="61" t="n">
        <f aca="false">0.001*L192</f>
        <v>0</v>
      </c>
      <c r="V192" s="72" t="n">
        <f aca="false">0.0000325*L192</f>
        <v>0</v>
      </c>
      <c r="W192" s="62" t="n">
        <f aca="false">0.18*V192</f>
        <v>0</v>
      </c>
      <c r="X192" s="73" t="n">
        <f aca="false">0.0000005*L192</f>
        <v>0</v>
      </c>
      <c r="Y192" s="63" t="n">
        <f aca="false">0.000075*L192</f>
        <v>0</v>
      </c>
      <c r="Z192" s="8"/>
      <c r="AA192" s="9"/>
      <c r="AB192" s="8"/>
      <c r="AC192" s="8"/>
      <c r="AD192" s="8"/>
      <c r="AE192" s="8"/>
      <c r="AF192" s="8"/>
      <c r="AG192" s="8"/>
    </row>
    <row r="193" customFormat="false" ht="21.3" hidden="false" customHeight="true" outlineLevel="0" collapsed="false">
      <c r="A193" s="64"/>
      <c r="B193" s="47"/>
      <c r="C193" s="121"/>
      <c r="D193" s="67"/>
      <c r="E193" s="122"/>
      <c r="F193" s="122"/>
      <c r="G193" s="123"/>
      <c r="H193" s="124"/>
      <c r="I193" s="125" t="n">
        <f aca="false">D193*(F193-E193)                                            +N(" QTY*(buy price-Sell price ) ")</f>
        <v>0</v>
      </c>
      <c r="J193" s="53" t="str">
        <f aca="false">IF(F193=0,"0.00",IF(H193="yes",-15.93+I193-SUM(T193:Y193),I193-SUM(T193:Y193)))</f>
        <v>0.00</v>
      </c>
      <c r="K193" s="54" t="n">
        <f aca="false">IF(H193="yes",15.93+SUM(T193:Y193),SUM(T193:Y193))</f>
        <v>0</v>
      </c>
      <c r="L193" s="55" t="n">
        <f aca="false">D193*(F193+E193)</f>
        <v>0</v>
      </c>
      <c r="M193" s="126" t="str">
        <f aca="false">IF(J193="0.00"," - ",IF(J193&gt;0,"Profit","Loss"))</f>
        <v> - </v>
      </c>
      <c r="N193" s="57" t="str">
        <f aca="false">IFERROR(J193/(D193*E193)," - ")</f>
        <v> - </v>
      </c>
      <c r="O193" s="132"/>
      <c r="P193" s="129" t="n">
        <f aca="false">IFERROR((O193-E193)/E193,0)</f>
        <v>0</v>
      </c>
      <c r="Q193" s="130" t="str">
        <f aca="false">IF(C193=0, " - ",C193)</f>
        <v> - </v>
      </c>
      <c r="R193" s="131" t="str">
        <f aca="false">IF(D193=0, " - " ,( IF(F193=0,D193*E193+K193,"Closed")))</f>
        <v> - </v>
      </c>
      <c r="S193" s="8"/>
      <c r="T193" s="60" t="n">
        <f aca="false">0</f>
        <v>0</v>
      </c>
      <c r="U193" s="61" t="n">
        <f aca="false">0.001*L193</f>
        <v>0</v>
      </c>
      <c r="V193" s="72" t="n">
        <f aca="false">0.0000325*L193</f>
        <v>0</v>
      </c>
      <c r="W193" s="62" t="n">
        <f aca="false">0.18*V193</f>
        <v>0</v>
      </c>
      <c r="X193" s="73" t="n">
        <f aca="false">0.0000005*L193</f>
        <v>0</v>
      </c>
      <c r="Y193" s="63" t="n">
        <f aca="false">0.000075*L193</f>
        <v>0</v>
      </c>
      <c r="Z193" s="8"/>
      <c r="AA193" s="9"/>
      <c r="AB193" s="8"/>
      <c r="AC193" s="8"/>
      <c r="AD193" s="8"/>
      <c r="AE193" s="8"/>
      <c r="AF193" s="8"/>
      <c r="AG193" s="8"/>
    </row>
    <row r="194" customFormat="false" ht="21.3" hidden="false" customHeight="true" outlineLevel="0" collapsed="false">
      <c r="A194" s="46"/>
      <c r="B194" s="47"/>
      <c r="C194" s="121"/>
      <c r="D194" s="67"/>
      <c r="E194" s="122"/>
      <c r="F194" s="122"/>
      <c r="G194" s="123"/>
      <c r="H194" s="124"/>
      <c r="I194" s="125" t="n">
        <f aca="false">D194*(F194-E194)                                            +N(" QTY*(buy price-Sell price ) ")</f>
        <v>0</v>
      </c>
      <c r="J194" s="53" t="str">
        <f aca="false">IF(F194=0,"0.00",IF(H194="yes",-15.93+I194-SUM(T194:Y194),I194-SUM(T194:Y194)))</f>
        <v>0.00</v>
      </c>
      <c r="K194" s="54" t="n">
        <f aca="false">IF(H194="yes",15.93+SUM(T194:Y194),SUM(T194:Y194))</f>
        <v>0</v>
      </c>
      <c r="L194" s="55" t="n">
        <f aca="false">D194*(F194+E194)</f>
        <v>0</v>
      </c>
      <c r="M194" s="126" t="str">
        <f aca="false">IF(J194="0.00"," - ",IF(J194&gt;0,"Profit","Loss"))</f>
        <v> - </v>
      </c>
      <c r="N194" s="57" t="str">
        <f aca="false">IFERROR(J194/(D194*E194)," - ")</f>
        <v> - </v>
      </c>
      <c r="O194" s="132"/>
      <c r="P194" s="129" t="n">
        <f aca="false">IFERROR((O194-E194)/E194,0)</f>
        <v>0</v>
      </c>
      <c r="Q194" s="130" t="str">
        <f aca="false">IF(C194=0, " - ",C194)</f>
        <v> - </v>
      </c>
      <c r="R194" s="131" t="str">
        <f aca="false">IF(D194=0, " - " ,( IF(F194=0,D194*E194+K194,"Closed")))</f>
        <v> - </v>
      </c>
      <c r="S194" s="8"/>
      <c r="T194" s="60" t="n">
        <f aca="false">0</f>
        <v>0</v>
      </c>
      <c r="U194" s="61" t="n">
        <f aca="false">0.001*L194</f>
        <v>0</v>
      </c>
      <c r="V194" s="72" t="n">
        <f aca="false">0.0000325*L194</f>
        <v>0</v>
      </c>
      <c r="W194" s="62" t="n">
        <f aca="false">0.18*V194</f>
        <v>0</v>
      </c>
      <c r="X194" s="73" t="n">
        <f aca="false">0.0000005*L194</f>
        <v>0</v>
      </c>
      <c r="Y194" s="63" t="n">
        <f aca="false">0.000075*L194</f>
        <v>0</v>
      </c>
      <c r="Z194" s="8"/>
      <c r="AA194" s="9"/>
      <c r="AB194" s="8"/>
      <c r="AC194" s="8"/>
      <c r="AD194" s="8"/>
      <c r="AE194" s="8"/>
      <c r="AF194" s="8"/>
      <c r="AG194" s="8"/>
    </row>
    <row r="195" customFormat="false" ht="21.3" hidden="false" customHeight="true" outlineLevel="0" collapsed="false">
      <c r="A195" s="46"/>
      <c r="B195" s="47"/>
      <c r="C195" s="121"/>
      <c r="D195" s="67"/>
      <c r="E195" s="122"/>
      <c r="F195" s="122"/>
      <c r="G195" s="123"/>
      <c r="H195" s="124"/>
      <c r="I195" s="125" t="n">
        <f aca="false">D195*(F195-E195)                                            +N(" QTY*(buy price-Sell price ) ")</f>
        <v>0</v>
      </c>
      <c r="J195" s="53" t="str">
        <f aca="false">IF(F195=0,"0.00",IF(H195="yes",-15.93+I195-SUM(T195:Y195),I195-SUM(T195:Y195)))</f>
        <v>0.00</v>
      </c>
      <c r="K195" s="54" t="n">
        <f aca="false">IF(H195="yes",15.93+SUM(T195:Y195),SUM(T195:Y195))</f>
        <v>0</v>
      </c>
      <c r="L195" s="55" t="n">
        <f aca="false">D195*(F195+E195)</f>
        <v>0</v>
      </c>
      <c r="M195" s="126" t="str">
        <f aca="false">IF(J195="0.00"," - ",IF(J195&gt;0,"Profit","Loss"))</f>
        <v> - </v>
      </c>
      <c r="N195" s="57" t="str">
        <f aca="false">IFERROR(J195/(D195*E195)," - ")</f>
        <v> - </v>
      </c>
      <c r="O195" s="132"/>
      <c r="P195" s="129" t="n">
        <f aca="false">IFERROR((O195-E195)/E195,0)</f>
        <v>0</v>
      </c>
      <c r="Q195" s="130" t="str">
        <f aca="false">IF(C195=0, " - ",C195)</f>
        <v> - </v>
      </c>
      <c r="R195" s="131" t="str">
        <f aca="false">IF(D195=0, " - " ,( IF(F195=0,D195*E195+K195,"Closed")))</f>
        <v> - </v>
      </c>
      <c r="S195" s="8"/>
      <c r="T195" s="60" t="n">
        <f aca="false">0</f>
        <v>0</v>
      </c>
      <c r="U195" s="61" t="n">
        <f aca="false">0.001*L195</f>
        <v>0</v>
      </c>
      <c r="V195" s="72" t="n">
        <f aca="false">0.0000325*L195</f>
        <v>0</v>
      </c>
      <c r="W195" s="62" t="n">
        <f aca="false">0.18*V195</f>
        <v>0</v>
      </c>
      <c r="X195" s="73" t="n">
        <f aca="false">0.0000005*L195</f>
        <v>0</v>
      </c>
      <c r="Y195" s="63" t="n">
        <f aca="false">0.000075*L195</f>
        <v>0</v>
      </c>
      <c r="Z195" s="8"/>
      <c r="AA195" s="9"/>
      <c r="AB195" s="8"/>
      <c r="AC195" s="8"/>
      <c r="AD195" s="8"/>
      <c r="AE195" s="8"/>
      <c r="AF195" s="8"/>
      <c r="AG195" s="8"/>
    </row>
    <row r="196" customFormat="false" ht="21.3" hidden="false" customHeight="true" outlineLevel="0" collapsed="false">
      <c r="A196" s="46"/>
      <c r="B196" s="47"/>
      <c r="C196" s="121"/>
      <c r="D196" s="67"/>
      <c r="E196" s="122"/>
      <c r="F196" s="122"/>
      <c r="G196" s="123"/>
      <c r="H196" s="124"/>
      <c r="I196" s="125" t="n">
        <f aca="false">D196*(F196-E196)                                            +N(" QTY*(buy price-Sell price ) ")</f>
        <v>0</v>
      </c>
      <c r="J196" s="53" t="str">
        <f aca="false">IF(F196=0,"0.00",IF(H196="yes",-15.93+I196-SUM(T196:Y196),I196-SUM(T196:Y196)))</f>
        <v>0.00</v>
      </c>
      <c r="K196" s="54" t="n">
        <f aca="false">IF(H196="yes",15.93+SUM(T196:Y196),SUM(T196:Y196))</f>
        <v>0</v>
      </c>
      <c r="L196" s="55" t="n">
        <f aca="false">D196*(F196+E196)</f>
        <v>0</v>
      </c>
      <c r="M196" s="126" t="str">
        <f aca="false">IF(J196="0.00"," - ",IF(J196&gt;0,"Profit","Loss"))</f>
        <v> - </v>
      </c>
      <c r="N196" s="57" t="str">
        <f aca="false">IFERROR(J196/(D196*E196)," - ")</f>
        <v> - </v>
      </c>
      <c r="O196" s="132"/>
      <c r="P196" s="129" t="n">
        <f aca="false">IFERROR((O196-E196)/E196,0)</f>
        <v>0</v>
      </c>
      <c r="Q196" s="130" t="str">
        <f aca="false">IF(C196=0, " - ",C196)</f>
        <v> - </v>
      </c>
      <c r="R196" s="131" t="str">
        <f aca="false">IF(D196=0, " - " ,( IF(F196=0,D196*E196+K196,"Closed")))</f>
        <v> - </v>
      </c>
      <c r="S196" s="8"/>
      <c r="T196" s="60" t="n">
        <f aca="false">0</f>
        <v>0</v>
      </c>
      <c r="U196" s="61" t="n">
        <f aca="false">0.001*L196</f>
        <v>0</v>
      </c>
      <c r="V196" s="72" t="n">
        <f aca="false">0.0000325*L196</f>
        <v>0</v>
      </c>
      <c r="W196" s="62" t="n">
        <f aca="false">0.18*V196</f>
        <v>0</v>
      </c>
      <c r="X196" s="73" t="n">
        <f aca="false">0.0000005*L196</f>
        <v>0</v>
      </c>
      <c r="Y196" s="63" t="n">
        <f aca="false">0.000075*L196</f>
        <v>0</v>
      </c>
      <c r="Z196" s="8"/>
      <c r="AA196" s="9"/>
      <c r="AB196" s="8"/>
      <c r="AC196" s="8"/>
      <c r="AD196" s="8"/>
      <c r="AE196" s="8"/>
      <c r="AF196" s="8"/>
      <c r="AG196" s="8"/>
    </row>
    <row r="197" customFormat="false" ht="21.3" hidden="false" customHeight="true" outlineLevel="0" collapsed="false">
      <c r="A197" s="46"/>
      <c r="B197" s="47"/>
      <c r="C197" s="121"/>
      <c r="D197" s="67"/>
      <c r="E197" s="122"/>
      <c r="F197" s="122"/>
      <c r="G197" s="123"/>
      <c r="H197" s="124"/>
      <c r="I197" s="125" t="n">
        <f aca="false">D197*(F197-E197)                                            +N(" QTY*(buy price-Sell price ) ")</f>
        <v>0</v>
      </c>
      <c r="J197" s="53" t="str">
        <f aca="false">IF(F197=0,"0.00",IF(H197="yes",-15.93+I197-SUM(T197:Y197),I197-SUM(T197:Y197)))</f>
        <v>0.00</v>
      </c>
      <c r="K197" s="54" t="n">
        <f aca="false">IF(H197="yes",15.93+SUM(T197:Y197),SUM(T197:Y197))</f>
        <v>0</v>
      </c>
      <c r="L197" s="55" t="n">
        <f aca="false">D197*(F197+E197)</f>
        <v>0</v>
      </c>
      <c r="M197" s="126" t="str">
        <f aca="false">IF(J197="0.00"," - ",IF(J197&gt;0,"Profit","Loss"))</f>
        <v> - </v>
      </c>
      <c r="N197" s="57" t="str">
        <f aca="false">IFERROR(J197/(D197*E197)," - ")</f>
        <v> - </v>
      </c>
      <c r="O197" s="132"/>
      <c r="P197" s="129" t="n">
        <f aca="false">IFERROR((O197-E197)/E197,0)</f>
        <v>0</v>
      </c>
      <c r="Q197" s="130" t="str">
        <f aca="false">IF(C197=0, " - ",C197)</f>
        <v> - </v>
      </c>
      <c r="R197" s="131" t="str">
        <f aca="false">IF(D197=0, " - " ,( IF(F197=0,D197*E197+K197,"Closed")))</f>
        <v> - </v>
      </c>
      <c r="S197" s="8"/>
      <c r="T197" s="60" t="n">
        <f aca="false">0</f>
        <v>0</v>
      </c>
      <c r="U197" s="61" t="n">
        <f aca="false">0.001*L197</f>
        <v>0</v>
      </c>
      <c r="V197" s="72" t="n">
        <f aca="false">0.0000325*L197</f>
        <v>0</v>
      </c>
      <c r="W197" s="62" t="n">
        <f aca="false">0.18*V197</f>
        <v>0</v>
      </c>
      <c r="X197" s="73" t="n">
        <f aca="false">0.0000005*L197</f>
        <v>0</v>
      </c>
      <c r="Y197" s="63" t="n">
        <f aca="false">0.000075*L197</f>
        <v>0</v>
      </c>
      <c r="Z197" s="8"/>
      <c r="AA197" s="9"/>
      <c r="AB197" s="8"/>
      <c r="AC197" s="8"/>
      <c r="AD197" s="8"/>
      <c r="AE197" s="8"/>
      <c r="AF197" s="8"/>
      <c r="AG197" s="8"/>
    </row>
    <row r="198" customFormat="false" ht="21.3" hidden="false" customHeight="true" outlineLevel="0" collapsed="false">
      <c r="A198" s="46"/>
      <c r="B198" s="47"/>
      <c r="C198" s="121"/>
      <c r="D198" s="67"/>
      <c r="E198" s="122"/>
      <c r="F198" s="122"/>
      <c r="G198" s="123"/>
      <c r="H198" s="124" t="s">
        <v>73</v>
      </c>
      <c r="I198" s="125" t="n">
        <f aca="false">D198*(F198-E198)                                            +N(" QTY*(buy price-Sell price ) ")</f>
        <v>0</v>
      </c>
      <c r="J198" s="53" t="str">
        <f aca="false">IF(F198=0,"0.00",IF(H198="yes",-15.93+I198-SUM(T198:Y198),I198-SUM(T198:Y198)))</f>
        <v>0.00</v>
      </c>
      <c r="K198" s="54" t="n">
        <f aca="false">IF(H198="yes",15.93+SUM(T198:Y198),SUM(T198:Y198))</f>
        <v>15.93</v>
      </c>
      <c r="L198" s="55" t="n">
        <f aca="false">D198*(F198+E198)</f>
        <v>0</v>
      </c>
      <c r="M198" s="126" t="str">
        <f aca="false">IF(J198="0.00"," - ",IF(J198&gt;0,"Profit","Loss"))</f>
        <v> - </v>
      </c>
      <c r="N198" s="57" t="str">
        <f aca="false">IFERROR(J198/(D198*E198)," - ")</f>
        <v> - </v>
      </c>
      <c r="O198" s="132"/>
      <c r="P198" s="129" t="n">
        <f aca="false">IFERROR((O198-E198)/E198,0)</f>
        <v>0</v>
      </c>
      <c r="Q198" s="130" t="str">
        <f aca="false">IF(C198=0, " - ",C198)</f>
        <v> - </v>
      </c>
      <c r="R198" s="131" t="str">
        <f aca="false">IF(D198=0, " - " ,( IF(F198=0,D198*E198+K198,"Closed")))</f>
        <v> - </v>
      </c>
      <c r="S198" s="8"/>
      <c r="T198" s="60" t="n">
        <f aca="false">0</f>
        <v>0</v>
      </c>
      <c r="U198" s="61" t="n">
        <f aca="false">0.001*L198</f>
        <v>0</v>
      </c>
      <c r="V198" s="72" t="n">
        <f aca="false">0.0000325*L198</f>
        <v>0</v>
      </c>
      <c r="W198" s="62" t="n">
        <f aca="false">0.18*V198</f>
        <v>0</v>
      </c>
      <c r="X198" s="73" t="n">
        <f aca="false">0.0000005*L198</f>
        <v>0</v>
      </c>
      <c r="Y198" s="63" t="n">
        <f aca="false">0.000075*L198</f>
        <v>0</v>
      </c>
      <c r="Z198" s="8"/>
      <c r="AA198" s="9"/>
      <c r="AB198" s="8"/>
      <c r="AC198" s="8"/>
      <c r="AD198" s="8"/>
      <c r="AE198" s="8"/>
      <c r="AF198" s="8"/>
      <c r="AG198" s="8"/>
    </row>
    <row r="199" customFormat="false" ht="21.3" hidden="false" customHeight="true" outlineLevel="0" collapsed="false">
      <c r="A199" s="46"/>
      <c r="B199" s="47"/>
      <c r="C199" s="121"/>
      <c r="D199" s="67"/>
      <c r="E199" s="122"/>
      <c r="F199" s="122"/>
      <c r="G199" s="123"/>
      <c r="H199" s="124" t="s">
        <v>73</v>
      </c>
      <c r="I199" s="125" t="n">
        <f aca="false">D199*(F199-E199)                                            +N(" QTY*(buy price-Sell price ) ")</f>
        <v>0</v>
      </c>
      <c r="J199" s="53" t="str">
        <f aca="false">IF(F199=0,"0.00",IF(H199="yes",-15.93+I199-SUM(T199:Y199),I199-SUM(T199:Y199)))</f>
        <v>0.00</v>
      </c>
      <c r="K199" s="54" t="n">
        <f aca="false">IF(H199="yes",15.93+SUM(T199:Y199),SUM(T199:Y199))</f>
        <v>15.93</v>
      </c>
      <c r="L199" s="55" t="n">
        <f aca="false">D199*(F199+E199)</f>
        <v>0</v>
      </c>
      <c r="M199" s="126" t="str">
        <f aca="false">IF(J199="0.00"," - ",IF(J199&gt;0,"Profit","Loss"))</f>
        <v> - </v>
      </c>
      <c r="N199" s="57" t="str">
        <f aca="false">IFERROR(J199/(D199*E199)," - ")</f>
        <v> - </v>
      </c>
      <c r="O199" s="132"/>
      <c r="P199" s="129" t="n">
        <f aca="false">IFERROR((O199-E199)/E199,0)</f>
        <v>0</v>
      </c>
      <c r="Q199" s="130" t="str">
        <f aca="false">IF(C199=0, " - ",C199)</f>
        <v> - </v>
      </c>
      <c r="R199" s="131" t="str">
        <f aca="false">IF(D199=0, " - " ,( IF(F199=0,D199*E199+K199,"Closed")))</f>
        <v> - </v>
      </c>
      <c r="S199" s="8"/>
      <c r="T199" s="60" t="n">
        <f aca="false">0</f>
        <v>0</v>
      </c>
      <c r="U199" s="61" t="n">
        <f aca="false">0.001*L199</f>
        <v>0</v>
      </c>
      <c r="V199" s="72" t="n">
        <f aca="false">0.0000325*L199</f>
        <v>0</v>
      </c>
      <c r="W199" s="62" t="n">
        <f aca="false">0.18*V199</f>
        <v>0</v>
      </c>
      <c r="X199" s="73" t="n">
        <f aca="false">0.0000005*L199</f>
        <v>0</v>
      </c>
      <c r="Y199" s="63" t="n">
        <f aca="false">0.000075*L199</f>
        <v>0</v>
      </c>
      <c r="Z199" s="8"/>
      <c r="AA199" s="9"/>
      <c r="AB199" s="8"/>
      <c r="AC199" s="8"/>
      <c r="AD199" s="8"/>
      <c r="AE199" s="8"/>
      <c r="AF199" s="8"/>
      <c r="AG199" s="8"/>
    </row>
    <row r="200" customFormat="false" ht="21.3" hidden="false" customHeight="true" outlineLevel="0" collapsed="false">
      <c r="A200" s="64"/>
      <c r="B200" s="137"/>
      <c r="C200" s="138"/>
      <c r="D200" s="97"/>
      <c r="E200" s="98"/>
      <c r="F200" s="98"/>
      <c r="G200" s="139"/>
      <c r="H200" s="140" t="s">
        <v>74</v>
      </c>
      <c r="I200" s="125" t="n">
        <f aca="false">D200*(F200-E200)                                            +N(" QTY*(buy price-Sell price ) ")</f>
        <v>0</v>
      </c>
      <c r="J200" s="53" t="str">
        <f aca="false">IF(F200=0,"0.00",IF(H200="yes",-15.93+I200-SUM(T200:Y200),I200-SUM(T200:Y200)))</f>
        <v>0.00</v>
      </c>
      <c r="K200" s="54" t="n">
        <f aca="false">IF(H200="yes",15.93+SUM(T200:Y200),SUM(T200:Y200))</f>
        <v>0</v>
      </c>
      <c r="L200" s="55" t="n">
        <f aca="false">D200*(F200+E200)</f>
        <v>0</v>
      </c>
      <c r="M200" s="126" t="str">
        <f aca="false">IF(J200="0.00"," - ",IF(J200&gt;0,"Profit","Loss"))</f>
        <v> - </v>
      </c>
      <c r="N200" s="57" t="str">
        <f aca="false">IFERROR(J200/(D200*E200)," - ")</f>
        <v> - </v>
      </c>
      <c r="O200" s="132"/>
      <c r="P200" s="129" t="n">
        <f aca="false">IFERROR((O200-E200)/E200,0)</f>
        <v>0</v>
      </c>
      <c r="Q200" s="130" t="str">
        <f aca="false">IF(C200=0, " - ",C200)</f>
        <v> - </v>
      </c>
      <c r="R200" s="131" t="str">
        <f aca="false">IF(D200=0, " - " ,( IF(F200=0,D200*E200+K200,"Closed")))</f>
        <v> - </v>
      </c>
      <c r="S200" s="8"/>
      <c r="T200" s="60" t="n">
        <f aca="false">0</f>
        <v>0</v>
      </c>
      <c r="U200" s="61" t="n">
        <f aca="false">0.001*L200</f>
        <v>0</v>
      </c>
      <c r="V200" s="72" t="n">
        <f aca="false">0.0000325*L200</f>
        <v>0</v>
      </c>
      <c r="W200" s="62" t="n">
        <f aca="false">0.18*V200</f>
        <v>0</v>
      </c>
      <c r="X200" s="73" t="n">
        <f aca="false">0.0000005*L200</f>
        <v>0</v>
      </c>
      <c r="Y200" s="63" t="n">
        <f aca="false">0.000075*L200</f>
        <v>0</v>
      </c>
      <c r="Z200" s="8"/>
      <c r="AA200" s="9"/>
      <c r="AB200" s="8"/>
      <c r="AC200" s="8"/>
      <c r="AD200" s="8"/>
      <c r="AE200" s="8"/>
      <c r="AF200" s="8"/>
      <c r="AG200" s="8"/>
    </row>
    <row r="201" customFormat="false" ht="17.35" hidden="false" customHeight="true" outlineLevel="0" collapsed="false">
      <c r="A201" s="8"/>
      <c r="B201" s="2"/>
      <c r="C201" s="100"/>
      <c r="D201" s="2"/>
      <c r="E201" s="2"/>
      <c r="F201" s="2"/>
      <c r="G201" s="2"/>
      <c r="H201" s="2"/>
      <c r="I201" s="2"/>
      <c r="J201" s="2"/>
      <c r="K201" s="2"/>
      <c r="L201" s="2"/>
      <c r="M201" s="8"/>
      <c r="N201" s="141"/>
      <c r="O201" s="8"/>
      <c r="P201" s="142"/>
      <c r="Q201" s="8"/>
      <c r="R201" s="8"/>
      <c r="S201" s="8"/>
      <c r="T201" s="8"/>
      <c r="U201" s="8"/>
      <c r="V201" s="8"/>
      <c r="W201" s="101"/>
      <c r="X201" s="102"/>
      <c r="Y201" s="102"/>
      <c r="Z201" s="8"/>
      <c r="AA201" s="9"/>
      <c r="AB201" s="8"/>
      <c r="AC201" s="8"/>
      <c r="AD201" s="8"/>
      <c r="AE201" s="8"/>
      <c r="AF201" s="8"/>
      <c r="AG201" s="8"/>
    </row>
    <row r="202" customFormat="false" ht="27.25" hidden="false" customHeight="true" outlineLevel="0" collapsed="false">
      <c r="A202" s="8"/>
      <c r="B202" s="2"/>
      <c r="C202" s="2"/>
      <c r="D202" s="2"/>
      <c r="E202" s="8"/>
      <c r="F202" s="8"/>
      <c r="G202" s="103" t="s">
        <v>56</v>
      </c>
      <c r="H202" s="103"/>
      <c r="I202" s="103"/>
      <c r="J202" s="104" t="n">
        <f aca="false">SUM(R73:R200)</f>
        <v>68075.7418</v>
      </c>
      <c r="K202" s="8"/>
      <c r="L202" s="8"/>
      <c r="M202" s="8"/>
      <c r="N202" s="8"/>
      <c r="O202" s="8"/>
      <c r="P202" s="31"/>
      <c r="Q202" s="8"/>
      <c r="R202" s="143" t="n">
        <f aca="false">SUM(R73:R200)</f>
        <v>68075.7418</v>
      </c>
      <c r="S202" s="8"/>
      <c r="T202" s="8"/>
      <c r="U202" s="8"/>
      <c r="V202" s="8"/>
      <c r="W202" s="101"/>
      <c r="X202" s="102"/>
      <c r="Y202" s="102"/>
      <c r="Z202" s="8"/>
      <c r="AA202" s="9"/>
      <c r="AB202" s="8"/>
      <c r="AC202" s="8"/>
      <c r="AD202" s="8"/>
      <c r="AE202" s="8"/>
      <c r="AF202" s="8"/>
      <c r="AG202" s="8"/>
    </row>
    <row r="203" customFormat="false" ht="27.25" hidden="false" customHeight="true" outlineLevel="0" collapsed="false">
      <c r="A203" s="8"/>
      <c r="B203" s="2"/>
      <c r="C203" s="2"/>
      <c r="D203" s="2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101"/>
      <c r="X203" s="102"/>
      <c r="Y203" s="102"/>
      <c r="Z203" s="8"/>
      <c r="AA203" s="9"/>
      <c r="AB203" s="8"/>
      <c r="AC203" s="8"/>
      <c r="AD203" s="8"/>
      <c r="AE203" s="8"/>
      <c r="AF203" s="8"/>
      <c r="AG203" s="8"/>
    </row>
    <row r="204" customFormat="false" ht="24.7" hidden="false" customHeight="true" outlineLevel="0" collapsed="false">
      <c r="A204" s="8"/>
      <c r="B204" s="2"/>
      <c r="C204" s="144" t="s">
        <v>75</v>
      </c>
      <c r="D204" s="144"/>
      <c r="E204" s="144"/>
      <c r="F204" s="144"/>
      <c r="G204" s="8"/>
      <c r="H204" s="8"/>
      <c r="I204" s="8"/>
      <c r="J204" s="8"/>
      <c r="K204" s="8"/>
      <c r="L204" s="8"/>
      <c r="M204" s="8"/>
      <c r="N204" s="145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9"/>
      <c r="AB204" s="8"/>
      <c r="AC204" s="8"/>
      <c r="AD204" s="8"/>
      <c r="AE204" s="8"/>
      <c r="AF204" s="8"/>
      <c r="AG204" s="8"/>
    </row>
    <row r="205" customFormat="false" ht="20" hidden="false" customHeight="true" outlineLevel="0" collapsed="false">
      <c r="A205" s="8"/>
      <c r="B205" s="2"/>
      <c r="C205" s="146"/>
      <c r="D205" s="147" t="s">
        <v>76</v>
      </c>
      <c r="E205" s="146" t="s">
        <v>77</v>
      </c>
      <c r="F205" s="146" t="s">
        <v>78</v>
      </c>
      <c r="G205" s="8"/>
      <c r="H205" s="8"/>
      <c r="I205" s="8"/>
      <c r="J205" s="8"/>
      <c r="K205" s="8"/>
      <c r="L205" s="8"/>
      <c r="M205" s="2"/>
      <c r="N205" s="145"/>
      <c r="O205" s="8"/>
      <c r="P205" s="8"/>
      <c r="Q205" s="8"/>
      <c r="R205" s="8"/>
      <c r="S205" s="8"/>
      <c r="T205" s="2"/>
      <c r="U205" s="8"/>
      <c r="V205" s="8"/>
      <c r="W205" s="8"/>
      <c r="X205" s="8"/>
      <c r="Y205" s="8"/>
      <c r="Z205" s="2"/>
      <c r="AA205" s="9"/>
      <c r="AB205" s="8"/>
      <c r="AC205" s="8"/>
      <c r="AD205" s="8"/>
      <c r="AE205" s="8"/>
      <c r="AF205" s="8"/>
      <c r="AG205" s="8"/>
    </row>
    <row r="206" customFormat="false" ht="20" hidden="false" customHeight="true" outlineLevel="0" collapsed="false">
      <c r="A206" s="8"/>
      <c r="B206" s="2"/>
      <c r="C206" s="146" t="s">
        <v>79</v>
      </c>
      <c r="D206" s="146" t="n">
        <v>-1321</v>
      </c>
      <c r="E206" s="146"/>
      <c r="F206" s="146"/>
      <c r="G206" s="8"/>
      <c r="H206" s="8"/>
      <c r="I206" s="8"/>
      <c r="J206" s="8"/>
      <c r="K206" s="8"/>
      <c r="L206" s="8"/>
      <c r="M206" s="8"/>
      <c r="N206" s="145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9"/>
      <c r="AB206" s="8"/>
      <c r="AC206" s="8"/>
      <c r="AD206" s="8"/>
      <c r="AE206" s="8"/>
      <c r="AF206" s="8"/>
      <c r="AG206" s="8"/>
    </row>
    <row r="207" customFormat="false" ht="20" hidden="false" customHeight="true" outlineLevel="0" collapsed="false">
      <c r="A207" s="8"/>
      <c r="B207" s="2"/>
      <c r="C207" s="146" t="s">
        <v>80</v>
      </c>
      <c r="D207" s="146" t="n">
        <f aca="false">J86+J87+J88+J93+J94</f>
        <v>0</v>
      </c>
      <c r="E207" s="146"/>
      <c r="F207" s="146" t="n">
        <f aca="false">D86+D87+D88+D93+D94</f>
        <v>0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9"/>
      <c r="AB207" s="8"/>
      <c r="AC207" s="8"/>
      <c r="AD207" s="8"/>
      <c r="AE207" s="8"/>
      <c r="AF207" s="8"/>
      <c r="AG207" s="8"/>
    </row>
    <row r="208" customFormat="false" ht="20" hidden="false" customHeight="true" outlineLevel="0" collapsed="false">
      <c r="A208" s="8"/>
      <c r="B208" s="2"/>
      <c r="C208" s="146" t="s">
        <v>81</v>
      </c>
      <c r="D208" s="146" t="n">
        <f aca="false">J85+J87+J88+J89+J98+J99+J100+J103+J106+J107+J133+J139</f>
        <v>0</v>
      </c>
      <c r="E208" s="146"/>
      <c r="F208" s="146" t="n">
        <f aca="false">D129+D135+D154</f>
        <v>0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  <c r="AE208" s="8"/>
      <c r="AF208" s="8"/>
      <c r="AG208" s="8"/>
    </row>
    <row r="209" customFormat="false" ht="20" hidden="false" customHeight="true" outlineLevel="0" collapsed="false">
      <c r="A209" s="8"/>
      <c r="B209" s="2"/>
      <c r="C209" s="146" t="s">
        <v>82</v>
      </c>
      <c r="D209" s="146"/>
      <c r="E209" s="146"/>
      <c r="F209" s="146" t="n">
        <v>43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9"/>
      <c r="AB209" s="8"/>
      <c r="AC209" s="8"/>
      <c r="AD209" s="8"/>
      <c r="AE209" s="8"/>
      <c r="AF209" s="8"/>
      <c r="AG209" s="8"/>
    </row>
    <row r="210" customFormat="false" ht="20" hidden="false" customHeight="true" outlineLevel="0" collapsed="false">
      <c r="A210" s="8"/>
      <c r="B210" s="2"/>
      <c r="C210" s="146" t="s">
        <v>83</v>
      </c>
      <c r="D210" s="146" t="n">
        <f aca="false">J85+J88+J116+J136+J163</f>
        <v>0</v>
      </c>
      <c r="E210" s="146"/>
      <c r="F210" s="146" t="n">
        <f aca="false">D85+D88+D116+D136+D163</f>
        <v>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9"/>
      <c r="AB210" s="8"/>
      <c r="AC210" s="8"/>
      <c r="AD210" s="8"/>
      <c r="AE210" s="8"/>
      <c r="AF210" s="8"/>
      <c r="AG210" s="8"/>
    </row>
    <row r="211" customFormat="false" ht="20" hidden="false" customHeight="true" outlineLevel="0" collapsed="false">
      <c r="A211" s="8"/>
      <c r="B211" s="2"/>
      <c r="C211" s="146" t="s">
        <v>83</v>
      </c>
      <c r="D211" s="146" t="n">
        <f aca="false">J77+J78+J80+J82+J83</f>
        <v>0</v>
      </c>
      <c r="E211" s="146"/>
      <c r="F211" s="146" t="n">
        <f aca="false">D77+D78+D80+D82+D83</f>
        <v>100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9"/>
      <c r="AB211" s="8"/>
      <c r="AC211" s="8"/>
      <c r="AD211" s="8"/>
      <c r="AE211" s="8"/>
      <c r="AF211" s="8"/>
      <c r="AG211" s="8"/>
    </row>
    <row r="212" customFormat="false" ht="20" hidden="false" customHeight="true" outlineLevel="0" collapsed="false">
      <c r="A212" s="8"/>
      <c r="B212" s="2"/>
      <c r="C212" s="146" t="s">
        <v>84</v>
      </c>
      <c r="D212" s="146" t="n">
        <f aca="false">J122+J123+J124+J126+J127+J131+J132+J142+J145+J147+J161</f>
        <v>0</v>
      </c>
      <c r="E212" s="146" t="n">
        <f aca="false">D122+D123+D124+D126+D127+D131+D132+D142+D145+D147+D161</f>
        <v>0</v>
      </c>
      <c r="F212" s="146" t="n">
        <f aca="false">D132+D142+D145+D147+D161</f>
        <v>0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9"/>
      <c r="AB212" s="8"/>
      <c r="AC212" s="8"/>
      <c r="AD212" s="8"/>
      <c r="AE212" s="8"/>
      <c r="AF212" s="8"/>
      <c r="AG212" s="8"/>
    </row>
    <row r="213" customFormat="false" ht="20" hidden="false" customHeight="true" outlineLevel="0" collapsed="false">
      <c r="A213" s="8"/>
      <c r="B213" s="2"/>
      <c r="C213" s="146" t="s">
        <v>85</v>
      </c>
      <c r="D213" s="146" t="n">
        <f aca="false">J73+J74+J75+J76+J79</f>
        <v>0</v>
      </c>
      <c r="E213" s="146"/>
      <c r="F213" s="146" t="n">
        <f aca="false">D73+D74+D75+D76+D79</f>
        <v>400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9"/>
      <c r="AB213" s="8"/>
      <c r="AC213" s="8"/>
      <c r="AD213" s="8"/>
      <c r="AE213" s="8"/>
      <c r="AF213" s="8"/>
      <c r="AG213" s="8"/>
    </row>
    <row r="214" customFormat="false" ht="13.8" hidden="false" customHeight="tru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9"/>
      <c r="AB214" s="8"/>
      <c r="AC214" s="8"/>
      <c r="AD214" s="8"/>
      <c r="AE214" s="8"/>
      <c r="AF214" s="8"/>
      <c r="AG214" s="8"/>
    </row>
    <row r="215" customFormat="false" ht="13.8" hidden="false" customHeight="true" outlineLevel="0" collapsed="false">
      <c r="A215" s="9"/>
      <c r="B215" s="14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8"/>
      <c r="AC215" s="8"/>
      <c r="AD215" s="8"/>
      <c r="AE215" s="8"/>
      <c r="AF215" s="8"/>
      <c r="AG215" s="8"/>
    </row>
    <row r="216" customFormat="false" ht="13.8" hidden="false" customHeight="true" outlineLevel="0" collapsed="false">
      <c r="A216" s="8"/>
      <c r="B216" s="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true" outlineLevel="0" collapsed="false">
      <c r="A217" s="8"/>
      <c r="B217" s="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true" outlineLevel="0" collapsed="false">
      <c r="A218" s="8"/>
      <c r="B218" s="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24.55" hidden="false" customHeight="true" outlineLevel="0" collapsed="false">
      <c r="A219" s="8"/>
      <c r="B219" s="149" t="s">
        <v>86</v>
      </c>
      <c r="C219" s="149"/>
      <c r="D219" s="149"/>
      <c r="E219" s="149"/>
      <c r="F219" s="149"/>
      <c r="G219" s="149"/>
      <c r="H219" s="149"/>
      <c r="I219" s="149"/>
      <c r="J219" s="149"/>
      <c r="K219" s="149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true" outlineLevel="0" collapsed="false">
      <c r="A220" s="8"/>
      <c r="B220" s="150" t="s">
        <v>87</v>
      </c>
      <c r="C220" s="149" t="s">
        <v>88</v>
      </c>
      <c r="D220" s="149"/>
      <c r="E220" s="149"/>
      <c r="F220" s="149"/>
      <c r="G220" s="149"/>
      <c r="H220" s="149"/>
      <c r="I220" s="149"/>
      <c r="J220" s="149"/>
      <c r="K220" s="149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true" outlineLevel="0" collapsed="false">
      <c r="A221" s="8"/>
      <c r="B221" s="150" t="s">
        <v>89</v>
      </c>
      <c r="C221" s="149" t="s">
        <v>90</v>
      </c>
      <c r="D221" s="149"/>
      <c r="E221" s="149"/>
      <c r="F221" s="149"/>
      <c r="G221" s="149"/>
      <c r="H221" s="149"/>
      <c r="I221" s="149"/>
      <c r="J221" s="149"/>
      <c r="K221" s="149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true" outlineLevel="0" collapsed="false">
      <c r="A222" s="8"/>
      <c r="B222" s="150"/>
      <c r="C222" s="149"/>
      <c r="D222" s="149"/>
      <c r="E222" s="149"/>
      <c r="F222" s="149"/>
      <c r="G222" s="149"/>
      <c r="H222" s="149"/>
      <c r="I222" s="149"/>
      <c r="J222" s="149"/>
      <c r="K222" s="149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true" outlineLevel="0" collapsed="false">
      <c r="A223" s="8"/>
      <c r="B223" s="150"/>
      <c r="C223" s="149"/>
      <c r="D223" s="149"/>
      <c r="E223" s="149"/>
      <c r="F223" s="149"/>
      <c r="G223" s="149"/>
      <c r="H223" s="149"/>
      <c r="I223" s="149"/>
      <c r="J223" s="149"/>
      <c r="K223" s="149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true" outlineLevel="0" collapsed="false">
      <c r="A224" s="8"/>
      <c r="B224" s="150"/>
      <c r="C224" s="149"/>
      <c r="D224" s="149"/>
      <c r="E224" s="149"/>
      <c r="F224" s="149"/>
      <c r="G224" s="149"/>
      <c r="H224" s="149"/>
      <c r="I224" s="149"/>
      <c r="J224" s="149"/>
      <c r="K224" s="149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true" outlineLevel="0" collapsed="false">
      <c r="A225" s="8"/>
      <c r="B225" s="150"/>
      <c r="C225" s="149"/>
      <c r="D225" s="149"/>
      <c r="E225" s="149"/>
      <c r="F225" s="149"/>
      <c r="G225" s="149"/>
      <c r="H225" s="149"/>
      <c r="I225" s="149"/>
      <c r="J225" s="149"/>
      <c r="K225" s="149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true" outlineLevel="0" collapsed="false">
      <c r="A226" s="8"/>
      <c r="B226" s="150"/>
      <c r="C226" s="149"/>
      <c r="D226" s="149"/>
      <c r="E226" s="149"/>
      <c r="F226" s="149"/>
      <c r="G226" s="149"/>
      <c r="H226" s="149"/>
      <c r="I226" s="149"/>
      <c r="J226" s="149"/>
      <c r="K226" s="149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true" outlineLevel="0" collapsed="false">
      <c r="A227" s="8"/>
      <c r="B227" s="150"/>
      <c r="C227" s="149"/>
      <c r="D227" s="149"/>
      <c r="E227" s="149"/>
      <c r="F227" s="149"/>
      <c r="G227" s="149"/>
      <c r="H227" s="149"/>
      <c r="I227" s="149"/>
      <c r="J227" s="149"/>
      <c r="K227" s="149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true" outlineLevel="0" collapsed="false">
      <c r="A228" s="8"/>
      <c r="B228" s="150"/>
      <c r="C228" s="149"/>
      <c r="D228" s="149"/>
      <c r="E228" s="149"/>
      <c r="F228" s="149"/>
      <c r="G228" s="149"/>
      <c r="H228" s="149"/>
      <c r="I228" s="149"/>
      <c r="J228" s="149"/>
      <c r="K228" s="149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tru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tru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tru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tru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tru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tru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tru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tru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tru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tru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tru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tru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tru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tru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tru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tru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tru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tru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tru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tru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tru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tru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tru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tru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tru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tru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tru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tru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tru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tru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tru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tru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tru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tru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tru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tru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tru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tru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tru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tru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tru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tru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tru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tru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tru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tru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tru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tru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tru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tru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tru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tru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tru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tru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tru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tru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tru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tru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tru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tru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tru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tru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tru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tru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tru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tru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tru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tru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tru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tru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tru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tru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tru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tru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tru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tru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tru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tru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tru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tru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tru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tru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tru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tru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tru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tru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tru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tru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tru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tru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tru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tru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tru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tru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tru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tru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tru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tru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tru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tru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tru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tru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tru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tru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tru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tru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tru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tru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tru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tru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tru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tru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tru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tru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tru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tru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tru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tru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tru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tru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tru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tru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tru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tru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tru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tru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tru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tru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tru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tru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tru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tru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tru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tru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</sheetData>
  <mergeCells count="99">
    <mergeCell ref="D3:I3"/>
    <mergeCell ref="D4:I4"/>
    <mergeCell ref="N4:O4"/>
    <mergeCell ref="P4:Q4"/>
    <mergeCell ref="D6:I6"/>
    <mergeCell ref="N6:O6"/>
    <mergeCell ref="P6:Q6"/>
    <mergeCell ref="D7:I7"/>
    <mergeCell ref="N7:O7"/>
    <mergeCell ref="P7:Q7"/>
    <mergeCell ref="E8:G8"/>
    <mergeCell ref="H8:I8"/>
    <mergeCell ref="N8:O8"/>
    <mergeCell ref="P8:Q8"/>
    <mergeCell ref="B9:J9"/>
    <mergeCell ref="K9:L9"/>
    <mergeCell ref="T9:Y9"/>
    <mergeCell ref="N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G69:I69"/>
    <mergeCell ref="N69:O69"/>
    <mergeCell ref="B71:L71"/>
    <mergeCell ref="M71:N71"/>
    <mergeCell ref="O71:P71"/>
    <mergeCell ref="Q71:R71"/>
    <mergeCell ref="T71:Y71"/>
    <mergeCell ref="Q72:R72"/>
    <mergeCell ref="G202:I202"/>
    <mergeCell ref="C204:F204"/>
    <mergeCell ref="B219:K219"/>
    <mergeCell ref="C220:K220"/>
    <mergeCell ref="C221:K221"/>
    <mergeCell ref="C222:K222"/>
    <mergeCell ref="C223:K223"/>
    <mergeCell ref="C224:K224"/>
    <mergeCell ref="C225:K225"/>
    <mergeCell ref="C226:K226"/>
    <mergeCell ref="C227:K227"/>
    <mergeCell ref="C228:K228"/>
  </mergeCells>
  <conditionalFormatting sqref="I11:I67">
    <cfRule type="cellIs" priority="2" operator="equal" aboveAverage="0" equalAverage="0" bottom="0" percent="0" rank="0" text="" dxfId="0">
      <formula>"profit"</formula>
    </cfRule>
    <cfRule type="cellIs" priority="3" operator="equal" aboveAverage="0" equalAverage="0" bottom="0" percent="0" rank="0" text="" dxfId="1">
      <formula>"lose"</formula>
    </cfRule>
  </conditionalFormatting>
  <conditionalFormatting sqref="K11:K67 M73:M200">
    <cfRule type="cellIs" priority="4" operator="equal" aboveAverage="0" equalAverage="0" bottom="0" percent="0" rank="0" text="" dxfId="0">
      <formula>"profit"</formula>
    </cfRule>
    <cfRule type="cellIs" priority="5" operator="equal" aboveAverage="0" equalAverage="0" bottom="0" percent="0" rank="0" text="" dxfId="1">
      <formula>"Loss"</formula>
    </cfRule>
  </conditionalFormatting>
  <conditionalFormatting sqref="J6:K6 J3:J4 L11:L67 N73:N200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</conditionalFormatting>
  <conditionalFormatting sqref="J73:J200 G11:H67 P12:Q13 P7:P8">
    <cfRule type="cellIs" priority="8" operator="greaterThan" aboveAverage="0" equalAverage="0" bottom="0" percent="0" rank="0" text="" dxfId="0">
      <formula>0</formula>
    </cfRule>
    <cfRule type="cellIs" priority="9" operator="lessThan" aboveAverage="0" equalAverage="0" bottom="0" percent="0" rank="0" text="" dxfId="2">
      <formula>0</formula>
    </cfRule>
  </conditionalFormatting>
  <conditionalFormatting sqref="R73:R200">
    <cfRule type="cellIs" priority="10" operator="equal" aboveAverage="0" equalAverage="0" bottom="0" percent="0" rank="0" text="" dxfId="3">
      <formula>"Closed"</formula>
    </cfRule>
  </conditionalFormatting>
  <hyperlinks>
    <hyperlink ref="C220" r:id="rId1" display="https://console.zerodha.com/reports/pn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2021-04-24T22:05:41Z</dcterms:created>
  <dc:creator>openpyxl</dc:creator>
  <dc:description/>
  <dc:language>en-US</dc:language>
  <cp:lastModifiedBy/>
  <dcterms:modified xsi:type="dcterms:W3CDTF">2021-05-05T07:25:03Z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