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&amp;L writing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$-409]0.00"/>
    <numFmt numFmtId="165" formatCode="[$₹-4009]#,##0.00;[RED]\-[$₹-4009]#,##0.00"/>
    <numFmt numFmtId="166" formatCode="[$-809]@"/>
    <numFmt numFmtId="167" formatCode="&quot;TRUE&quot;;&quot;TRUE&quot;;&quot;FALSE&quot;"/>
  </numFmts>
  <fonts count="3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FF0000"/>
      <sz val="15"/>
    </font>
    <font>
      <name val="Calibri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24"/>
    </font>
    <font>
      <name val="Arial"/>
      <charset val="1"/>
      <family val="2"/>
      <b val="1"/>
      <color rgb="FF000000"/>
      <sz val="22"/>
    </font>
    <font>
      <name val="Times New Roman"/>
      <charset val="1"/>
      <family val="1"/>
      <b val="1"/>
      <sz val="11"/>
    </font>
    <font>
      <name val="Arial"/>
      <charset val="1"/>
      <family val="2"/>
      <b val="1"/>
      <color rgb="FF0000FF"/>
      <sz val="16"/>
    </font>
    <font>
      <name val="Calibri"/>
      <charset val="1"/>
      <family val="2"/>
      <b val="1"/>
      <color rgb="FF000000"/>
      <sz val="18"/>
    </font>
    <font>
      <name val="Calibri"/>
      <charset val="1"/>
      <family val="2"/>
      <b val="1"/>
      <color rgb="FF000000"/>
      <sz val="24"/>
    </font>
    <font>
      <name val="Bitstream Vera Sans Mono"/>
      <charset val="1"/>
      <family val="3"/>
      <b val="1"/>
      <color rgb="FF000000"/>
      <sz val="22"/>
    </font>
    <font>
      <name val="Bitstream Vera Sans Mono"/>
      <charset val="1"/>
      <family val="3"/>
      <b val="1"/>
      <color rgb="FF000000"/>
      <sz val="15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3"/>
    </font>
    <font>
      <name val="Calibri"/>
      <charset val="1"/>
      <family val="2"/>
      <b val="1"/>
      <color rgb="FF009900"/>
      <sz val="13"/>
    </font>
    <font>
      <name val="Calibri"/>
      <charset val="1"/>
      <family val="2"/>
      <b val="1"/>
      <color rgb="FFFF0000"/>
      <sz val="13"/>
    </font>
    <font>
      <name val="Calibri"/>
      <charset val="1"/>
      <family val="2"/>
      <b val="1"/>
      <color rgb="FF0000CC"/>
      <sz val="11"/>
    </font>
    <font>
      <name val="Calibri"/>
      <charset val="1"/>
      <family val="2"/>
      <b val="1"/>
      <color rgb="FF009900"/>
      <sz val="14"/>
    </font>
    <font>
      <name val="Calibri"/>
      <charset val="1"/>
      <family val="2"/>
      <b val="1"/>
      <color rgb="FF00CC00"/>
      <sz val="14"/>
    </font>
    <font>
      <name val="Calibri"/>
      <charset val="1"/>
      <family val="2"/>
      <b val="1"/>
      <color rgb="FFFF0000"/>
      <sz val="14"/>
    </font>
    <font>
      <name val="Arial"/>
      <charset val="1"/>
      <family val="2"/>
      <b val="1"/>
      <color rgb="FF0000CC"/>
      <sz val="11"/>
    </font>
    <font>
      <name val="Arial"/>
      <charset val="1"/>
      <family val="2"/>
      <b val="1"/>
      <color rgb="FF000000"/>
      <sz val="11"/>
    </font>
    <font>
      <name val="Calibri"/>
      <charset val="1"/>
      <family val="2"/>
      <b val="1"/>
      <color rgb="FF009900"/>
      <sz val="10.5"/>
    </font>
    <font>
      <name val="Arial"/>
      <charset val="1"/>
      <family val="2"/>
      <b val="1"/>
      <color rgb="FFFF0000"/>
      <sz val="11"/>
    </font>
    <font>
      <name val="Arial"/>
      <charset val="1"/>
      <family val="2"/>
      <b val="1"/>
      <color rgb="FF800000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800000"/>
      <sz val="11"/>
    </font>
  </fonts>
  <fills count="14">
    <fill>
      <patternFill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00CC33"/>
        <bgColor rgb="FF00CC00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0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66FFFF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66FFFF"/>
        <bgColor rgb="FF66FF99"/>
      </patternFill>
    </fill>
  </fills>
  <borders count="69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/>
      <diagonal/>
    </border>
    <border>
      <left/>
      <right style="thick"/>
      <top/>
      <bottom/>
      <diagonal/>
    </border>
    <border>
      <left style="thick"/>
      <right style="hair"/>
      <top style="thick"/>
      <bottom style="thick"/>
      <diagonal/>
    </border>
    <border>
      <left style="hair"/>
      <right style="thick"/>
      <top style="thick"/>
      <bottom style="thick"/>
      <diagonal/>
    </border>
    <border>
      <left style="hair"/>
      <right style="hair"/>
      <top style="hair"/>
      <bottom style="hair"/>
      <diagonal/>
    </border>
    <border>
      <left style="thick"/>
      <right/>
      <top/>
      <bottom style="thin"/>
      <diagonal/>
    </border>
    <border>
      <left/>
      <right/>
      <top/>
      <bottom style="thin"/>
      <diagonal/>
    </border>
    <border>
      <left style="thick"/>
      <right style="hair"/>
      <top/>
      <bottom style="hair"/>
      <diagonal/>
    </border>
    <border>
      <left style="hair"/>
      <right style="thick"/>
      <top/>
      <bottom style="hair"/>
      <diagonal/>
    </border>
    <border>
      <left/>
      <right style="thick"/>
      <top/>
      <bottom style="thick"/>
      <diagonal/>
    </border>
    <border>
      <left style="thick"/>
      <right style="thick"/>
      <top style="thick"/>
      <bottom style="thick"/>
      <diagonal/>
    </border>
    <border>
      <left style="thick"/>
      <right style="medium"/>
      <top style="thick"/>
      <bottom style="thick"/>
      <diagonal/>
    </border>
    <border>
      <left style="medium"/>
      <right style="medium"/>
      <top style="thick"/>
      <bottom style="thick"/>
      <diagonal/>
    </border>
    <border>
      <left style="medium"/>
      <right style="thick"/>
      <top style="thick"/>
      <bottom style="thick"/>
      <diagonal/>
    </border>
    <border>
      <left style="medium"/>
      <right style="medium"/>
      <top style="medium"/>
      <bottom style="medium"/>
      <diagonal/>
    </border>
    <border>
      <left style="thick"/>
      <right style="hair"/>
      <top style="thick"/>
      <bottom style="medium"/>
      <diagonal/>
    </border>
    <border>
      <left style="hair"/>
      <right style="hair"/>
      <top style="thick"/>
      <bottom style="medium"/>
      <diagonal/>
    </border>
    <border>
      <left style="hair"/>
      <right style="thick"/>
      <top style="thick"/>
      <bottom style="medium"/>
      <diagonal/>
    </border>
    <border>
      <left/>
      <right/>
      <top style="thin"/>
      <bottom style="thin"/>
      <diagonal/>
    </border>
    <border>
      <left style="thick"/>
      <right style="medium"/>
      <top style="thin"/>
      <bottom style="thin"/>
      <diagonal/>
    </border>
    <border>
      <left style="medium"/>
      <right style="medium"/>
      <top style="medium"/>
      <bottom style="thin"/>
      <diagonal/>
    </border>
    <border>
      <left style="medium"/>
      <right style="thick"/>
      <top style="medium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ck"/>
      <top style="thin"/>
      <bottom style="thin"/>
      <diagonal/>
    </border>
    <border>
      <left style="hair"/>
      <right style="thick"/>
      <top style="hair"/>
      <bottom style="hair"/>
      <diagonal/>
    </border>
    <border>
      <left style="thick"/>
      <right style="thick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thick"/>
      <right style="hair"/>
      <top style="hair"/>
      <bottom style="hair"/>
      <diagonal/>
    </border>
    <border>
      <left style="medium"/>
      <right style="hair"/>
      <top style="medium"/>
      <bottom style="hair"/>
      <diagonal/>
    </border>
    <border>
      <left style="hair"/>
      <right style="medium"/>
      <top style="medium"/>
      <bottom style="hair"/>
      <diagonal/>
    </border>
    <border>
      <left style="medium"/>
      <right style="hair"/>
      <top style="medium"/>
      <bottom style="medium"/>
      <diagonal/>
    </border>
    <border>
      <left style="hair"/>
      <right style="medium"/>
      <top style="medium"/>
      <bottom style="medium"/>
      <diagonal/>
    </border>
    <border>
      <left style="thick"/>
      <right style="medium"/>
      <top style="thin"/>
      <bottom style="thick"/>
      <diagonal/>
    </border>
    <border>
      <left style="medium"/>
      <right style="medium"/>
      <top style="thin"/>
      <bottom style="thick"/>
      <diagonal/>
    </border>
    <border>
      <left style="medium"/>
      <right style="thick"/>
      <top style="thin"/>
      <bottom style="thick"/>
      <diagonal/>
    </border>
    <border>
      <left style="medium"/>
      <right style="thick"/>
      <top style="medium"/>
      <bottom style="thick"/>
      <diagonal/>
    </border>
    <border>
      <left style="hair"/>
      <right style="thick"/>
      <top style="thick"/>
      <bottom style="hair"/>
      <diagonal/>
    </border>
    <border>
      <left/>
      <right style="hair"/>
      <top style="thick"/>
      <bottom/>
      <diagonal/>
    </border>
    <border>
      <left/>
      <right/>
      <top style="thick"/>
      <bottom style="thick"/>
      <diagonal/>
    </border>
    <border>
      <left/>
      <right style="hair"/>
      <top style="thick"/>
      <bottom style="thick"/>
      <diagonal/>
    </border>
    <border>
      <left/>
      <right style="thick"/>
      <top style="thick"/>
      <bottom style="thick"/>
      <diagonal/>
    </border>
    <border>
      <left/>
      <right style="hair"/>
      <top/>
      <bottom/>
      <diagonal/>
    </border>
    <border>
      <left/>
      <right/>
      <top/>
      <bottom style="hair"/>
      <diagonal/>
    </border>
    <border>
      <left/>
      <right style="hair"/>
      <top/>
      <bottom style="hair"/>
      <diagonal/>
    </border>
    <border>
      <left/>
      <right style="thick"/>
      <top/>
      <bottom style="hair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 style="medium"/>
      <top style="hair"/>
      <bottom/>
      <diagonal/>
    </border>
    <border>
      <left/>
      <right style="medium"/>
      <top style="hair"/>
      <bottom style="hair"/>
      <diagonal/>
    </border>
    <border>
      <left/>
      <right style="hair"/>
      <top style="medium"/>
      <bottom/>
      <diagonal/>
    </border>
    <border>
      <left/>
      <right style="hair"/>
      <top style="medium"/>
      <bottom style="hair"/>
      <diagonal/>
    </border>
    <border>
      <left/>
      <right style="medium"/>
      <top style="medium"/>
      <bottom style="hair"/>
      <diagonal/>
    </border>
    <border>
      <left/>
      <right style="hair"/>
      <top style="medium"/>
      <bottom style="medium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 style="medium"/>
      <top style="thin"/>
      <bottom style="thin"/>
      <diagonal/>
    </border>
    <border>
      <left/>
      <right style="thick"/>
      <top style="medium"/>
      <bottom/>
      <diagonal/>
    </border>
    <border>
      <left/>
      <right style="thick"/>
      <top style="medium"/>
      <bottom style="thick"/>
      <diagonal/>
    </border>
    <border>
      <left/>
      <right/>
      <top style="hair"/>
      <bottom style="hair"/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0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5" borderId="0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6" borderId="2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0" fillId="6" borderId="3" applyAlignment="1" pivotButton="0" quotePrefix="0" xfId="0">
      <alignment horizontal="general" vertical="center"/>
    </xf>
    <xf numFmtId="0" fontId="5" fillId="5" borderId="0" applyAlignment="1" pivotButton="0" quotePrefix="0" xfId="0">
      <alignment horizontal="center" vertical="center"/>
    </xf>
    <xf numFmtId="0" fontId="5" fillId="7" borderId="0" applyAlignment="1" applyProtection="1" pivotButton="0" quotePrefix="0" xfId="0">
      <alignment horizontal="center" vertical="center"/>
      <protection locked="0" hidden="0"/>
    </xf>
    <xf numFmtId="0" fontId="0" fillId="8" borderId="4" applyAlignment="1" pivotButton="0" quotePrefix="0" xfId="0">
      <alignment horizontal="general" vertical="center"/>
    </xf>
    <xf numFmtId="0" fontId="0" fillId="8" borderId="0" applyAlignment="1" pivotButton="0" quotePrefix="0" xfId="0">
      <alignment horizontal="general" vertical="center"/>
    </xf>
    <xf numFmtId="0" fontId="5" fillId="8" borderId="0" applyAlignment="1" pivotButton="0" quotePrefix="0" xfId="0">
      <alignment horizontal="center" vertical="center"/>
    </xf>
    <xf numFmtId="0" fontId="0" fillId="6" borderId="5" applyAlignment="1" pivotButton="0" quotePrefix="0" xfId="0">
      <alignment horizontal="general" vertical="center"/>
    </xf>
    <xf numFmtId="0" fontId="0" fillId="6" borderId="4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6" fillId="5" borderId="6" applyAlignment="1" pivotButton="0" quotePrefix="0" xfId="0">
      <alignment horizontal="center" vertical="center"/>
    </xf>
    <xf numFmtId="164" fontId="6" fillId="5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165" fontId="8" fillId="5" borderId="7" applyAlignment="1" applyProtection="1" pivotButton="0" quotePrefix="0" xfId="0">
      <alignment horizontal="center" vertical="center"/>
      <protection locked="0" hidden="0"/>
    </xf>
    <xf numFmtId="0" fontId="9" fillId="5" borderId="6" applyAlignment="1" pivotButton="0" quotePrefix="0" xfId="0">
      <alignment horizontal="center" vertical="center"/>
    </xf>
    <xf numFmtId="164" fontId="10" fillId="5" borderId="7" applyAlignment="1" pivotButton="0" quotePrefix="0" xfId="0">
      <alignment horizontal="center" vertical="center"/>
    </xf>
    <xf numFmtId="10" fontId="9" fillId="5" borderId="7" applyAlignment="1" pivotButton="0" quotePrefix="0" xfId="0">
      <alignment horizontal="center" vertical="center"/>
    </xf>
    <xf numFmtId="165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6" fillId="5" borderId="6" applyAlignment="1" pivotButton="0" quotePrefix="0" xfId="0">
      <alignment horizontal="center" vertical="center" wrapText="1"/>
    </xf>
    <xf numFmtId="164" fontId="12" fillId="5" borderId="7" applyAlignment="1" pivotButton="0" quotePrefix="0" xfId="0">
      <alignment horizontal="center" vertical="center"/>
    </xf>
    <xf numFmtId="0" fontId="0" fillId="6" borderId="9" applyAlignment="1" pivotButton="0" quotePrefix="0" xfId="0">
      <alignment horizontal="general" vertical="center"/>
    </xf>
    <xf numFmtId="0" fontId="0" fillId="6" borderId="10" applyAlignment="1" pivotButton="0" quotePrefix="0" xfId="0">
      <alignment horizontal="general" vertical="center"/>
    </xf>
    <xf numFmtId="0" fontId="13" fillId="9" borderId="11" applyAlignment="1" pivotButton="0" quotePrefix="0" xfId="0">
      <alignment horizontal="center" vertical="center"/>
    </xf>
    <xf numFmtId="165" fontId="13" fillId="9" borderId="12" applyAlignment="1" pivotButton="0" quotePrefix="0" xfId="0">
      <alignment horizontal="center" vertical="center"/>
    </xf>
    <xf numFmtId="0" fontId="0" fillId="6" borderId="13" applyAlignment="1" pivotButton="0" quotePrefix="0" xfId="0">
      <alignment horizontal="general" vertical="center"/>
    </xf>
    <xf numFmtId="10" fontId="14" fillId="5" borderId="7" applyAlignment="1" pivotButton="0" quotePrefix="0" xfId="0">
      <alignment horizontal="center" vertical="center"/>
    </xf>
    <xf numFmtId="0" fontId="15" fillId="10" borderId="14" applyAlignment="1" pivotButton="0" quotePrefix="0" xfId="0">
      <alignment horizontal="center" vertical="center"/>
    </xf>
    <xf numFmtId="0" fontId="16" fillId="10" borderId="14" applyAlignment="1" pivotButton="0" quotePrefix="0" xfId="0">
      <alignment horizontal="center" vertical="center"/>
    </xf>
    <xf numFmtId="2" fontId="5" fillId="5" borderId="0" applyAlignment="1" pivotButton="0" quotePrefix="0" xfId="0">
      <alignment horizontal="center" vertical="center"/>
    </xf>
    <xf numFmtId="0" fontId="17" fillId="5" borderId="15" applyAlignment="1" pivotButton="0" quotePrefix="0" xfId="0">
      <alignment horizontal="center" vertical="center"/>
    </xf>
    <xf numFmtId="2" fontId="17" fillId="5" borderId="16" applyAlignment="1" pivotButton="0" quotePrefix="0" xfId="0">
      <alignment horizontal="center" vertical="center"/>
    </xf>
    <xf numFmtId="0" fontId="5" fillId="9" borderId="16" applyAlignment="1" pivotButton="0" quotePrefix="0" xfId="0">
      <alignment horizontal="center" vertical="center"/>
    </xf>
    <xf numFmtId="0" fontId="5" fillId="9" borderId="17" applyAlignment="1" pivotButton="0" quotePrefix="0" xfId="0">
      <alignment horizontal="center" vertical="center"/>
    </xf>
    <xf numFmtId="0" fontId="18" fillId="5" borderId="15" applyAlignment="1" pivotButton="0" quotePrefix="0" xfId="0">
      <alignment horizontal="center" vertical="center"/>
    </xf>
    <xf numFmtId="2" fontId="18" fillId="5" borderId="14" applyAlignment="1" pivotButton="0" quotePrefix="0" xfId="0">
      <alignment horizontal="center" vertical="center"/>
    </xf>
    <xf numFmtId="2" fontId="21" fillId="0" borderId="14" applyAlignment="1" pivotButton="0" quotePrefix="0" xfId="0">
      <alignment horizontal="center" vertical="center"/>
    </xf>
    <xf numFmtId="2" fontId="5" fillId="0" borderId="14" applyAlignment="1" pivotButton="0" quotePrefix="0" xfId="0">
      <alignment horizontal="center" vertical="center"/>
    </xf>
    <xf numFmtId="2" fontId="22" fillId="5" borderId="15" applyAlignment="1" pivotButton="0" quotePrefix="0" xfId="0">
      <alignment horizontal="center" vertical="center"/>
    </xf>
    <xf numFmtId="2" fontId="22" fillId="5" borderId="17" applyAlignment="1" pivotButton="0" quotePrefix="0" xfId="0">
      <alignment horizontal="center" vertical="center"/>
    </xf>
    <xf numFmtId="0" fontId="18" fillId="5" borderId="18" applyAlignment="1" pivotButton="0" quotePrefix="0" xfId="0">
      <alignment horizontal="center" vertical="center"/>
    </xf>
    <xf numFmtId="0" fontId="5" fillId="11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8" borderId="22" applyAlignment="1" applyProtection="1" pivotButton="0" quotePrefix="0" xfId="0">
      <alignment horizontal="center" vertical="center"/>
      <protection locked="0" hidden="0"/>
    </xf>
    <xf numFmtId="49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4" applyAlignment="1" applyProtection="1" pivotButton="0" quotePrefix="0" xfId="0">
      <alignment horizontal="center" vertical="center"/>
      <protection locked="0" hidden="0"/>
    </xf>
    <xf numFmtId="0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5" applyAlignment="1" applyProtection="1" pivotButton="0" quotePrefix="0" xfId="0">
      <alignment horizontal="center" vertical="center"/>
      <protection locked="0" hidden="0"/>
    </xf>
    <xf numFmtId="2" fontId="18" fillId="5" borderId="26" applyAlignment="1" pivotButton="0" quotePrefix="0" xfId="0">
      <alignment horizontal="center" vertical="center"/>
    </xf>
    <xf numFmtId="2" fontId="18" fillId="5" borderId="27" applyAlignment="1" pivotButton="0" quotePrefix="0" xfId="0">
      <alignment horizontal="center" vertical="center"/>
    </xf>
    <xf numFmtId="2" fontId="25" fillId="0" borderId="28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0" fontId="26" fillId="5" borderId="8" applyAlignment="1" pivotButton="0" quotePrefix="0" xfId="0">
      <alignment horizontal="center" vertical="center"/>
    </xf>
    <xf numFmtId="10" fontId="5" fillId="5" borderId="28" applyAlignment="1" pivotButton="0" quotePrefix="0" xfId="0">
      <alignment horizontal="center" vertical="center"/>
    </xf>
    <xf numFmtId="0" fontId="5" fillId="9" borderId="30" applyAlignment="1" applyProtection="1" pivotButton="0" quotePrefix="0" xfId="0">
      <alignment horizontal="center" vertical="center"/>
      <protection locked="0" hidden="0"/>
    </xf>
    <xf numFmtId="0" fontId="5" fillId="9" borderId="31" applyAlignment="1" applyProtection="1" pivotButton="0" quotePrefix="0" xfId="0">
      <alignment horizontal="center" vertical="center"/>
      <protection locked="0" hidden="0"/>
    </xf>
    <xf numFmtId="2" fontId="5" fillId="11" borderId="32" applyAlignment="1" pivotButton="0" quotePrefix="0" xfId="0">
      <alignment horizontal="center" vertical="center"/>
    </xf>
    <xf numFmtId="2" fontId="5" fillId="0" borderId="8" applyAlignment="1" pivotButton="0" quotePrefix="0" xfId="0">
      <alignment horizontal="center" vertical="center"/>
    </xf>
    <xf numFmtId="2" fontId="26" fillId="0" borderId="8" applyAlignment="1" pivotButton="0" quotePrefix="0" xfId="0">
      <alignment horizontal="center" vertical="center"/>
    </xf>
    <xf numFmtId="0" fontId="26" fillId="0" borderId="28" applyAlignment="1" pivotButton="0" quotePrefix="0" xfId="0">
      <alignment horizontal="center" vertical="center"/>
    </xf>
    <xf numFmtId="0" fontId="5" fillId="12" borderId="22" applyAlignment="1" applyProtection="1" pivotButton="0" quotePrefix="0" xfId="0">
      <alignment horizontal="center" vertical="center"/>
      <protection locked="0" hidden="0"/>
    </xf>
    <xf numFmtId="166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6" applyAlignment="1" applyProtection="1" pivotButton="0" quotePrefix="0" xfId="0">
      <alignment horizontal="center" vertical="center"/>
      <protection locked="0" hidden="0"/>
    </xf>
    <xf numFmtId="0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7" applyAlignment="1" applyProtection="1" pivotButton="0" quotePrefix="0" xfId="0">
      <alignment horizontal="center" vertical="center"/>
      <protection locked="0" hidden="0"/>
    </xf>
    <xf numFmtId="0" fontId="5" fillId="5" borderId="33" applyAlignment="1" pivotButton="0" quotePrefix="0" xfId="0">
      <alignment horizontal="center" vertical="center"/>
    </xf>
    <xf numFmtId="2" fontId="5" fillId="5" borderId="34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26" fillId="0" borderId="8" applyAlignment="1" pivotButton="0" quotePrefix="0" xfId="0">
      <alignment horizontal="center" vertical="center"/>
    </xf>
    <xf numFmtId="0" fontId="5" fillId="5" borderId="30" applyAlignment="1" pivotButton="0" quotePrefix="0" xfId="0">
      <alignment horizontal="center" vertical="center"/>
    </xf>
    <xf numFmtId="2" fontId="5" fillId="5" borderId="31" applyAlignment="1" pivotButton="0" quotePrefix="0" xfId="0">
      <alignment horizontal="center" vertical="center"/>
    </xf>
    <xf numFmtId="0" fontId="5" fillId="5" borderId="30" applyAlignment="1" applyProtection="1" pivotButton="0" quotePrefix="0" xfId="0">
      <alignment horizontal="center" vertical="center"/>
      <protection locked="0" hidden="0"/>
    </xf>
    <xf numFmtId="2" fontId="5" fillId="5" borderId="31" applyAlignment="1" applyProtection="1" pivotButton="0" quotePrefix="0" xfId="0">
      <alignment horizontal="center" vertical="center"/>
      <protection locked="0" hidden="0"/>
    </xf>
    <xf numFmtId="0" fontId="21" fillId="5" borderId="35" applyAlignment="1" pivotButton="0" quotePrefix="0" xfId="0">
      <alignment horizontal="center" vertical="center"/>
    </xf>
    <xf numFmtId="0" fontId="21" fillId="5" borderId="36" applyAlignment="1" pivotButton="0" quotePrefix="0" xfId="0">
      <alignment horizontal="center" vertical="center"/>
    </xf>
    <xf numFmtId="0" fontId="18" fillId="9" borderId="35" applyAlignment="1" pivotButton="0" quotePrefix="0" xfId="0">
      <alignment horizontal="center" vertical="center"/>
    </xf>
    <xf numFmtId="0" fontId="18" fillId="9" borderId="18" applyAlignment="1" pivotButton="0" quotePrefix="0" xfId="0">
      <alignment horizontal="center" vertical="center"/>
    </xf>
    <xf numFmtId="49" fontId="5" fillId="5" borderId="26" applyAlignment="1" applyProtection="1" pivotButton="0" quotePrefix="0" xfId="0">
      <alignment horizontal="center" vertical="center"/>
      <protection locked="0" hidden="0"/>
    </xf>
    <xf numFmtId="2" fontId="5" fillId="5" borderId="26" applyAlignment="1" pivotButton="0" quotePrefix="0" xfId="0">
      <alignment horizontal="center" vertical="center"/>
    </xf>
    <xf numFmtId="0" fontId="5" fillId="5" borderId="26" applyAlignment="1" pivotButton="0" quotePrefix="0" xfId="0">
      <alignment horizontal="center" vertical="center"/>
    </xf>
    <xf numFmtId="0" fontId="5" fillId="5" borderId="26" applyAlignment="1" applyProtection="1" pivotButton="0" quotePrefix="0" xfId="0">
      <alignment horizontal="center" vertical="center"/>
      <protection locked="0" hidden="0"/>
    </xf>
    <xf numFmtId="2" fontId="5" fillId="4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5" fillId="5" borderId="22" applyAlignment="1" applyProtection="1" pivotButton="0" quotePrefix="0" xfId="0">
      <alignment horizontal="center" vertical="center"/>
      <protection locked="0" hidden="0"/>
    </xf>
    <xf numFmtId="166" fontId="5" fillId="5" borderId="37" applyAlignment="1" applyProtection="1" pivotButton="0" quotePrefix="0" xfId="0">
      <alignment horizontal="center" vertical="center"/>
      <protection locked="0" hidden="0"/>
    </xf>
    <xf numFmtId="2" fontId="5" fillId="5" borderId="38" applyAlignment="1" applyProtection="1" pivotButton="0" quotePrefix="0" xfId="0">
      <alignment horizontal="center" vertical="center"/>
      <protection locked="0" hidden="0"/>
    </xf>
    <xf numFmtId="0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9" applyAlignment="1" applyProtection="1" pivotButton="0" quotePrefix="0" xfId="0">
      <alignment horizontal="center" vertical="center"/>
      <protection locked="0" hidden="0"/>
    </xf>
    <xf numFmtId="0" fontId="17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general" vertical="center"/>
    </xf>
    <xf numFmtId="2" fontId="26" fillId="5" borderId="0" applyAlignment="1" pivotButton="0" quotePrefix="0" xfId="0">
      <alignment horizontal="center" vertical="center"/>
    </xf>
    <xf numFmtId="0" fontId="26" fillId="5" borderId="0" applyAlignment="1" pivotButton="0" quotePrefix="0" xfId="0">
      <alignment horizontal="center" vertical="center"/>
    </xf>
    <xf numFmtId="0" fontId="5" fillId="5" borderId="18" applyAlignment="1" pivotButton="0" quotePrefix="0" xfId="0">
      <alignment horizontal="center" vertical="center"/>
    </xf>
    <xf numFmtId="2" fontId="6" fillId="9" borderId="14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6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7" fillId="5" borderId="16" applyAlignment="1" pivotButton="0" quotePrefix="0" xfId="0">
      <alignment horizontal="center" vertical="center"/>
    </xf>
    <xf numFmtId="2" fontId="27" fillId="5" borderId="16" applyAlignment="1" pivotButton="0" quotePrefix="0" xfId="0">
      <alignment horizontal="center" vertical="center"/>
    </xf>
    <xf numFmtId="2" fontId="27" fillId="5" borderId="17" applyAlignment="1" pivotButton="0" quotePrefix="0" xfId="0">
      <alignment horizontal="center" vertical="center"/>
    </xf>
    <xf numFmtId="0" fontId="18" fillId="5" borderId="14" applyAlignment="1" pivotButton="0" quotePrefix="0" xfId="0">
      <alignment horizontal="center" vertical="center"/>
    </xf>
    <xf numFmtId="0" fontId="21" fillId="0" borderId="14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2" fontId="22" fillId="5" borderId="14" applyAlignment="1" pivotButton="0" quotePrefix="0" xfId="0">
      <alignment horizontal="center" vertical="center"/>
    </xf>
    <xf numFmtId="0" fontId="5" fillId="5" borderId="15" applyAlignment="1" pivotButton="0" quotePrefix="0" xfId="0">
      <alignment horizontal="center" vertical="center"/>
    </xf>
    <xf numFmtId="0" fontId="5" fillId="5" borderId="17" applyAlignment="1" pivotButton="0" quotePrefix="0" xfId="0">
      <alignment horizontal="center" vertical="center"/>
    </xf>
    <xf numFmtId="0" fontId="5" fillId="5" borderId="40" applyAlignment="1" pivotButton="0" quotePrefix="0" xfId="0">
      <alignment horizontal="center" vertical="center"/>
    </xf>
    <xf numFmtId="0" fontId="5" fillId="9" borderId="22" applyAlignment="1" applyProtection="1" pivotButton="0" quotePrefix="0" xfId="0">
      <alignment horizontal="center" vertical="center"/>
      <protection locked="0" hidden="0"/>
    </xf>
    <xf numFmtId="49" fontId="5" fillId="5" borderId="27" applyAlignment="1" applyProtection="1" pivotButton="0" quotePrefix="0" xfId="0">
      <alignment horizontal="center" vertical="center"/>
      <protection locked="0" hidden="0"/>
    </xf>
    <xf numFmtId="2" fontId="18" fillId="5" borderId="23" applyAlignment="1" pivotButton="0" quotePrefix="0" xfId="0">
      <alignment horizontal="center" vertical="center"/>
    </xf>
    <xf numFmtId="0" fontId="26" fillId="5" borderId="28" applyAlignment="1" pivotButton="0" quotePrefix="0" xfId="0">
      <alignment horizontal="center" vertical="center"/>
    </xf>
    <xf numFmtId="10" fontId="5" fillId="5" borderId="41" applyAlignment="1" pivotButton="0" quotePrefix="0" xfId="0">
      <alignment horizontal="center" vertical="center"/>
    </xf>
    <xf numFmtId="2" fontId="28" fillId="5" borderId="8" applyAlignment="1" applyProtection="1" pivotButton="0" quotePrefix="0" xfId="0">
      <alignment horizontal="center" vertical="center"/>
      <protection locked="0" hidden="0"/>
    </xf>
    <xf numFmtId="10" fontId="5" fillId="5" borderId="8" applyAlignment="1" pivotButton="0" quotePrefix="0" xfId="0">
      <alignment horizontal="center" vertical="center"/>
    </xf>
    <xf numFmtId="0" fontId="5" fillId="5" borderId="32" applyAlignment="1" pivotButton="0" quotePrefix="0" xfId="0">
      <alignment horizontal="center" vertical="center"/>
    </xf>
    <xf numFmtId="0" fontId="29" fillId="5" borderId="28" applyAlignment="1" pivotButton="0" quotePrefix="0" xfId="0">
      <alignment horizontal="center" vertical="center"/>
    </xf>
    <xf numFmtId="2" fontId="30" fillId="5" borderId="8" applyAlignment="1" applyProtection="1" pivotButton="0" quotePrefix="0" xfId="0">
      <alignment horizontal="center" vertical="center"/>
      <protection locked="0" hidden="0"/>
    </xf>
    <xf numFmtId="0" fontId="0" fillId="9" borderId="22" applyAlignment="1" applyProtection="1" pivotButton="0" quotePrefix="0" xfId="0">
      <alignment horizontal="general" vertical="bottom"/>
      <protection locked="0" hidden="0"/>
    </xf>
    <xf numFmtId="49" fontId="5" fillId="5" borderId="37" applyAlignment="1" applyProtection="1" pivotButton="0" quotePrefix="0" xfId="0">
      <alignment horizontal="center" vertical="center"/>
      <protection locked="0" hidden="0"/>
    </xf>
    <xf numFmtId="0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9" applyAlignment="1" applyProtection="1" pivotButton="0" quotePrefix="0" xfId="0">
      <alignment horizontal="center" vertical="center"/>
      <protection locked="0" hidden="0"/>
    </xf>
    <xf numFmtId="167" fontId="31" fillId="5" borderId="0" applyAlignment="1" pivotButton="0" quotePrefix="0" xfId="0">
      <alignment horizontal="center" vertical="center"/>
    </xf>
    <xf numFmtId="10" fontId="5" fillId="5" borderId="0" applyAlignment="1" pivotButton="0" quotePrefix="0" xfId="0">
      <alignment horizontal="center" vertical="center"/>
    </xf>
    <xf numFmtId="0" fontId="8" fillId="9" borderId="14" applyAlignment="1" pivotButton="0" quotePrefix="0" xfId="0">
      <alignment horizontal="center" vertical="center"/>
    </xf>
    <xf numFmtId="0" fontId="8" fillId="13" borderId="8" applyAlignment="1" pivotButton="0" quotePrefix="0" xfId="0">
      <alignment horizontal="center" vertical="center"/>
    </xf>
    <xf numFmtId="0" fontId="31" fillId="5" borderId="0" applyAlignment="1" pivotButton="0" quotePrefix="0" xfId="0">
      <alignment horizontal="center" vertical="center"/>
    </xf>
    <xf numFmtId="0" fontId="5" fillId="13" borderId="8" applyAlignment="1" applyProtection="1" pivotButton="0" quotePrefix="0" xfId="0">
      <alignment horizontal="center" vertical="center"/>
      <protection locked="0" hidden="0"/>
    </xf>
    <xf numFmtId="2" fontId="5" fillId="13" borderId="8" applyAlignment="1" applyProtection="1" pivotButton="0" quotePrefix="0" xfId="0">
      <alignment horizontal="center" vertical="center"/>
      <protection locked="0" hidden="0"/>
    </xf>
    <xf numFmtId="0" fontId="0" fillId="7" borderId="0" applyAlignment="1" applyProtection="1" pivotButton="0" quotePrefix="0" xfId="0">
      <alignment horizontal="general" vertical="center"/>
      <protection locked="0" hidden="0"/>
    </xf>
    <xf numFmtId="0" fontId="5" fillId="5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5" borderId="0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6" borderId="2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center"/>
    </xf>
    <xf numFmtId="0" fontId="0" fillId="6" borderId="3" applyAlignment="1" pivotButton="0" quotePrefix="0" xfId="0">
      <alignment horizontal="general" vertical="center"/>
    </xf>
    <xf numFmtId="0" fontId="5" fillId="5" borderId="0" applyAlignment="1" pivotButton="0" quotePrefix="0" xfId="0">
      <alignment horizontal="center" vertical="center"/>
    </xf>
    <xf numFmtId="0" fontId="5" fillId="7" borderId="0" applyAlignment="1" applyProtection="1" pivotButton="0" quotePrefix="0" xfId="0">
      <alignment horizontal="center" vertical="center"/>
      <protection locked="0" hidden="0"/>
    </xf>
    <xf numFmtId="0" fontId="0" fillId="8" borderId="4" applyAlignment="1" pivotButton="0" quotePrefix="0" xfId="0">
      <alignment horizontal="general" vertical="center"/>
    </xf>
    <xf numFmtId="0" fontId="0" fillId="8" borderId="0" applyAlignment="1" pivotButton="0" quotePrefix="0" xfId="0">
      <alignment horizontal="general" vertical="center"/>
    </xf>
    <xf numFmtId="0" fontId="5" fillId="8" borderId="0" applyAlignment="1" pivotButton="0" quotePrefix="0" xfId="0">
      <alignment horizontal="center" vertical="center"/>
    </xf>
    <xf numFmtId="0" fontId="0" fillId="6" borderId="5" applyAlignment="1" pivotButton="0" quotePrefix="0" xfId="0">
      <alignment horizontal="general" vertical="center"/>
    </xf>
    <xf numFmtId="0" fontId="0" fillId="6" borderId="4" applyAlignment="1" pivotButton="0" quotePrefix="0" xfId="0">
      <alignment horizontal="general" vertical="center"/>
    </xf>
    <xf numFmtId="0" fontId="6" fillId="5" borderId="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164" fontId="6" fillId="5" borderId="7" applyAlignment="1" pivotButton="0" quotePrefix="0" xfId="0">
      <alignment horizontal="center" vertical="center"/>
    </xf>
    <xf numFmtId="0" fontId="8" fillId="5" borderId="6" applyAlignment="1" pivotButton="0" quotePrefix="0" xfId="0">
      <alignment horizontal="center" vertical="center"/>
    </xf>
    <xf numFmtId="165" fontId="8" fillId="5" borderId="7" applyAlignment="1" applyProtection="1" pivotButton="0" quotePrefix="0" xfId="0">
      <alignment horizontal="center" vertical="center"/>
      <protection locked="0" hidden="0"/>
    </xf>
    <xf numFmtId="0" fontId="0" fillId="0" borderId="45" pivotButton="0" quotePrefix="0" xfId="0"/>
    <xf numFmtId="0" fontId="9" fillId="5" borderId="6" applyAlignment="1" pivotButton="0" quotePrefix="0" xfId="0">
      <alignment horizontal="center" vertical="center"/>
    </xf>
    <xf numFmtId="164" fontId="10" fillId="5" borderId="7" applyAlignment="1" pivotButton="0" quotePrefix="0" xfId="0">
      <alignment horizontal="center" vertical="center"/>
    </xf>
    <xf numFmtId="10" fontId="9" fillId="5" borderId="7" applyAlignment="1" pivotButton="0" quotePrefix="0" xfId="0">
      <alignment horizontal="center" vertical="center"/>
    </xf>
    <xf numFmtId="165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 wrapText="1"/>
    </xf>
    <xf numFmtId="0" fontId="6" fillId="5" borderId="6" applyAlignment="1" pivotButton="0" quotePrefix="0" xfId="0">
      <alignment horizontal="center" vertical="center" wrapText="1"/>
    </xf>
    <xf numFmtId="164" fontId="12" fillId="5" borderId="7" applyAlignment="1" pivotButton="0" quotePrefix="0" xfId="0">
      <alignment horizontal="center" vertical="center"/>
    </xf>
    <xf numFmtId="0" fontId="0" fillId="6" borderId="9" applyAlignment="1" pivotButton="0" quotePrefix="0" xfId="0">
      <alignment horizontal="general" vertical="center"/>
    </xf>
    <xf numFmtId="0" fontId="0" fillId="6" borderId="10" applyAlignment="1" pivotButton="0" quotePrefix="0" xfId="0">
      <alignment horizontal="general" vertical="center"/>
    </xf>
    <xf numFmtId="0" fontId="13" fillId="9" borderId="11" applyAlignment="1" pivotButton="0" quotePrefix="0" xfId="0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165" fontId="13" fillId="9" borderId="12" applyAlignment="1" pivotButton="0" quotePrefix="0" xfId="0">
      <alignment horizontal="center" vertical="center"/>
    </xf>
    <xf numFmtId="0" fontId="0" fillId="0" borderId="49" pivotButton="0" quotePrefix="0" xfId="0"/>
    <xf numFmtId="0" fontId="0" fillId="6" borderId="13" applyAlignment="1" pivotButton="0" quotePrefix="0" xfId="0">
      <alignment horizontal="general" vertical="center"/>
    </xf>
    <xf numFmtId="10" fontId="14" fillId="5" borderId="7" applyAlignment="1" pivotButton="0" quotePrefix="0" xfId="0">
      <alignment horizontal="center" vertical="center"/>
    </xf>
    <xf numFmtId="0" fontId="15" fillId="10" borderId="14" applyAlignment="1" pivotButton="0" quotePrefix="0" xfId="0">
      <alignment horizontal="center" vertical="center"/>
    </xf>
    <xf numFmtId="0" fontId="16" fillId="10" borderId="14" applyAlignment="1" pivotButton="0" quotePrefix="0" xfId="0">
      <alignment horizontal="center" vertical="center"/>
    </xf>
    <xf numFmtId="2" fontId="5" fillId="5" borderId="0" applyAlignment="1" pivotButton="0" quotePrefix="0" xfId="0">
      <alignment horizontal="center" vertical="center"/>
    </xf>
    <xf numFmtId="0" fontId="17" fillId="5" borderId="15" applyAlignment="1" pivotButton="0" quotePrefix="0" xfId="0">
      <alignment horizontal="center" vertical="center"/>
    </xf>
    <xf numFmtId="2" fontId="17" fillId="5" borderId="16" applyAlignment="1" pivotButton="0" quotePrefix="0" xfId="0">
      <alignment horizontal="center" vertical="center"/>
    </xf>
    <xf numFmtId="0" fontId="5" fillId="9" borderId="16" applyAlignment="1" pivotButton="0" quotePrefix="0" xfId="0">
      <alignment horizontal="center" vertical="center"/>
    </xf>
    <xf numFmtId="0" fontId="5" fillId="9" borderId="17" applyAlignment="1" pivotButton="0" quotePrefix="0" xfId="0">
      <alignment horizontal="center" vertical="center"/>
    </xf>
    <xf numFmtId="0" fontId="18" fillId="5" borderId="15" applyAlignment="1" pivotButton="0" quotePrefix="0" xfId="0">
      <alignment horizontal="center" vertical="center"/>
    </xf>
    <xf numFmtId="2" fontId="18" fillId="5" borderId="14" applyAlignment="1" pivotButton="0" quotePrefix="0" xfId="0">
      <alignment horizontal="center" vertical="center"/>
    </xf>
    <xf numFmtId="2" fontId="21" fillId="0" borderId="14" applyAlignment="1" pivotButton="0" quotePrefix="0" xfId="0">
      <alignment horizontal="center" vertical="center"/>
    </xf>
    <xf numFmtId="2" fontId="5" fillId="0" borderId="14" applyAlignment="1" pivotButton="0" quotePrefix="0" xfId="0">
      <alignment horizontal="center" vertical="center"/>
    </xf>
    <xf numFmtId="2" fontId="22" fillId="5" borderId="15" applyAlignment="1" pivotButton="0" quotePrefix="0" xfId="0">
      <alignment horizontal="center" vertical="center"/>
    </xf>
    <xf numFmtId="2" fontId="22" fillId="5" borderId="17" applyAlignment="1" pivotButton="0" quotePrefix="0" xfId="0">
      <alignment horizontal="center" vertical="center"/>
    </xf>
    <xf numFmtId="0" fontId="18" fillId="5" borderId="18" applyAlignment="1" pivotButton="0" quotePrefix="0" xfId="0">
      <alignment horizontal="center" vertical="center"/>
    </xf>
    <xf numFmtId="0" fontId="0" fillId="0" borderId="52" pivotButton="0" quotePrefix="0" xfId="0"/>
    <xf numFmtId="0" fontId="0" fillId="0" borderId="53" pivotButton="0" quotePrefix="0" xfId="0"/>
    <xf numFmtId="0" fontId="5" fillId="11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8" borderId="22" applyAlignment="1" applyProtection="1" pivotButton="0" quotePrefix="0" xfId="0">
      <alignment horizontal="center" vertical="center"/>
      <protection locked="0" hidden="0"/>
    </xf>
    <xf numFmtId="49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4" applyAlignment="1" applyProtection="1" pivotButton="0" quotePrefix="0" xfId="0">
      <alignment horizontal="center" vertical="center"/>
      <protection locked="0" hidden="0"/>
    </xf>
    <xf numFmtId="0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4" applyAlignment="1" applyProtection="1" pivotButton="0" quotePrefix="0" xfId="0">
      <alignment horizontal="center" vertical="center"/>
      <protection locked="0" hidden="0"/>
    </xf>
    <xf numFmtId="2" fontId="5" fillId="9" borderId="25" applyAlignment="1" applyProtection="1" pivotButton="0" quotePrefix="0" xfId="0">
      <alignment horizontal="center" vertical="center"/>
      <protection locked="0" hidden="0"/>
    </xf>
    <xf numFmtId="2" fontId="18" fillId="5" borderId="26" applyAlignment="1" pivotButton="0" quotePrefix="0" xfId="0">
      <alignment horizontal="center" vertical="center"/>
    </xf>
    <xf numFmtId="2" fontId="18" fillId="5" borderId="27" applyAlignment="1" pivotButton="0" quotePrefix="0" xfId="0">
      <alignment horizontal="center" vertical="center"/>
    </xf>
    <xf numFmtId="2" fontId="25" fillId="0" borderId="28" applyAlignment="1" pivotButton="0" quotePrefix="0" xfId="0">
      <alignment horizontal="center" vertical="center"/>
    </xf>
    <xf numFmtId="2" fontId="26" fillId="0" borderId="29" applyAlignment="1" pivotButton="0" quotePrefix="0" xfId="0">
      <alignment horizontal="center" vertical="center"/>
    </xf>
    <xf numFmtId="0" fontId="26" fillId="5" borderId="8" applyAlignment="1" pivotButton="0" quotePrefix="0" xfId="0">
      <alignment horizontal="center" vertical="center"/>
    </xf>
    <xf numFmtId="10" fontId="5" fillId="5" borderId="28" applyAlignment="1" pivotButton="0" quotePrefix="0" xfId="0">
      <alignment horizontal="center" vertical="center"/>
    </xf>
    <xf numFmtId="0" fontId="5" fillId="9" borderId="30" applyAlignment="1" applyProtection="1" pivotButton="0" quotePrefix="0" xfId="0">
      <alignment horizontal="center" vertical="center"/>
      <protection locked="0" hidden="0"/>
    </xf>
    <xf numFmtId="0" fontId="0" fillId="0" borderId="56" pivotButton="0" quotePrefix="0" xfId="0"/>
    <xf numFmtId="0" fontId="5" fillId="9" borderId="31" applyAlignment="1" applyProtection="1" pivotButton="0" quotePrefix="0" xfId="0">
      <alignment horizontal="center" vertical="center"/>
      <protection locked="0" hidden="0"/>
    </xf>
    <xf numFmtId="0" fontId="0" fillId="0" borderId="58" pivotButton="0" quotePrefix="0" xfId="0"/>
    <xf numFmtId="2" fontId="5" fillId="11" borderId="32" applyAlignment="1" pivotButton="0" quotePrefix="0" xfId="0">
      <alignment horizontal="center" vertical="center"/>
    </xf>
    <xf numFmtId="2" fontId="5" fillId="0" borderId="8" applyAlignment="1" pivotButton="0" quotePrefix="0" xfId="0">
      <alignment horizontal="center" vertical="center"/>
    </xf>
    <xf numFmtId="2" fontId="26" fillId="0" borderId="8" applyAlignment="1" pivotButton="0" quotePrefix="0" xfId="0">
      <alignment horizontal="center" vertical="center"/>
    </xf>
    <xf numFmtId="0" fontId="26" fillId="0" borderId="28" applyAlignment="1" pivotButton="0" quotePrefix="0" xfId="0">
      <alignment horizontal="center" vertical="center"/>
    </xf>
    <xf numFmtId="0" fontId="5" fillId="12" borderId="22" applyAlignment="1" applyProtection="1" pivotButton="0" quotePrefix="0" xfId="0">
      <alignment horizontal="center" vertical="center"/>
      <protection locked="0" hidden="0"/>
    </xf>
    <xf numFmtId="166" fontId="5" fillId="5" borderId="23" applyAlignment="1" applyProtection="1" pivotButton="0" quotePrefix="0" xfId="0">
      <alignment horizontal="center" vertical="center"/>
      <protection locked="0" hidden="0"/>
    </xf>
    <xf numFmtId="2" fontId="5" fillId="5" borderId="26" applyAlignment="1" applyProtection="1" pivotButton="0" quotePrefix="0" xfId="0">
      <alignment horizontal="center" vertical="center"/>
      <protection locked="0" hidden="0"/>
    </xf>
    <xf numFmtId="0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6" applyAlignment="1" applyProtection="1" pivotButton="0" quotePrefix="0" xfId="0">
      <alignment horizontal="center" vertical="center"/>
      <protection locked="0" hidden="0"/>
    </xf>
    <xf numFmtId="2" fontId="5" fillId="9" borderId="27" applyAlignment="1" applyProtection="1" pivotButton="0" quotePrefix="0" xfId="0">
      <alignment horizontal="center" vertical="center"/>
      <protection locked="0" hidden="0"/>
    </xf>
    <xf numFmtId="0" fontId="5" fillId="5" borderId="33" applyAlignment="1" pivotButton="0" quotePrefix="0" xfId="0">
      <alignment horizontal="center" vertical="center"/>
    </xf>
    <xf numFmtId="0" fontId="0" fillId="0" borderId="60" pivotButton="0" quotePrefix="0" xfId="0"/>
    <xf numFmtId="2" fontId="5" fillId="5" borderId="34" applyAlignment="1" pivotButton="0" quotePrefix="0" xfId="0">
      <alignment horizontal="center" vertical="center"/>
    </xf>
    <xf numFmtId="0" fontId="0" fillId="0" borderId="61" pivotButton="0" quotePrefix="0" xfId="0"/>
    <xf numFmtId="0" fontId="5" fillId="0" borderId="8" applyAlignment="1" pivotButton="0" quotePrefix="0" xfId="0">
      <alignment horizontal="center" vertical="center"/>
    </xf>
    <xf numFmtId="0" fontId="26" fillId="0" borderId="8" applyAlignment="1" pivotButton="0" quotePrefix="0" xfId="0">
      <alignment horizontal="center" vertical="center"/>
    </xf>
    <xf numFmtId="0" fontId="5" fillId="5" borderId="30" applyAlignment="1" pivotButton="0" quotePrefix="0" xfId="0">
      <alignment horizontal="center" vertical="center"/>
    </xf>
    <xf numFmtId="2" fontId="5" fillId="5" borderId="31" applyAlignment="1" pivotButton="0" quotePrefix="0" xfId="0">
      <alignment horizontal="center" vertical="center"/>
    </xf>
    <xf numFmtId="0" fontId="5" fillId="5" borderId="30" applyAlignment="1" applyProtection="1" pivotButton="0" quotePrefix="0" xfId="0">
      <alignment horizontal="center" vertical="center"/>
      <protection locked="0" hidden="0"/>
    </xf>
    <xf numFmtId="2" fontId="5" fillId="5" borderId="31" applyAlignment="1" applyProtection="1" pivotButton="0" quotePrefix="0" xfId="0">
      <alignment horizontal="center" vertical="center"/>
      <protection locked="0" hidden="0"/>
    </xf>
    <xf numFmtId="0" fontId="21" fillId="5" borderId="35" applyAlignment="1" pivotButton="0" quotePrefix="0" xfId="0">
      <alignment horizontal="center" vertical="center"/>
    </xf>
    <xf numFmtId="0" fontId="0" fillId="0" borderId="62" pivotButton="0" quotePrefix="0" xfId="0"/>
    <xf numFmtId="0" fontId="21" fillId="5" borderId="36" applyAlignment="1" pivotButton="0" quotePrefix="0" xfId="0">
      <alignment horizontal="center" vertical="center"/>
    </xf>
    <xf numFmtId="0" fontId="18" fillId="9" borderId="35" applyAlignment="1" pivotButton="0" quotePrefix="0" xfId="0">
      <alignment horizontal="center" vertical="center"/>
    </xf>
    <xf numFmtId="0" fontId="18" fillId="9" borderId="18" applyAlignment="1" pivotButton="0" quotePrefix="0" xfId="0">
      <alignment horizontal="center" vertical="center"/>
    </xf>
    <xf numFmtId="49" fontId="5" fillId="5" borderId="26" applyAlignment="1" applyProtection="1" pivotButton="0" quotePrefix="0" xfId="0">
      <alignment horizontal="center" vertical="center"/>
      <protection locked="0" hidden="0"/>
    </xf>
    <xf numFmtId="0" fontId="0" fillId="0" borderId="65" pivotButton="0" quotePrefix="0" xfId="0"/>
    <xf numFmtId="2" fontId="5" fillId="5" borderId="26" applyAlignment="1" pivotButton="0" quotePrefix="0" xfId="0">
      <alignment horizontal="center" vertical="center"/>
    </xf>
    <xf numFmtId="0" fontId="5" fillId="5" borderId="26" applyAlignment="1" pivotButton="0" quotePrefix="0" xfId="0">
      <alignment horizontal="center" vertical="center"/>
    </xf>
    <xf numFmtId="0" fontId="5" fillId="5" borderId="26" applyAlignment="1" applyProtection="1" pivotButton="0" quotePrefix="0" xfId="0">
      <alignment horizontal="center" vertical="center"/>
      <protection locked="0" hidden="0"/>
    </xf>
    <xf numFmtId="2" fontId="5" fillId="4" borderId="2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5" fillId="5" borderId="22" applyAlignment="1" applyProtection="1" pivotButton="0" quotePrefix="0" xfId="0">
      <alignment horizontal="center" vertical="center"/>
      <protection locked="0" hidden="0"/>
    </xf>
    <xf numFmtId="166" fontId="5" fillId="5" borderId="37" applyAlignment="1" applyProtection="1" pivotButton="0" quotePrefix="0" xfId="0">
      <alignment horizontal="center" vertical="center"/>
      <protection locked="0" hidden="0"/>
    </xf>
    <xf numFmtId="2" fontId="5" fillId="5" borderId="38" applyAlignment="1" applyProtection="1" pivotButton="0" quotePrefix="0" xfId="0">
      <alignment horizontal="center" vertical="center"/>
      <protection locked="0" hidden="0"/>
    </xf>
    <xf numFmtId="0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8" applyAlignment="1" applyProtection="1" pivotButton="0" quotePrefix="0" xfId="0">
      <alignment horizontal="center" vertical="center"/>
      <protection locked="0" hidden="0"/>
    </xf>
    <xf numFmtId="2" fontId="5" fillId="9" borderId="39" applyAlignment="1" applyProtection="1" pivotButton="0" quotePrefix="0" xfId="0">
      <alignment horizontal="center" vertical="center"/>
      <protection locked="0" hidden="0"/>
    </xf>
    <xf numFmtId="0" fontId="17" fillId="5" borderId="0" applyAlignment="1" pivotButton="0" quotePrefix="0" xfId="0">
      <alignment horizontal="center" vertical="center"/>
    </xf>
    <xf numFmtId="2" fontId="26" fillId="5" borderId="0" applyAlignment="1" pivotButton="0" quotePrefix="0" xfId="0">
      <alignment horizontal="center" vertical="center"/>
    </xf>
    <xf numFmtId="0" fontId="26" fillId="5" borderId="0" applyAlignment="1" pivotButton="0" quotePrefix="0" xfId="0">
      <alignment horizontal="center" vertical="center"/>
    </xf>
    <xf numFmtId="0" fontId="5" fillId="5" borderId="18" applyAlignment="1" pivotButton="0" quotePrefix="0" xfId="0">
      <alignment horizontal="center" vertical="center"/>
    </xf>
    <xf numFmtId="2" fontId="6" fillId="9" borderId="14" applyAlignment="1" pivotButton="0" quotePrefix="0" xfId="0">
      <alignment horizontal="center" vertical="center"/>
    </xf>
    <xf numFmtId="0" fontId="5" fillId="5" borderId="35" applyAlignment="1" pivotButton="0" quotePrefix="0" xfId="0">
      <alignment horizontal="center" vertical="center"/>
    </xf>
    <xf numFmtId="0" fontId="5" fillId="5" borderId="36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7" fillId="5" borderId="16" applyAlignment="1" pivotButton="0" quotePrefix="0" xfId="0">
      <alignment horizontal="center" vertical="center"/>
    </xf>
    <xf numFmtId="2" fontId="27" fillId="5" borderId="16" applyAlignment="1" pivotButton="0" quotePrefix="0" xfId="0">
      <alignment horizontal="center" vertical="center"/>
    </xf>
    <xf numFmtId="2" fontId="27" fillId="5" borderId="17" applyAlignment="1" pivotButton="0" quotePrefix="0" xfId="0">
      <alignment horizontal="center" vertical="center"/>
    </xf>
    <xf numFmtId="0" fontId="18" fillId="5" borderId="14" applyAlignment="1" pivotButton="0" quotePrefix="0" xfId="0">
      <alignment horizontal="center" vertical="center"/>
    </xf>
    <xf numFmtId="0" fontId="21" fillId="0" borderId="14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2" fontId="22" fillId="5" borderId="14" applyAlignment="1" pivotButton="0" quotePrefix="0" xfId="0">
      <alignment horizontal="center" vertical="center"/>
    </xf>
    <xf numFmtId="0" fontId="5" fillId="5" borderId="15" applyAlignment="1" pivotButton="0" quotePrefix="0" xfId="0">
      <alignment horizontal="center" vertical="center"/>
    </xf>
    <xf numFmtId="0" fontId="5" fillId="5" borderId="17" applyAlignment="1" pivotButton="0" quotePrefix="0" xfId="0">
      <alignment horizontal="center" vertical="center"/>
    </xf>
    <xf numFmtId="0" fontId="5" fillId="5" borderId="40" applyAlignment="1" pivotButton="0" quotePrefix="0" xfId="0">
      <alignment horizontal="center" vertical="center"/>
    </xf>
    <xf numFmtId="0" fontId="0" fillId="0" borderId="67" pivotButton="0" quotePrefix="0" xfId="0"/>
    <xf numFmtId="0" fontId="5" fillId="9" borderId="22" applyAlignment="1" applyProtection="1" pivotButton="0" quotePrefix="0" xfId="0">
      <alignment horizontal="center" vertical="center"/>
      <protection locked="0" hidden="0"/>
    </xf>
    <xf numFmtId="49" fontId="5" fillId="5" borderId="27" applyAlignment="1" applyProtection="1" pivotButton="0" quotePrefix="0" xfId="0">
      <alignment horizontal="center" vertical="center"/>
      <protection locked="0" hidden="0"/>
    </xf>
    <xf numFmtId="2" fontId="18" fillId="5" borderId="23" applyAlignment="1" pivotButton="0" quotePrefix="0" xfId="0">
      <alignment horizontal="center" vertical="center"/>
    </xf>
    <xf numFmtId="0" fontId="26" fillId="5" borderId="28" applyAlignment="1" pivotButton="0" quotePrefix="0" xfId="0">
      <alignment horizontal="center" vertical="center"/>
    </xf>
    <xf numFmtId="10" fontId="5" fillId="5" borderId="41" applyAlignment="1" pivotButton="0" quotePrefix="0" xfId="0">
      <alignment horizontal="center" vertical="center"/>
    </xf>
    <xf numFmtId="2" fontId="28" fillId="5" borderId="8" applyAlignment="1" applyProtection="1" pivotButton="0" quotePrefix="0" xfId="0">
      <alignment horizontal="center" vertical="center"/>
      <protection locked="0" hidden="0"/>
    </xf>
    <xf numFmtId="10" fontId="5" fillId="5" borderId="8" applyAlignment="1" pivotButton="0" quotePrefix="0" xfId="0">
      <alignment horizontal="center" vertical="center"/>
    </xf>
    <xf numFmtId="0" fontId="5" fillId="5" borderId="32" applyAlignment="1" pivotButton="0" quotePrefix="0" xfId="0">
      <alignment horizontal="center" vertical="center"/>
    </xf>
    <xf numFmtId="0" fontId="29" fillId="5" borderId="28" applyAlignment="1" pivotButton="0" quotePrefix="0" xfId="0">
      <alignment horizontal="center" vertical="center"/>
    </xf>
    <xf numFmtId="2" fontId="30" fillId="5" borderId="8" applyAlignment="1" applyProtection="1" pivotButton="0" quotePrefix="0" xfId="0">
      <alignment horizontal="center" vertical="center"/>
      <protection locked="0" hidden="0"/>
    </xf>
    <xf numFmtId="0" fontId="0" fillId="9" borderId="22" applyAlignment="1" applyProtection="1" pivotButton="0" quotePrefix="0" xfId="0">
      <alignment horizontal="general" vertical="bottom"/>
      <protection locked="0" hidden="0"/>
    </xf>
    <xf numFmtId="166" fontId="5" fillId="5" borderId="23" applyAlignment="1" applyProtection="1" pivotButton="0" quotePrefix="0" xfId="0">
      <alignment horizontal="center"/>
      <protection locked="0" hidden="0"/>
    </xf>
    <xf numFmtId="0" fontId="5" fillId="5" borderId="26" applyAlignment="1" applyProtection="1" pivotButton="0" quotePrefix="0" xfId="0">
      <alignment horizontal="center"/>
      <protection locked="0" hidden="0"/>
    </xf>
    <xf numFmtId="0" fontId="5" fillId="9" borderId="26" applyAlignment="1" applyProtection="1" pivotButton="0" quotePrefix="0" xfId="0">
      <alignment horizontal="center"/>
      <protection locked="0" hidden="0"/>
    </xf>
    <xf numFmtId="2" fontId="5" fillId="9" borderId="26" applyAlignment="1" applyProtection="1" pivotButton="0" quotePrefix="0" xfId="0">
      <alignment horizontal="center"/>
      <protection locked="0" hidden="0"/>
    </xf>
    <xf numFmtId="49" fontId="5" fillId="5" borderId="26" applyAlignment="1" applyProtection="1" pivotButton="0" quotePrefix="0" xfId="0">
      <alignment horizontal="center"/>
      <protection locked="0" hidden="0"/>
    </xf>
    <xf numFmtId="49" fontId="5" fillId="5" borderId="37" applyAlignment="1" applyProtection="1" pivotButton="0" quotePrefix="0" xfId="0">
      <alignment horizontal="center" vertical="center"/>
      <protection locked="0" hidden="0"/>
    </xf>
    <xf numFmtId="0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8" applyAlignment="1" applyProtection="1" pivotButton="0" quotePrefix="0" xfId="0">
      <alignment horizontal="center" vertical="center"/>
      <protection locked="0" hidden="0"/>
    </xf>
    <xf numFmtId="49" fontId="5" fillId="5" borderId="39" applyAlignment="1" applyProtection="1" pivotButton="0" quotePrefix="0" xfId="0">
      <alignment horizontal="center" vertical="center"/>
      <protection locked="0" hidden="0"/>
    </xf>
    <xf numFmtId="167" fontId="31" fillId="5" borderId="0" applyAlignment="1" pivotButton="0" quotePrefix="0" xfId="0">
      <alignment horizontal="center" vertical="center"/>
    </xf>
    <xf numFmtId="10" fontId="5" fillId="5" borderId="0" applyAlignment="1" pivotButton="0" quotePrefix="0" xfId="0">
      <alignment horizontal="center" vertical="center"/>
    </xf>
    <xf numFmtId="0" fontId="8" fillId="9" borderId="14" applyAlignment="1" pivotButton="0" quotePrefix="0" xfId="0">
      <alignment horizontal="center" vertical="center"/>
    </xf>
    <xf numFmtId="0" fontId="8" fillId="13" borderId="8" applyAlignment="1" pivotButton="0" quotePrefix="0" xfId="0">
      <alignment horizontal="center" vertical="center"/>
    </xf>
    <xf numFmtId="0" fontId="0" fillId="0" borderId="68" pivotButton="0" quotePrefix="0" xfId="0"/>
    <xf numFmtId="0" fontId="31" fillId="5" borderId="0" applyAlignment="1" pivotButton="0" quotePrefix="0" xfId="0">
      <alignment horizontal="center" vertical="center"/>
    </xf>
    <xf numFmtId="0" fontId="5" fillId="13" borderId="8" applyAlignment="1" applyProtection="1" pivotButton="0" quotePrefix="0" xfId="0">
      <alignment horizontal="center" vertical="center"/>
      <protection locked="0" hidden="0"/>
    </xf>
    <xf numFmtId="2" fontId="5" fillId="13" borderId="8" applyAlignment="1" applyProtection="1" pivotButton="0" quotePrefix="0" xfId="0">
      <alignment horizontal="center" vertical="center"/>
      <protection locked="0" hidden="0"/>
    </xf>
    <xf numFmtId="0" fontId="0" fillId="7" borderId="0" applyAlignment="1" applyProtection="1" pivotButton="0" quotePrefix="0" xfId="0">
      <alignment horizontal="general" vertical="center"/>
      <protection locked="0" hidden="0"/>
    </xf>
    <xf numFmtId="0" fontId="5" fillId="5" borderId="8" applyAlignment="1" pivotButton="0" quotePrefix="0" xfId="0">
      <alignment horizontal="center" vertical="center"/>
    </xf>
    <xf numFmtId="0" fontId="0" fillId="5" borderId="8" applyAlignment="1" pivotButton="0" quotePrefix="0" xfId="0">
      <alignment horizontal="center" vertical="center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losed" xfId="6"/>
    <cellStyle name="P&amp;L loss" xfId="7"/>
    <cellStyle name="P&amp;L profit" xfId="8"/>
    <cellStyle name="Untitled1" xfId="9"/>
    <cellStyle name="Untitled2" xfId="10"/>
  </cellStyles>
  <dxfs count="5"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CC33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C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CC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66FF99"/>
      <rgbColor rgb="FF99CC00"/>
      <rgbColor rgb="FFFFD320"/>
      <rgbColor rgb="FFFF9900"/>
      <rgbColor rgb="FFFF6600"/>
      <rgbColor rgb="FF666699"/>
      <rgbColor rgb="FF969696"/>
      <rgbColor rgb="FF003366"/>
      <rgbColor rgb="FF0099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console.zerodha.com/reports/pnl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G362"/>
  <sheetViews>
    <sheetView showFormulas="0" showGridLines="1" showRowColHeaders="1" showZeros="1" rightToLeft="0" tabSelected="1" showOutlineSymbols="1" defaultGridColor="1" view="normal" topLeftCell="A158" colorId="64" zoomScale="100" zoomScaleNormal="100" zoomScalePageLayoutView="100" workbookViewId="0">
      <selection pane="topLeft" activeCell="B85" activeCellId="0" sqref="B85:H173"/>
    </sheetView>
  </sheetViews>
  <sheetFormatPr baseColWidth="8" defaultColWidth="11.55078125" defaultRowHeight="13.8" zeroHeight="0" outlineLevelRow="0"/>
  <cols>
    <col width="3.31" customWidth="1" style="143" min="1" max="1"/>
    <col width="13.73" customWidth="1" style="143" min="2" max="2"/>
    <col width="14.75" customWidth="1" style="143" min="3" max="3"/>
    <col width="11.52" customWidth="1" style="143" min="4" max="6"/>
    <col width="13.17" customWidth="1" style="143" min="7" max="7"/>
    <col width="15.08" customWidth="1" style="143" min="8" max="8"/>
    <col width="13.57" customWidth="1" style="143" min="9" max="9"/>
    <col width="19.42" customWidth="1" style="143" min="10" max="10"/>
    <col width="14.99" customWidth="1" style="143" min="11" max="11"/>
    <col width="12.94" customWidth="1" style="143" min="12" max="12"/>
    <col width="13.42" customWidth="1" style="143" min="13" max="13"/>
    <col width="14.84" customWidth="1" style="143" min="14" max="14"/>
    <col width="13.57" customWidth="1" style="143" min="15" max="16"/>
    <col width="13.42" customWidth="1" style="143" min="17" max="17"/>
    <col width="14.54" customWidth="1" style="143" min="18" max="18"/>
    <col width="9" customWidth="1" style="143" min="19" max="19"/>
    <col width="21.37" customWidth="1" style="143" min="20" max="20"/>
    <col width="11.52" customWidth="1" style="143" min="21" max="23"/>
    <col width="13.96" customWidth="1" style="143" min="24" max="24"/>
    <col width="12.79" customWidth="1" style="143" min="25" max="25"/>
    <col width="11.52" customWidth="1" style="143" min="26" max="26"/>
    <col width="2.68" customWidth="1" style="143" min="27" max="27"/>
    <col width="11.52" customWidth="1" style="143" min="28" max="64"/>
  </cols>
  <sheetData>
    <row r="1" ht="12.8" customHeight="1" s="144">
      <c r="A1" s="145" t="n"/>
      <c r="B1" s="146" t="n"/>
      <c r="C1" s="147" t="n"/>
      <c r="D1" s="147" t="n"/>
      <c r="E1" s="147" t="n"/>
      <c r="F1" s="147" t="n"/>
      <c r="G1" s="147" t="n"/>
      <c r="H1" s="147" t="n"/>
      <c r="I1" s="147" t="n"/>
      <c r="J1" s="147" t="n"/>
      <c r="K1" s="148" t="n"/>
      <c r="L1" s="149" t="n"/>
      <c r="M1" s="150" t="n"/>
      <c r="N1" s="150" t="n"/>
      <c r="O1" s="150" t="n"/>
      <c r="P1" s="150" t="n"/>
      <c r="Q1" s="150" t="n"/>
      <c r="R1" s="150" t="n"/>
      <c r="S1" s="150" t="n"/>
      <c r="T1" s="150" t="n"/>
      <c r="U1" s="150" t="n"/>
      <c r="V1" s="150" t="n"/>
      <c r="W1" s="150" t="n"/>
      <c r="X1" s="150" t="n"/>
      <c r="Y1" s="150" t="n"/>
      <c r="Z1" s="145" t="n"/>
      <c r="AA1" s="151" t="n"/>
      <c r="AB1" s="150" t="n"/>
      <c r="AC1" s="150" t="n"/>
      <c r="AD1" s="150" t="n"/>
      <c r="AE1" s="150" t="n"/>
      <c r="AF1" s="150" t="n"/>
      <c r="AG1" s="150" t="n"/>
    </row>
    <row r="2" ht="12.8" customHeight="1" s="144">
      <c r="A2" s="145" t="n"/>
      <c r="B2" s="152" t="n"/>
      <c r="C2" s="153" t="n"/>
      <c r="D2" s="154" t="n"/>
      <c r="E2" s="154" t="n"/>
      <c r="F2" s="154" t="n"/>
      <c r="G2" s="154" t="n"/>
      <c r="H2" s="154" t="n"/>
      <c r="I2" s="154" t="n"/>
      <c r="J2" s="154" t="n"/>
      <c r="K2" s="154" t="n"/>
      <c r="L2" s="155" t="n"/>
      <c r="M2" s="150" t="n"/>
      <c r="N2" s="150" t="n"/>
      <c r="O2" s="150" t="n"/>
      <c r="P2" s="150" t="n"/>
      <c r="Q2" s="150" t="n"/>
      <c r="R2" s="150" t="n"/>
      <c r="S2" s="150" t="n"/>
      <c r="T2" s="150" t="n"/>
      <c r="U2" s="150" t="n"/>
      <c r="V2" s="150" t="n"/>
      <c r="W2" s="150" t="n"/>
      <c r="X2" s="150" t="n"/>
      <c r="Y2" s="150" t="n"/>
      <c r="Z2" s="145" t="n"/>
      <c r="AA2" s="151" t="n"/>
      <c r="AB2" s="150" t="n"/>
      <c r="AC2" s="150" t="n"/>
      <c r="AD2" s="150" t="n"/>
      <c r="AE2" s="150" t="n"/>
      <c r="AF2" s="150" t="n"/>
      <c r="AG2" s="150" t="n"/>
    </row>
    <row r="3" ht="34.9" customHeight="1" s="144">
      <c r="A3" s="145" t="n"/>
      <c r="B3" s="156" t="n"/>
      <c r="C3" s="148" t="n"/>
      <c r="D3" s="157" t="inlineStr">
        <is>
          <t>Total P&amp;L from Intraday Orders</t>
        </is>
      </c>
      <c r="E3" s="158" t="n"/>
      <c r="F3" s="158" t="n"/>
      <c r="G3" s="158" t="n"/>
      <c r="H3" s="158" t="n"/>
      <c r="I3" s="159" t="n"/>
      <c r="J3" s="160">
        <f>SUM(H11:H67)                         +N(" Total sum of  Intraday Real P&amp;L column ")</f>
        <v/>
      </c>
      <c r="K3" s="148" t="n"/>
      <c r="L3" s="155" t="n"/>
      <c r="M3" s="150" t="n"/>
      <c r="N3" s="150" t="n"/>
      <c r="O3" s="150" t="n"/>
      <c r="P3" s="150" t="n"/>
      <c r="Q3" s="150" t="n"/>
      <c r="R3" s="150" t="n"/>
      <c r="S3" s="150" t="n"/>
      <c r="T3" s="150" t="n"/>
      <c r="U3" s="150" t="n"/>
      <c r="V3" s="150" t="n"/>
      <c r="W3" s="150" t="n"/>
      <c r="X3" s="150" t="n"/>
      <c r="Y3" s="150" t="n"/>
      <c r="Z3" s="145" t="n"/>
      <c r="AA3" s="151" t="n"/>
      <c r="AB3" s="150" t="n"/>
      <c r="AC3" s="150" t="n"/>
      <c r="AD3" s="150" t="n"/>
      <c r="AE3" s="150" t="n"/>
      <c r="AF3" s="150" t="n"/>
      <c r="AG3" s="150" t="n"/>
    </row>
    <row r="4" ht="31.5" customHeight="1" s="144">
      <c r="A4" s="145" t="n"/>
      <c r="B4" s="156" t="n"/>
      <c r="C4" s="148" t="n"/>
      <c r="D4" s="157" t="inlineStr">
        <is>
          <t>Total P&amp;L from Delivery Orders</t>
        </is>
      </c>
      <c r="E4" s="158" t="n"/>
      <c r="F4" s="158" t="n"/>
      <c r="G4" s="158" t="n"/>
      <c r="H4" s="158" t="n"/>
      <c r="I4" s="159" t="n"/>
      <c r="J4" s="160">
        <f>SUM(J73:J200)                       +N(" Total sum of  Delivary Real P&amp;L column ")</f>
        <v/>
      </c>
      <c r="K4" s="148" t="n"/>
      <c r="L4" s="155" t="n"/>
      <c r="M4" s="150" t="n"/>
      <c r="N4" s="161" t="inlineStr">
        <is>
          <t>Initial Capital</t>
        </is>
      </c>
      <c r="O4" s="159" t="n"/>
      <c r="P4" s="162" t="n">
        <v>200000</v>
      </c>
      <c r="Q4" s="163" t="n"/>
      <c r="R4" s="150" t="n"/>
      <c r="S4" s="150" t="n"/>
      <c r="T4" s="150" t="n"/>
      <c r="U4" s="150" t="n"/>
      <c r="V4" s="150" t="n"/>
      <c r="W4" s="150" t="n"/>
      <c r="X4" s="150" t="n"/>
      <c r="Y4" s="150" t="n"/>
      <c r="Z4" s="145" t="n"/>
      <c r="AA4" s="151" t="n"/>
      <c r="AB4" s="150" t="n"/>
      <c r="AC4" s="150" t="n"/>
      <c r="AD4" s="150" t="n"/>
      <c r="AE4" s="150" t="n"/>
      <c r="AF4" s="150" t="n"/>
      <c r="AG4" s="150" t="n"/>
    </row>
    <row r="5" ht="10.2" customHeight="1" s="144">
      <c r="A5" s="145" t="n"/>
      <c r="B5" s="156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  <c r="L5" s="155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45" t="n"/>
      <c r="AA5" s="151" t="n"/>
      <c r="AB5" s="150" t="n"/>
      <c r="AC5" s="150" t="n"/>
      <c r="AD5" s="150" t="n"/>
      <c r="AE5" s="150" t="n"/>
      <c r="AF5" s="150" t="n"/>
      <c r="AG5" s="150" t="n"/>
    </row>
    <row r="6" ht="46.85" customHeight="1" s="144">
      <c r="A6" s="145" t="n"/>
      <c r="B6" s="156" t="n"/>
      <c r="C6" s="148" t="n"/>
      <c r="D6" s="164" t="inlineStr">
        <is>
          <t xml:space="preserve">Total P&amp;L </t>
        </is>
      </c>
      <c r="E6" s="158" t="n"/>
      <c r="F6" s="158" t="n"/>
      <c r="G6" s="158" t="n"/>
      <c r="H6" s="158" t="n"/>
      <c r="I6" s="159" t="n"/>
      <c r="J6" s="165">
        <f>J3+J4                  +N("  Intraday P&amp;L + Delivary P&amp;L ")</f>
        <v/>
      </c>
      <c r="K6" s="166">
        <f>J6/P11                   +N(" Total P&amp;L/Total capital (in percentage)")</f>
        <v/>
      </c>
      <c r="L6" s="155" t="n"/>
      <c r="M6" s="150" t="n"/>
      <c r="N6" s="161" t="inlineStr">
        <is>
          <t>Current worth</t>
        </is>
      </c>
      <c r="O6" s="159" t="n"/>
      <c r="P6" s="167">
        <f>H8</f>
        <v/>
      </c>
      <c r="Q6" s="163" t="n"/>
      <c r="R6" s="150" t="n"/>
      <c r="S6" s="150" t="n"/>
      <c r="T6" s="168" t="inlineStr">
        <is>
          <t>0.03% or Rs. 20/executed order whichever is lower</t>
        </is>
      </c>
      <c r="U6" s="168" t="inlineStr">
        <is>
          <t xml:space="preserve">  0.025% on the sell side</t>
        </is>
      </c>
      <c r="V6" s="168" t="inlineStr">
        <is>
          <t>NSE: 0.00325%
BSE: 0.003%</t>
        </is>
      </c>
      <c r="W6" s="168" t="inlineStr">
        <is>
          <t>NSE: 0.00325%
BSE: 0.003%</t>
        </is>
      </c>
      <c r="X6" s="168" t="inlineStr">
        <is>
          <t xml:space="preserve">  ₹5 / crore</t>
        </is>
      </c>
      <c r="Y6" s="168" t="inlineStr">
        <is>
          <t>0.003% or ₹300 / crore on buy side</t>
        </is>
      </c>
      <c r="Z6" s="145" t="n"/>
      <c r="AA6" s="151" t="n"/>
      <c r="AB6" s="150" t="n"/>
      <c r="AC6" s="150" t="n"/>
      <c r="AD6" s="150" t="n"/>
      <c r="AE6" s="150" t="n"/>
      <c r="AF6" s="150" t="n"/>
      <c r="AG6" s="150" t="n"/>
    </row>
    <row r="7" ht="39" customHeight="1" s="144">
      <c r="A7" s="145" t="n"/>
      <c r="B7" s="156" t="n"/>
      <c r="C7" s="148" t="n"/>
      <c r="D7" s="169" t="inlineStr">
        <is>
          <t>Total fund Available in Trading account in T+2 days</t>
        </is>
      </c>
      <c r="E7" s="158" t="n"/>
      <c r="F7" s="158" t="n"/>
      <c r="G7" s="158" t="n"/>
      <c r="H7" s="158" t="n"/>
      <c r="I7" s="159" t="n"/>
      <c r="J7" s="170">
        <f>SUM(P11:P14)                               +N(" Total capital at the starting of the month + P&amp;L Intraday + P&amp;L Delivery - Fund Used for delivery buy  ")</f>
        <v/>
      </c>
      <c r="K7" s="148" t="n"/>
      <c r="L7" s="155" t="n"/>
      <c r="M7" s="150" t="n"/>
      <c r="N7" s="161" t="inlineStr">
        <is>
          <t>Total Realized P&amp;L</t>
        </is>
      </c>
      <c r="O7" s="159" t="n"/>
      <c r="P7" s="167">
        <f>P6-P4</f>
        <v/>
      </c>
      <c r="Q7" s="163" t="n"/>
      <c r="R7" s="150" t="n"/>
      <c r="S7" s="150" t="n"/>
      <c r="T7" s="150" t="n"/>
      <c r="U7" s="150" t="n"/>
      <c r="V7" s="150" t="n"/>
      <c r="W7" s="150" t="n"/>
      <c r="X7" s="150" t="n"/>
      <c r="Y7" s="150" t="n"/>
      <c r="Z7" s="145" t="n"/>
      <c r="AA7" s="151" t="n"/>
      <c r="AB7" s="150" t="n"/>
      <c r="AC7" s="150" t="n"/>
      <c r="AD7" s="150" t="n"/>
      <c r="AE7" s="150" t="n"/>
      <c r="AF7" s="150" t="n"/>
      <c r="AG7" s="150" t="n"/>
    </row>
    <row r="8" ht="37.3" customHeight="1" s="144">
      <c r="A8" s="145" t="n"/>
      <c r="B8" s="171" t="n"/>
      <c r="C8" s="172" t="n"/>
      <c r="D8" s="172" t="n"/>
      <c r="E8" s="173" t="inlineStr">
        <is>
          <t xml:space="preserve">Total worth </t>
        </is>
      </c>
      <c r="F8" s="174" t="n"/>
      <c r="G8" s="175" t="n"/>
      <c r="H8" s="176">
        <f>P11+J6             +N(" Total capital +Total P&amp;L ")</f>
        <v/>
      </c>
      <c r="I8" s="177" t="n"/>
      <c r="J8" s="172" t="n"/>
      <c r="K8" s="148" t="n"/>
      <c r="L8" s="178" t="n"/>
      <c r="M8" s="150" t="n"/>
      <c r="N8" s="161" t="inlineStr">
        <is>
          <t>Tot % Appreciation</t>
        </is>
      </c>
      <c r="O8" s="159" t="n"/>
      <c r="P8" s="179">
        <f>(P6-P4)/P4</f>
        <v/>
      </c>
      <c r="Q8" s="163" t="n"/>
      <c r="R8" s="150" t="n"/>
      <c r="S8" s="150" t="n"/>
      <c r="T8" s="150" t="n"/>
      <c r="U8" s="150" t="n"/>
      <c r="V8" s="150" t="n"/>
      <c r="W8" s="150" t="n"/>
      <c r="X8" s="150" t="n"/>
      <c r="Y8" s="150" t="n"/>
      <c r="Z8" s="145" t="n"/>
      <c r="AA8" s="151" t="n"/>
      <c r="AB8" s="150" t="n"/>
      <c r="AC8" s="150" t="n"/>
      <c r="AD8" s="150" t="n"/>
      <c r="AE8" s="150" t="n"/>
      <c r="AF8" s="150" t="n"/>
      <c r="AG8" s="150" t="n"/>
    </row>
    <row r="9" ht="34.05" customHeight="1" s="144">
      <c r="A9" s="150" t="n"/>
      <c r="B9" s="180" t="inlineStr">
        <is>
          <t>P&amp;L for Intraday</t>
        </is>
      </c>
      <c r="C9" s="158" t="n"/>
      <c r="D9" s="158" t="n"/>
      <c r="E9" s="158" t="n"/>
      <c r="F9" s="158" t="n"/>
      <c r="G9" s="158" t="n"/>
      <c r="H9" s="158" t="n"/>
      <c r="I9" s="158" t="n"/>
      <c r="J9" s="163" t="n"/>
      <c r="K9" s="181" t="inlineStr">
        <is>
          <t>P or L?</t>
        </is>
      </c>
      <c r="L9" s="163" t="n"/>
      <c r="M9" s="150" t="n"/>
      <c r="N9" s="150" t="n"/>
      <c r="O9" s="150" t="n"/>
      <c r="P9" s="150" t="n"/>
      <c r="Q9" s="150" t="n"/>
      <c r="R9" s="150" t="n"/>
      <c r="S9" s="150" t="n"/>
      <c r="T9" s="180" t="inlineStr">
        <is>
          <t>Charges for Intraday</t>
        </is>
      </c>
      <c r="U9" s="158" t="n"/>
      <c r="V9" s="158" t="n"/>
      <c r="W9" s="158" t="n"/>
      <c r="X9" s="158" t="n"/>
      <c r="Y9" s="163" t="n"/>
      <c r="Z9" s="150" t="n"/>
      <c r="AA9" s="151" t="n"/>
      <c r="AB9" s="150" t="n"/>
      <c r="AC9" s="150" t="n"/>
      <c r="AD9" s="150" t="n"/>
      <c r="AE9" s="150" t="n"/>
      <c r="AF9" s="150" t="n"/>
      <c r="AG9" s="150" t="n"/>
    </row>
    <row r="10" ht="31.5" customHeight="1" s="144">
      <c r="A10" s="182" t="n"/>
      <c r="B10" s="183" t="inlineStr">
        <is>
          <t>Date</t>
        </is>
      </c>
      <c r="C10" s="184" t="inlineStr">
        <is>
          <t>Company</t>
        </is>
      </c>
      <c r="D10" s="185" t="inlineStr">
        <is>
          <t>QTY</t>
        </is>
      </c>
      <c r="E10" s="185" t="inlineStr">
        <is>
          <t>BUY</t>
        </is>
      </c>
      <c r="F10" s="186" t="inlineStr">
        <is>
          <t>SELL</t>
        </is>
      </c>
      <c r="G10" s="187" t="inlineStr">
        <is>
          <t>NET P&amp;L</t>
        </is>
      </c>
      <c r="H10" s="188" t="inlineStr">
        <is>
          <t>REAL P&amp;L</t>
        </is>
      </c>
      <c r="I10" s="189" t="inlineStr">
        <is>
          <t>Total Charges</t>
        </is>
      </c>
      <c r="J10" s="190" t="inlineStr">
        <is>
          <t>TURNOVER</t>
        </is>
      </c>
      <c r="K10" s="191" t="inlineStr">
        <is>
          <t>P or L?</t>
        </is>
      </c>
      <c r="L10" s="192" t="inlineStr">
        <is>
          <t>%</t>
        </is>
      </c>
      <c r="M10" s="182" t="n"/>
      <c r="N10" s="193" t="inlineStr">
        <is>
          <t>Total Balance Calculation</t>
        </is>
      </c>
      <c r="O10" s="194" t="n"/>
      <c r="P10" s="194" t="n"/>
      <c r="Q10" s="195" t="n"/>
      <c r="R10" s="150" t="n"/>
      <c r="S10" s="150" t="n"/>
      <c r="T10" s="196" t="inlineStr">
        <is>
          <t>BROKERAGE</t>
        </is>
      </c>
      <c r="U10" s="197" t="inlineStr">
        <is>
          <t>STT</t>
        </is>
      </c>
      <c r="V10" s="197" t="inlineStr">
        <is>
          <t>ExTrChg</t>
        </is>
      </c>
      <c r="W10" s="197" t="inlineStr">
        <is>
          <t>GST</t>
        </is>
      </c>
      <c r="X10" s="197" t="inlineStr">
        <is>
          <t>SEBI charges</t>
        </is>
      </c>
      <c r="Y10" s="198" t="inlineStr">
        <is>
          <t>Stamp Duty</t>
        </is>
      </c>
      <c r="Z10" s="150" t="n"/>
      <c r="AA10" s="151" t="n"/>
      <c r="AB10" s="150" t="n"/>
      <c r="AC10" s="150" t="n"/>
      <c r="AD10" s="150" t="n"/>
      <c r="AE10" s="150" t="n"/>
      <c r="AF10" s="150" t="n"/>
      <c r="AG10" s="150" t="n"/>
    </row>
    <row r="11" ht="21.3" customHeight="1" s="144">
      <c r="A11" s="199" t="n"/>
      <c r="B11" s="200" t="n"/>
      <c r="C11" s="201" t="n"/>
      <c r="D11" s="202" t="n"/>
      <c r="E11" s="203" t="n"/>
      <c r="F11" s="204" t="n"/>
      <c r="G11" s="205">
        <f>D11*(F11-E11)            +N(" QTY*(buy price-Sell price ) ")</f>
        <v/>
      </c>
      <c r="H11" s="206">
        <f>G11-SUM(T11:Y11)                   +N(" NET P&amp;L-Total Charges")</f>
        <v/>
      </c>
      <c r="I11" s="207">
        <f>SUM(T11:Y11)                  +N(" Brokerage + STT + Exchange transaction charge + GST + SEBI charge +Stamp Duty")</f>
        <v/>
      </c>
      <c r="J11" s="208">
        <f>D11*(F11+E11)                  +N(" OTY*(Buy price+Sell price) ")</f>
        <v/>
      </c>
      <c r="K11" s="209">
        <f>IF(H11=0," - ",IF(H11&gt;0,"Profit","Loss"))</f>
        <v/>
      </c>
      <c r="L11" s="210">
        <f>IFERROR(H11/(D11*E11)," - ")</f>
        <v/>
      </c>
      <c r="M11" s="150" t="n"/>
      <c r="N11" s="211" t="inlineStr">
        <is>
          <t>Total Capital</t>
        </is>
      </c>
      <c r="O11" s="212" t="n"/>
      <c r="P11" s="213">
        <f>P69-Q69                      +N(" Total Fund in - Total Fund out ")</f>
        <v/>
      </c>
      <c r="Q11" s="214" t="n"/>
      <c r="R11" s="150" t="n"/>
      <c r="S11" s="150" t="n"/>
      <c r="T11" s="215">
        <f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/>
      </c>
      <c r="U11" s="216">
        <f>0.00025*(D11*F11)            +N("  0.025% on the sell side ")</f>
        <v/>
      </c>
      <c r="V11" s="216">
        <f>0.0000325*J11</f>
        <v/>
      </c>
      <c r="W11" s="217">
        <f>0.18*(T11+V11)</f>
        <v/>
      </c>
      <c r="X11" s="217">
        <f>0.0000005*J11</f>
        <v/>
      </c>
      <c r="Y11" s="218">
        <f>0.00002*J11</f>
        <v/>
      </c>
      <c r="Z11" s="150" t="n"/>
      <c r="AA11" s="151" t="n"/>
      <c r="AB11" s="150" t="n"/>
      <c r="AC11" s="150" t="n"/>
      <c r="AD11" s="150" t="n"/>
      <c r="AE11" s="150" t="n"/>
      <c r="AF11" s="150" t="n"/>
      <c r="AG11" s="150" t="n"/>
    </row>
    <row r="12" ht="21.3" customHeight="1" s="144">
      <c r="A12" s="219" t="n"/>
      <c r="B12" s="220" t="n"/>
      <c r="C12" s="221" t="n"/>
      <c r="D12" s="222" t="n"/>
      <c r="E12" s="223" t="n"/>
      <c r="F12" s="224" t="n"/>
      <c r="G12" s="205">
        <f>D12*(F12-E12)            +N(" QTY*(buy price-Sell price ) ")</f>
        <v/>
      </c>
      <c r="H12" s="206">
        <f>G12-SUM(T12:Y12)                   +N(" NET P&amp;L-Total Charges")</f>
        <v/>
      </c>
      <c r="I12" s="207">
        <f>SUM(T12:Y12)                  +N(" Brokerage + STT + Exchange transaction charge + GST + SEBI charge +Stamp Duty")</f>
        <v/>
      </c>
      <c r="J12" s="208">
        <f>D12*(F12+E12)                  +N(" OTY*(Buy price+Sell price) ")</f>
        <v/>
      </c>
      <c r="K12" s="209">
        <f>IF(H12=0," - ",IF(H12&gt;0,"Profit","Loss"))</f>
        <v/>
      </c>
      <c r="L12" s="210">
        <f>IFERROR(H12/(D12*E12)," - ")</f>
        <v/>
      </c>
      <c r="M12" s="150" t="n"/>
      <c r="N12" s="225" t="inlineStr">
        <is>
          <t>P&amp;L intraday</t>
        </is>
      </c>
      <c r="O12" s="226" t="n"/>
      <c r="P12" s="227">
        <f>J3           +N(" P&amp;L Intraday copy ")</f>
        <v/>
      </c>
      <c r="Q12" s="228" t="n"/>
      <c r="R12" s="150" t="n"/>
      <c r="S12" s="150" t="n"/>
      <c r="T12" s="215">
        <f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/>
      </c>
      <c r="U12" s="216">
        <f>0.00025*(D12*F12)            +N("  0.025% on the sell side ")</f>
        <v/>
      </c>
      <c r="V12" s="229">
        <f>0.0000325*J12</f>
        <v/>
      </c>
      <c r="W12" s="217">
        <f>0.18*(T12+V12)</f>
        <v/>
      </c>
      <c r="X12" s="230">
        <f>0.0000005*J12</f>
        <v/>
      </c>
      <c r="Y12" s="218">
        <f>0.00002*J12</f>
        <v/>
      </c>
      <c r="Z12" s="150" t="n"/>
      <c r="AA12" s="151" t="n"/>
      <c r="AB12" s="150" t="n"/>
      <c r="AC12" s="150" t="n"/>
      <c r="AD12" s="150" t="n"/>
      <c r="AE12" s="150" t="n"/>
      <c r="AF12" s="150" t="n"/>
      <c r="AG12" s="150" t="n"/>
    </row>
    <row r="13" ht="21.3" customHeight="1" s="144">
      <c r="A13" s="199" t="n"/>
      <c r="B13" s="220" t="n"/>
      <c r="C13" s="221" t="n"/>
      <c r="D13" s="222" t="n"/>
      <c r="E13" s="223" t="n"/>
      <c r="F13" s="224" t="n"/>
      <c r="G13" s="205">
        <f>D13*(F13-E13)            +N(" QTY*(buy price-Sell price ) ")</f>
        <v/>
      </c>
      <c r="H13" s="206">
        <f>G13-SUM(T13:Y13)                   +N(" NET P&amp;L-Total Charges")</f>
        <v/>
      </c>
      <c r="I13" s="207">
        <f>SUM(T13:Y13)                  +N(" Brokerage + STT + Exchange transaction charge + GST + SEBI charge +Stamp Duty")</f>
        <v/>
      </c>
      <c r="J13" s="208">
        <f>D13*(F13+E13)                  +N(" OTY*(Buy price+Sell price) ")</f>
        <v/>
      </c>
      <c r="K13" s="209">
        <f>IF(H13=0," - ",IF(H13&gt;0,"Profit","Loss"))</f>
        <v/>
      </c>
      <c r="L13" s="210">
        <f>IFERROR(H13/(D13*E13)," - ")</f>
        <v/>
      </c>
      <c r="M13" s="150" t="n"/>
      <c r="N13" s="231" t="inlineStr">
        <is>
          <t>P&amp;L Delivery</t>
        </is>
      </c>
      <c r="O13" s="212" t="n"/>
      <c r="P13" s="232">
        <f>J4           +N(" P&amp;L Delivary copy ")</f>
        <v/>
      </c>
      <c r="Q13" s="214" t="n"/>
      <c r="R13" s="150" t="n"/>
      <c r="S13" s="150" t="n"/>
      <c r="T13" s="215">
        <f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/>
      </c>
      <c r="U13" s="216">
        <f>0.00025*(D13*F13)            +N("  0.025% on the sell side ")</f>
        <v/>
      </c>
      <c r="V13" s="229">
        <f>0.0000325*J13</f>
        <v/>
      </c>
      <c r="W13" s="217">
        <f>0.18*(T13+V13)</f>
        <v/>
      </c>
      <c r="X13" s="230">
        <f>0.0000005*J13</f>
        <v/>
      </c>
      <c r="Y13" s="218">
        <f>0.00002*J13</f>
        <v/>
      </c>
      <c r="Z13" s="150" t="n"/>
      <c r="AA13" s="151" t="n"/>
      <c r="AB13" s="150" t="n"/>
      <c r="AC13" s="150" t="n"/>
      <c r="AD13" s="150" t="n"/>
      <c r="AE13" s="150" t="n"/>
      <c r="AF13" s="150" t="n"/>
      <c r="AG13" s="150" t="n"/>
    </row>
    <row r="14" ht="21.3" customHeight="1" s="144">
      <c r="A14" s="199" t="n"/>
      <c r="B14" s="220" t="n"/>
      <c r="C14" s="221" t="n"/>
      <c r="D14" s="222" t="n"/>
      <c r="E14" s="223" t="n"/>
      <c r="F14" s="224" t="n"/>
      <c r="G14" s="205">
        <f>D14*(F14-E14)            +N(" QTY*(buy price-Sell price ) ")</f>
        <v/>
      </c>
      <c r="H14" s="206">
        <f>G14-SUM(T14:Y14)                   +N(" NET P&amp;L-Total Charges")</f>
        <v/>
      </c>
      <c r="I14" s="207">
        <f>SUM(T14:Y14)                  +N(" Brokerage + STT + Exchange transaction charge + GST + SEBI charge +Stamp Duty")</f>
        <v/>
      </c>
      <c r="J14" s="208">
        <f>D14*(F14+E14)                  +N(" OTY*(Buy price+Sell price) ")</f>
        <v/>
      </c>
      <c r="K14" s="209">
        <f>IF(H14=0," - ",IF(H14&gt;0,"Profit","Loss"))</f>
        <v/>
      </c>
      <c r="L14" s="210">
        <f>IFERROR(H14/(D14*E14)," - ")</f>
        <v/>
      </c>
      <c r="M14" s="150" t="n"/>
      <c r="N14" s="233" t="inlineStr">
        <is>
          <t>Delivery Buy</t>
        </is>
      </c>
      <c r="O14" s="212" t="n"/>
      <c r="P14" s="234">
        <f>-R202     +N(" Negative of fund used to delivery buy ")</f>
        <v/>
      </c>
      <c r="Q14" s="214" t="n"/>
      <c r="R14" s="150" t="n"/>
      <c r="S14" s="150" t="n"/>
      <c r="T14" s="215">
        <f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/>
      </c>
      <c r="U14" s="216">
        <f>0.00025*(D14*F14)            +N("  0.025% on the sell side ")</f>
        <v/>
      </c>
      <c r="V14" s="229">
        <f>0.0000325*J14</f>
        <v/>
      </c>
      <c r="W14" s="217">
        <f>0.18*(T14+V14)</f>
        <v/>
      </c>
      <c r="X14" s="230">
        <f>0.0000005*J14</f>
        <v/>
      </c>
      <c r="Y14" s="218">
        <f>0.00002*J14</f>
        <v/>
      </c>
      <c r="Z14" s="150" t="n"/>
      <c r="AA14" s="151" t="n"/>
      <c r="AB14" s="150" t="n"/>
      <c r="AC14" s="150" t="n"/>
      <c r="AD14" s="150" t="n"/>
      <c r="AE14" s="150" t="n"/>
      <c r="AF14" s="150" t="n"/>
      <c r="AG14" s="150" t="n"/>
    </row>
    <row r="15" ht="21.3" customHeight="1" s="144">
      <c r="A15" s="199" t="n"/>
      <c r="B15" s="220" t="n"/>
      <c r="C15" s="221" t="n"/>
      <c r="D15" s="222" t="n"/>
      <c r="E15" s="223" t="n"/>
      <c r="F15" s="224" t="n"/>
      <c r="G15" s="205">
        <f>D15*(F15-E15)            +N(" QTY*(buy price-Sell price ) ")</f>
        <v/>
      </c>
      <c r="H15" s="206">
        <f>G15-SUM(T15:Y15)                   +N(" NET P&amp;L-Total Charges")</f>
        <v/>
      </c>
      <c r="I15" s="207">
        <f>SUM(T15:Y15)                  +N(" Brokerage + STT + Exchange transaction charge + GST + SEBI charge +Stamp Duty")</f>
        <v/>
      </c>
      <c r="J15" s="208">
        <f>D15*(F15+E15)                  +N(" OTY*(Buy price+Sell price) ")</f>
        <v/>
      </c>
      <c r="K15" s="209">
        <f>IF(H15=0," - ",IF(H15&gt;0,"Profit","Loss"))</f>
        <v/>
      </c>
      <c r="L15" s="210">
        <f>IFERROR(H15/(D15*E15)," - ")</f>
        <v/>
      </c>
      <c r="M15" s="150" t="n"/>
      <c r="N15" s="235" t="inlineStr">
        <is>
          <t>Total Balance</t>
        </is>
      </c>
      <c r="O15" s="236" t="n"/>
      <c r="P15" s="237">
        <f>SUM(P11:P14)           +N(" Total Capital + P&amp;L Intraday + P&amp;L Delivery + negative of fund used to delivery buy ")</f>
        <v/>
      </c>
      <c r="Q15" s="195" t="n"/>
      <c r="R15" s="150" t="n"/>
      <c r="S15" s="150" t="n"/>
      <c r="T15" s="215">
        <f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/>
      </c>
      <c r="U15" s="216">
        <f>0.00025*(D15*F15)            +N("  0.025% on the sell side ")</f>
        <v/>
      </c>
      <c r="V15" s="229">
        <f>0.0000325*J15</f>
        <v/>
      </c>
      <c r="W15" s="217">
        <f>0.18*(T15+V15)</f>
        <v/>
      </c>
      <c r="X15" s="230">
        <f>0.0000005*J15</f>
        <v/>
      </c>
      <c r="Y15" s="218">
        <f>0.00002*J15</f>
        <v/>
      </c>
      <c r="Z15" s="150" t="n"/>
      <c r="AA15" s="151" t="n"/>
      <c r="AB15" s="150" t="n"/>
      <c r="AC15" s="150" t="n"/>
      <c r="AD15" s="150" t="n"/>
      <c r="AE15" s="150" t="n"/>
      <c r="AF15" s="150" t="n"/>
      <c r="AG15" s="150" t="n"/>
    </row>
    <row r="16" ht="21.3" customHeight="1" s="144">
      <c r="A16" s="219" t="n"/>
      <c r="B16" s="220" t="n"/>
      <c r="C16" s="221" t="n"/>
      <c r="D16" s="222" t="n"/>
      <c r="E16" s="223" t="n"/>
      <c r="F16" s="224" t="n"/>
      <c r="G16" s="205">
        <f>D16*(F16-E16)            +N(" QTY*(buy price-Sell price ) ")</f>
        <v/>
      </c>
      <c r="H16" s="206">
        <f>G16-SUM(T16:Y16)                   +N(" NET P&amp;L-Total Charges")</f>
        <v/>
      </c>
      <c r="I16" s="207">
        <f>SUM(T16:Y16)                  +N(" Brokerage + STT + Exchange transaction charge + GST + SEBI charge +Stamp Duty")</f>
        <v/>
      </c>
      <c r="J16" s="208">
        <f>D16*(F16+E16)                  +N(" OTY*(Buy price+Sell price) ")</f>
        <v/>
      </c>
      <c r="K16" s="209">
        <f>IF(H16=0," - ",IF(H16&gt;0,"Profit","Loss"))</f>
        <v/>
      </c>
      <c r="L16" s="210">
        <f>IFERROR(H16/(D16*E16)," - ")</f>
        <v/>
      </c>
      <c r="M16" s="150" t="n"/>
      <c r="N16" s="150" t="n"/>
      <c r="O16" s="150" t="n"/>
      <c r="P16" s="150" t="n"/>
      <c r="Q16" s="150" t="n"/>
      <c r="R16" s="150" t="n"/>
      <c r="S16" s="150" t="n"/>
      <c r="T16" s="215">
        <f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/>
      </c>
      <c r="U16" s="216">
        <f>0.00025*(D16*F16)            +N("  0.025% on the sell side ")</f>
        <v/>
      </c>
      <c r="V16" s="229">
        <f>0.0000325*J16</f>
        <v/>
      </c>
      <c r="W16" s="217">
        <f>0.18*(T16+V16)</f>
        <v/>
      </c>
      <c r="X16" s="230">
        <f>0.0000005*J16</f>
        <v/>
      </c>
      <c r="Y16" s="218">
        <f>0.00002*J16</f>
        <v/>
      </c>
      <c r="Z16" s="150" t="n"/>
      <c r="AA16" s="151" t="n"/>
      <c r="AB16" s="150" t="n"/>
      <c r="AC16" s="150" t="n"/>
      <c r="AD16" s="150" t="n"/>
      <c r="AE16" s="150" t="n"/>
      <c r="AF16" s="150" t="n"/>
      <c r="AG16" s="150" t="n"/>
    </row>
    <row r="17" ht="21.3" customHeight="1" s="144">
      <c r="A17" s="219" t="n"/>
      <c r="B17" s="220" t="n"/>
      <c r="C17" s="221" t="n"/>
      <c r="D17" s="222" t="n"/>
      <c r="E17" s="223" t="n"/>
      <c r="F17" s="224" t="n"/>
      <c r="G17" s="205">
        <f>D17*(F17-E17)            +N(" QTY*(buy price-Sell price ) ")</f>
        <v/>
      </c>
      <c r="H17" s="206">
        <f>G17-SUM(T17:Y17)                   +N(" NET P&amp;L-Total Charges")</f>
        <v/>
      </c>
      <c r="I17" s="207">
        <f>SUM(T17:Y17)                  +N(" Brokerage + STT + Exchange transaction charge + GST + SEBI charge +Stamp Duty")</f>
        <v/>
      </c>
      <c r="J17" s="208">
        <f>D17*(F17+E17)                  +N(" OTY*(Buy price+Sell price) ")</f>
        <v/>
      </c>
      <c r="K17" s="209">
        <f>IF(H17=0," - ",IF(H17&gt;0,"Profit","Loss"))</f>
        <v/>
      </c>
      <c r="L17" s="210">
        <f>IFERROR(H17/(D17*E17)," - ")</f>
        <v/>
      </c>
      <c r="M17" s="150" t="n"/>
      <c r="N17" s="238" t="inlineStr">
        <is>
          <t>Explanation</t>
        </is>
      </c>
      <c r="O17" s="236" t="n"/>
      <c r="P17" s="239" t="inlineStr">
        <is>
          <t>Fund in</t>
        </is>
      </c>
      <c r="Q17" s="239" t="inlineStr">
        <is>
          <t>Fund Out</t>
        </is>
      </c>
      <c r="R17" s="238" t="inlineStr">
        <is>
          <t>Date</t>
        </is>
      </c>
      <c r="S17" s="150" t="n"/>
      <c r="T17" s="215">
        <f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/>
      </c>
      <c r="U17" s="216">
        <f>0.00025*(D17*F17)            +N("  0.025% on the sell side ")</f>
        <v/>
      </c>
      <c r="V17" s="229">
        <f>0.0000325*J17</f>
        <v/>
      </c>
      <c r="W17" s="217">
        <f>0.18*(T17+V17)</f>
        <v/>
      </c>
      <c r="X17" s="230">
        <f>0.0000005*J17</f>
        <v/>
      </c>
      <c r="Y17" s="218">
        <f>0.00002*J17</f>
        <v/>
      </c>
      <c r="Z17" s="150" t="n"/>
      <c r="AA17" s="151" t="n"/>
      <c r="AB17" s="150" t="n"/>
      <c r="AC17" s="150" t="n"/>
      <c r="AD17" s="150" t="n"/>
      <c r="AE17" s="150" t="n"/>
      <c r="AF17" s="150" t="n"/>
      <c r="AG17" s="150" t="n"/>
    </row>
    <row r="18" ht="21.3" customHeight="1" s="144">
      <c r="A18" s="219" t="n"/>
      <c r="B18" s="220" t="n"/>
      <c r="C18" s="221" t="n"/>
      <c r="D18" s="222" t="n"/>
      <c r="E18" s="223" t="n"/>
      <c r="F18" s="224" t="n"/>
      <c r="G18" s="205">
        <f>D18*(F18-E18)            +N(" QTY*(buy price-Sell price ) ")</f>
        <v/>
      </c>
      <c r="H18" s="206">
        <f>G18-SUM(T18:Y18)                   +N(" NET P&amp;L-Total Charges")</f>
        <v/>
      </c>
      <c r="I18" s="207">
        <f>SUM(T18:Y18)                  +N(" Brokerage + STT + Exchange transaction charge + GST + SEBI charge +Stamp Duty")</f>
        <v/>
      </c>
      <c r="J18" s="208">
        <f>D18*(F18+E18)                  +N(" OTY*(Buy price+Sell price) ")</f>
        <v/>
      </c>
      <c r="K18" s="209">
        <f>IF(H18=0," - ",IF(H18&gt;0,"Profit","Loss"))</f>
        <v/>
      </c>
      <c r="L18" s="210">
        <f>IFERROR(H18/(D18*E18)," - ")</f>
        <v/>
      </c>
      <c r="M18" s="150" t="n"/>
      <c r="N18" s="240" t="inlineStr">
        <is>
          <t>Fund Added</t>
        </is>
      </c>
      <c r="O18" s="241" t="n"/>
      <c r="P18" s="242" t="n">
        <v>2000</v>
      </c>
      <c r="Q18" s="243" t="n"/>
      <c r="R18" s="240" t="inlineStr">
        <is>
          <t>02/09/2020</t>
        </is>
      </c>
      <c r="S18" s="150" t="n"/>
      <c r="T18" s="215">
        <f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/>
      </c>
      <c r="U18" s="216">
        <f>0.00025*(D18*F18)            +N("  0.025% on the sell side ")</f>
        <v/>
      </c>
      <c r="V18" s="229">
        <f>0.0000325*J18</f>
        <v/>
      </c>
      <c r="W18" s="217">
        <f>0.18*(T18+V18)</f>
        <v/>
      </c>
      <c r="X18" s="230">
        <f>0.0000005*J18</f>
        <v/>
      </c>
      <c r="Y18" s="218">
        <f>0.00002*J18</f>
        <v/>
      </c>
      <c r="Z18" s="150" t="n"/>
      <c r="AA18" s="151" t="n"/>
      <c r="AB18" s="150" t="n"/>
      <c r="AC18" s="150" t="n"/>
      <c r="AD18" s="150" t="n"/>
      <c r="AE18" s="150" t="n"/>
      <c r="AF18" s="150" t="n"/>
      <c r="AG18" s="150" t="n"/>
    </row>
    <row r="19" ht="21.3" customHeight="1" s="144">
      <c r="A19" s="219" t="n"/>
      <c r="B19" s="220" t="n"/>
      <c r="C19" s="221" t="n"/>
      <c r="D19" s="222" t="n"/>
      <c r="E19" s="223" t="n"/>
      <c r="F19" s="224" t="n"/>
      <c r="G19" s="205">
        <f>D19*(F19-E19)            +N(" QTY*(buy price-Sell price ) ")</f>
        <v/>
      </c>
      <c r="H19" s="206">
        <f>G19-SUM(T19:Y19)                   +N(" NET P&amp;L-Total Charges")</f>
        <v/>
      </c>
      <c r="I19" s="207">
        <f>SUM(T19:Y19)                  +N(" Brokerage + STT + Exchange transaction charge + GST + SEBI charge +Stamp Duty")</f>
        <v/>
      </c>
      <c r="J19" s="208">
        <f>D19*(F19+E19)                  +N(" OTY*(Buy price+Sell price) ")</f>
        <v/>
      </c>
      <c r="K19" s="209">
        <f>IF(H19=0," - ",IF(H19&gt;0,"Profit","Loss"))</f>
        <v/>
      </c>
      <c r="L19" s="210">
        <f>IFERROR(H19/(D19*E19)," - ")</f>
        <v/>
      </c>
      <c r="M19" s="150" t="n"/>
      <c r="N19" s="240" t="inlineStr">
        <is>
          <t>Fund Added</t>
        </is>
      </c>
      <c r="O19" s="241" t="n"/>
      <c r="P19" s="221" t="n">
        <v>100000</v>
      </c>
      <c r="Q19" s="243" t="n"/>
      <c r="R19" s="240" t="inlineStr">
        <is>
          <t>23/09/2020</t>
        </is>
      </c>
      <c r="S19" s="150" t="n"/>
      <c r="T19" s="215">
        <f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/>
      </c>
      <c r="U19" s="216">
        <f>0.00025*(D19*F19)            +N("  0.025% on the sell side ")</f>
        <v/>
      </c>
      <c r="V19" s="229">
        <f>0.0000325*J19</f>
        <v/>
      </c>
      <c r="W19" s="217">
        <f>0.18*(T19+V19)</f>
        <v/>
      </c>
      <c r="X19" s="230">
        <f>0.0000005*J19</f>
        <v/>
      </c>
      <c r="Y19" s="218">
        <f>0.00002*J19</f>
        <v/>
      </c>
      <c r="Z19" s="150" t="n"/>
      <c r="AA19" s="151" t="n"/>
      <c r="AB19" s="150" t="n"/>
      <c r="AC19" s="150" t="n"/>
      <c r="AD19" s="150" t="n"/>
      <c r="AE19" s="150" t="n"/>
      <c r="AF19" s="150" t="n"/>
      <c r="AG19" s="150" t="n"/>
    </row>
    <row r="20" ht="21.3" customHeight="1" s="144">
      <c r="A20" s="219" t="n"/>
      <c r="B20" s="220" t="n"/>
      <c r="C20" s="221" t="n"/>
      <c r="D20" s="222" t="n"/>
      <c r="E20" s="223" t="n"/>
      <c r="F20" s="224" t="n"/>
      <c r="G20" s="205">
        <f>D20*(F20-E20)            +N(" QTY*(buy price-Sell price ) ")</f>
        <v/>
      </c>
      <c r="H20" s="206">
        <f>G20-SUM(T20:Y20)                   +N(" NET P&amp;L-Total Charges")</f>
        <v/>
      </c>
      <c r="I20" s="207">
        <f>SUM(T20:Y20)                  +N(" Brokerage + STT + Exchange transaction charge + GST + SEBI charge +Stamp Duty")</f>
        <v/>
      </c>
      <c r="J20" s="208">
        <f>D20*(F20+E20)                  +N(" OTY*(Buy price+Sell price) ")</f>
        <v/>
      </c>
      <c r="K20" s="209">
        <f>IF(H20=0," - ",IF(H20&gt;0,"Profit","Loss"))</f>
        <v/>
      </c>
      <c r="L20" s="210">
        <f>IFERROR(H20/(D20*E20)," - ")</f>
        <v/>
      </c>
      <c r="M20" s="150" t="n"/>
      <c r="N20" s="240" t="inlineStr">
        <is>
          <t>Fund Added</t>
        </is>
      </c>
      <c r="O20" s="241" t="n"/>
      <c r="P20" s="221" t="n">
        <v>98000</v>
      </c>
      <c r="Q20" s="244" t="n"/>
      <c r="R20" s="240" t="inlineStr">
        <is>
          <t>27/10/2020</t>
        </is>
      </c>
      <c r="S20" s="150" t="n"/>
      <c r="T20" s="215">
        <f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/>
      </c>
      <c r="U20" s="216">
        <f>0.00025*(D20*F20)            +N("  0.025% on the sell side ")</f>
        <v/>
      </c>
      <c r="V20" s="229">
        <f>0.0000325*J20</f>
        <v/>
      </c>
      <c r="W20" s="217">
        <f>0.18*(T20+V20)</f>
        <v/>
      </c>
      <c r="X20" s="230">
        <f>0.0000005*J20</f>
        <v/>
      </c>
      <c r="Y20" s="218">
        <f>0.00002*J20</f>
        <v/>
      </c>
      <c r="Z20" s="150" t="n"/>
      <c r="AA20" s="151" t="n"/>
      <c r="AB20" s="150" t="n"/>
      <c r="AC20" s="150" t="n"/>
      <c r="AD20" s="150" t="n"/>
      <c r="AE20" s="150" t="n"/>
      <c r="AF20" s="150" t="n"/>
      <c r="AG20" s="150" t="n"/>
    </row>
    <row r="21" ht="21.3" customHeight="1" s="144">
      <c r="A21" s="219" t="n"/>
      <c r="B21" s="220" t="n"/>
      <c r="C21" s="221" t="n"/>
      <c r="D21" s="222" t="n"/>
      <c r="E21" s="223" t="n"/>
      <c r="F21" s="224" t="n"/>
      <c r="G21" s="205">
        <f>D21*(F21-E21)            +N(" QTY*(buy price-Sell price ) ")</f>
        <v/>
      </c>
      <c r="H21" s="206">
        <f>G21-SUM(T21:Y21)                   +N(" NET P&amp;L-Total Charges")</f>
        <v/>
      </c>
      <c r="I21" s="207">
        <f>SUM(T21:Y21)                  +N(" Brokerage + STT + Exchange transaction charge + GST + SEBI charge +Stamp Duty")</f>
        <v/>
      </c>
      <c r="J21" s="208">
        <f>D21*(F21+E21)                  +N(" OTY*(Buy price+Sell price) ")</f>
        <v/>
      </c>
      <c r="K21" s="209">
        <f>IF(H21=0," - ",IF(H21&gt;0,"Profit","Loss"))</f>
        <v/>
      </c>
      <c r="L21" s="210">
        <f>IFERROR(H21/(D21*E21)," - ")</f>
        <v/>
      </c>
      <c r="M21" s="150" t="n"/>
      <c r="N21" s="244" t="inlineStr">
        <is>
          <t>October 2020 P&amp;L</t>
        </is>
      </c>
      <c r="O21" s="241" t="n"/>
      <c r="P21" s="245" t="n">
        <v>7785.93</v>
      </c>
      <c r="Q21" s="244" t="n"/>
      <c r="R21" s="244" t="n"/>
      <c r="S21" s="150" t="n"/>
      <c r="T21" s="215">
        <f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/>
      </c>
      <c r="U21" s="216">
        <f>0.00025*(D21*F21)            +N("  0.025% on the sell side ")</f>
        <v/>
      </c>
      <c r="V21" s="229">
        <f>0.0000325*J21</f>
        <v/>
      </c>
      <c r="W21" s="217">
        <f>0.18*(T21+V21)</f>
        <v/>
      </c>
      <c r="X21" s="230">
        <f>0.0000005*J21</f>
        <v/>
      </c>
      <c r="Y21" s="218">
        <f>0.00002*J21</f>
        <v/>
      </c>
      <c r="Z21" s="150" t="n"/>
      <c r="AA21" s="151" t="n"/>
      <c r="AB21" s="150" t="n"/>
      <c r="AC21" s="150" t="n"/>
      <c r="AD21" s="150" t="n"/>
      <c r="AE21" s="150" t="n"/>
      <c r="AF21" s="150" t="n"/>
      <c r="AG21" s="150" t="n"/>
    </row>
    <row r="22" ht="21.3" customHeight="1" s="144">
      <c r="A22" s="219" t="n"/>
      <c r="B22" s="220" t="n"/>
      <c r="C22" s="221" t="n"/>
      <c r="D22" s="222" t="n"/>
      <c r="E22" s="223" t="n"/>
      <c r="F22" s="224" t="n"/>
      <c r="G22" s="205">
        <f>D22*(F22-E22)            +N(" QTY*(buy price-Sell price ) ")</f>
        <v/>
      </c>
      <c r="H22" s="206">
        <f>G22-SUM(T22:Y22)                   +N(" NET P&amp;L-Total Charges")</f>
        <v/>
      </c>
      <c r="I22" s="207">
        <f>SUM(T22:Y22)                  +N(" Brokerage + STT + Exchange transaction charge + GST + SEBI charge +Stamp Duty")</f>
        <v/>
      </c>
      <c r="J22" s="208">
        <f>D22*(F22+E22)                  +N(" OTY*(Buy price+Sell price) ")</f>
        <v/>
      </c>
      <c r="K22" s="209">
        <f>IF(H22=0," - ",IF(H22&gt;0,"Profit","Loss"))</f>
        <v/>
      </c>
      <c r="L22" s="210">
        <f>IFERROR(H22/(D22*E22)," - ")</f>
        <v/>
      </c>
      <c r="M22" s="150" t="n"/>
      <c r="N22" s="244" t="inlineStr">
        <is>
          <t>November 2020 P&amp;L</t>
        </is>
      </c>
      <c r="O22" s="241" t="n"/>
      <c r="P22" s="245" t="n">
        <v>3739.51</v>
      </c>
      <c r="Q22" s="244" t="n"/>
      <c r="R22" s="244" t="n"/>
      <c r="S22" s="150" t="n"/>
      <c r="T22" s="215">
        <f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/>
      </c>
      <c r="U22" s="216">
        <f>0.00025*(D22*F22)            +N("  0.025% on the sell side ")</f>
        <v/>
      </c>
      <c r="V22" s="229">
        <f>0.0000325*J22</f>
        <v/>
      </c>
      <c r="W22" s="217">
        <f>0.18*(T22+V22)</f>
        <v/>
      </c>
      <c r="X22" s="230">
        <f>0.0000005*J22</f>
        <v/>
      </c>
      <c r="Y22" s="218">
        <f>0.00002*J22</f>
        <v/>
      </c>
      <c r="Z22" s="150" t="n"/>
      <c r="AA22" s="151" t="n"/>
      <c r="AB22" s="150" t="n"/>
      <c r="AC22" s="150" t="n"/>
      <c r="AD22" s="150" t="n"/>
      <c r="AE22" s="150" t="n"/>
      <c r="AF22" s="150" t="n"/>
      <c r="AG22" s="150" t="n"/>
    </row>
    <row r="23" ht="21.3" customHeight="1" s="144">
      <c r="A23" s="199" t="n"/>
      <c r="B23" s="220" t="n"/>
      <c r="C23" s="221" t="n"/>
      <c r="D23" s="222" t="n"/>
      <c r="E23" s="223" t="n"/>
      <c r="F23" s="224" t="n"/>
      <c r="G23" s="205">
        <f>D23*(F23-E23)            +N(" QTY*(buy price-Sell price ) ")</f>
        <v/>
      </c>
      <c r="H23" s="206">
        <f>G23-SUM(T23:Y23)                   +N(" NET P&amp;L-Total Charges")</f>
        <v/>
      </c>
      <c r="I23" s="207">
        <f>SUM(T23:Y23)                  +N(" Brokerage + STT + Exchange transaction charge + GST + SEBI charge +Stamp Duty")</f>
        <v/>
      </c>
      <c r="J23" s="208">
        <f>D23*(F23+E23)                  +N(" OTY*(Buy price+Sell price) ")</f>
        <v/>
      </c>
      <c r="K23" s="209">
        <f>IF(H23=0," - ",IF(H23&gt;0,"Profit","Loss"))</f>
        <v/>
      </c>
      <c r="L23" s="210">
        <f>IFERROR(H23/(D23*E23)," - ")</f>
        <v/>
      </c>
      <c r="M23" s="150" t="n"/>
      <c r="N23" s="240" t="inlineStr">
        <is>
          <t>December 2020 P&amp;L</t>
        </is>
      </c>
      <c r="O23" s="241" t="n"/>
      <c r="P23" s="245" t="n">
        <v>3548.63</v>
      </c>
      <c r="Q23" s="244" t="n"/>
      <c r="R23" s="240" t="n"/>
      <c r="S23" s="150" t="n"/>
      <c r="T23" s="215">
        <f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/>
      </c>
      <c r="U23" s="216">
        <f>0.00025*(D23*F23)            +N("  0.025% on the sell side ")</f>
        <v/>
      </c>
      <c r="V23" s="229">
        <f>0.0000325*J23</f>
        <v/>
      </c>
      <c r="W23" s="217">
        <f>0.18*(T23+V23)</f>
        <v/>
      </c>
      <c r="X23" s="230">
        <f>0.0000005*J23</f>
        <v/>
      </c>
      <c r="Y23" s="218">
        <f>0.00002*J23</f>
        <v/>
      </c>
      <c r="Z23" s="150" t="n"/>
      <c r="AA23" s="151" t="n"/>
      <c r="AB23" s="150" t="n"/>
      <c r="AC23" s="150" t="n"/>
      <c r="AD23" s="150" t="n"/>
      <c r="AE23" s="150" t="n"/>
      <c r="AF23" s="150" t="n"/>
      <c r="AG23" s="150" t="n"/>
    </row>
    <row r="24" ht="21.3" customHeight="1" s="144">
      <c r="A24" s="199" t="n"/>
      <c r="B24" s="220" t="n"/>
      <c r="C24" s="221" t="n"/>
      <c r="D24" s="222" t="n"/>
      <c r="E24" s="223" t="n"/>
      <c r="F24" s="224" t="n"/>
      <c r="G24" s="205">
        <f>D24*(F24-E24)            +N(" QTY*(buy price-Sell price ) ")</f>
        <v/>
      </c>
      <c r="H24" s="206">
        <f>G24-SUM(T24:Y24)                   +N(" NET P&amp;L-Total Charges")</f>
        <v/>
      </c>
      <c r="I24" s="207">
        <f>SUM(T24:Y24)                  +N(" Brokerage + STT + Exchange transaction charge + GST + SEBI charge +Stamp Duty")</f>
        <v/>
      </c>
      <c r="J24" s="208">
        <f>D24*(F24+E24)                  +N(" OTY*(Buy price+Sell price) ")</f>
        <v/>
      </c>
      <c r="K24" s="209">
        <f>IF(H24=0," - ",IF(H24&gt;0,"Profit","Loss"))</f>
        <v/>
      </c>
      <c r="L24" s="210">
        <f>IFERROR(H24/(D24*E24)," - ")</f>
        <v/>
      </c>
      <c r="M24" s="150" t="n"/>
      <c r="N24" s="240" t="inlineStr">
        <is>
          <t>January 2021 P&amp;L</t>
        </is>
      </c>
      <c r="O24" s="241" t="n"/>
      <c r="P24" s="245" t="n">
        <v>9280.02</v>
      </c>
      <c r="Q24" s="244" t="n">
        <v>29.5</v>
      </c>
      <c r="R24" s="240" t="inlineStr">
        <is>
          <t>11/01/2021</t>
        </is>
      </c>
      <c r="S24" s="150" t="n"/>
      <c r="T24" s="215">
        <f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/>
      </c>
      <c r="U24" s="216">
        <f>0.00025*(D24*F24)            +N("  0.025% on the sell side ")</f>
        <v/>
      </c>
      <c r="V24" s="229">
        <f>0.0000325*J24</f>
        <v/>
      </c>
      <c r="W24" s="217">
        <f>0.18*(T24+V24)</f>
        <v/>
      </c>
      <c r="X24" s="230">
        <f>0.0000005*J24</f>
        <v/>
      </c>
      <c r="Y24" s="218">
        <f>0.00002*J24</f>
        <v/>
      </c>
      <c r="Z24" s="150" t="n"/>
      <c r="AA24" s="151" t="n"/>
      <c r="AB24" s="150" t="n"/>
      <c r="AC24" s="150" t="n"/>
      <c r="AD24" s="150" t="n"/>
      <c r="AE24" s="150" t="n"/>
      <c r="AF24" s="150" t="n"/>
      <c r="AG24" s="150" t="n"/>
    </row>
    <row r="25" ht="21.3" customHeight="1" s="144">
      <c r="A25" s="199" t="n"/>
      <c r="B25" s="220" t="n"/>
      <c r="C25" s="221" t="n"/>
      <c r="D25" s="222" t="n"/>
      <c r="E25" s="223" t="n"/>
      <c r="F25" s="224" t="n"/>
      <c r="G25" s="205">
        <f>D25*(F25-E25)            +N(" QTY*(buy price-Sell price ) ")</f>
        <v/>
      </c>
      <c r="H25" s="206">
        <f>G25-SUM(T25:Y25)                   +N(" NET P&amp;L-Total Charges")</f>
        <v/>
      </c>
      <c r="I25" s="207">
        <f>SUM(T25:Y25)                  +N(" Brokerage + STT + Exchange transaction charge + GST + SEBI charge +Stamp Duty")</f>
        <v/>
      </c>
      <c r="J25" s="208">
        <f>D25*(F25+E25)                  +N(" OTY*(Buy price+Sell price) ")</f>
        <v/>
      </c>
      <c r="K25" s="209">
        <f>IF(H25=0," - ",IF(H25&gt;0,"Profit","Loss"))</f>
        <v/>
      </c>
      <c r="L25" s="210">
        <f>IFERROR(H25/(D25*E25)," - ")</f>
        <v/>
      </c>
      <c r="M25" s="150" t="n"/>
      <c r="N25" s="240" t="inlineStr">
        <is>
          <t>February 2021 P&amp;L</t>
        </is>
      </c>
      <c r="O25" s="241" t="n"/>
      <c r="P25" s="245" t="n">
        <v>11137.08</v>
      </c>
      <c r="Q25" s="244" t="n"/>
      <c r="R25" s="240" t="n"/>
      <c r="S25" s="150" t="n"/>
      <c r="T25" s="215">
        <f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/>
      </c>
      <c r="U25" s="216">
        <f>0.00025*(D25*F25)            +N("  0.025% on the sell side ")</f>
        <v/>
      </c>
      <c r="V25" s="229">
        <f>0.0000325*J25</f>
        <v/>
      </c>
      <c r="W25" s="217">
        <f>0.18*(T25+V25)</f>
        <v/>
      </c>
      <c r="X25" s="230">
        <f>0.0000005*J25</f>
        <v/>
      </c>
      <c r="Y25" s="218">
        <f>0.00002*J25</f>
        <v/>
      </c>
      <c r="Z25" s="150" t="n"/>
      <c r="AA25" s="151" t="n"/>
      <c r="AB25" s="150" t="n"/>
      <c r="AC25" s="150" t="n"/>
      <c r="AD25" s="150" t="n"/>
      <c r="AE25" s="150" t="n"/>
      <c r="AF25" s="150" t="n"/>
      <c r="AG25" s="150" t="n"/>
    </row>
    <row r="26" ht="21.3" customHeight="1" s="144">
      <c r="A26" s="199" t="n"/>
      <c r="B26" s="220" t="n"/>
      <c r="C26" s="221" t="n"/>
      <c r="D26" s="222" t="n"/>
      <c r="E26" s="223" t="n"/>
      <c r="F26" s="224" t="n"/>
      <c r="G26" s="205">
        <f>D26*(F26-E26)            +N(" QTY*(buy price-Sell price ) ")</f>
        <v/>
      </c>
      <c r="H26" s="206">
        <f>G26-SUM(T26:Y26)                   +N(" NET P&amp;L-Total Charges")</f>
        <v/>
      </c>
      <c r="I26" s="207">
        <f>SUM(T26:Y26)                  +N(" Brokerage + STT + Exchange transaction charge + GST + SEBI charge +Stamp Duty")</f>
        <v/>
      </c>
      <c r="J26" s="208">
        <f>D26*(F26+E26)                  +N(" OTY*(Buy price+Sell price) ")</f>
        <v/>
      </c>
      <c r="K26" s="209">
        <f>IF(H26=0," - ",IF(H26&gt;0,"Profit","Loss"))</f>
        <v/>
      </c>
      <c r="L26" s="210">
        <f>IFERROR(H26/(D26*E26)," - ")</f>
        <v/>
      </c>
      <c r="M26" s="150" t="n"/>
      <c r="N26" s="240" t="inlineStr">
        <is>
          <t>March 2021 P&amp;L</t>
        </is>
      </c>
      <c r="O26" s="241" t="n"/>
      <c r="P26" s="245" t="n">
        <v>1321.45</v>
      </c>
      <c r="Q26" s="244" t="n"/>
      <c r="R26" s="240" t="n"/>
      <c r="S26" s="150" t="n"/>
      <c r="T26" s="215">
        <f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/>
      </c>
      <c r="U26" s="216">
        <f>0.00025*(D26*F26)            +N("  0.025% on the sell side ")</f>
        <v/>
      </c>
      <c r="V26" s="229">
        <f>0.0000325*J26</f>
        <v/>
      </c>
      <c r="W26" s="217">
        <f>0.18*(T26+V26)</f>
        <v/>
      </c>
      <c r="X26" s="230">
        <f>0.0000005*J26</f>
        <v/>
      </c>
      <c r="Y26" s="218">
        <f>0.00002*J26</f>
        <v/>
      </c>
      <c r="Z26" s="150" t="n"/>
      <c r="AA26" s="151" t="n"/>
      <c r="AB26" s="150" t="n"/>
      <c r="AC26" s="150" t="n"/>
      <c r="AD26" s="150" t="n"/>
      <c r="AE26" s="150" t="n"/>
      <c r="AF26" s="150" t="n"/>
      <c r="AG26" s="150" t="n"/>
    </row>
    <row r="27" ht="21.3" customHeight="1" s="144">
      <c r="A27" s="199" t="n"/>
      <c r="B27" s="220" t="n"/>
      <c r="C27" s="221" t="n"/>
      <c r="D27" s="222" t="n"/>
      <c r="E27" s="223" t="n"/>
      <c r="F27" s="224" t="n"/>
      <c r="G27" s="205">
        <f>D27*(F27-E27)            +N(" QTY*(buy price-Sell price ) ")</f>
        <v/>
      </c>
      <c r="H27" s="206">
        <f>G27-SUM(T27:Y27)                   +N(" NET P&amp;L-Total Charges")</f>
        <v/>
      </c>
      <c r="I27" s="207">
        <f>SUM(T27:Y27)                  +N(" Brokerage + STT + Exchange transaction charge + GST + SEBI charge +Stamp Duty")</f>
        <v/>
      </c>
      <c r="J27" s="208">
        <f>D27*(F27+E27)                  +N(" OTY*(Buy price+Sell price) ")</f>
        <v/>
      </c>
      <c r="K27" s="209">
        <f>IF(H27=0," - ",IF(H27&gt;0,"Profit","Loss"))</f>
        <v/>
      </c>
      <c r="L27" s="210">
        <f>IFERROR(H27/(D27*E27)," - ")</f>
        <v/>
      </c>
      <c r="M27" s="150" t="n"/>
      <c r="N27" s="240" t="n"/>
      <c r="O27" s="241" t="n"/>
      <c r="P27" s="245" t="n"/>
      <c r="Q27" s="244" t="n"/>
      <c r="R27" s="240" t="n"/>
      <c r="S27" s="150" t="n"/>
      <c r="T27" s="215">
        <f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/>
      </c>
      <c r="U27" s="216">
        <f>0.00025*(D27*F27)            +N("  0.025% on the sell side ")</f>
        <v/>
      </c>
      <c r="V27" s="229">
        <f>0.0000325*J27</f>
        <v/>
      </c>
      <c r="W27" s="217">
        <f>0.18*(T27+V27)</f>
        <v/>
      </c>
      <c r="X27" s="230">
        <f>0.0000005*J27</f>
        <v/>
      </c>
      <c r="Y27" s="218">
        <f>0.00002*J27</f>
        <v/>
      </c>
      <c r="Z27" s="150" t="n"/>
      <c r="AA27" s="151" t="n"/>
      <c r="AB27" s="150" t="n"/>
      <c r="AC27" s="150" t="n"/>
      <c r="AD27" s="150" t="n"/>
      <c r="AE27" s="150" t="n"/>
      <c r="AF27" s="150" t="n"/>
      <c r="AG27" s="150" t="n"/>
    </row>
    <row r="28" ht="21.3" customHeight="1" s="144">
      <c r="A28" s="219" t="n"/>
      <c r="B28" s="220" t="n"/>
      <c r="C28" s="221" t="n"/>
      <c r="D28" s="222" t="n"/>
      <c r="E28" s="223" t="n"/>
      <c r="F28" s="224" t="n"/>
      <c r="G28" s="205">
        <f>D28*(F28-E28)            +N(" QTY*(buy price-Sell price ) ")</f>
        <v/>
      </c>
      <c r="H28" s="206">
        <f>G28-SUM(T28:Y28)                   +N(" NET P&amp;L-Total Charges")</f>
        <v/>
      </c>
      <c r="I28" s="207">
        <f>SUM(T28:Y28)                  +N(" Brokerage + STT + Exchange transaction charge + GST + SEBI charge +Stamp Duty")</f>
        <v/>
      </c>
      <c r="J28" s="208">
        <f>D28*(F28+E28)                  +N(" OTY*(Buy price+Sell price) ")</f>
        <v/>
      </c>
      <c r="K28" s="209">
        <f>IF(H28=0," - ",IF(H28&gt;0,"Profit","Loss"))</f>
        <v/>
      </c>
      <c r="L28" s="210">
        <f>IFERROR(H28/(D28*E28)," - ")</f>
        <v/>
      </c>
      <c r="M28" s="150" t="n"/>
      <c r="N28" s="240" t="n"/>
      <c r="O28" s="241" t="n"/>
      <c r="P28" s="221" t="n"/>
      <c r="Q28" s="244" t="n"/>
      <c r="R28" s="240" t="n"/>
      <c r="S28" s="150" t="n"/>
      <c r="T28" s="215">
        <f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/>
      </c>
      <c r="U28" s="216">
        <f>0.00025*(D28*F28)            +N("  0.025% on the sell side ")</f>
        <v/>
      </c>
      <c r="V28" s="229">
        <f>0.0000325*J28</f>
        <v/>
      </c>
      <c r="W28" s="217">
        <f>0.18*(T28+V28)</f>
        <v/>
      </c>
      <c r="X28" s="230">
        <f>0.0000005*J28</f>
        <v/>
      </c>
      <c r="Y28" s="218">
        <f>0.00002*J28</f>
        <v/>
      </c>
      <c r="Z28" s="150" t="n"/>
      <c r="AA28" s="151" t="n"/>
      <c r="AB28" s="150" t="n"/>
      <c r="AC28" s="150" t="n"/>
      <c r="AD28" s="150" t="n"/>
      <c r="AE28" s="150" t="n"/>
      <c r="AF28" s="150" t="n"/>
      <c r="AG28" s="150" t="n"/>
    </row>
    <row r="29" ht="21.3" customHeight="1" s="144">
      <c r="A29" s="219" t="n"/>
      <c r="B29" s="220" t="n"/>
      <c r="C29" s="221" t="n"/>
      <c r="D29" s="222" t="n"/>
      <c r="E29" s="223" t="n"/>
      <c r="F29" s="224" t="n"/>
      <c r="G29" s="205">
        <f>D29*(F29-E29)            +N(" QTY*(buy price-Sell price ) ")</f>
        <v/>
      </c>
      <c r="H29" s="206">
        <f>G29-SUM(T29:Y29)                   +N(" NET P&amp;L-Total Charges")</f>
        <v/>
      </c>
      <c r="I29" s="207">
        <f>SUM(T29:Y29)                  +N(" Brokerage + STT + Exchange transaction charge + GST + SEBI charge +Stamp Duty")</f>
        <v/>
      </c>
      <c r="J29" s="208">
        <f>D29*(F29+E29)                  +N(" OTY*(Buy price+Sell price) ")</f>
        <v/>
      </c>
      <c r="K29" s="209">
        <f>IF(H29=0," - ",IF(H29&gt;0,"Profit","Loss"))</f>
        <v/>
      </c>
      <c r="L29" s="210">
        <f>IFERROR(H29/(D29*E29)," - ")</f>
        <v/>
      </c>
      <c r="M29" s="150" t="n"/>
      <c r="N29" s="240" t="n"/>
      <c r="O29" s="241" t="n"/>
      <c r="P29" s="221" t="n"/>
      <c r="Q29" s="244" t="n"/>
      <c r="R29" s="240" t="n"/>
      <c r="S29" s="150" t="n"/>
      <c r="T29" s="215">
        <f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/>
      </c>
      <c r="U29" s="216">
        <f>0.00025*(D29*F29)            +N("  0.025% on the sell side ")</f>
        <v/>
      </c>
      <c r="V29" s="229">
        <f>0.0000325*J29</f>
        <v/>
      </c>
      <c r="W29" s="217">
        <f>0.18*(T29+V29)</f>
        <v/>
      </c>
      <c r="X29" s="230">
        <f>0.0000005*J29</f>
        <v/>
      </c>
      <c r="Y29" s="218">
        <f>0.00002*J29</f>
        <v/>
      </c>
      <c r="Z29" s="150" t="n"/>
      <c r="AA29" s="151" t="n"/>
      <c r="AB29" s="150" t="n"/>
      <c r="AC29" s="150" t="n"/>
      <c r="AD29" s="150" t="n"/>
      <c r="AE29" s="150" t="n"/>
      <c r="AF29" s="150" t="n"/>
      <c r="AG29" s="150" t="n"/>
    </row>
    <row r="30" ht="21.3" customHeight="1" s="144">
      <c r="A30" s="219" t="n"/>
      <c r="B30" s="220" t="n"/>
      <c r="C30" s="221" t="n"/>
      <c r="D30" s="222" t="n"/>
      <c r="E30" s="223" t="n"/>
      <c r="F30" s="224" t="n"/>
      <c r="G30" s="205">
        <f>D30*(F30-E30)            +N(" QTY*(buy price-Sell price ) ")</f>
        <v/>
      </c>
      <c r="H30" s="206">
        <f>G30-SUM(T30:Y30)                   +N(" NET P&amp;L-Total Charges")</f>
        <v/>
      </c>
      <c r="I30" s="207">
        <f>SUM(T30:Y30)                  +N(" Brokerage + STT + Exchange transaction charge + GST + SEBI charge +Stamp Duty")</f>
        <v/>
      </c>
      <c r="J30" s="208">
        <f>D30*(F30+E30)                  +N(" OTY*(Buy price+Sell price) ")</f>
        <v/>
      </c>
      <c r="K30" s="209">
        <f>IF(H30=0," - ",IF(H30&gt;0,"Profit","Loss"))</f>
        <v/>
      </c>
      <c r="L30" s="210">
        <f>IFERROR(H30/(D30*E30)," - ")</f>
        <v/>
      </c>
      <c r="M30" s="150" t="n"/>
      <c r="N30" s="240" t="n"/>
      <c r="O30" s="241" t="n"/>
      <c r="P30" s="221" t="n"/>
      <c r="Q30" s="244" t="n"/>
      <c r="R30" s="240" t="n"/>
      <c r="S30" s="150" t="n"/>
      <c r="T30" s="215">
        <f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/>
      </c>
      <c r="U30" s="216">
        <f>0.00025*(D30*F30)            +N("  0.025% on the sell side ")</f>
        <v/>
      </c>
      <c r="V30" s="229">
        <f>0.0000325*J30</f>
        <v/>
      </c>
      <c r="W30" s="217">
        <f>0.18*(T30+V30)</f>
        <v/>
      </c>
      <c r="X30" s="230">
        <f>0.0000005*J30</f>
        <v/>
      </c>
      <c r="Y30" s="218">
        <f>0.00002*J30</f>
        <v/>
      </c>
      <c r="Z30" s="150" t="n"/>
      <c r="AA30" s="151" t="n"/>
      <c r="AB30" s="150" t="n"/>
      <c r="AC30" s="150" t="n"/>
      <c r="AD30" s="150" t="n"/>
      <c r="AE30" s="150" t="n"/>
      <c r="AF30" s="150" t="n"/>
      <c r="AG30" s="150" t="n"/>
    </row>
    <row r="31" ht="21.3" customHeight="1" s="144">
      <c r="A31" s="246" t="n"/>
      <c r="B31" s="220" t="n"/>
      <c r="C31" s="221" t="n"/>
      <c r="D31" s="222" t="n"/>
      <c r="E31" s="223" t="n"/>
      <c r="F31" s="224" t="n"/>
      <c r="G31" s="205">
        <f>D31*(F31-E31)            +N(" QTY*(buy price-Sell price ) ")</f>
        <v/>
      </c>
      <c r="H31" s="206">
        <f>G31-SUM(T31:Y31)                   +N(" NET P&amp;L-Total Charges")</f>
        <v/>
      </c>
      <c r="I31" s="207">
        <f>SUM(T31:Y31)                  +N(" Brokerage + STT + Exchange transaction charge + GST + SEBI charge +Stamp Duty")</f>
        <v/>
      </c>
      <c r="J31" s="208">
        <f>D31*(F31+E31)                  +N(" OTY*(Buy price+Sell price) ")</f>
        <v/>
      </c>
      <c r="K31" s="209">
        <f>IF(H31=0," - ",IF(H31&gt;0,"Profit","Loss"))</f>
        <v/>
      </c>
      <c r="L31" s="210">
        <f>IFERROR(H31/(D31*E31)," - ")</f>
        <v/>
      </c>
      <c r="M31" s="150" t="n"/>
      <c r="N31" s="240" t="n"/>
      <c r="O31" s="241" t="n"/>
      <c r="P31" s="221" t="n"/>
      <c r="Q31" s="244" t="n"/>
      <c r="R31" s="240" t="n"/>
      <c r="S31" s="150" t="n"/>
      <c r="T31" s="215">
        <f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/>
      </c>
      <c r="U31" s="216">
        <f>0.00025*(D31*F31)            +N("  0.025% on the sell side ")</f>
        <v/>
      </c>
      <c r="V31" s="229">
        <f>0.0000325*J31</f>
        <v/>
      </c>
      <c r="W31" s="217">
        <f>0.18*(T31+V31)</f>
        <v/>
      </c>
      <c r="X31" s="230">
        <f>0.0000005*J31</f>
        <v/>
      </c>
      <c r="Y31" s="218">
        <f>0.00002*J31</f>
        <v/>
      </c>
      <c r="Z31" s="150" t="n"/>
      <c r="AA31" s="151" t="n"/>
      <c r="AB31" s="150" t="n"/>
      <c r="AC31" s="150" t="n"/>
      <c r="AD31" s="150" t="n"/>
      <c r="AE31" s="150" t="n"/>
      <c r="AF31" s="150" t="n"/>
      <c r="AG31" s="150" t="n"/>
    </row>
    <row r="32" ht="21.3" customHeight="1" s="144">
      <c r="A32" s="246" t="n"/>
      <c r="B32" s="220" t="n"/>
      <c r="C32" s="221" t="n"/>
      <c r="D32" s="222" t="n"/>
      <c r="E32" s="223" t="n"/>
      <c r="F32" s="224" t="n"/>
      <c r="G32" s="205">
        <f>D32*(F32-E32)            +N(" QTY*(buy price-Sell price ) ")</f>
        <v/>
      </c>
      <c r="H32" s="206">
        <f>G32-SUM(T32:Y32)                   +N(" NET P&amp;L-Total Charges")</f>
        <v/>
      </c>
      <c r="I32" s="207">
        <f>SUM(T32:Y32)                  +N(" Brokerage + STT + Exchange transaction charge + GST + SEBI charge +Stamp Duty")</f>
        <v/>
      </c>
      <c r="J32" s="208">
        <f>D32*(F32+E32)                  +N(" OTY*(Buy price+Sell price) ")</f>
        <v/>
      </c>
      <c r="K32" s="209">
        <f>IF(H32=0," - ",IF(H32&gt;0,"Profit","Loss"))</f>
        <v/>
      </c>
      <c r="L32" s="210">
        <f>IFERROR(H32/(D32*E32)," - ")</f>
        <v/>
      </c>
      <c r="M32" s="150" t="n"/>
      <c r="N32" s="240" t="n"/>
      <c r="O32" s="241" t="n"/>
      <c r="P32" s="221" t="n"/>
      <c r="Q32" s="244" t="n"/>
      <c r="R32" s="240" t="n"/>
      <c r="S32" s="150" t="n"/>
      <c r="T32" s="215">
        <f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/>
      </c>
      <c r="U32" s="216">
        <f>0.00025*(D32*F32)            +N("  0.025% on the sell side ")</f>
        <v/>
      </c>
      <c r="V32" s="229">
        <f>0.0000325*J32</f>
        <v/>
      </c>
      <c r="W32" s="217">
        <f>0.18*(T32+V32)</f>
        <v/>
      </c>
      <c r="X32" s="230">
        <f>0.0000005*J32</f>
        <v/>
      </c>
      <c r="Y32" s="218">
        <f>0.00002*J32</f>
        <v/>
      </c>
      <c r="Z32" s="150" t="n"/>
      <c r="AA32" s="151" t="n"/>
      <c r="AB32" s="150" t="n"/>
      <c r="AC32" s="150" t="n"/>
      <c r="AD32" s="150" t="n"/>
      <c r="AE32" s="150" t="n"/>
      <c r="AF32" s="150" t="n"/>
      <c r="AG32" s="150" t="n"/>
    </row>
    <row r="33" ht="21.3" customHeight="1" s="144">
      <c r="A33" s="246" t="n"/>
      <c r="B33" s="220" t="n"/>
      <c r="C33" s="221" t="n"/>
      <c r="D33" s="222" t="n"/>
      <c r="E33" s="223" t="n"/>
      <c r="F33" s="224" t="n"/>
      <c r="G33" s="205">
        <f>D33*(F33-E33)            +N(" QTY*(buy price-Sell price ) ")</f>
        <v/>
      </c>
      <c r="H33" s="206">
        <f>G33-SUM(T33:Y33)                   +N(" NET P&amp;L-Total Charges")</f>
        <v/>
      </c>
      <c r="I33" s="207">
        <f>SUM(T33:Y33)                  +N(" Brokerage + STT + Exchange transaction charge + GST + SEBI charge +Stamp Duty")</f>
        <v/>
      </c>
      <c r="J33" s="208">
        <f>D33*(F33+E33)                  +N(" OTY*(Buy price+Sell price) ")</f>
        <v/>
      </c>
      <c r="K33" s="209">
        <f>IF(H33=0," - ",IF(H33&gt;0,"Profit","Loss"))</f>
        <v/>
      </c>
      <c r="L33" s="210">
        <f>IFERROR(H33/(D33*E33)," - ")</f>
        <v/>
      </c>
      <c r="M33" s="150" t="n"/>
      <c r="N33" s="240" t="n"/>
      <c r="O33" s="241" t="n"/>
      <c r="P33" s="221" t="n"/>
      <c r="Q33" s="244" t="n"/>
      <c r="R33" s="240" t="n"/>
      <c r="S33" s="150" t="n"/>
      <c r="T33" s="215">
        <f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/>
      </c>
      <c r="U33" s="216">
        <f>0.00025*(D33*F33)            +N("  0.025% on the sell side ")</f>
        <v/>
      </c>
      <c r="V33" s="229">
        <f>0.0000325*J33</f>
        <v/>
      </c>
      <c r="W33" s="217">
        <f>0.18*(T33+V33)</f>
        <v/>
      </c>
      <c r="X33" s="230">
        <f>0.0000005*J33</f>
        <v/>
      </c>
      <c r="Y33" s="218">
        <f>0.00002*J33</f>
        <v/>
      </c>
      <c r="Z33" s="150" t="n"/>
      <c r="AA33" s="151" t="n"/>
      <c r="AB33" s="150" t="n"/>
      <c r="AC33" s="150" t="n"/>
      <c r="AD33" s="150" t="n"/>
      <c r="AE33" s="150" t="n"/>
      <c r="AF33" s="150" t="n"/>
      <c r="AG33" s="150" t="n"/>
    </row>
    <row r="34" ht="21.3" customHeight="1" s="144">
      <c r="A34" s="199" t="n"/>
      <c r="B34" s="220" t="n"/>
      <c r="C34" s="221" t="n"/>
      <c r="D34" s="222" t="n"/>
      <c r="E34" s="223" t="n"/>
      <c r="F34" s="224" t="n"/>
      <c r="G34" s="205">
        <f>D34*(F34-E34)            +N(" QTY*(buy price-Sell price ) ")</f>
        <v/>
      </c>
      <c r="H34" s="206">
        <f>G34-SUM(T34:Y34)                   +N(" NET P&amp;L-Total Charges")</f>
        <v/>
      </c>
      <c r="I34" s="207">
        <f>SUM(T34:Y34)                  +N(" Brokerage + STT + Exchange transaction charge + GST + SEBI charge +Stamp Duty")</f>
        <v/>
      </c>
      <c r="J34" s="208">
        <f>D34*(F34+E34)                  +N(" OTY*(Buy price+Sell price) ")</f>
        <v/>
      </c>
      <c r="K34" s="209">
        <f>IF(H34=0," - ",IF(H34&gt;0,"Profit","Loss"))</f>
        <v/>
      </c>
      <c r="L34" s="210">
        <f>IFERROR(H34/(D34*E34)," - ")</f>
        <v/>
      </c>
      <c r="M34" s="150" t="n"/>
      <c r="N34" s="240" t="n"/>
      <c r="O34" s="241" t="n"/>
      <c r="P34" s="221" t="n"/>
      <c r="Q34" s="244" t="n"/>
      <c r="R34" s="240" t="n"/>
      <c r="S34" s="150" t="n"/>
      <c r="T34" s="215">
        <f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/>
      </c>
      <c r="U34" s="216">
        <f>0.00025*(D34*F34)            +N("  0.025% on the sell side ")</f>
        <v/>
      </c>
      <c r="V34" s="229">
        <f>0.0000325*J34</f>
        <v/>
      </c>
      <c r="W34" s="217">
        <f>0.18*(T34+V34)</f>
        <v/>
      </c>
      <c r="X34" s="230">
        <f>0.0000005*J34</f>
        <v/>
      </c>
      <c r="Y34" s="218">
        <f>0.00002*J34</f>
        <v/>
      </c>
      <c r="Z34" s="150" t="n"/>
      <c r="AA34" s="151" t="n"/>
      <c r="AB34" s="150" t="n"/>
      <c r="AC34" s="150" t="n"/>
      <c r="AD34" s="150" t="n"/>
      <c r="AE34" s="150" t="n"/>
      <c r="AF34" s="150" t="n"/>
      <c r="AG34" s="150" t="n"/>
    </row>
    <row r="35" ht="21.3" customHeight="1" s="144">
      <c r="A35" s="199" t="n"/>
      <c r="B35" s="220" t="n"/>
      <c r="C35" s="221" t="n"/>
      <c r="D35" s="222" t="n"/>
      <c r="E35" s="223" t="n"/>
      <c r="F35" s="224" t="n"/>
      <c r="G35" s="205">
        <f>D35*(F35-E35)            +N(" QTY*(buy price-Sell price ) ")</f>
        <v/>
      </c>
      <c r="H35" s="206">
        <f>G35-SUM(T35:Y35)                   +N(" NET P&amp;L-Total Charges")</f>
        <v/>
      </c>
      <c r="I35" s="207">
        <f>SUM(T35:Y35)                  +N(" Brokerage + STT + Exchange transaction charge + GST + SEBI charge +Stamp Duty")</f>
        <v/>
      </c>
      <c r="J35" s="208">
        <f>D35*(F35+E35)                  +N(" OTY*(Buy price+Sell price) ")</f>
        <v/>
      </c>
      <c r="K35" s="209">
        <f>IF(H35=0," - ",IF(H35&gt;0,"Profit","Loss"))</f>
        <v/>
      </c>
      <c r="L35" s="210">
        <f>IFERROR(H35/(D35*E35)," - ")</f>
        <v/>
      </c>
      <c r="M35" s="150" t="n"/>
      <c r="N35" s="240" t="n"/>
      <c r="O35" s="241" t="n"/>
      <c r="P35" s="221" t="n"/>
      <c r="Q35" s="244" t="n"/>
      <c r="R35" s="240" t="n"/>
      <c r="S35" s="150" t="n"/>
      <c r="T35" s="215">
        <f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/>
      </c>
      <c r="U35" s="216">
        <f>0.00025*(D35*F35)            +N("  0.025% on the sell side ")</f>
        <v/>
      </c>
      <c r="V35" s="229">
        <f>0.0000325*J35</f>
        <v/>
      </c>
      <c r="W35" s="217">
        <f>0.18*(T35+V35)</f>
        <v/>
      </c>
      <c r="X35" s="230">
        <f>0.0000005*J35</f>
        <v/>
      </c>
      <c r="Y35" s="218">
        <f>0.00002*J35</f>
        <v/>
      </c>
      <c r="Z35" s="150" t="n"/>
      <c r="AA35" s="151" t="n"/>
      <c r="AB35" s="150" t="n"/>
      <c r="AC35" s="150" t="n"/>
      <c r="AD35" s="150" t="n"/>
      <c r="AE35" s="150" t="n"/>
      <c r="AF35" s="150" t="n"/>
      <c r="AG35" s="150" t="n"/>
    </row>
    <row r="36" ht="21.3" customHeight="1" s="144">
      <c r="A36" s="199" t="n"/>
      <c r="B36" s="220" t="n"/>
      <c r="C36" s="221" t="n"/>
      <c r="D36" s="222" t="n"/>
      <c r="E36" s="223" t="n"/>
      <c r="F36" s="224" t="n"/>
      <c r="G36" s="205">
        <f>D36*(F36-E36)            +N(" QTY*(buy price-Sell price ) ")</f>
        <v/>
      </c>
      <c r="H36" s="206">
        <f>G36-SUM(T36:Y36)                   +N(" NET P&amp;L-Total Charges")</f>
        <v/>
      </c>
      <c r="I36" s="207">
        <f>SUM(T36:Y36)                  +N(" Brokerage + STT + Exchange transaction charge + GST + SEBI charge +Stamp Duty")</f>
        <v/>
      </c>
      <c r="J36" s="208">
        <f>D36*(F36+E36)                  +N(" OTY*(Buy price+Sell price) ")</f>
        <v/>
      </c>
      <c r="K36" s="209">
        <f>IF(H36=0," - ",IF(H36&gt;0,"Profit","Loss"))</f>
        <v/>
      </c>
      <c r="L36" s="210">
        <f>IFERROR(H36/(D36*E36)," - ")</f>
        <v/>
      </c>
      <c r="M36" s="150" t="n"/>
      <c r="N36" s="240" t="n"/>
      <c r="O36" s="241" t="n"/>
      <c r="P36" s="221" t="n"/>
      <c r="Q36" s="244" t="n"/>
      <c r="R36" s="240" t="n"/>
      <c r="S36" s="150" t="n"/>
      <c r="T36" s="215">
        <f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/>
      </c>
      <c r="U36" s="216">
        <f>0.00025*(D36*F36)            +N("  0.025% on the sell side ")</f>
        <v/>
      </c>
      <c r="V36" s="229">
        <f>0.0000325*J36</f>
        <v/>
      </c>
      <c r="W36" s="217">
        <f>0.18*(T36+V36)</f>
        <v/>
      </c>
      <c r="X36" s="230">
        <f>0.0000005*J36</f>
        <v/>
      </c>
      <c r="Y36" s="218">
        <f>0.00002*J36</f>
        <v/>
      </c>
      <c r="Z36" s="150" t="n"/>
      <c r="AA36" s="151" t="n"/>
      <c r="AB36" s="150" t="n"/>
      <c r="AC36" s="150" t="n"/>
      <c r="AD36" s="150" t="n"/>
      <c r="AE36" s="150" t="n"/>
      <c r="AF36" s="150" t="n"/>
      <c r="AG36" s="150" t="n"/>
    </row>
    <row r="37" ht="21.3" customHeight="1" s="144">
      <c r="A37" s="219" t="n"/>
      <c r="B37" s="220" t="n"/>
      <c r="C37" s="221" t="n"/>
      <c r="D37" s="222" t="n"/>
      <c r="E37" s="223" t="n"/>
      <c r="F37" s="224" t="n"/>
      <c r="G37" s="205">
        <f>D37*(F37-E37)            +N(" QTY*(buy price-Sell price ) ")</f>
        <v/>
      </c>
      <c r="H37" s="206">
        <f>G37-SUM(T37:Y37)                   +N(" NET P&amp;L-Total Charges")</f>
        <v/>
      </c>
      <c r="I37" s="207">
        <f>SUM(T37:Y37)                  +N(" Brokerage + STT + Exchange transaction charge + GST + SEBI charge +Stamp Duty")</f>
        <v/>
      </c>
      <c r="J37" s="208">
        <f>D37*(F37+E37)                  +N(" OTY*(Buy price+Sell price) ")</f>
        <v/>
      </c>
      <c r="K37" s="209">
        <f>IF(H37=0," - ",IF(H37&gt;0,"Profit","Loss"))</f>
        <v/>
      </c>
      <c r="L37" s="210">
        <f>IFERROR(H37/(D37*E37)," - ")</f>
        <v/>
      </c>
      <c r="M37" s="150" t="n"/>
      <c r="N37" s="240" t="n"/>
      <c r="O37" s="241" t="n"/>
      <c r="P37" s="221" t="n"/>
      <c r="Q37" s="244" t="n"/>
      <c r="R37" s="240" t="n"/>
      <c r="S37" s="150" t="n"/>
      <c r="T37" s="215">
        <f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/>
      </c>
      <c r="U37" s="216">
        <f>0.00025*(D37*F37)            +N("  0.025% on the sell side ")</f>
        <v/>
      </c>
      <c r="V37" s="229">
        <f>0.0000325*J37</f>
        <v/>
      </c>
      <c r="W37" s="217">
        <f>0.18*(T37+V37)</f>
        <v/>
      </c>
      <c r="X37" s="230">
        <f>0.0000005*J37</f>
        <v/>
      </c>
      <c r="Y37" s="218">
        <f>0.00002*J37</f>
        <v/>
      </c>
      <c r="Z37" s="150" t="n"/>
      <c r="AA37" s="151" t="n"/>
      <c r="AB37" s="150" t="n"/>
      <c r="AC37" s="150" t="n"/>
      <c r="AD37" s="150" t="n"/>
      <c r="AE37" s="150" t="n"/>
      <c r="AF37" s="150" t="n"/>
      <c r="AG37" s="150" t="n"/>
    </row>
    <row r="38" ht="21.3" customHeight="1" s="144">
      <c r="A38" s="199" t="n"/>
      <c r="B38" s="220" t="n"/>
      <c r="C38" s="221" t="n"/>
      <c r="D38" s="222" t="n"/>
      <c r="E38" s="223" t="n"/>
      <c r="F38" s="224" t="n"/>
      <c r="G38" s="205">
        <f>D38*(F38-E38)            +N(" QTY*(buy price-Sell price ) ")</f>
        <v/>
      </c>
      <c r="H38" s="206">
        <f>G38-SUM(T38:Y38)                   +N(" NET P&amp;L-Total Charges")</f>
        <v/>
      </c>
      <c r="I38" s="207">
        <f>SUM(T38:Y38)                  +N(" Brokerage + STT + Exchange transaction charge + GST + SEBI charge +Stamp Duty")</f>
        <v/>
      </c>
      <c r="J38" s="208">
        <f>D38*(F38+E38)                  +N(" OTY*(Buy price+Sell price) ")</f>
        <v/>
      </c>
      <c r="K38" s="209">
        <f>IF(H38=0," - ",IF(H38&gt;0,"Profit","Loss"))</f>
        <v/>
      </c>
      <c r="L38" s="210">
        <f>IFERROR(H38/(D38*E38)," - ")</f>
        <v/>
      </c>
      <c r="M38" s="150" t="n"/>
      <c r="N38" s="240" t="n"/>
      <c r="O38" s="241" t="n"/>
      <c r="P38" s="221" t="n"/>
      <c r="Q38" s="244" t="n"/>
      <c r="R38" s="240" t="n"/>
      <c r="S38" s="150" t="n"/>
      <c r="T38" s="215">
        <f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/>
      </c>
      <c r="U38" s="216">
        <f>0.00025*(D38*F38)            +N("  0.025% on the sell side ")</f>
        <v/>
      </c>
      <c r="V38" s="229">
        <f>0.0000325*J38</f>
        <v/>
      </c>
      <c r="W38" s="217">
        <f>0.18*(T38+V38)</f>
        <v/>
      </c>
      <c r="X38" s="230">
        <f>0.0000005*J38</f>
        <v/>
      </c>
      <c r="Y38" s="218">
        <f>0.00002*J38</f>
        <v/>
      </c>
      <c r="Z38" s="150" t="n"/>
      <c r="AA38" s="151" t="n"/>
      <c r="AB38" s="150" t="n"/>
      <c r="AC38" s="150" t="n"/>
      <c r="AD38" s="150" t="n"/>
      <c r="AE38" s="150" t="n"/>
      <c r="AF38" s="150" t="n"/>
      <c r="AG38" s="150" t="n"/>
    </row>
    <row r="39" ht="21.3" customHeight="1" s="144">
      <c r="A39" s="199" t="n"/>
      <c r="B39" s="220" t="n"/>
      <c r="C39" s="244" t="n"/>
      <c r="D39" s="222" t="n"/>
      <c r="E39" s="223" t="n"/>
      <c r="F39" s="224" t="n"/>
      <c r="G39" s="205">
        <f>D39*(F39-E39)            +N(" QTY*(buy price-Sell price ) ")</f>
        <v/>
      </c>
      <c r="H39" s="206">
        <f>G39-SUM(T39:Y39)                   +N(" NET P&amp;L-Total Charges")</f>
        <v/>
      </c>
      <c r="I39" s="207">
        <f>SUM(T39:Y39)                  +N(" Brokerage + STT + Exchange transaction charge + GST + SEBI charge +Stamp Duty")</f>
        <v/>
      </c>
      <c r="J39" s="208">
        <f>D39*(F39+E39)                  +N(" OTY*(Buy price+Sell price) ")</f>
        <v/>
      </c>
      <c r="K39" s="209">
        <f>IF(H39=0," - ",IF(H39&gt;0,"Profit","Loss"))</f>
        <v/>
      </c>
      <c r="L39" s="210">
        <f>IFERROR(H39/(D39*E39)," - ")</f>
        <v/>
      </c>
      <c r="M39" s="150" t="n"/>
      <c r="N39" s="240" t="n"/>
      <c r="O39" s="241" t="n"/>
      <c r="P39" s="221" t="n"/>
      <c r="Q39" s="244" t="n"/>
      <c r="R39" s="240" t="n"/>
      <c r="S39" s="150" t="n"/>
      <c r="T39" s="215">
        <f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/>
      </c>
      <c r="U39" s="216">
        <f>0.00025*(D39*F39)            +N("  0.025% on the sell side ")</f>
        <v/>
      </c>
      <c r="V39" s="229">
        <f>0.0000325*J39</f>
        <v/>
      </c>
      <c r="W39" s="217">
        <f>0.18*(T39+V39)</f>
        <v/>
      </c>
      <c r="X39" s="230">
        <f>0.0000005*J39</f>
        <v/>
      </c>
      <c r="Y39" s="218">
        <f>0.00002*J39</f>
        <v/>
      </c>
      <c r="Z39" s="150" t="n"/>
      <c r="AA39" s="151" t="n"/>
      <c r="AB39" s="150" t="n"/>
      <c r="AC39" s="150" t="n"/>
      <c r="AD39" s="150" t="n"/>
      <c r="AE39" s="150" t="n"/>
      <c r="AF39" s="150" t="n"/>
      <c r="AG39" s="150" t="n"/>
    </row>
    <row r="40" ht="21.3" customHeight="1" s="144">
      <c r="A40" s="199" t="n"/>
      <c r="B40" s="220" t="n"/>
      <c r="C40" s="221" t="n"/>
      <c r="D40" s="222" t="n"/>
      <c r="E40" s="223" t="n"/>
      <c r="F40" s="224" t="n"/>
      <c r="G40" s="205">
        <f>D40*(F40-E40)            +N(" QTY*(buy price-Sell price ) ")</f>
        <v/>
      </c>
      <c r="H40" s="206">
        <f>G40-SUM(T40:Y40)                   +N(" NET P&amp;L-Total Charges")</f>
        <v/>
      </c>
      <c r="I40" s="207">
        <f>SUM(T40:Y40)                  +N(" Brokerage + STT + Exchange transaction charge + GST + SEBI charge +Stamp Duty")</f>
        <v/>
      </c>
      <c r="J40" s="208">
        <f>D40*(F40+E40)                  +N(" OTY*(Buy price+Sell price) ")</f>
        <v/>
      </c>
      <c r="K40" s="209">
        <f>IF(H40=0," - ",IF(H40&gt;0,"Profit","Loss"))</f>
        <v/>
      </c>
      <c r="L40" s="210">
        <f>IFERROR(H40/(D40*E40)," - ")</f>
        <v/>
      </c>
      <c r="M40" s="150" t="n"/>
      <c r="N40" s="240" t="n"/>
      <c r="O40" s="241" t="n"/>
      <c r="P40" s="221" t="n"/>
      <c r="Q40" s="244" t="n"/>
      <c r="R40" s="240" t="n"/>
      <c r="S40" s="150" t="n"/>
      <c r="T40" s="215">
        <f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/>
      </c>
      <c r="U40" s="216">
        <f>0.00025*(D40*F40)            +N("  0.025% on the sell side ")</f>
        <v/>
      </c>
      <c r="V40" s="229">
        <f>0.0000325*J40</f>
        <v/>
      </c>
      <c r="W40" s="217">
        <f>0.18*(T40+V40)</f>
        <v/>
      </c>
      <c r="X40" s="230">
        <f>0.0000005*J40</f>
        <v/>
      </c>
      <c r="Y40" s="218">
        <f>0.00002*J40</f>
        <v/>
      </c>
      <c r="Z40" s="150" t="n"/>
      <c r="AA40" s="151" t="n"/>
      <c r="AB40" s="150" t="n"/>
      <c r="AC40" s="150" t="n"/>
      <c r="AD40" s="150" t="n"/>
      <c r="AE40" s="150" t="n"/>
      <c r="AF40" s="150" t="n"/>
      <c r="AG40" s="150" t="n"/>
    </row>
    <row r="41" ht="21.3" customHeight="1" s="144">
      <c r="A41" s="219" t="n"/>
      <c r="B41" s="220" t="n"/>
      <c r="C41" s="221" t="n"/>
      <c r="D41" s="222" t="n"/>
      <c r="E41" s="223" t="n"/>
      <c r="F41" s="224" t="n"/>
      <c r="G41" s="205">
        <f>D41*(F41-E41)            +N(" QTY*(buy price-Sell price ) ")</f>
        <v/>
      </c>
      <c r="H41" s="206">
        <f>G41-SUM(T41:Y41)                   +N(" NET P&amp;L-Total Charges")</f>
        <v/>
      </c>
      <c r="I41" s="207">
        <f>SUM(T41:Y41)                  +N(" Brokerage + STT + Exchange transaction charge + GST + SEBI charge +Stamp Duty")</f>
        <v/>
      </c>
      <c r="J41" s="208">
        <f>D41*(F41+E41)                  +N(" OTY*(Buy price+Sell price) ")</f>
        <v/>
      </c>
      <c r="K41" s="209">
        <f>IF(H41=0," - ",IF(H41&gt;0,"Profit","Loss"))</f>
        <v/>
      </c>
      <c r="L41" s="210">
        <f>IFERROR(H41/(D41*E41)," - ")</f>
        <v/>
      </c>
      <c r="M41" s="150" t="n"/>
      <c r="N41" s="240" t="n"/>
      <c r="O41" s="241" t="n"/>
      <c r="P41" s="221" t="n"/>
      <c r="Q41" s="244" t="n"/>
      <c r="R41" s="240" t="n"/>
      <c r="S41" s="150" t="n"/>
      <c r="T41" s="215">
        <f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/>
      </c>
      <c r="U41" s="216">
        <f>0.00025*(D41*F41)            +N("  0.025% on the sell side ")</f>
        <v/>
      </c>
      <c r="V41" s="229">
        <f>0.0000325*J41</f>
        <v/>
      </c>
      <c r="W41" s="217">
        <f>0.18*(T41+V41)</f>
        <v/>
      </c>
      <c r="X41" s="230">
        <f>0.0000005*J41</f>
        <v/>
      </c>
      <c r="Y41" s="218">
        <f>0.00002*J41</f>
        <v/>
      </c>
      <c r="Z41" s="150" t="n"/>
      <c r="AA41" s="151" t="n"/>
      <c r="AB41" s="150" t="n"/>
      <c r="AC41" s="150" t="n"/>
      <c r="AD41" s="150" t="n"/>
      <c r="AE41" s="150" t="n"/>
      <c r="AF41" s="150" t="n"/>
      <c r="AG41" s="150" t="n"/>
    </row>
    <row r="42" ht="21.3" customHeight="1" s="144">
      <c r="A42" s="219" t="n"/>
      <c r="B42" s="220" t="n"/>
      <c r="C42" s="221" t="n"/>
      <c r="D42" s="222" t="n"/>
      <c r="E42" s="223" t="n"/>
      <c r="F42" s="224" t="n"/>
      <c r="G42" s="205">
        <f>D42*(F42-E42)            +N(" QTY*(buy price-Sell price ) ")</f>
        <v/>
      </c>
      <c r="H42" s="206">
        <f>G42-SUM(T42:Y42)                   +N(" NET P&amp;L-Total Charges")</f>
        <v/>
      </c>
      <c r="I42" s="207">
        <f>SUM(T42:Y42)                  +N(" Brokerage + STT + Exchange transaction charge + GST + SEBI charge +Stamp Duty")</f>
        <v/>
      </c>
      <c r="J42" s="208">
        <f>D42*(F42+E42)                  +N(" OTY*(Buy price+Sell price) ")</f>
        <v/>
      </c>
      <c r="K42" s="209">
        <f>IF(H42=0," - ",IF(H42&gt;0,"Profit","Loss"))</f>
        <v/>
      </c>
      <c r="L42" s="210">
        <f>IFERROR(H42/(D42*E42)," - ")</f>
        <v/>
      </c>
      <c r="M42" s="150" t="n"/>
      <c r="N42" s="240" t="n"/>
      <c r="O42" s="241" t="n"/>
      <c r="P42" s="221" t="n"/>
      <c r="Q42" s="244" t="n"/>
      <c r="R42" s="240" t="n"/>
      <c r="S42" s="150" t="n"/>
      <c r="T42" s="215">
        <f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/>
      </c>
      <c r="U42" s="216">
        <f>0.00025*(D42*F42)            +N("  0.025% on the sell side ")</f>
        <v/>
      </c>
      <c r="V42" s="229">
        <f>0.0000325*J42</f>
        <v/>
      </c>
      <c r="W42" s="217">
        <f>0.18*(T42+V42)</f>
        <v/>
      </c>
      <c r="X42" s="230">
        <f>0.0000005*J42</f>
        <v/>
      </c>
      <c r="Y42" s="218">
        <f>0.00002*J42</f>
        <v/>
      </c>
      <c r="Z42" s="150" t="n"/>
      <c r="AA42" s="151" t="n"/>
      <c r="AB42" s="150" t="n"/>
      <c r="AC42" s="150" t="n"/>
      <c r="AD42" s="150" t="n"/>
      <c r="AE42" s="150" t="n"/>
      <c r="AF42" s="150" t="n"/>
      <c r="AG42" s="150" t="n"/>
    </row>
    <row r="43" ht="21.3" customHeight="1" s="144">
      <c r="A43" s="219" t="n"/>
      <c r="B43" s="220" t="n"/>
      <c r="C43" s="221" t="n"/>
      <c r="D43" s="222" t="n"/>
      <c r="E43" s="223" t="n"/>
      <c r="F43" s="224" t="n"/>
      <c r="G43" s="205">
        <f>D43*(F43-E43)            +N(" QTY*(buy price-Sell price ) ")</f>
        <v/>
      </c>
      <c r="H43" s="206">
        <f>G43-SUM(T43:Y43)                   +N(" NET P&amp;L-Total Charges")</f>
        <v/>
      </c>
      <c r="I43" s="207">
        <f>SUM(T43:Y43)                  +N(" Brokerage + STT + Exchange transaction charge + GST + SEBI charge +Stamp Duty")</f>
        <v/>
      </c>
      <c r="J43" s="208">
        <f>D43*(F43+E43)                  +N(" OTY*(Buy price+Sell price) ")</f>
        <v/>
      </c>
      <c r="K43" s="209">
        <f>IF(H43=0," - ",IF(H43&gt;0,"Profit","Loss"))</f>
        <v/>
      </c>
      <c r="L43" s="210">
        <f>IFERROR(H43/(D43*E43)," - ")</f>
        <v/>
      </c>
      <c r="M43" s="150" t="n"/>
      <c r="N43" s="240" t="n"/>
      <c r="O43" s="241" t="n"/>
      <c r="P43" s="221" t="n"/>
      <c r="Q43" s="244" t="n"/>
      <c r="R43" s="240" t="n"/>
      <c r="S43" s="150" t="n"/>
      <c r="T43" s="215">
        <f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/>
      </c>
      <c r="U43" s="216">
        <f>0.00025*(D43*F43)            +N("  0.025% on the sell side ")</f>
        <v/>
      </c>
      <c r="V43" s="229">
        <f>0.0000325*J43</f>
        <v/>
      </c>
      <c r="W43" s="217">
        <f>0.18*(T43+V43)</f>
        <v/>
      </c>
      <c r="X43" s="230">
        <f>0.0000005*J43</f>
        <v/>
      </c>
      <c r="Y43" s="218">
        <f>0.00002*J43</f>
        <v/>
      </c>
      <c r="Z43" s="150" t="n"/>
      <c r="AA43" s="151" t="n"/>
      <c r="AB43" s="150" t="n"/>
      <c r="AC43" s="150" t="n"/>
      <c r="AD43" s="150" t="n"/>
      <c r="AE43" s="150" t="n"/>
      <c r="AF43" s="150" t="n"/>
      <c r="AG43" s="150" t="n"/>
    </row>
    <row r="44" ht="21.3" customHeight="1" s="144">
      <c r="A44" s="219" t="n"/>
      <c r="B44" s="220" t="n"/>
      <c r="C44" s="221" t="n"/>
      <c r="D44" s="222" t="n"/>
      <c r="E44" s="223" t="n"/>
      <c r="F44" s="224" t="n"/>
      <c r="G44" s="205">
        <f>D44*(F44-E44)            +N(" QTY*(buy price-Sell price ) ")</f>
        <v/>
      </c>
      <c r="H44" s="206">
        <f>G44-SUM(T44:Y44)                   +N(" NET P&amp;L-Total Charges")</f>
        <v/>
      </c>
      <c r="I44" s="207">
        <f>SUM(T44:Y44)                  +N(" Brokerage + STT + Exchange transaction charge + GST + SEBI charge +Stamp Duty")</f>
        <v/>
      </c>
      <c r="J44" s="208">
        <f>D44*(F44+E44)                  +N(" OTY*(Buy price+Sell price) ")</f>
        <v/>
      </c>
      <c r="K44" s="209">
        <f>IF(H44=0," - ",IF(H44&gt;0,"Profit","Loss"))</f>
        <v/>
      </c>
      <c r="L44" s="210">
        <f>IFERROR(H44/(D44*E44)," - ")</f>
        <v/>
      </c>
      <c r="M44" s="150" t="n"/>
      <c r="N44" s="240" t="n"/>
      <c r="O44" s="241" t="n"/>
      <c r="P44" s="221" t="n"/>
      <c r="Q44" s="244" t="n"/>
      <c r="R44" s="240" t="n"/>
      <c r="S44" s="150" t="n"/>
      <c r="T44" s="215">
        <f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/>
      </c>
      <c r="U44" s="216">
        <f>0.00025*(D44*F44)            +N("  0.025% on the sell side ")</f>
        <v/>
      </c>
      <c r="V44" s="229">
        <f>0.0000325*J44</f>
        <v/>
      </c>
      <c r="W44" s="217">
        <f>0.18*(T44+V44)</f>
        <v/>
      </c>
      <c r="X44" s="230">
        <f>0.0000005*J44</f>
        <v/>
      </c>
      <c r="Y44" s="218">
        <f>0.00002*J44</f>
        <v/>
      </c>
      <c r="Z44" s="150" t="n"/>
      <c r="AA44" s="151" t="n"/>
      <c r="AB44" s="150" t="n"/>
      <c r="AC44" s="150" t="n"/>
      <c r="AD44" s="150" t="n"/>
      <c r="AE44" s="150" t="n"/>
      <c r="AF44" s="150" t="n"/>
      <c r="AG44" s="150" t="n"/>
    </row>
    <row r="45" ht="21.3" customHeight="1" s="144">
      <c r="A45" s="219" t="n"/>
      <c r="B45" s="220" t="n"/>
      <c r="C45" s="221" t="n"/>
      <c r="D45" s="222" t="n"/>
      <c r="E45" s="223" t="n"/>
      <c r="F45" s="224" t="n"/>
      <c r="G45" s="205">
        <f>D45*(F45-E45)            +N(" QTY*(buy price-Sell price ) ")</f>
        <v/>
      </c>
      <c r="H45" s="206">
        <f>G45-SUM(T45:Y45)                   +N(" NET P&amp;L-Total Charges")</f>
        <v/>
      </c>
      <c r="I45" s="207">
        <f>SUM(T45:Y45)                  +N(" Brokerage + STT + Exchange transaction charge + GST + SEBI charge +Stamp Duty")</f>
        <v/>
      </c>
      <c r="J45" s="208">
        <f>D45*(F45+E45)                  +N(" OTY*(Buy price+Sell price) ")</f>
        <v/>
      </c>
      <c r="K45" s="209">
        <f>IF(H45=0," - ",IF(H45&gt;0,"Profit","Loss"))</f>
        <v/>
      </c>
      <c r="L45" s="210">
        <f>IFERROR(H45/(D45*E45)," - ")</f>
        <v/>
      </c>
      <c r="M45" s="150" t="n"/>
      <c r="N45" s="240" t="n"/>
      <c r="O45" s="241" t="n"/>
      <c r="P45" s="221" t="n"/>
      <c r="Q45" s="244" t="n"/>
      <c r="R45" s="240" t="n"/>
      <c r="S45" s="150" t="n"/>
      <c r="T45" s="215">
        <f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/>
      </c>
      <c r="U45" s="216">
        <f>0.00025*(D45*F45)            +N("  0.025% on the sell side ")</f>
        <v/>
      </c>
      <c r="V45" s="229">
        <f>0.0000325*J45</f>
        <v/>
      </c>
      <c r="W45" s="217">
        <f>0.18*(T45+V45)</f>
        <v/>
      </c>
      <c r="X45" s="230">
        <f>0.0000005*J45</f>
        <v/>
      </c>
      <c r="Y45" s="218">
        <f>0.00002*J45</f>
        <v/>
      </c>
      <c r="Z45" s="150" t="n"/>
      <c r="AA45" s="151" t="n"/>
      <c r="AB45" s="150" t="n"/>
      <c r="AC45" s="150" t="n"/>
      <c r="AD45" s="150" t="n"/>
      <c r="AE45" s="150" t="n"/>
      <c r="AF45" s="150" t="n"/>
      <c r="AG45" s="150" t="n"/>
    </row>
    <row r="46" ht="21.3" customHeight="1" s="144">
      <c r="A46" s="219" t="n"/>
      <c r="B46" s="220" t="n"/>
      <c r="C46" s="221" t="n"/>
      <c r="D46" s="222" t="n"/>
      <c r="E46" s="223" t="n"/>
      <c r="F46" s="224" t="n"/>
      <c r="G46" s="205">
        <f>D46*(F46-E46)            +N(" QTY*(buy price-Sell price ) ")</f>
        <v/>
      </c>
      <c r="H46" s="206">
        <f>G46-SUM(T46:Y46)                   +N(" NET P&amp;L-Total Charges")</f>
        <v/>
      </c>
      <c r="I46" s="207">
        <f>SUM(T46:Y46)                  +N(" Brokerage + STT + Exchange transaction charge + GST + SEBI charge +Stamp Duty")</f>
        <v/>
      </c>
      <c r="J46" s="208">
        <f>D46*(F46+E46)                  +N(" OTY*(Buy price+Sell price) ")</f>
        <v/>
      </c>
      <c r="K46" s="209">
        <f>IF(H46=0," - ",IF(H46&gt;0,"Profit","Loss"))</f>
        <v/>
      </c>
      <c r="L46" s="210">
        <f>IFERROR(H46/(D46*E46)," - ")</f>
        <v/>
      </c>
      <c r="M46" s="150" t="n"/>
      <c r="N46" s="240" t="n"/>
      <c r="O46" s="241" t="n"/>
      <c r="P46" s="221" t="n"/>
      <c r="Q46" s="244" t="n"/>
      <c r="R46" s="240" t="n"/>
      <c r="S46" s="150" t="n"/>
      <c r="T46" s="215">
        <f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/>
      </c>
      <c r="U46" s="216">
        <f>0.00025*(D46*F46)            +N("  0.025% on the sell side ")</f>
        <v/>
      </c>
      <c r="V46" s="229">
        <f>0.0000325*J46</f>
        <v/>
      </c>
      <c r="W46" s="217">
        <f>0.18*(T46+V46)</f>
        <v/>
      </c>
      <c r="X46" s="230">
        <f>0.0000005*J46</f>
        <v/>
      </c>
      <c r="Y46" s="218">
        <f>0.00002*J46</f>
        <v/>
      </c>
      <c r="Z46" s="150" t="n"/>
      <c r="AA46" s="151" t="n"/>
      <c r="AB46" s="150" t="n"/>
      <c r="AC46" s="150" t="n"/>
      <c r="AD46" s="150" t="n"/>
      <c r="AE46" s="150" t="n"/>
      <c r="AF46" s="150" t="n"/>
      <c r="AG46" s="150" t="n"/>
    </row>
    <row r="47" ht="21.3" customHeight="1" s="144">
      <c r="A47" s="219" t="n"/>
      <c r="B47" s="220" t="n"/>
      <c r="C47" s="221" t="n"/>
      <c r="D47" s="222" t="n"/>
      <c r="E47" s="223" t="n"/>
      <c r="F47" s="224" t="n"/>
      <c r="G47" s="205">
        <f>D47*(F47-E47)            +N(" QTY*(buy price-Sell price ) ")</f>
        <v/>
      </c>
      <c r="H47" s="206">
        <f>G47-SUM(T47:Y47)                   +N(" NET P&amp;L-Total Charges")</f>
        <v/>
      </c>
      <c r="I47" s="207">
        <f>SUM(T47:Y47)                  +N(" Brokerage + STT + Exchange transaction charge + GST + SEBI charge +Stamp Duty")</f>
        <v/>
      </c>
      <c r="J47" s="208">
        <f>D47*(F47+E47)                  +N(" OTY*(Buy price+Sell price) ")</f>
        <v/>
      </c>
      <c r="K47" s="209">
        <f>IF(H47=0," - ",IF(H47&gt;0,"Profit","Loss"))</f>
        <v/>
      </c>
      <c r="L47" s="210">
        <f>IFERROR(H47/(D47*E47)," - ")</f>
        <v/>
      </c>
      <c r="M47" s="150" t="n"/>
      <c r="N47" s="240" t="n"/>
      <c r="O47" s="241" t="n"/>
      <c r="P47" s="221" t="n"/>
      <c r="Q47" s="244" t="n"/>
      <c r="R47" s="240" t="n"/>
      <c r="S47" s="150" t="n"/>
      <c r="T47" s="215">
        <f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/>
      </c>
      <c r="U47" s="216">
        <f>0.00025*(D47*F47)            +N("  0.025% on the sell side ")</f>
        <v/>
      </c>
      <c r="V47" s="229">
        <f>0.0000325*J47</f>
        <v/>
      </c>
      <c r="W47" s="217">
        <f>0.18*(T47+V47)</f>
        <v/>
      </c>
      <c r="X47" s="230">
        <f>0.0000005*J47</f>
        <v/>
      </c>
      <c r="Y47" s="218">
        <f>0.00002*J47</f>
        <v/>
      </c>
      <c r="Z47" s="150" t="n"/>
      <c r="AA47" s="151" t="n"/>
      <c r="AB47" s="150" t="n"/>
      <c r="AC47" s="150" t="n"/>
      <c r="AD47" s="150" t="n"/>
      <c r="AE47" s="150" t="n"/>
      <c r="AF47" s="150" t="n"/>
      <c r="AG47" s="150" t="n"/>
    </row>
    <row r="48" ht="21.3" customHeight="1" s="144">
      <c r="A48" s="219" t="n"/>
      <c r="B48" s="220" t="n"/>
      <c r="C48" s="221" t="n"/>
      <c r="D48" s="222" t="n"/>
      <c r="E48" s="223" t="n"/>
      <c r="F48" s="224" t="n"/>
      <c r="G48" s="205">
        <f>D48*(F48-E48)            +N(" QTY*(buy price-Sell price ) ")</f>
        <v/>
      </c>
      <c r="H48" s="206">
        <f>G48-SUM(T48:Y48)                   +N(" NET P&amp;L-Total Charges")</f>
        <v/>
      </c>
      <c r="I48" s="207">
        <f>SUM(T48:Y48)                  +N(" Brokerage + STT + Exchange transaction charge + GST + SEBI charge +Stamp Duty")</f>
        <v/>
      </c>
      <c r="J48" s="208">
        <f>D48*(F48+E48)                  +N(" OTY*(Buy price+Sell price) ")</f>
        <v/>
      </c>
      <c r="K48" s="209">
        <f>IF(H48=0," - ",IF(H48&gt;0,"Profit","Loss"))</f>
        <v/>
      </c>
      <c r="L48" s="210">
        <f>IFERROR(H48/(D48*E48)," - ")</f>
        <v/>
      </c>
      <c r="M48" s="150" t="n"/>
      <c r="N48" s="240" t="n"/>
      <c r="O48" s="241" t="n"/>
      <c r="P48" s="221" t="n"/>
      <c r="Q48" s="244" t="n"/>
      <c r="R48" s="240" t="n"/>
      <c r="S48" s="150" t="n"/>
      <c r="T48" s="215">
        <f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/>
      </c>
      <c r="U48" s="216">
        <f>0.00025*(D48*F48)            +N("  0.025% on the sell side ")</f>
        <v/>
      </c>
      <c r="V48" s="229">
        <f>0.0000325*J48</f>
        <v/>
      </c>
      <c r="W48" s="217">
        <f>0.18*(T48+V48)</f>
        <v/>
      </c>
      <c r="X48" s="230">
        <f>0.0000005*J48</f>
        <v/>
      </c>
      <c r="Y48" s="218">
        <f>0.00002*J48</f>
        <v/>
      </c>
      <c r="Z48" s="150" t="n"/>
      <c r="AA48" s="151" t="n"/>
      <c r="AB48" s="150" t="n"/>
      <c r="AC48" s="150" t="n"/>
      <c r="AD48" s="150" t="n"/>
      <c r="AE48" s="150" t="n"/>
      <c r="AF48" s="150" t="n"/>
      <c r="AG48" s="150" t="n"/>
    </row>
    <row r="49" ht="21.3" customHeight="1" s="144">
      <c r="A49" s="199" t="n"/>
      <c r="B49" s="220" t="n"/>
      <c r="C49" s="221" t="n"/>
      <c r="D49" s="222" t="n"/>
      <c r="E49" s="223" t="n"/>
      <c r="F49" s="224" t="n"/>
      <c r="G49" s="205">
        <f>D49*(F49-E49)            +N(" QTY*(buy price-Sell price ) ")</f>
        <v/>
      </c>
      <c r="H49" s="206">
        <f>G49-SUM(T49:Y49)                   +N(" NET P&amp;L-Total Charges")</f>
        <v/>
      </c>
      <c r="I49" s="207">
        <f>SUM(T49:Y49)                  +N(" Brokerage + STT + Exchange transaction charge + GST + SEBI charge +Stamp Duty")</f>
        <v/>
      </c>
      <c r="J49" s="208">
        <f>D49*(F49+E49)                  +N(" OTY*(Buy price+Sell price) ")</f>
        <v/>
      </c>
      <c r="K49" s="209">
        <f>IF(H49=0," - ",IF(H49&gt;0,"Profit","Loss"))</f>
        <v/>
      </c>
      <c r="L49" s="210">
        <f>IFERROR(H49/(D49*E49)," - ")</f>
        <v/>
      </c>
      <c r="M49" s="150" t="n"/>
      <c r="N49" s="240" t="n"/>
      <c r="O49" s="241" t="n"/>
      <c r="P49" s="221" t="n"/>
      <c r="Q49" s="244" t="n"/>
      <c r="R49" s="240" t="n"/>
      <c r="S49" s="150" t="n"/>
      <c r="T49" s="215">
        <f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/>
      </c>
      <c r="U49" s="216">
        <f>0.00025*(D49*F49)            +N("  0.025% on the sell side ")</f>
        <v/>
      </c>
      <c r="V49" s="229">
        <f>0.0000325*J49</f>
        <v/>
      </c>
      <c r="W49" s="217">
        <f>0.18*(T49+V49)</f>
        <v/>
      </c>
      <c r="X49" s="230">
        <f>0.0000005*J49</f>
        <v/>
      </c>
      <c r="Y49" s="218">
        <f>0.00002*J49</f>
        <v/>
      </c>
      <c r="Z49" s="150" t="n"/>
      <c r="AA49" s="151" t="n"/>
      <c r="AB49" s="150" t="n"/>
      <c r="AC49" s="150" t="n"/>
      <c r="AD49" s="150" t="n"/>
      <c r="AE49" s="150" t="n"/>
      <c r="AF49" s="150" t="n"/>
      <c r="AG49" s="150" t="n"/>
    </row>
    <row r="50" ht="21.3" customHeight="1" s="144">
      <c r="A50" s="219" t="n"/>
      <c r="B50" s="220" t="n"/>
      <c r="C50" s="221" t="n"/>
      <c r="D50" s="222" t="n"/>
      <c r="E50" s="223" t="n"/>
      <c r="F50" s="224" t="n"/>
      <c r="G50" s="205">
        <f>D50*(F50-E50)            +N(" QTY*(buy price-Sell price ) ")</f>
        <v/>
      </c>
      <c r="H50" s="206">
        <f>G50-SUM(T50:Y50)                   +N(" NET P&amp;L-Total Charges")</f>
        <v/>
      </c>
      <c r="I50" s="207">
        <f>SUM(T50:Y50)                  +N(" Brokerage + STT + Exchange transaction charge + GST + SEBI charge +Stamp Duty")</f>
        <v/>
      </c>
      <c r="J50" s="208">
        <f>D50*(F50+E50)                  +N(" OTY*(Buy price+Sell price) ")</f>
        <v/>
      </c>
      <c r="K50" s="209">
        <f>IF(H50=0," - ",IF(H50&gt;0,"Profit","Loss"))</f>
        <v/>
      </c>
      <c r="L50" s="210">
        <f>IFERROR(H50/(D50*E50)," - ")</f>
        <v/>
      </c>
      <c r="M50" s="150" t="n"/>
      <c r="N50" s="240" t="n"/>
      <c r="O50" s="241" t="n"/>
      <c r="P50" s="221" t="n"/>
      <c r="Q50" s="244" t="n"/>
      <c r="R50" s="240" t="n"/>
      <c r="S50" s="150" t="n"/>
      <c r="T50" s="215">
        <f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/>
      </c>
      <c r="U50" s="216">
        <f>0.00025*(D50*F50)            +N("  0.025% on the sell side ")</f>
        <v/>
      </c>
      <c r="V50" s="229">
        <f>0.0000325*J50</f>
        <v/>
      </c>
      <c r="W50" s="217">
        <f>0.18*(T50+V50)</f>
        <v/>
      </c>
      <c r="X50" s="230">
        <f>0.0000005*J50</f>
        <v/>
      </c>
      <c r="Y50" s="218">
        <f>0.00002*J50</f>
        <v/>
      </c>
      <c r="Z50" s="150" t="n"/>
      <c r="AA50" s="151" t="n"/>
      <c r="AB50" s="150" t="n"/>
      <c r="AC50" s="150" t="n"/>
      <c r="AD50" s="150" t="n"/>
      <c r="AE50" s="150" t="n"/>
      <c r="AF50" s="150" t="n"/>
      <c r="AG50" s="150" t="n"/>
    </row>
    <row r="51" ht="21.3" customHeight="1" s="144">
      <c r="A51" s="219" t="n"/>
      <c r="B51" s="220" t="n"/>
      <c r="C51" s="221" t="n"/>
      <c r="D51" s="222" t="n"/>
      <c r="E51" s="223" t="n"/>
      <c r="F51" s="224" t="n"/>
      <c r="G51" s="205">
        <f>D51*(F51-E51)            +N(" QTY*(buy price-Sell price ) ")</f>
        <v/>
      </c>
      <c r="H51" s="206">
        <f>G51-SUM(T51:Y51)                   +N(" NET P&amp;L-Total Charges")</f>
        <v/>
      </c>
      <c r="I51" s="207">
        <f>SUM(T51:Y51)                  +N(" Brokerage + STT + Exchange transaction charge + GST + SEBI charge +Stamp Duty")</f>
        <v/>
      </c>
      <c r="J51" s="208">
        <f>D51*(F51+E51)                  +N(" OTY*(Buy price+Sell price) ")</f>
        <v/>
      </c>
      <c r="K51" s="209">
        <f>IF(H51=0," - ",IF(H51&gt;0,"Profit","Loss"))</f>
        <v/>
      </c>
      <c r="L51" s="210">
        <f>IFERROR(H51/(D51*E51)," - ")</f>
        <v/>
      </c>
      <c r="M51" s="150" t="n"/>
      <c r="N51" s="240" t="n"/>
      <c r="O51" s="241" t="n"/>
      <c r="P51" s="221" t="n"/>
      <c r="Q51" s="244" t="n"/>
      <c r="R51" s="240" t="n"/>
      <c r="S51" s="150" t="n"/>
      <c r="T51" s="215">
        <f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/>
      </c>
      <c r="U51" s="216">
        <f>0.00025*(D51*F51)            +N("  0.025% on the sell side ")</f>
        <v/>
      </c>
      <c r="V51" s="229">
        <f>0.0000325*J51</f>
        <v/>
      </c>
      <c r="W51" s="217">
        <f>0.18*(T51+V51)</f>
        <v/>
      </c>
      <c r="X51" s="230">
        <f>0.0000005*J51</f>
        <v/>
      </c>
      <c r="Y51" s="218">
        <f>0.00002*J51</f>
        <v/>
      </c>
      <c r="Z51" s="150" t="n"/>
      <c r="AA51" s="151" t="n"/>
      <c r="AB51" s="150" t="n"/>
      <c r="AC51" s="150" t="n"/>
      <c r="AD51" s="150" t="n"/>
      <c r="AE51" s="150" t="n"/>
      <c r="AF51" s="150" t="n"/>
      <c r="AG51" s="150" t="n"/>
    </row>
    <row r="52" ht="21.3" customHeight="1" s="144">
      <c r="A52" s="199" t="n"/>
      <c r="B52" s="220" t="n"/>
      <c r="C52" s="221" t="n"/>
      <c r="D52" s="222" t="n"/>
      <c r="E52" s="223" t="n"/>
      <c r="F52" s="224" t="n"/>
      <c r="G52" s="205">
        <f>D52*(F52-E52)            +N(" QTY*(buy price-Sell price ) ")</f>
        <v/>
      </c>
      <c r="H52" s="206">
        <f>G52-SUM(T52:Y52)                   +N(" NET P&amp;L-Total Charges")</f>
        <v/>
      </c>
      <c r="I52" s="207">
        <f>SUM(T52:Y52)                  +N(" Brokerage + STT + Exchange transaction charge + GST + SEBI charge +Stamp Duty")</f>
        <v/>
      </c>
      <c r="J52" s="208">
        <f>D52*(F52+E52)                  +N(" OTY*(Buy price+Sell price) ")</f>
        <v/>
      </c>
      <c r="K52" s="209">
        <f>IF(H52=0," - ",IF(H52&gt;0,"Profit","Loss"))</f>
        <v/>
      </c>
      <c r="L52" s="210">
        <f>IFERROR(H52/(D52*E52)," - ")</f>
        <v/>
      </c>
      <c r="M52" s="150" t="n"/>
      <c r="N52" s="240" t="n"/>
      <c r="O52" s="241" t="n"/>
      <c r="P52" s="221" t="n"/>
      <c r="Q52" s="244" t="n"/>
      <c r="R52" s="240" t="n"/>
      <c r="S52" s="150" t="n"/>
      <c r="T52" s="215">
        <f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/>
      </c>
      <c r="U52" s="216">
        <f>0.00025*(D52*F52)            +N("  0.025% on the sell side ")</f>
        <v/>
      </c>
      <c r="V52" s="229">
        <f>0.0000325*J52</f>
        <v/>
      </c>
      <c r="W52" s="217">
        <f>0.18*(T52+V52)</f>
        <v/>
      </c>
      <c r="X52" s="230">
        <f>0.0000005*J52</f>
        <v/>
      </c>
      <c r="Y52" s="218">
        <f>0.00002*J52</f>
        <v/>
      </c>
      <c r="Z52" s="150" t="n"/>
      <c r="AA52" s="151" t="n"/>
      <c r="AB52" s="150" t="n"/>
      <c r="AC52" s="150" t="n"/>
      <c r="AD52" s="150" t="n"/>
      <c r="AE52" s="150" t="n"/>
      <c r="AF52" s="150" t="n"/>
      <c r="AG52" s="150" t="n"/>
    </row>
    <row r="53" ht="21.3" customHeight="1" s="144">
      <c r="A53" s="219" t="n"/>
      <c r="B53" s="220" t="n"/>
      <c r="C53" s="221" t="n"/>
      <c r="D53" s="222" t="n"/>
      <c r="E53" s="223" t="n"/>
      <c r="F53" s="224" t="n"/>
      <c r="G53" s="205">
        <f>D53*(F53-E53)            +N(" QTY*(buy price-Sell price ) ")</f>
        <v/>
      </c>
      <c r="H53" s="206">
        <f>G53-SUM(T53:Y53)                   +N(" NET P&amp;L-Total Charges")</f>
        <v/>
      </c>
      <c r="I53" s="207">
        <f>SUM(T53:Y53)                  +N(" Brokerage + STT + Exchange transaction charge + GST + SEBI charge +Stamp Duty")</f>
        <v/>
      </c>
      <c r="J53" s="208">
        <f>D53*(F53+E53)                  +N(" OTY*(Buy price+Sell price) ")</f>
        <v/>
      </c>
      <c r="K53" s="209">
        <f>IF(H53=0," - ",IF(H53&gt;0,"Profit","Loss"))</f>
        <v/>
      </c>
      <c r="L53" s="210">
        <f>IFERROR(H53/(D53*E53)," - ")</f>
        <v/>
      </c>
      <c r="M53" s="150" t="n"/>
      <c r="N53" s="240" t="n"/>
      <c r="O53" s="241" t="n"/>
      <c r="P53" s="221" t="n"/>
      <c r="Q53" s="244" t="n"/>
      <c r="R53" s="240" t="n"/>
      <c r="S53" s="150" t="n"/>
      <c r="T53" s="215">
        <f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/>
      </c>
      <c r="U53" s="216">
        <f>0.00025*(D53*F53)            +N("  0.025% on the sell side ")</f>
        <v/>
      </c>
      <c r="V53" s="229">
        <f>0.0000325*J53</f>
        <v/>
      </c>
      <c r="W53" s="217">
        <f>0.18*(T53+V53)</f>
        <v/>
      </c>
      <c r="X53" s="230">
        <f>0.0000005*J53</f>
        <v/>
      </c>
      <c r="Y53" s="218">
        <f>0.00002*J53</f>
        <v/>
      </c>
      <c r="Z53" s="150" t="n"/>
      <c r="AA53" s="151" t="n"/>
      <c r="AB53" s="150" t="n"/>
      <c r="AC53" s="150" t="n"/>
      <c r="AD53" s="150" t="n"/>
      <c r="AE53" s="150" t="n"/>
      <c r="AF53" s="150" t="n"/>
      <c r="AG53" s="150" t="n"/>
    </row>
    <row r="54" ht="21.3" customHeight="1" s="144">
      <c r="A54" s="219" t="n"/>
      <c r="B54" s="220" t="n"/>
      <c r="C54" s="221" t="n"/>
      <c r="D54" s="222" t="n"/>
      <c r="E54" s="223" t="n"/>
      <c r="F54" s="224" t="n"/>
      <c r="G54" s="205">
        <f>D54*(F54-E54)            +N(" QTY*(buy price-Sell price ) ")</f>
        <v/>
      </c>
      <c r="H54" s="206">
        <f>G54-SUM(T54:Y54)                   +N(" NET P&amp;L-Total Charges")</f>
        <v/>
      </c>
      <c r="I54" s="207">
        <f>SUM(T54:Y54)                  +N(" Brokerage + STT + Exchange transaction charge + GST + SEBI charge +Stamp Duty")</f>
        <v/>
      </c>
      <c r="J54" s="208">
        <f>D54*(F54+E54)                  +N(" OTY*(Buy price+Sell price) ")</f>
        <v/>
      </c>
      <c r="K54" s="209">
        <f>IF(H54=0," - ",IF(H54&gt;0,"Profit","Loss"))</f>
        <v/>
      </c>
      <c r="L54" s="210">
        <f>IFERROR(H54/(D54*E54)," - ")</f>
        <v/>
      </c>
      <c r="M54" s="150" t="n"/>
      <c r="N54" s="240" t="n"/>
      <c r="O54" s="241" t="n"/>
      <c r="P54" s="221" t="n"/>
      <c r="Q54" s="244" t="n"/>
      <c r="R54" s="240" t="n"/>
      <c r="S54" s="150" t="n"/>
      <c r="T54" s="215">
        <f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/>
      </c>
      <c r="U54" s="216">
        <f>0.00025*(D54*F54)            +N("  0.025% on the sell side ")</f>
        <v/>
      </c>
      <c r="V54" s="229">
        <f>0.0000325*J54</f>
        <v/>
      </c>
      <c r="W54" s="217">
        <f>0.18*(T54+V54)</f>
        <v/>
      </c>
      <c r="X54" s="230">
        <f>0.0000005*J54</f>
        <v/>
      </c>
      <c r="Y54" s="218">
        <f>0.00002*J54</f>
        <v/>
      </c>
      <c r="Z54" s="150" t="n"/>
      <c r="AA54" s="151" t="n"/>
      <c r="AB54" s="150" t="n"/>
      <c r="AC54" s="150" t="n"/>
      <c r="AD54" s="150" t="n"/>
      <c r="AE54" s="150" t="n"/>
      <c r="AF54" s="150" t="n"/>
      <c r="AG54" s="150" t="n"/>
    </row>
    <row r="55" ht="21.3" customHeight="1" s="144">
      <c r="A55" s="219" t="n"/>
      <c r="B55" s="220" t="n"/>
      <c r="C55" s="221" t="n"/>
      <c r="D55" s="222" t="n"/>
      <c r="E55" s="223" t="n"/>
      <c r="F55" s="224" t="n"/>
      <c r="G55" s="205">
        <f>D55*(F55-E55)            +N(" QTY*(buy price-Sell price ) ")</f>
        <v/>
      </c>
      <c r="H55" s="206">
        <f>G55-SUM(T55:Y55)                   +N(" NET P&amp;L-Total Charges")</f>
        <v/>
      </c>
      <c r="I55" s="207">
        <f>SUM(T55:Y55)                  +N(" Brokerage + STT + Exchange transaction charge + GST + SEBI charge +Stamp Duty")</f>
        <v/>
      </c>
      <c r="J55" s="208">
        <f>D55*(F55+E55)                  +N(" OTY*(Buy price+Sell price) ")</f>
        <v/>
      </c>
      <c r="K55" s="209">
        <f>IF(H55=0," - ",IF(H55&gt;0,"Profit","Loss"))</f>
        <v/>
      </c>
      <c r="L55" s="210">
        <f>IFERROR(H55/(D55*E55)," - ")</f>
        <v/>
      </c>
      <c r="M55" s="150" t="n"/>
      <c r="N55" s="240" t="n"/>
      <c r="O55" s="241" t="n"/>
      <c r="P55" s="221" t="n"/>
      <c r="Q55" s="244" t="n"/>
      <c r="R55" s="240" t="n"/>
      <c r="S55" s="150" t="n"/>
      <c r="T55" s="215">
        <f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/>
      </c>
      <c r="U55" s="216">
        <f>0.00025*(D55*F55)            +N("  0.025% on the sell side ")</f>
        <v/>
      </c>
      <c r="V55" s="229">
        <f>0.0000325*J55</f>
        <v/>
      </c>
      <c r="W55" s="217">
        <f>0.18*(T55+V55)</f>
        <v/>
      </c>
      <c r="X55" s="230">
        <f>0.0000005*J55</f>
        <v/>
      </c>
      <c r="Y55" s="218">
        <f>0.00002*J55</f>
        <v/>
      </c>
      <c r="Z55" s="150" t="n"/>
      <c r="AA55" s="151" t="n"/>
      <c r="AB55" s="150" t="n"/>
      <c r="AC55" s="150" t="n"/>
      <c r="AD55" s="150" t="n"/>
      <c r="AE55" s="150" t="n"/>
      <c r="AF55" s="150" t="n"/>
      <c r="AG55" s="150" t="n"/>
    </row>
    <row r="56" ht="21.3" customHeight="1" s="144">
      <c r="A56" s="199" t="n"/>
      <c r="B56" s="220" t="n"/>
      <c r="C56" s="221" t="n"/>
      <c r="D56" s="222" t="n"/>
      <c r="E56" s="223" t="n"/>
      <c r="F56" s="224" t="n"/>
      <c r="G56" s="205">
        <f>D56*(F56-E56)            +N(" QTY*(buy price-Sell price ) ")</f>
        <v/>
      </c>
      <c r="H56" s="206">
        <f>G56-SUM(T56:Y56)                   +N(" NET P&amp;L-Total Charges")</f>
        <v/>
      </c>
      <c r="I56" s="207">
        <f>SUM(T56:Y56)                  +N(" Brokerage + STT + Exchange transaction charge + GST + SEBI charge +Stamp Duty")</f>
        <v/>
      </c>
      <c r="J56" s="208">
        <f>D56*(F56+E56)                  +N(" OTY*(Buy price+Sell price) ")</f>
        <v/>
      </c>
      <c r="K56" s="209">
        <f>IF(H56=0," - ",IF(H56&gt;0,"Profit","Loss"))</f>
        <v/>
      </c>
      <c r="L56" s="210">
        <f>IFERROR(H56/(D56*E56)," - ")</f>
        <v/>
      </c>
      <c r="M56" s="150" t="n"/>
      <c r="N56" s="240" t="n"/>
      <c r="O56" s="241" t="n"/>
      <c r="P56" s="221" t="n"/>
      <c r="Q56" s="244" t="n"/>
      <c r="R56" s="240" t="n"/>
      <c r="S56" s="150" t="n"/>
      <c r="T56" s="215">
        <f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/>
      </c>
      <c r="U56" s="216">
        <f>0.00025*(D56*F56)            +N("  0.025% on the sell side ")</f>
        <v/>
      </c>
      <c r="V56" s="229">
        <f>0.0000325*J56</f>
        <v/>
      </c>
      <c r="W56" s="217">
        <f>0.18*(T56+V56)</f>
        <v/>
      </c>
      <c r="X56" s="230">
        <f>0.0000005*J56</f>
        <v/>
      </c>
      <c r="Y56" s="218">
        <f>0.00002*J56</f>
        <v/>
      </c>
      <c r="Z56" s="150" t="n"/>
      <c r="AA56" s="151" t="n"/>
      <c r="AB56" s="150" t="n"/>
      <c r="AC56" s="150" t="n"/>
      <c r="AD56" s="150" t="n"/>
      <c r="AE56" s="150" t="n"/>
      <c r="AF56" s="150" t="n"/>
      <c r="AG56" s="150" t="n"/>
    </row>
    <row r="57" ht="21.3" customHeight="1" s="144">
      <c r="A57" s="219" t="n"/>
      <c r="B57" s="220" t="n"/>
      <c r="C57" s="221" t="n"/>
      <c r="D57" s="222" t="n"/>
      <c r="E57" s="223" t="n"/>
      <c r="F57" s="224" t="n"/>
      <c r="G57" s="205">
        <f>D57*(F57-E57)            +N(" QTY*(buy price-Sell price ) ")</f>
        <v/>
      </c>
      <c r="H57" s="206">
        <f>G57-SUM(T57:Y57)                   +N(" NET P&amp;L-Total Charges")</f>
        <v/>
      </c>
      <c r="I57" s="207">
        <f>SUM(T57:Y57)                  +N(" Brokerage + STT + Exchange transaction charge + GST + SEBI charge +Stamp Duty")</f>
        <v/>
      </c>
      <c r="J57" s="208">
        <f>D57*(F57+E57)                  +N(" OTY*(Buy price+Sell price) ")</f>
        <v/>
      </c>
      <c r="K57" s="209">
        <f>IF(H57=0," - ",IF(H57&gt;0,"Profit","Loss"))</f>
        <v/>
      </c>
      <c r="L57" s="210">
        <f>IFERROR(H57/(D57*E57)," - ")</f>
        <v/>
      </c>
      <c r="M57" s="150" t="n"/>
      <c r="N57" s="240" t="n"/>
      <c r="O57" s="241" t="n"/>
      <c r="P57" s="221" t="n"/>
      <c r="Q57" s="244" t="n"/>
      <c r="R57" s="240" t="n"/>
      <c r="S57" s="150" t="n"/>
      <c r="T57" s="215">
        <f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/>
      </c>
      <c r="U57" s="216">
        <f>0.00025*(D57*F57)            +N("  0.025% on the sell side ")</f>
        <v/>
      </c>
      <c r="V57" s="229">
        <f>0.0000325*J57</f>
        <v/>
      </c>
      <c r="W57" s="217">
        <f>0.18*(T57+V57)</f>
        <v/>
      </c>
      <c r="X57" s="230">
        <f>0.0000005*J57</f>
        <v/>
      </c>
      <c r="Y57" s="218">
        <f>0.00002*J57</f>
        <v/>
      </c>
      <c r="Z57" s="150" t="n"/>
      <c r="AA57" s="151" t="n"/>
      <c r="AB57" s="150" t="n"/>
      <c r="AC57" s="150" t="n"/>
      <c r="AD57" s="150" t="n"/>
      <c r="AE57" s="150" t="n"/>
      <c r="AF57" s="150" t="n"/>
      <c r="AG57" s="150" t="n"/>
    </row>
    <row r="58" ht="21.3" customHeight="1" s="144">
      <c r="A58" s="219" t="n"/>
      <c r="B58" s="220" t="n"/>
      <c r="C58" s="221" t="n"/>
      <c r="D58" s="222" t="n"/>
      <c r="E58" s="223" t="n"/>
      <c r="F58" s="224" t="n"/>
      <c r="G58" s="205">
        <f>D58*(F58-E58)            +N(" QTY*(buy price-Sell price ) ")</f>
        <v/>
      </c>
      <c r="H58" s="206">
        <f>G58-SUM(T58:Y58)                   +N(" NET P&amp;L-Total Charges")</f>
        <v/>
      </c>
      <c r="I58" s="207">
        <f>SUM(T58:Y58)                  +N(" Brokerage + STT + Exchange transaction charge + GST + SEBI charge +Stamp Duty")</f>
        <v/>
      </c>
      <c r="J58" s="208">
        <f>D58*(F58+E58)                  +N(" OTY*(Buy price+Sell price) ")</f>
        <v/>
      </c>
      <c r="K58" s="209">
        <f>IF(H58=0," - ",IF(H58&gt;0,"Profit","Loss"))</f>
        <v/>
      </c>
      <c r="L58" s="210">
        <f>IFERROR(H58/(D58*E58)," - ")</f>
        <v/>
      </c>
      <c r="M58" s="150" t="n"/>
      <c r="N58" s="240" t="n"/>
      <c r="O58" s="241" t="n"/>
      <c r="P58" s="221" t="n"/>
      <c r="Q58" s="244" t="n"/>
      <c r="R58" s="240" t="n"/>
      <c r="S58" s="150" t="n"/>
      <c r="T58" s="215">
        <f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/>
      </c>
      <c r="U58" s="216">
        <f>0.00025*(D58*F58)            +N("  0.025% on the sell side ")</f>
        <v/>
      </c>
      <c r="V58" s="229">
        <f>0.0000325*J58</f>
        <v/>
      </c>
      <c r="W58" s="217">
        <f>0.18*(T58+V58)</f>
        <v/>
      </c>
      <c r="X58" s="230">
        <f>0.0000005*J58</f>
        <v/>
      </c>
      <c r="Y58" s="218">
        <f>0.00002*J58</f>
        <v/>
      </c>
      <c r="Z58" s="150" t="n"/>
      <c r="AA58" s="151" t="n"/>
      <c r="AB58" s="150" t="n"/>
      <c r="AC58" s="150" t="n"/>
      <c r="AD58" s="150" t="n"/>
      <c r="AE58" s="150" t="n"/>
      <c r="AF58" s="150" t="n"/>
      <c r="AG58" s="150" t="n"/>
    </row>
    <row r="59" ht="21.3" customHeight="1" s="144">
      <c r="A59" s="247" t="n"/>
      <c r="B59" s="220" t="n"/>
      <c r="C59" s="221" t="n"/>
      <c r="D59" s="222" t="n"/>
      <c r="E59" s="223" t="n"/>
      <c r="F59" s="224" t="n"/>
      <c r="G59" s="205">
        <f>D59*(F59-E59)            +N(" QTY*(buy price-Sell price ) ")</f>
        <v/>
      </c>
      <c r="H59" s="206">
        <f>G59-SUM(T59:Y59)                   +N(" NET P&amp;L-Total Charges")</f>
        <v/>
      </c>
      <c r="I59" s="207">
        <f>SUM(T59:Y59)                  +N(" Brokerage + STT + Exchange transaction charge + GST + SEBI charge +Stamp Duty")</f>
        <v/>
      </c>
      <c r="J59" s="208">
        <f>D59*(F59+E59)                  +N(" OTY*(Buy price+Sell price) ")</f>
        <v/>
      </c>
      <c r="K59" s="209">
        <f>IF(H59=0," - ",IF(H59&gt;0,"Profit","Loss"))</f>
        <v/>
      </c>
      <c r="L59" s="210">
        <f>IFERROR(H59/(D59*E59)," - ")</f>
        <v/>
      </c>
      <c r="M59" s="150" t="n"/>
      <c r="N59" s="240" t="n"/>
      <c r="O59" s="241" t="n"/>
      <c r="P59" s="221" t="n"/>
      <c r="Q59" s="244" t="n"/>
      <c r="R59" s="240" t="n"/>
      <c r="S59" s="150" t="n"/>
      <c r="T59" s="215">
        <f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/>
      </c>
      <c r="U59" s="216">
        <f>0.00025*(D59*F59)            +N("  0.025% on the sell side ")</f>
        <v/>
      </c>
      <c r="V59" s="229">
        <f>0.0000325*J59</f>
        <v/>
      </c>
      <c r="W59" s="217">
        <f>0.18*(T59+V59)</f>
        <v/>
      </c>
      <c r="X59" s="230">
        <f>0.0000005*J59</f>
        <v/>
      </c>
      <c r="Y59" s="218">
        <f>0.00002*J59</f>
        <v/>
      </c>
      <c r="Z59" s="150" t="n"/>
      <c r="AA59" s="151" t="n"/>
      <c r="AB59" s="150" t="n"/>
      <c r="AC59" s="150" t="n"/>
      <c r="AD59" s="150" t="n"/>
      <c r="AE59" s="150" t="n"/>
      <c r="AF59" s="150" t="n"/>
      <c r="AG59" s="150" t="n"/>
    </row>
    <row r="60" ht="21.3" customHeight="1" s="144">
      <c r="A60" s="247" t="n"/>
      <c r="B60" s="220" t="n"/>
      <c r="C60" s="221" t="n"/>
      <c r="D60" s="222" t="n"/>
      <c r="E60" s="223" t="n"/>
      <c r="F60" s="224" t="n"/>
      <c r="G60" s="205">
        <f>D60*(F60-E60)            +N(" QTY*(buy price-Sell price ) ")</f>
        <v/>
      </c>
      <c r="H60" s="206">
        <f>G60-SUM(T60:Y60)                   +N(" NET P&amp;L-Total Charges")</f>
        <v/>
      </c>
      <c r="I60" s="207">
        <f>SUM(T60:Y60)                  +N(" Brokerage + STT + Exchange transaction charge + GST + SEBI charge +Stamp Duty")</f>
        <v/>
      </c>
      <c r="J60" s="208">
        <f>D60*(F60+E60)                  +N(" OTY*(Buy price+Sell price) ")</f>
        <v/>
      </c>
      <c r="K60" s="209">
        <f>IF(H60=0," - ",IF(H60&gt;0,"Profit","Loss"))</f>
        <v/>
      </c>
      <c r="L60" s="210">
        <f>IFERROR(H60/(D60*E60)," - ")</f>
        <v/>
      </c>
      <c r="M60" s="150" t="n"/>
      <c r="N60" s="240" t="n"/>
      <c r="O60" s="241" t="n"/>
      <c r="P60" s="221" t="n"/>
      <c r="Q60" s="244" t="n"/>
      <c r="R60" s="240" t="n"/>
      <c r="S60" s="150" t="n"/>
      <c r="T60" s="215">
        <f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/>
      </c>
      <c r="U60" s="216">
        <f>0.00025*(D60*F60)            +N("  0.025% on the sell side ")</f>
        <v/>
      </c>
      <c r="V60" s="229">
        <f>0.0000325*J60</f>
        <v/>
      </c>
      <c r="W60" s="217">
        <f>0.18*(T60+V60)</f>
        <v/>
      </c>
      <c r="X60" s="230">
        <f>0.0000005*J60</f>
        <v/>
      </c>
      <c r="Y60" s="218">
        <f>0.00002*J60</f>
        <v/>
      </c>
      <c r="Z60" s="150" t="n"/>
      <c r="AA60" s="151" t="n"/>
      <c r="AB60" s="150" t="n"/>
      <c r="AC60" s="150" t="n"/>
      <c r="AD60" s="150" t="n"/>
      <c r="AE60" s="150" t="n"/>
      <c r="AF60" s="150" t="n"/>
      <c r="AG60" s="150" t="n"/>
    </row>
    <row r="61" ht="21.3" customHeight="1" s="144">
      <c r="A61" s="247" t="n"/>
      <c r="B61" s="220" t="n"/>
      <c r="C61" s="221" t="n"/>
      <c r="D61" s="222" t="n"/>
      <c r="E61" s="223" t="n"/>
      <c r="F61" s="224" t="n"/>
      <c r="G61" s="205">
        <f>D61*(F61-E61)            +N(" QTY*(buy price-Sell price ) ")</f>
        <v/>
      </c>
      <c r="H61" s="206">
        <f>G61-SUM(T61:Y61)                   +N(" NET P&amp;L-Total Charges")</f>
        <v/>
      </c>
      <c r="I61" s="207">
        <f>SUM(T61:Y61)                  +N(" Brokerage + STT + Exchange transaction charge + GST + SEBI charge +Stamp Duty")</f>
        <v/>
      </c>
      <c r="J61" s="208">
        <f>D61*(F61+E61)                  +N(" OTY*(Buy price+Sell price) ")</f>
        <v/>
      </c>
      <c r="K61" s="209">
        <f>IF(H61=0," - ",IF(H61&gt;0,"Profit","Loss"))</f>
        <v/>
      </c>
      <c r="L61" s="210">
        <f>IFERROR(H61/(D61*E61)," - ")</f>
        <v/>
      </c>
      <c r="M61" s="150" t="n"/>
      <c r="N61" s="240" t="n"/>
      <c r="O61" s="241" t="n"/>
      <c r="P61" s="221" t="n"/>
      <c r="Q61" s="244" t="n"/>
      <c r="R61" s="240" t="n"/>
      <c r="S61" s="150" t="n"/>
      <c r="T61" s="215">
        <f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/>
      </c>
      <c r="U61" s="216">
        <f>0.00025*(D61*F61)            +N("  0.025% on the sell side ")</f>
        <v/>
      </c>
      <c r="V61" s="229">
        <f>0.0000325*J61</f>
        <v/>
      </c>
      <c r="W61" s="217">
        <f>0.18*(T61+V61)</f>
        <v/>
      </c>
      <c r="X61" s="230">
        <f>0.0000005*J61</f>
        <v/>
      </c>
      <c r="Y61" s="218">
        <f>0.00002*J61</f>
        <v/>
      </c>
      <c r="Z61" s="150" t="n"/>
      <c r="AA61" s="151" t="n"/>
      <c r="AB61" s="150" t="n"/>
      <c r="AC61" s="150" t="n"/>
      <c r="AD61" s="150" t="n"/>
      <c r="AE61" s="150" t="n"/>
      <c r="AF61" s="150" t="n"/>
      <c r="AG61" s="150" t="n"/>
    </row>
    <row r="62" ht="21.3" customHeight="1" s="144">
      <c r="A62" s="247" t="n"/>
      <c r="B62" s="220" t="n"/>
      <c r="C62" s="221" t="n"/>
      <c r="D62" s="222" t="n"/>
      <c r="E62" s="223" t="n"/>
      <c r="F62" s="224" t="n"/>
      <c r="G62" s="205">
        <f>D62*(F62-E62)            +N(" QTY*(buy price-Sell price ) ")</f>
        <v/>
      </c>
      <c r="H62" s="206">
        <f>G62-SUM(T62:Y62)                   +N(" NET P&amp;L-Total Charges")</f>
        <v/>
      </c>
      <c r="I62" s="207">
        <f>SUM(T62:Y62)                  +N(" Brokerage + STT + Exchange transaction charge + GST + SEBI charge +Stamp Duty")</f>
        <v/>
      </c>
      <c r="J62" s="208">
        <f>D62*(F62+E62)                  +N(" OTY*(Buy price+Sell price) ")</f>
        <v/>
      </c>
      <c r="K62" s="209">
        <f>IF(H62=0," - ",IF(H62&gt;0,"Profit","Loss"))</f>
        <v/>
      </c>
      <c r="L62" s="210">
        <f>IFERROR(H62/(D62*E62)," - ")</f>
        <v/>
      </c>
      <c r="M62" s="150" t="n"/>
      <c r="N62" s="240" t="n"/>
      <c r="O62" s="241" t="n"/>
      <c r="P62" s="221" t="n"/>
      <c r="Q62" s="244" t="n"/>
      <c r="R62" s="240" t="n"/>
      <c r="S62" s="150" t="n"/>
      <c r="T62" s="215">
        <f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/>
      </c>
      <c r="U62" s="216">
        <f>0.00025*(D62*F62)            +N("  0.025% on the sell side ")</f>
        <v/>
      </c>
      <c r="V62" s="229">
        <f>0.0000325*J62</f>
        <v/>
      </c>
      <c r="W62" s="217">
        <f>0.18*(T62+V62)</f>
        <v/>
      </c>
      <c r="X62" s="230">
        <f>0.0000005*J62</f>
        <v/>
      </c>
      <c r="Y62" s="218">
        <f>0.00002*J62</f>
        <v/>
      </c>
      <c r="Z62" s="150" t="n"/>
      <c r="AA62" s="151" t="n"/>
      <c r="AB62" s="150" t="n"/>
      <c r="AC62" s="150" t="n"/>
      <c r="AD62" s="150" t="n"/>
      <c r="AE62" s="150" t="n"/>
      <c r="AF62" s="150" t="n"/>
      <c r="AG62" s="150" t="n"/>
    </row>
    <row r="63" ht="21.3" customHeight="1" s="144">
      <c r="A63" s="247" t="n"/>
      <c r="B63" s="220" t="n"/>
      <c r="C63" s="221" t="n"/>
      <c r="D63" s="222" t="n"/>
      <c r="E63" s="223" t="n"/>
      <c r="F63" s="224" t="n"/>
      <c r="G63" s="205">
        <f>D63*(F63-E63)            +N(" QTY*(buy price-Sell price ) ")</f>
        <v/>
      </c>
      <c r="H63" s="206">
        <f>G63-SUM(T63:Y63)                   +N(" NET P&amp;L-Total Charges")</f>
        <v/>
      </c>
      <c r="I63" s="207">
        <f>SUM(T63:Y63)                  +N(" Brokerage + STT + Exchange transaction charge + GST + SEBI charge +Stamp Duty")</f>
        <v/>
      </c>
      <c r="J63" s="208">
        <f>D63*(F63+E63)                  +N(" OTY*(Buy price+Sell price) ")</f>
        <v/>
      </c>
      <c r="K63" s="209">
        <f>IF(H63=0," - ",IF(H63&gt;0,"Profit","Loss"))</f>
        <v/>
      </c>
      <c r="L63" s="210">
        <f>IFERROR(H63/(D63*E63)," - ")</f>
        <v/>
      </c>
      <c r="M63" s="150" t="n"/>
      <c r="N63" s="240" t="n"/>
      <c r="O63" s="241" t="n"/>
      <c r="P63" s="221" t="n"/>
      <c r="Q63" s="244" t="n"/>
      <c r="R63" s="240" t="n"/>
      <c r="S63" s="150" t="n"/>
      <c r="T63" s="215">
        <f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/>
      </c>
      <c r="U63" s="216">
        <f>0.00025*(D63*F63)            +N("  0.025% on the sell side ")</f>
        <v/>
      </c>
      <c r="V63" s="229">
        <f>0.0000325*J63</f>
        <v/>
      </c>
      <c r="W63" s="217">
        <f>0.18*(T63+V63)</f>
        <v/>
      </c>
      <c r="X63" s="230">
        <f>0.0000005*J63</f>
        <v/>
      </c>
      <c r="Y63" s="218">
        <f>0.00002*J63</f>
        <v/>
      </c>
      <c r="Z63" s="150" t="n"/>
      <c r="AA63" s="151" t="n"/>
      <c r="AB63" s="150" t="n"/>
      <c r="AC63" s="150" t="n"/>
      <c r="AD63" s="150" t="n"/>
      <c r="AE63" s="150" t="n"/>
      <c r="AF63" s="150" t="n"/>
      <c r="AG63" s="150" t="n"/>
    </row>
    <row r="64" ht="21.3" customHeight="1" s="144">
      <c r="A64" s="247" t="n"/>
      <c r="B64" s="220" t="n"/>
      <c r="C64" s="221" t="n"/>
      <c r="D64" s="222" t="n"/>
      <c r="E64" s="223" t="n"/>
      <c r="F64" s="224" t="n"/>
      <c r="G64" s="205">
        <f>D64*(F64-E64)            +N(" QTY*(buy price-Sell price ) ")</f>
        <v/>
      </c>
      <c r="H64" s="206">
        <f>G64-SUM(T64:Y64)                   +N(" NET P&amp;L-Total Charges")</f>
        <v/>
      </c>
      <c r="I64" s="207">
        <f>SUM(T64:Y64)                  +N(" Brokerage + STT + Exchange transaction charge + GST + SEBI charge +Stamp Duty")</f>
        <v/>
      </c>
      <c r="J64" s="208">
        <f>D64*(F64+E64)                  +N(" OTY*(Buy price+Sell price) ")</f>
        <v/>
      </c>
      <c r="K64" s="209">
        <f>IF(H64=0," - ",IF(H64&gt;0,"Profit","Loss"))</f>
        <v/>
      </c>
      <c r="L64" s="210">
        <f>IFERROR(H64/(D64*E64)," - ")</f>
        <v/>
      </c>
      <c r="M64" s="150" t="n"/>
      <c r="N64" s="240" t="n"/>
      <c r="O64" s="241" t="n"/>
      <c r="P64" s="221" t="n"/>
      <c r="Q64" s="244" t="n"/>
      <c r="R64" s="240" t="n"/>
      <c r="S64" s="150" t="n"/>
      <c r="T64" s="215">
        <f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/>
      </c>
      <c r="U64" s="216">
        <f>0.00025*(D64*F64)            +N("  0.025% on the sell side ")</f>
        <v/>
      </c>
      <c r="V64" s="229">
        <f>0.0000325*J64</f>
        <v/>
      </c>
      <c r="W64" s="217">
        <f>0.18*(T64+V64)</f>
        <v/>
      </c>
      <c r="X64" s="230">
        <f>0.0000005*J64</f>
        <v/>
      </c>
      <c r="Y64" s="218">
        <f>0.00002*J64</f>
        <v/>
      </c>
      <c r="Z64" s="150" t="n"/>
      <c r="AA64" s="151" t="n"/>
      <c r="AB64" s="150" t="n"/>
      <c r="AC64" s="150" t="n"/>
      <c r="AD64" s="150" t="n"/>
      <c r="AE64" s="150" t="n"/>
      <c r="AF64" s="150" t="n"/>
      <c r="AG64" s="150" t="n"/>
    </row>
    <row r="65" ht="21.3" customHeight="1" s="144">
      <c r="A65" s="247" t="n"/>
      <c r="B65" s="220" t="n"/>
      <c r="C65" s="221" t="n"/>
      <c r="D65" s="222" t="n"/>
      <c r="E65" s="223" t="n"/>
      <c r="F65" s="224" t="n"/>
      <c r="G65" s="205">
        <f>D65*(F65-E65)            +N(" QTY*(buy price-Sell price ) ")</f>
        <v/>
      </c>
      <c r="H65" s="206">
        <f>G65-SUM(T65:Y65)                   +N(" NET P&amp;L-Total Charges")</f>
        <v/>
      </c>
      <c r="I65" s="207">
        <f>SUM(T65:Y65)                  +N(" Brokerage + STT + Exchange transaction charge + GST + SEBI charge +Stamp Duty")</f>
        <v/>
      </c>
      <c r="J65" s="208">
        <f>D65*(F65+E65)                  +N(" OTY*(Buy price+Sell price) ")</f>
        <v/>
      </c>
      <c r="K65" s="209">
        <f>IF(H65=0," - ",IF(H65&gt;0,"Profit","Loss"))</f>
        <v/>
      </c>
      <c r="L65" s="210">
        <f>IFERROR(H65/(D65*E65)," - ")</f>
        <v/>
      </c>
      <c r="M65" s="150" t="n"/>
      <c r="N65" s="240" t="n"/>
      <c r="O65" s="241" t="n"/>
      <c r="P65" s="221" t="n"/>
      <c r="Q65" s="244" t="n"/>
      <c r="R65" s="240" t="n"/>
      <c r="S65" s="150" t="n"/>
      <c r="T65" s="215">
        <f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/>
      </c>
      <c r="U65" s="216">
        <f>0.00025*(D65*F65)            +N("  0.025% on the sell side ")</f>
        <v/>
      </c>
      <c r="V65" s="229">
        <f>0.0000325*J65</f>
        <v/>
      </c>
      <c r="W65" s="217">
        <f>0.18*(T65+V65)</f>
        <v/>
      </c>
      <c r="X65" s="230">
        <f>0.0000005*J65</f>
        <v/>
      </c>
      <c r="Y65" s="218">
        <f>0.00002*J65</f>
        <v/>
      </c>
      <c r="Z65" s="150" t="n"/>
      <c r="AA65" s="151" t="n"/>
      <c r="AB65" s="150" t="n"/>
      <c r="AC65" s="150" t="n"/>
      <c r="AD65" s="150" t="n"/>
      <c r="AE65" s="150" t="n"/>
      <c r="AF65" s="150" t="n"/>
      <c r="AG65" s="150" t="n"/>
    </row>
    <row r="66" ht="21.3" customHeight="1" s="144">
      <c r="A66" s="247" t="n"/>
      <c r="B66" s="220" t="n"/>
      <c r="C66" s="221" t="n"/>
      <c r="D66" s="222" t="n"/>
      <c r="E66" s="223" t="n"/>
      <c r="F66" s="224" t="n"/>
      <c r="G66" s="205">
        <f>D66*(F66-E66)            +N(" QTY*(buy price-Sell price ) ")</f>
        <v/>
      </c>
      <c r="H66" s="206">
        <f>G66-SUM(T66:Y66)                   +N(" NET P&amp;L-Total Charges")</f>
        <v/>
      </c>
      <c r="I66" s="207">
        <f>SUM(T66:Y66)                  +N(" Brokerage + STT + Exchange transaction charge + GST + SEBI charge +Stamp Duty")</f>
        <v/>
      </c>
      <c r="J66" s="208">
        <f>D66*(F66+E66)                  +N(" OTY*(Buy price+Sell price) ")</f>
        <v/>
      </c>
      <c r="K66" s="209">
        <f>IF(H66=0," - ",IF(H66&gt;0,"Profit","Loss"))</f>
        <v/>
      </c>
      <c r="L66" s="210">
        <f>IFERROR(H66/(D66*E66)," - ")</f>
        <v/>
      </c>
      <c r="M66" s="150" t="n"/>
      <c r="N66" s="240" t="n"/>
      <c r="O66" s="241" t="n"/>
      <c r="P66" s="221" t="n"/>
      <c r="Q66" s="244" t="n"/>
      <c r="R66" s="240" t="n"/>
      <c r="S66" s="150" t="n"/>
      <c r="T66" s="215">
        <f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/>
      </c>
      <c r="U66" s="216">
        <f>0.00025*(D66*F66)            +N("  0.025% on the sell side ")</f>
        <v/>
      </c>
      <c r="V66" s="229">
        <f>0.0000325*J66</f>
        <v/>
      </c>
      <c r="W66" s="217">
        <f>0.18*(T66+V66)</f>
        <v/>
      </c>
      <c r="X66" s="230">
        <f>0.0000005*J66</f>
        <v/>
      </c>
      <c r="Y66" s="218">
        <f>0.00002*J66</f>
        <v/>
      </c>
      <c r="Z66" s="145" t="n"/>
      <c r="AA66" s="151" t="n"/>
      <c r="AB66" s="150" t="n"/>
      <c r="AC66" s="150" t="n"/>
      <c r="AD66" s="150" t="n"/>
      <c r="AE66" s="150" t="n"/>
      <c r="AF66" s="150" t="n"/>
      <c r="AG66" s="150" t="n"/>
    </row>
    <row r="67" ht="21.3" customHeight="1" s="144">
      <c r="A67" s="247" t="n"/>
      <c r="B67" s="248" t="n"/>
      <c r="C67" s="249" t="n"/>
      <c r="D67" s="250" t="n"/>
      <c r="E67" s="251" t="n"/>
      <c r="F67" s="252" t="n"/>
      <c r="G67" s="205">
        <f>D67*(F67-E67)            +N(" QTY*(buy price-Sell price ) ")</f>
        <v/>
      </c>
      <c r="H67" s="206">
        <f>G67-SUM(T67:Y67)                   +N(" NET P&amp;L-Total Charges")</f>
        <v/>
      </c>
      <c r="I67" s="207">
        <f>SUM(T67:Y67)                  +N(" Brokerage + STT + Exchange transaction charge + GST + SEBI charge +Stamp Duty")</f>
        <v/>
      </c>
      <c r="J67" s="208">
        <f>D67*(F67+E67)                  +N(" OTY*(Buy price+Sell price) ")</f>
        <v/>
      </c>
      <c r="K67" s="209">
        <f>IF(H67=0," - ",IF(H67&gt;0,"Profit","Loss"))</f>
        <v/>
      </c>
      <c r="L67" s="210">
        <f>IFERROR(H67/(D67*E67)," - ")</f>
        <v/>
      </c>
      <c r="M67" s="150" t="n"/>
      <c r="N67" s="240" t="n"/>
      <c r="O67" s="241" t="n"/>
      <c r="P67" s="221" t="n"/>
      <c r="Q67" s="244" t="n"/>
      <c r="R67" s="240" t="n"/>
      <c r="S67" s="150" t="n"/>
      <c r="T67" s="215">
        <f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/>
      </c>
      <c r="U67" s="216">
        <f>0.00025*(D67*F67)            +N("  0.025% on the sell side ")</f>
        <v/>
      </c>
      <c r="V67" s="229">
        <f>0.0000325*J67</f>
        <v/>
      </c>
      <c r="W67" s="217">
        <f>0.18*(T67+V67)</f>
        <v/>
      </c>
      <c r="X67" s="230">
        <f>0.0000005*J67</f>
        <v/>
      </c>
      <c r="Y67" s="218">
        <f>0.00002*J67</f>
        <v/>
      </c>
      <c r="Z67" s="150" t="n"/>
      <c r="AA67" s="151" t="n"/>
      <c r="AB67" s="150" t="n"/>
      <c r="AC67" s="150" t="n"/>
      <c r="AD67" s="150" t="n"/>
      <c r="AE67" s="150" t="n"/>
      <c r="AF67" s="150" t="n"/>
      <c r="AG67" s="150" t="n"/>
    </row>
    <row r="68" ht="17.35" customHeight="1" s="144">
      <c r="A68" s="150" t="n"/>
      <c r="B68" s="253" t="n"/>
      <c r="C68" s="145" t="n"/>
      <c r="D68" s="145" t="n"/>
      <c r="E68" s="145" t="n"/>
      <c r="F68" s="145" t="n"/>
      <c r="G68" s="145" t="n"/>
      <c r="H68" s="150" t="n"/>
      <c r="I68" s="145" t="n"/>
      <c r="J68" s="145" t="n"/>
      <c r="K68" s="145" t="n"/>
      <c r="L68" s="145" t="n"/>
      <c r="M68" s="145" t="n"/>
      <c r="N68" s="145" t="n"/>
      <c r="O68" s="145" t="n"/>
      <c r="P68" s="145" t="n"/>
      <c r="Q68" s="145" t="n"/>
      <c r="R68" s="145" t="n"/>
      <c r="S68" s="150" t="n"/>
      <c r="T68" s="150" t="n"/>
      <c r="U68" s="150" t="n"/>
      <c r="V68" s="150" t="n"/>
      <c r="W68" s="254" t="n"/>
      <c r="X68" s="255" t="n"/>
      <c r="Y68" s="255" t="n"/>
      <c r="Z68" s="150" t="n"/>
      <c r="AA68" s="151" t="n"/>
      <c r="AB68" s="150" t="n"/>
      <c r="AC68" s="150" t="n"/>
      <c r="AD68" s="150" t="n"/>
      <c r="AE68" s="150" t="n"/>
      <c r="AF68" s="150" t="n"/>
      <c r="AG68" s="150" t="n"/>
    </row>
    <row r="69" ht="28.1" customHeight="1" s="144">
      <c r="A69" s="150" t="n"/>
      <c r="B69" s="145" t="n"/>
      <c r="C69" s="145" t="n"/>
      <c r="D69" s="150" t="n"/>
      <c r="E69" s="150" t="n"/>
      <c r="F69" s="150" t="n"/>
      <c r="G69" s="256" t="inlineStr">
        <is>
          <t xml:space="preserve">Fund used for Delivery BUY </t>
        </is>
      </c>
      <c r="H69" s="194" t="n"/>
      <c r="I69" s="195" t="n"/>
      <c r="J69" s="257">
        <f>SUM(R73:R200)</f>
        <v/>
      </c>
      <c r="K69" s="150" t="n"/>
      <c r="L69" s="150" t="n"/>
      <c r="M69" s="150" t="n"/>
      <c r="N69" s="258" t="inlineStr">
        <is>
          <t>Total  Fund IN &amp; OUT</t>
        </is>
      </c>
      <c r="O69" s="236" t="n"/>
      <c r="P69" s="258">
        <f>SUM(P18:P68)             +N(" Total fund IN = Sum of all Fund INs ")</f>
        <v/>
      </c>
      <c r="Q69" s="259">
        <f>SUM(Q18:Q67)         +N(" Total Fund OUT = sum of all Fund OUTs ")</f>
        <v/>
      </c>
      <c r="R69" s="150" t="n"/>
      <c r="S69" s="150" t="n"/>
      <c r="T69" s="168" t="inlineStr">
        <is>
          <t xml:space="preserve">  Zero Brokerage</t>
        </is>
      </c>
      <c r="U69" s="168" t="inlineStr">
        <is>
          <t>0.1% on buy &amp; sell</t>
        </is>
      </c>
      <c r="V69" s="168" t="inlineStr">
        <is>
          <t>NSE: 0.00325%
BSE: 0.003%</t>
        </is>
      </c>
      <c r="W69" s="168" t="inlineStr">
        <is>
          <t>18% on (brokerage + transaction charges)</t>
        </is>
      </c>
      <c r="X69" s="168" t="inlineStr">
        <is>
          <t>₹5 / crore</t>
        </is>
      </c>
      <c r="Y69" s="168" t="inlineStr">
        <is>
          <t>0.015% or ₹1500 / crore on buy side</t>
        </is>
      </c>
      <c r="Z69" s="150" t="n"/>
      <c r="AA69" s="151" t="n"/>
      <c r="AB69" s="150" t="n"/>
      <c r="AC69" s="150" t="n"/>
      <c r="AD69" s="150" t="n"/>
      <c r="AE69" s="150" t="n"/>
      <c r="AF69" s="150" t="n"/>
      <c r="AG69" s="150" t="n"/>
    </row>
    <row r="70" ht="25.55" customHeight="1" s="144">
      <c r="A70" s="145" t="n"/>
      <c r="B70" s="145" t="n"/>
      <c r="C70" s="145" t="n"/>
      <c r="D70" s="145" t="n"/>
      <c r="E70" s="260" t="n"/>
      <c r="F70" s="145" t="n"/>
      <c r="G70" s="145" t="n"/>
      <c r="H70" s="145" t="n"/>
      <c r="I70" s="260" t="n"/>
      <c r="J70" s="145" t="n"/>
      <c r="K70" s="145" t="n"/>
      <c r="L70" s="145" t="n"/>
      <c r="M70" s="145" t="n"/>
      <c r="N70" s="145" t="n"/>
      <c r="O70" s="145" t="n"/>
      <c r="P70" s="145" t="n"/>
      <c r="Q70" s="145" t="n"/>
      <c r="R70" s="145" t="n"/>
      <c r="S70" s="145" t="n"/>
      <c r="T70" s="261" t="n"/>
      <c r="U70" s="150" t="n"/>
      <c r="V70" s="150" t="n"/>
      <c r="W70" s="254" t="n"/>
      <c r="X70" s="255" t="n"/>
      <c r="Y70" s="255" t="n"/>
      <c r="Z70" s="150" t="n"/>
      <c r="AA70" s="151" t="n"/>
      <c r="AB70" s="150" t="n"/>
      <c r="AC70" s="150" t="n"/>
      <c r="AD70" s="150" t="n"/>
      <c r="AE70" s="150" t="n"/>
      <c r="AF70" s="150" t="n"/>
      <c r="AG70" s="150" t="n"/>
    </row>
    <row r="71" ht="34.9" customHeight="1" s="144">
      <c r="A71" s="182" t="n"/>
      <c r="B71" s="180" t="inlineStr">
        <is>
          <t>P&amp;L for Delivery</t>
        </is>
      </c>
      <c r="C71" s="158" t="n"/>
      <c r="D71" s="158" t="n"/>
      <c r="E71" s="158" t="n"/>
      <c r="F71" s="158" t="n"/>
      <c r="G71" s="158" t="n"/>
      <c r="H71" s="158" t="n"/>
      <c r="I71" s="158" t="n"/>
      <c r="J71" s="158" t="n"/>
      <c r="K71" s="158" t="n"/>
      <c r="L71" s="163" t="n"/>
      <c r="M71" s="181" t="inlineStr">
        <is>
          <t>P or L?</t>
        </is>
      </c>
      <c r="N71" s="163" t="n"/>
      <c r="O71" s="181" t="inlineStr">
        <is>
          <t>Target?</t>
        </is>
      </c>
      <c r="P71" s="163" t="n"/>
      <c r="Q71" s="181" t="inlineStr">
        <is>
          <t xml:space="preserve">Fund used </t>
        </is>
      </c>
      <c r="R71" s="163" t="n"/>
      <c r="S71" s="150" t="n"/>
      <c r="T71" s="180" t="inlineStr">
        <is>
          <t>Charges for Delivery</t>
        </is>
      </c>
      <c r="U71" s="158" t="n"/>
      <c r="V71" s="158" t="n"/>
      <c r="W71" s="158" t="n"/>
      <c r="X71" s="158" t="n"/>
      <c r="Y71" s="163" t="n"/>
      <c r="Z71" s="150" t="n"/>
      <c r="AA71" s="151" t="n"/>
      <c r="AB71" s="150" t="n"/>
      <c r="AC71" s="150" t="n"/>
      <c r="AD71" s="150" t="n"/>
      <c r="AE71" s="150" t="n"/>
      <c r="AF71" s="150" t="n"/>
      <c r="AG71" s="150" t="n"/>
    </row>
    <row r="72" ht="30.65" customHeight="1" s="144">
      <c r="A72" s="150" t="n"/>
      <c r="B72" s="183" t="inlineStr">
        <is>
          <t>Date</t>
        </is>
      </c>
      <c r="C72" s="262" t="inlineStr">
        <is>
          <t>Company</t>
        </is>
      </c>
      <c r="D72" s="185" t="inlineStr">
        <is>
          <t>QTY</t>
        </is>
      </c>
      <c r="E72" s="185" t="inlineStr">
        <is>
          <t>BUY</t>
        </is>
      </c>
      <c r="F72" s="185" t="inlineStr">
        <is>
          <t>SELL</t>
        </is>
      </c>
      <c r="G72" s="263" t="inlineStr">
        <is>
          <t>Closing Date</t>
        </is>
      </c>
      <c r="H72" s="264" t="inlineStr">
        <is>
          <t>DP Applicable?</t>
        </is>
      </c>
      <c r="I72" s="265" t="inlineStr">
        <is>
          <t>NET P&amp;L</t>
        </is>
      </c>
      <c r="J72" s="188" t="inlineStr">
        <is>
          <t>REAL P&amp;L</t>
        </is>
      </c>
      <c r="K72" s="266" t="inlineStr">
        <is>
          <t>Total Charges</t>
        </is>
      </c>
      <c r="L72" s="267" t="inlineStr">
        <is>
          <t>TURNOVER</t>
        </is>
      </c>
      <c r="M72" s="268" t="inlineStr">
        <is>
          <t>P or L?</t>
        </is>
      </c>
      <c r="N72" s="191" t="inlineStr">
        <is>
          <t>%</t>
        </is>
      </c>
      <c r="O72" s="269" t="inlineStr">
        <is>
          <t>Min TGT ?</t>
        </is>
      </c>
      <c r="P72" s="270" t="inlineStr">
        <is>
          <t>TGT %</t>
        </is>
      </c>
      <c r="Q72" s="271" t="inlineStr">
        <is>
          <t xml:space="preserve">Fund used for Delivery BUY </t>
        </is>
      </c>
      <c r="R72" s="272" t="n"/>
      <c r="S72" s="150" t="n"/>
      <c r="T72" s="196" t="inlineStr">
        <is>
          <t>BROKERAGE</t>
        </is>
      </c>
      <c r="U72" s="197" t="inlineStr">
        <is>
          <t>STT</t>
        </is>
      </c>
      <c r="V72" s="197" t="inlineStr">
        <is>
          <t>ExTrChg</t>
        </is>
      </c>
      <c r="W72" s="197" t="inlineStr">
        <is>
          <t>GST</t>
        </is>
      </c>
      <c r="X72" s="197" t="inlineStr">
        <is>
          <t>SEBI charges</t>
        </is>
      </c>
      <c r="Y72" s="198" t="inlineStr">
        <is>
          <t>Stamp Duty</t>
        </is>
      </c>
      <c r="Z72" s="150" t="n"/>
      <c r="AA72" s="151" t="n"/>
      <c r="AB72" s="150" t="n"/>
      <c r="AC72" s="150" t="n"/>
      <c r="AD72" s="150" t="n"/>
      <c r="AE72" s="150" t="n"/>
      <c r="AF72" s="150" t="n"/>
      <c r="AG72" s="150" t="n"/>
    </row>
    <row r="73" ht="21.3" customHeight="1" s="144">
      <c r="A73" s="273" t="n"/>
      <c r="B73" s="200" t="inlineStr">
        <is>
          <t>15/12/2020</t>
        </is>
      </c>
      <c r="C73" s="244" t="inlineStr">
        <is>
          <t>BOROLTD</t>
        </is>
      </c>
      <c r="D73" s="222" t="n">
        <v>10</v>
      </c>
      <c r="E73" s="223" t="n">
        <v>196.4</v>
      </c>
      <c r="F73" s="223" t="n">
        <v>198.35</v>
      </c>
      <c r="G73" s="240" t="inlineStr">
        <is>
          <t>23/04/2021</t>
        </is>
      </c>
      <c r="H73" s="274" t="inlineStr">
        <is>
          <t>yes</t>
        </is>
      </c>
      <c r="I73" s="275">
        <f>D73*(F73-E73)                                            +N(" QTY*(buy price-Sell price ) ")</f>
        <v/>
      </c>
      <c r="J73" s="206">
        <f>IF(F73=0,"0.00",IF(H73="yes",-15.93+I73-SUM(T73:Y73),I73-SUM(T73:Y73)))</f>
        <v/>
      </c>
      <c r="K73" s="207">
        <f>IF(H73="yes",15.93+SUM(T73:Y73),SUM(T73:Y73))</f>
        <v/>
      </c>
      <c r="L73" s="208">
        <f>D73*(F73+E73)</f>
        <v/>
      </c>
      <c r="M73" s="276">
        <f>IF(J73="0.00"," - ",IF(J73&gt;0,"Profit","Loss"))</f>
        <v/>
      </c>
      <c r="N73" s="277">
        <f>IFERROR(J73/(D73*E73)," - ")</f>
        <v/>
      </c>
      <c r="O73" s="278" t="n"/>
      <c r="P73" s="279">
        <f>IFERROR((O73-E73)/E73,0)</f>
        <v/>
      </c>
      <c r="Q73" s="280">
        <f>IF(C73=0, " - ",C73)</f>
        <v/>
      </c>
      <c r="R73" s="281">
        <f>IF(D73=0, " - " ,( IF(F73=0,D73*E73+K73,"Closed")))</f>
        <v/>
      </c>
      <c r="S73" s="150" t="n"/>
      <c r="T73" s="215">
        <f>0</f>
        <v/>
      </c>
      <c r="U73" s="216">
        <f>0.001*L73</f>
        <v/>
      </c>
      <c r="V73" s="216">
        <f>0.0000325*L73</f>
        <v/>
      </c>
      <c r="W73" s="217">
        <f>0.18*V73</f>
        <v/>
      </c>
      <c r="X73" s="217">
        <f>0.0000005*L73</f>
        <v/>
      </c>
      <c r="Y73" s="218">
        <f>0.000075*L73</f>
        <v/>
      </c>
      <c r="Z73" s="150" t="n"/>
      <c r="AA73" s="151" t="n"/>
      <c r="AB73" s="150" t="n"/>
      <c r="AC73" s="150" t="n"/>
      <c r="AD73" s="150" t="n"/>
      <c r="AE73" s="150" t="n"/>
      <c r="AF73" s="150" t="n"/>
      <c r="AG73" s="150" t="n"/>
    </row>
    <row r="74" ht="21.3" customHeight="1" s="144">
      <c r="A74" s="273" t="n"/>
      <c r="B74" s="200" t="inlineStr">
        <is>
          <t>21/12/2020</t>
        </is>
      </c>
      <c r="C74" s="244" t="inlineStr">
        <is>
          <t>ESCORTS</t>
        </is>
      </c>
      <c r="D74" s="222" t="n">
        <v>2</v>
      </c>
      <c r="E74" s="223" t="n">
        <v>1301</v>
      </c>
      <c r="F74" s="223" t="n"/>
      <c r="G74" s="240" t="n"/>
      <c r="H74" s="274" t="n"/>
      <c r="I74" s="275">
        <f>D74*(F74-E74)                                            +N(" QTY*(buy price-Sell price ) ")</f>
        <v/>
      </c>
      <c r="J74" s="206">
        <f>IF(F74=0,"0.00",IF(H74="yes",-15.93+I74-SUM(T74:Y74),I74-SUM(T74:Y74)))</f>
        <v/>
      </c>
      <c r="K74" s="207">
        <f>IF(H74="yes",15.93+SUM(T74:Y74),SUM(T74:Y74))</f>
        <v/>
      </c>
      <c r="L74" s="208">
        <f>D74*(F74+E74)</f>
        <v/>
      </c>
      <c r="M74" s="276">
        <f>IF(J74="0.00"," - ",IF(J74&gt;0,"Profit","Loss"))</f>
        <v/>
      </c>
      <c r="N74" s="210">
        <f>IFERROR(J74/(D74*E74)," - ")</f>
        <v/>
      </c>
      <c r="O74" s="282" t="n"/>
      <c r="P74" s="279">
        <f>IFERROR((O74-E74)/E74,0)</f>
        <v/>
      </c>
      <c r="Q74" s="280">
        <f>IF(C74=0, " - ",C74)</f>
        <v/>
      </c>
      <c r="R74" s="281">
        <f>IF(D74=0, " - " ,( IF(F74=0,D74*E74+K74,"Closed")))</f>
        <v/>
      </c>
      <c r="S74" s="150" t="n"/>
      <c r="T74" s="215">
        <f>0</f>
        <v/>
      </c>
      <c r="U74" s="216">
        <f>0.001*L74</f>
        <v/>
      </c>
      <c r="V74" s="229">
        <f>0.0000325*L74</f>
        <v/>
      </c>
      <c r="W74" s="217">
        <f>0.18*V74</f>
        <v/>
      </c>
      <c r="X74" s="230">
        <f>0.0000005*L74</f>
        <v/>
      </c>
      <c r="Y74" s="218">
        <f>0.000075*L74</f>
        <v/>
      </c>
      <c r="Z74" s="150" t="n"/>
      <c r="AA74" s="151" t="n"/>
      <c r="AB74" s="150" t="n"/>
      <c r="AC74" s="150" t="n"/>
      <c r="AD74" s="150" t="n"/>
      <c r="AE74" s="150" t="n"/>
      <c r="AF74" s="150" t="n"/>
      <c r="AG74" s="150" t="n"/>
    </row>
    <row r="75" ht="21.3" customHeight="1" s="144">
      <c r="A75" s="273" t="n"/>
      <c r="B75" s="200" t="inlineStr">
        <is>
          <t>22/12/2020</t>
        </is>
      </c>
      <c r="C75" s="244" t="inlineStr">
        <is>
          <t>ESCORTS</t>
        </is>
      </c>
      <c r="D75" s="222" t="n">
        <v>2</v>
      </c>
      <c r="E75" s="223" t="n">
        <v>1230</v>
      </c>
      <c r="F75" s="223" t="n"/>
      <c r="G75" s="240" t="n"/>
      <c r="H75" s="274" t="n"/>
      <c r="I75" s="275">
        <f>D75*(F75-E75)                                            +N(" QTY*(buy price-Sell price ) ")</f>
        <v/>
      </c>
      <c r="J75" s="206">
        <f>IF(F75=0,"0.00",IF(H75="yes",-15.93+I75-SUM(T75:Y75),I75-SUM(T75:Y75)))</f>
        <v/>
      </c>
      <c r="K75" s="207">
        <f>IF(H75="yes",15.93+SUM(T75:Y75),SUM(T75:Y75))</f>
        <v/>
      </c>
      <c r="L75" s="208">
        <f>D75*(F75+E75)</f>
        <v/>
      </c>
      <c r="M75" s="276">
        <f>IF(J75="0.00"," - ",IF(J75&gt;0,"Profit","Loss"))</f>
        <v/>
      </c>
      <c r="N75" s="210">
        <f>IFERROR(J75/(D75*E75)," - ")</f>
        <v/>
      </c>
      <c r="O75" s="282" t="n"/>
      <c r="P75" s="279">
        <f>IFERROR((O75-E75)/E75,0)</f>
        <v/>
      </c>
      <c r="Q75" s="280">
        <f>IF(C75=0, " - ",C75)</f>
        <v/>
      </c>
      <c r="R75" s="281">
        <f>IF(D75=0, " - " ,( IF(F75=0,D75*E75+K75,"Closed")))</f>
        <v/>
      </c>
      <c r="S75" s="150" t="n"/>
      <c r="T75" s="215">
        <f>0</f>
        <v/>
      </c>
      <c r="U75" s="216">
        <f>0.001*L75</f>
        <v/>
      </c>
      <c r="V75" s="229">
        <f>0.0000325*L75</f>
        <v/>
      </c>
      <c r="W75" s="217">
        <f>0.18*V75</f>
        <v/>
      </c>
      <c r="X75" s="230">
        <f>0.0000005*L75</f>
        <v/>
      </c>
      <c r="Y75" s="218">
        <f>0.000075*L75</f>
        <v/>
      </c>
      <c r="Z75" s="150" t="n"/>
      <c r="AA75" s="151" t="n"/>
      <c r="AB75" s="150" t="n"/>
      <c r="AC75" s="150" t="n"/>
      <c r="AD75" s="150" t="n"/>
      <c r="AE75" s="150" t="n"/>
      <c r="AF75" s="150" t="n"/>
      <c r="AG75" s="150" t="n"/>
    </row>
    <row r="76" ht="21.3" customHeight="1" s="144">
      <c r="A76" s="273" t="n"/>
      <c r="B76" s="200" t="inlineStr">
        <is>
          <t>24/12/2020</t>
        </is>
      </c>
      <c r="C76" s="244" t="inlineStr">
        <is>
          <t>ESCORTS</t>
        </is>
      </c>
      <c r="D76" s="222" t="n">
        <v>2</v>
      </c>
      <c r="E76" s="223" t="n">
        <v>1245</v>
      </c>
      <c r="F76" s="223" t="n"/>
      <c r="G76" s="240" t="n"/>
      <c r="H76" s="274" t="n"/>
      <c r="I76" s="275">
        <f>D76*(F76-E76)                                            +N(" QTY*(buy price-Sell price ) ")</f>
        <v/>
      </c>
      <c r="J76" s="206">
        <f>IF(F76=0,"0.00",IF(H76="yes",-15.93+I76-SUM(T76:Y76),I76-SUM(T76:Y76)))</f>
        <v/>
      </c>
      <c r="K76" s="207">
        <f>IF(H76="yes",15.93+SUM(T76:Y76),SUM(T76:Y76))</f>
        <v/>
      </c>
      <c r="L76" s="208">
        <f>D76*(F76+E76)</f>
        <v/>
      </c>
      <c r="M76" s="276">
        <f>IF(J76="0.00"," - ",IF(J76&gt;0,"Profit","Loss"))</f>
        <v/>
      </c>
      <c r="N76" s="210">
        <f>IFERROR(J76/(D76*E76)," - ")</f>
        <v/>
      </c>
      <c r="O76" s="282" t="n"/>
      <c r="P76" s="279">
        <f>IFERROR((O76-E76)/E76,0)</f>
        <v/>
      </c>
      <c r="Q76" s="280">
        <f>IF(C76=0, " - ",C76)</f>
        <v/>
      </c>
      <c r="R76" s="281">
        <f>IF(D76=0, " - " ,( IF(F76=0,D76*E76+K76,"Closed")))</f>
        <v/>
      </c>
      <c r="S76" s="150" t="n"/>
      <c r="T76" s="215">
        <f>0</f>
        <v/>
      </c>
      <c r="U76" s="216">
        <f>0.001*L76</f>
        <v/>
      </c>
      <c r="V76" s="229">
        <f>0.0000325*L76</f>
        <v/>
      </c>
      <c r="W76" s="217">
        <f>0.18*V76</f>
        <v/>
      </c>
      <c r="X76" s="230">
        <f>0.0000005*L76</f>
        <v/>
      </c>
      <c r="Y76" s="218">
        <f>0.000075*L76</f>
        <v/>
      </c>
      <c r="Z76" s="150" t="n"/>
      <c r="AA76" s="151" t="n"/>
      <c r="AB76" s="150" t="n"/>
      <c r="AC76" s="150" t="n"/>
      <c r="AD76" s="150" t="n"/>
      <c r="AE76" s="150" t="n"/>
      <c r="AF76" s="150" t="n"/>
      <c r="AG76" s="150" t="n"/>
    </row>
    <row r="77" ht="21.3" customHeight="1" s="144">
      <c r="A77" s="283" t="n"/>
      <c r="B77" s="200" t="inlineStr">
        <is>
          <t>28/12/2020</t>
        </is>
      </c>
      <c r="C77" s="244" t="inlineStr">
        <is>
          <t>ESCORTS</t>
        </is>
      </c>
      <c r="D77" s="222" t="n">
        <v>2</v>
      </c>
      <c r="E77" s="223" t="n">
        <v>1245</v>
      </c>
      <c r="F77" s="223" t="n"/>
      <c r="G77" s="240" t="n"/>
      <c r="H77" s="274" t="n"/>
      <c r="I77" s="275">
        <f>D77*(F77-E77)                                            +N(" QTY*(buy price-Sell price ) ")</f>
        <v/>
      </c>
      <c r="J77" s="206">
        <f>IF(F77=0,"0.00",IF(H77="yes",-15.93+I77-SUM(T77:Y77),I77-SUM(T77:Y77)))</f>
        <v/>
      </c>
      <c r="K77" s="207">
        <f>IF(H77="yes",15.93+SUM(T77:Y77),SUM(T77:Y77))</f>
        <v/>
      </c>
      <c r="L77" s="208">
        <f>D77*(F77+E77)</f>
        <v/>
      </c>
      <c r="M77" s="276">
        <f>IF(J77="0.00"," - ",IF(J77&gt;0,"Profit","Loss"))</f>
        <v/>
      </c>
      <c r="N77" s="210">
        <f>IFERROR(J77/(D77*E77)," - ")</f>
        <v/>
      </c>
      <c r="O77" s="282" t="n"/>
      <c r="P77" s="279">
        <f>IFERROR((O77-E77)/E77,0)</f>
        <v/>
      </c>
      <c r="Q77" s="280">
        <f>IF(C77=0, " - ",C77)</f>
        <v/>
      </c>
      <c r="R77" s="281">
        <f>IF(D77=0, " - " ,( IF(F77=0,D77*E77+K77,"Closed")))</f>
        <v/>
      </c>
      <c r="S77" s="150" t="n"/>
      <c r="T77" s="215">
        <f>0</f>
        <v/>
      </c>
      <c r="U77" s="216">
        <f>0.001*L77</f>
        <v/>
      </c>
      <c r="V77" s="229">
        <f>0.0000325*L77</f>
        <v/>
      </c>
      <c r="W77" s="217">
        <f>0.18*V77</f>
        <v/>
      </c>
      <c r="X77" s="230">
        <f>0.0000005*L77</f>
        <v/>
      </c>
      <c r="Y77" s="218">
        <f>0.000075*L77</f>
        <v/>
      </c>
      <c r="Z77" s="150" t="n"/>
      <c r="AA77" s="151" t="n"/>
      <c r="AB77" s="150" t="n"/>
      <c r="AC77" s="150" t="n"/>
      <c r="AD77" s="150" t="n"/>
      <c r="AE77" s="150" t="n"/>
      <c r="AF77" s="150" t="n"/>
      <c r="AG77" s="150" t="n"/>
    </row>
    <row r="78" ht="21.3" customHeight="1" s="144">
      <c r="A78" s="273" t="n"/>
      <c r="B78" s="200" t="inlineStr">
        <is>
          <t>31/12/2020</t>
        </is>
      </c>
      <c r="C78" s="244" t="inlineStr">
        <is>
          <t>BORORENEW</t>
        </is>
      </c>
      <c r="D78" s="222" t="n">
        <v>5</v>
      </c>
      <c r="E78" s="223" t="n">
        <v>312.2</v>
      </c>
      <c r="F78" s="223" t="n"/>
      <c r="G78" s="240" t="n"/>
      <c r="H78" s="274" t="n"/>
      <c r="I78" s="275">
        <f>D78*(F78-E78)                                            +N(" QTY*(buy price-Sell price ) ")</f>
        <v/>
      </c>
      <c r="J78" s="206">
        <f>IF(F78=0,"0.00",IF(H78="yes",-15.93+I78-SUM(T78:Y78),I78-SUM(T78:Y78)))</f>
        <v/>
      </c>
      <c r="K78" s="207">
        <f>IF(H78="yes",15.93+SUM(T78:Y78),SUM(T78:Y78))</f>
        <v/>
      </c>
      <c r="L78" s="208">
        <f>D78*(F78+E78)</f>
        <v/>
      </c>
      <c r="M78" s="276">
        <f>IF(J78="0.00"," - ",IF(J78&gt;0,"Profit","Loss"))</f>
        <v/>
      </c>
      <c r="N78" s="210">
        <f>IFERROR(J78/(D78*E78)," - ")</f>
        <v/>
      </c>
      <c r="O78" s="282" t="n"/>
      <c r="P78" s="279">
        <f>IFERROR((O78-E78)/E78,0)</f>
        <v/>
      </c>
      <c r="Q78" s="280">
        <f>IF(C78=0, " - ",C78)</f>
        <v/>
      </c>
      <c r="R78" s="281">
        <f>IF(D78=0, " - " ,( IF(F78=0,D78*E78+K78,"Closed")))</f>
        <v/>
      </c>
      <c r="S78" s="150" t="n"/>
      <c r="T78" s="215">
        <f>0</f>
        <v/>
      </c>
      <c r="U78" s="216">
        <f>0.001*L78</f>
        <v/>
      </c>
      <c r="V78" s="229">
        <f>0.0000325*L78</f>
        <v/>
      </c>
      <c r="W78" s="217">
        <f>0.18*V78</f>
        <v/>
      </c>
      <c r="X78" s="230">
        <f>0.0000005*L78</f>
        <v/>
      </c>
      <c r="Y78" s="218">
        <f>0.000075*L78</f>
        <v/>
      </c>
      <c r="Z78" s="150" t="n"/>
      <c r="AA78" s="151" t="n"/>
      <c r="AB78" s="150" t="n"/>
      <c r="AC78" s="150" t="n"/>
      <c r="AD78" s="150" t="n"/>
      <c r="AE78" s="150" t="n"/>
      <c r="AF78" s="150" t="n"/>
      <c r="AG78" s="150" t="n"/>
    </row>
    <row r="79" ht="21.3" customHeight="1" s="144">
      <c r="A79" s="273" t="n"/>
      <c r="B79" s="220" t="inlineStr">
        <is>
          <t>05/01/2021</t>
        </is>
      </c>
      <c r="C79" s="244" t="inlineStr">
        <is>
          <t>BECTORFOOD</t>
        </is>
      </c>
      <c r="D79" s="222" t="n">
        <v>10</v>
      </c>
      <c r="E79" s="223" t="n">
        <v>485.9</v>
      </c>
      <c r="F79" s="223" t="n"/>
      <c r="G79" s="240" t="n"/>
      <c r="H79" s="274" t="n"/>
      <c r="I79" s="275">
        <f>D79*(F79-E79)                                            +N(" QTY*(buy price-Sell price ) ")</f>
        <v/>
      </c>
      <c r="J79" s="206">
        <f>IF(F79=0,"0.00",IF(H79="yes",-15.93+I79-SUM(T79:Y79),I79-SUM(T79:Y79)))</f>
        <v/>
      </c>
      <c r="K79" s="207">
        <f>IF(H79="yes",15.93+SUM(T79:Y79),SUM(T79:Y79))</f>
        <v/>
      </c>
      <c r="L79" s="208">
        <f>D79*(F79+E79)</f>
        <v/>
      </c>
      <c r="M79" s="276">
        <f>IF(J79="0.00"," - ",IF(J79&gt;0,"Profit","Loss"))</f>
        <v/>
      </c>
      <c r="N79" s="210">
        <f>IFERROR(J79/(D79*E79)," - ")</f>
        <v/>
      </c>
      <c r="O79" s="282" t="n"/>
      <c r="P79" s="279">
        <f>IFERROR((O79-E79)/E79,0)</f>
        <v/>
      </c>
      <c r="Q79" s="280">
        <f>IF(C79=0, " - ",C79)</f>
        <v/>
      </c>
      <c r="R79" s="281">
        <f>IF(D79=0, " - " ,( IF(F79=0,D79*E79+K79,"Closed")))</f>
        <v/>
      </c>
      <c r="S79" s="150" t="n"/>
      <c r="T79" s="215">
        <f>0</f>
        <v/>
      </c>
      <c r="U79" s="216">
        <f>0.001*L79</f>
        <v/>
      </c>
      <c r="V79" s="229">
        <f>0.0000325*L79</f>
        <v/>
      </c>
      <c r="W79" s="217">
        <f>0.18*V79</f>
        <v/>
      </c>
      <c r="X79" s="230">
        <f>0.0000005*L79</f>
        <v/>
      </c>
      <c r="Y79" s="218">
        <f>0.000075*L79</f>
        <v/>
      </c>
      <c r="Z79" s="150" t="n"/>
      <c r="AA79" s="151" t="n"/>
      <c r="AB79" s="150" t="n"/>
      <c r="AC79" s="150" t="n"/>
      <c r="AD79" s="150" t="n"/>
      <c r="AE79" s="150" t="n"/>
      <c r="AF79" s="150" t="n"/>
      <c r="AG79" s="150" t="n"/>
    </row>
    <row r="80" ht="21.3" customHeight="1" s="144">
      <c r="A80" s="273" t="n"/>
      <c r="B80" s="220" t="inlineStr">
        <is>
          <t>05/01/2021</t>
        </is>
      </c>
      <c r="C80" s="244" t="inlineStr">
        <is>
          <t>IEX</t>
        </is>
      </c>
      <c r="D80" s="222" t="n">
        <v>10</v>
      </c>
      <c r="E80" s="223" t="n">
        <v>221.7</v>
      </c>
      <c r="F80" s="223" t="n"/>
      <c r="G80" s="240" t="n"/>
      <c r="H80" s="274" t="n"/>
      <c r="I80" s="275">
        <f>D80*(F80-E80)                                            +N(" QTY*(buy price-Sell price ) ")</f>
        <v/>
      </c>
      <c r="J80" s="206">
        <f>IF(F80=0,"0.00",IF(H80="yes",-15.93+I80-SUM(T80:Y80),I80-SUM(T80:Y80)))</f>
        <v/>
      </c>
      <c r="K80" s="207">
        <f>IF(H80="yes",15.93+SUM(T80:Y80),SUM(T80:Y80))</f>
        <v/>
      </c>
      <c r="L80" s="208">
        <f>D80*(F80+E80)</f>
        <v/>
      </c>
      <c r="M80" s="276">
        <f>IF(J80="0.00"," - ",IF(J80&gt;0,"Profit","Loss"))</f>
        <v/>
      </c>
      <c r="N80" s="210">
        <f>IFERROR(J80/(D80*E80)," - ")</f>
        <v/>
      </c>
      <c r="O80" s="282" t="n"/>
      <c r="P80" s="279">
        <f>IFERROR((O80-E80)/E80,0)</f>
        <v/>
      </c>
      <c r="Q80" s="280">
        <f>IF(C80=0, " - ",C80)</f>
        <v/>
      </c>
      <c r="R80" s="281">
        <f>IF(D80=0, " - " ,( IF(F80=0,D80*E80+K80,"Closed")))</f>
        <v/>
      </c>
      <c r="S80" s="150" t="n"/>
      <c r="T80" s="215">
        <f>0</f>
        <v/>
      </c>
      <c r="U80" s="216">
        <f>0.001*L80</f>
        <v/>
      </c>
      <c r="V80" s="229">
        <f>0.0000325*L80</f>
        <v/>
      </c>
      <c r="W80" s="217">
        <f>0.18*V80</f>
        <v/>
      </c>
      <c r="X80" s="230">
        <f>0.0000005*L80</f>
        <v/>
      </c>
      <c r="Y80" s="218">
        <f>0.000075*L80</f>
        <v/>
      </c>
      <c r="Z80" s="150" t="n"/>
      <c r="AA80" s="151" t="n"/>
      <c r="AB80" s="150" t="n"/>
      <c r="AC80" s="150" t="n"/>
      <c r="AD80" s="150" t="n"/>
      <c r="AE80" s="150" t="n"/>
      <c r="AF80" s="150" t="n"/>
      <c r="AG80" s="150" t="n"/>
    </row>
    <row r="81" ht="21.3" customHeight="1" s="144">
      <c r="A81" s="273" t="n"/>
      <c r="B81" s="220" t="inlineStr">
        <is>
          <t>11/12/2020</t>
        </is>
      </c>
      <c r="C81" s="244" t="inlineStr">
        <is>
          <t>IRCTC</t>
        </is>
      </c>
      <c r="D81" s="222" t="n">
        <v>2</v>
      </c>
      <c r="E81" s="223" t="n">
        <v>1417</v>
      </c>
      <c r="F81" s="223" t="n"/>
      <c r="G81" s="240" t="n"/>
      <c r="H81" s="274" t="n"/>
      <c r="I81" s="275">
        <f>D81*(F81-E81)                                            +N(" QTY*(buy price-Sell price ) ")</f>
        <v/>
      </c>
      <c r="J81" s="206">
        <f>IF(F81=0,"0.00",IF(H81="yes",-15.93+I81-SUM(T81:Y81),I81-SUM(T81:Y81)))</f>
        <v/>
      </c>
      <c r="K81" s="207">
        <f>IF(H81="yes",15.93+SUM(T81:Y81),SUM(T81:Y81))</f>
        <v/>
      </c>
      <c r="L81" s="208">
        <f>D81*(F81+E81)</f>
        <v/>
      </c>
      <c r="M81" s="276">
        <f>IF(J81="0.00"," - ",IF(J81&gt;0,"Profit","Loss"))</f>
        <v/>
      </c>
      <c r="N81" s="210">
        <f>IFERROR(J81/(D81*E81)," - ")</f>
        <v/>
      </c>
      <c r="O81" s="282" t="n"/>
      <c r="P81" s="279">
        <f>IFERROR((O81-E81)/E81,0)</f>
        <v/>
      </c>
      <c r="Q81" s="280">
        <f>IF(C81=0, " - ",C81)</f>
        <v/>
      </c>
      <c r="R81" s="281">
        <f>IF(D81=0, " - " ,( IF(F81=0,D81*E81+K81,"Closed")))</f>
        <v/>
      </c>
      <c r="S81" s="150" t="n"/>
      <c r="T81" s="215">
        <f>0</f>
        <v/>
      </c>
      <c r="U81" s="216">
        <f>0.001*L81</f>
        <v/>
      </c>
      <c r="V81" s="229">
        <f>0.0000325*L81</f>
        <v/>
      </c>
      <c r="W81" s="217">
        <f>0.18*V81</f>
        <v/>
      </c>
      <c r="X81" s="230">
        <f>0.0000005*L81</f>
        <v/>
      </c>
      <c r="Y81" s="218">
        <f>0.000075*L81</f>
        <v/>
      </c>
      <c r="Z81" s="150" t="n"/>
      <c r="AA81" s="151" t="n"/>
      <c r="AB81" s="150" t="n"/>
      <c r="AC81" s="150" t="n"/>
      <c r="AD81" s="150" t="n"/>
      <c r="AE81" s="150" t="n"/>
      <c r="AF81" s="150" t="n"/>
      <c r="AG81" s="150" t="n"/>
    </row>
    <row r="82" ht="21.3" customHeight="1" s="144">
      <c r="A82" s="273" t="n"/>
      <c r="B82" s="220" t="inlineStr">
        <is>
          <t>05/01/2021</t>
        </is>
      </c>
      <c r="C82" s="244" t="inlineStr">
        <is>
          <t>BORORENEW</t>
        </is>
      </c>
      <c r="D82" s="222" t="n">
        <v>10</v>
      </c>
      <c r="E82" s="223" t="n">
        <v>284.8</v>
      </c>
      <c r="F82" s="223" t="n"/>
      <c r="G82" s="240" t="n"/>
      <c r="H82" s="274" t="n"/>
      <c r="I82" s="275">
        <f>D82*(F82-E82)                                            +N(" QTY*(buy price-Sell price ) ")</f>
        <v/>
      </c>
      <c r="J82" s="206">
        <f>IF(F82=0,"0.00",IF(H82="yes",-15.93+I82-SUM(T82:Y82),I82-SUM(T82:Y82)))</f>
        <v/>
      </c>
      <c r="K82" s="207">
        <f>IF(H82="yes",15.93+SUM(T82:Y82),SUM(T82:Y82))</f>
        <v/>
      </c>
      <c r="L82" s="208">
        <f>D82*(F82+E82)</f>
        <v/>
      </c>
      <c r="M82" s="276">
        <f>IF(J82="0.00"," - ",IF(J82&gt;0,"Profit","Loss"))</f>
        <v/>
      </c>
      <c r="N82" s="210">
        <f>IFERROR(J82/(D82*E82)," - ")</f>
        <v/>
      </c>
      <c r="O82" s="282" t="n"/>
      <c r="P82" s="279">
        <f>IFERROR((O82-E82)/E82,0)</f>
        <v/>
      </c>
      <c r="Q82" s="280">
        <f>IF(C82=0, " - ",C82)</f>
        <v/>
      </c>
      <c r="R82" s="281">
        <f>IF(D82=0, " - " ,( IF(F82=0,D82*E82+K82,"Closed")))</f>
        <v/>
      </c>
      <c r="S82" s="150" t="n"/>
      <c r="T82" s="215">
        <f>0</f>
        <v/>
      </c>
      <c r="U82" s="216">
        <f>0.001*L82</f>
        <v/>
      </c>
      <c r="V82" s="229">
        <f>0.0000325*L82</f>
        <v/>
      </c>
      <c r="W82" s="217">
        <f>0.18*V82</f>
        <v/>
      </c>
      <c r="X82" s="230">
        <f>0.0000005*L82</f>
        <v/>
      </c>
      <c r="Y82" s="218">
        <f>0.000075*L82</f>
        <v/>
      </c>
      <c r="Z82" s="150" t="n"/>
      <c r="AA82" s="151" t="n"/>
      <c r="AB82" s="150" t="n"/>
      <c r="AC82" s="150" t="n"/>
      <c r="AD82" s="150" t="n"/>
      <c r="AE82" s="150" t="n"/>
      <c r="AF82" s="150" t="n"/>
      <c r="AG82" s="150" t="n"/>
    </row>
    <row r="83" ht="21.3" customHeight="1" s="144">
      <c r="A83" s="273" t="n"/>
      <c r="B83" s="200" t="inlineStr">
        <is>
          <t>08/01/2021</t>
        </is>
      </c>
      <c r="C83" s="244" t="inlineStr">
        <is>
          <t>TOTAL</t>
        </is>
      </c>
      <c r="D83" s="222" t="n">
        <v>25</v>
      </c>
      <c r="E83" s="223" t="n">
        <v>80.05</v>
      </c>
      <c r="F83" s="223" t="n"/>
      <c r="G83" s="240" t="n"/>
      <c r="H83" s="274" t="n"/>
      <c r="I83" s="275">
        <f>D83*(F83-E83)                                            +N(" QTY*(buy price-Sell price ) ")</f>
        <v/>
      </c>
      <c r="J83" s="206">
        <f>IF(F83=0,"0.00",IF(H83="yes",-15.93+I83-SUM(T83:Y83),I83-SUM(T83:Y83)))</f>
        <v/>
      </c>
      <c r="K83" s="207">
        <f>IF(H83="yes",15.93+SUM(T83:Y83),SUM(T83:Y83))</f>
        <v/>
      </c>
      <c r="L83" s="208">
        <f>D83*(F83+E83)</f>
        <v/>
      </c>
      <c r="M83" s="276">
        <f>IF(J83="0.00"," - ",IF(J83&gt;0,"Profit","Loss"))</f>
        <v/>
      </c>
      <c r="N83" s="210">
        <f>IFERROR(J83/(D83*E83)," - ")</f>
        <v/>
      </c>
      <c r="O83" s="282" t="n"/>
      <c r="P83" s="279">
        <f>IFERROR((O83-E83)/E83,0)</f>
        <v/>
      </c>
      <c r="Q83" s="280">
        <f>IF(C83=0, " - ",C83)</f>
        <v/>
      </c>
      <c r="R83" s="281">
        <f>IF(D83=0, " - " ,( IF(F83=0,D83*E83+K83,"Closed")))</f>
        <v/>
      </c>
      <c r="S83" s="150" t="n"/>
      <c r="T83" s="215">
        <f>0</f>
        <v/>
      </c>
      <c r="U83" s="216">
        <f>0.001*L83</f>
        <v/>
      </c>
      <c r="V83" s="229">
        <f>0.0000325*L83</f>
        <v/>
      </c>
      <c r="W83" s="217">
        <f>0.18*V83</f>
        <v/>
      </c>
      <c r="X83" s="230">
        <f>0.0000005*L83</f>
        <v/>
      </c>
      <c r="Y83" s="218">
        <f>0.000075*L83</f>
        <v/>
      </c>
      <c r="Z83" s="150" t="n"/>
      <c r="AA83" s="151" t="n"/>
      <c r="AB83" s="150" t="n"/>
      <c r="AC83" s="150" t="n"/>
      <c r="AD83" s="150" t="n"/>
      <c r="AE83" s="150" t="n"/>
      <c r="AF83" s="150" t="n"/>
      <c r="AG83" s="150" t="n"/>
    </row>
    <row r="84" ht="21.3" customHeight="1" s="144">
      <c r="A84" s="283" t="n"/>
      <c r="B84" s="220" t="inlineStr">
        <is>
          <t>13/01/2021</t>
        </is>
      </c>
      <c r="C84" s="244" t="inlineStr">
        <is>
          <t>TOTAL</t>
        </is>
      </c>
      <c r="D84" s="222" t="n">
        <v>5</v>
      </c>
      <c r="E84" s="223" t="n">
        <v>68.05</v>
      </c>
      <c r="F84" s="223" t="n"/>
      <c r="G84" s="240" t="n"/>
      <c r="H84" s="274" t="n"/>
      <c r="I84" s="275">
        <f>D84*(F84-E84)                                            +N(" QTY*(buy price-Sell price ) ")</f>
        <v/>
      </c>
      <c r="J84" s="206">
        <f>IF(F84=0,"0.00",IF(H84="yes",-15.93+I84-SUM(T84:Y84),I84-SUM(T84:Y84)))</f>
        <v/>
      </c>
      <c r="K84" s="207">
        <f>IF(H84="yes",15.93+SUM(T84:Y84),SUM(T84:Y84))</f>
        <v/>
      </c>
      <c r="L84" s="208">
        <f>D84*(F84+E84)</f>
        <v/>
      </c>
      <c r="M84" s="276">
        <f>IF(J84="0.00"," - ",IF(J84&gt;0,"Profit","Loss"))</f>
        <v/>
      </c>
      <c r="N84" s="210">
        <f>IFERROR(J84/(D84*E84)," - ")</f>
        <v/>
      </c>
      <c r="O84" s="282" t="n"/>
      <c r="P84" s="279">
        <f>IFERROR((O84-E84)/E84,0)</f>
        <v/>
      </c>
      <c r="Q84" s="280">
        <f>IF(C84=0, " - ",C84)</f>
        <v/>
      </c>
      <c r="R84" s="281">
        <f>IF(D84=0, " - " ,( IF(F84=0,D84*E84+K84,"Closed")))</f>
        <v/>
      </c>
      <c r="S84" s="150" t="n"/>
      <c r="T84" s="215">
        <f>0</f>
        <v/>
      </c>
      <c r="U84" s="216">
        <f>0.001*L84</f>
        <v/>
      </c>
      <c r="V84" s="229">
        <f>0.0000325*L84</f>
        <v/>
      </c>
      <c r="W84" s="217">
        <f>0.18*V84</f>
        <v/>
      </c>
      <c r="X84" s="230">
        <f>0.0000005*L84</f>
        <v/>
      </c>
      <c r="Y84" s="218">
        <f>0.000075*L84</f>
        <v/>
      </c>
      <c r="Z84" s="150" t="n"/>
      <c r="AA84" s="151" t="n"/>
      <c r="AB84" s="150" t="n"/>
      <c r="AC84" s="150" t="n"/>
      <c r="AD84" s="150" t="n"/>
      <c r="AE84" s="150" t="n"/>
      <c r="AF84" s="150" t="n"/>
      <c r="AG84" s="150" t="n"/>
    </row>
    <row r="85" ht="21.3" customHeight="1" s="144">
      <c r="A85" s="273" t="n"/>
      <c r="B85" s="284" t="inlineStr">
        <is>
          <t>10/10/2021</t>
        </is>
      </c>
      <c r="C85" s="285" t="inlineStr">
        <is>
          <t>TATAREKA</t>
        </is>
      </c>
      <c r="D85" s="286" t="n">
        <v>102</v>
      </c>
      <c r="E85" s="287" t="n">
        <v>100</v>
      </c>
      <c r="F85" s="287" t="n">
        <v>105</v>
      </c>
      <c r="G85" s="288" t="inlineStr">
        <is>
          <t>10/10/2021</t>
        </is>
      </c>
      <c r="H85" s="274" t="n"/>
      <c r="I85" s="275">
        <f>D85*(F85-E85)                                            +N(" QTY*(buy price-Sell price ) ")</f>
        <v/>
      </c>
      <c r="J85" s="206">
        <f>IF(F85=0,"0.00",IF(H85="yes",-15.93+I85-SUM(T85:Y85),I85-SUM(T85:Y85)))</f>
        <v/>
      </c>
      <c r="K85" s="207">
        <f>IF(H85="yes",15.93+SUM(T85:Y85),SUM(T85:Y85))</f>
        <v/>
      </c>
      <c r="L85" s="208">
        <f>D85*(F85+E85)</f>
        <v/>
      </c>
      <c r="M85" s="276">
        <f>IF(J85="0.00"," - ",IF(J85&gt;0,"Profit","Loss"))</f>
        <v/>
      </c>
      <c r="N85" s="210">
        <f>IFERROR(J85/(D85*E85)," - ")</f>
        <v/>
      </c>
      <c r="O85" s="282" t="n"/>
      <c r="P85" s="279">
        <f>IFERROR((O85-E85)/E85,0)</f>
        <v/>
      </c>
      <c r="Q85" s="280">
        <f>IF(C85=0, " - ",C85)</f>
        <v/>
      </c>
      <c r="R85" s="281">
        <f>IF(D85=0, " - " ,( IF(F85=0,D85*E85+K85,"Closed")))</f>
        <v/>
      </c>
      <c r="S85" s="150" t="n"/>
      <c r="T85" s="215">
        <f>0</f>
        <v/>
      </c>
      <c r="U85" s="216">
        <f>0.001*L85</f>
        <v/>
      </c>
      <c r="V85" s="229">
        <f>0.0000325*L85</f>
        <v/>
      </c>
      <c r="W85" s="217">
        <f>0.18*V85</f>
        <v/>
      </c>
      <c r="X85" s="230">
        <f>0.0000005*L85</f>
        <v/>
      </c>
      <c r="Y85" s="218">
        <f>0.000075*L85</f>
        <v/>
      </c>
      <c r="Z85" s="150" t="n"/>
      <c r="AA85" s="151" t="n"/>
      <c r="AB85" s="150" t="n"/>
      <c r="AC85" s="150" t="n"/>
      <c r="AD85" s="150" t="n"/>
      <c r="AE85" s="150" t="n"/>
      <c r="AF85" s="150" t="n"/>
      <c r="AG85" s="150" t="n"/>
    </row>
    <row r="86" ht="21.3" customHeight="1" s="144">
      <c r="A86" s="283" t="n"/>
      <c r="B86" s="200" t="n"/>
      <c r="C86" s="244" t="n"/>
      <c r="D86" s="222" t="n"/>
      <c r="E86" s="223" t="n"/>
      <c r="F86" s="223" t="n"/>
      <c r="G86" s="240" t="n"/>
      <c r="H86" s="274" t="n"/>
      <c r="I86" s="275">
        <f>D86*(F86-E86)                                            +N(" QTY*(buy price-Sell price ) ")</f>
        <v/>
      </c>
      <c r="J86" s="206">
        <f>IF(F86=0,"0.00",IF(H86="yes",-15.93+I86-SUM(T86:Y86),I86-SUM(T86:Y86)))</f>
        <v/>
      </c>
      <c r="K86" s="207">
        <f>IF(H86="yes",15.93+SUM(T86:Y86),SUM(T86:Y86))</f>
        <v/>
      </c>
      <c r="L86" s="208">
        <f>D86*(F86+E86)</f>
        <v/>
      </c>
      <c r="M86" s="276">
        <f>IF(J86="0.00"," - ",IF(J86&gt;0,"Profit","Loss"))</f>
        <v/>
      </c>
      <c r="N86" s="210">
        <f>IFERROR(J86/(D86*E86)," - ")</f>
        <v/>
      </c>
      <c r="O86" s="282" t="n"/>
      <c r="P86" s="279">
        <f>IFERROR((O86-E86)/E86,0)</f>
        <v/>
      </c>
      <c r="Q86" s="280">
        <f>IF(C86=0, " - ",C86)</f>
        <v/>
      </c>
      <c r="R86" s="281">
        <f>IF(D86=0, " - " ,( IF(F86=0,D86*E86+K86,"Closed")))</f>
        <v/>
      </c>
      <c r="S86" s="150" t="n"/>
      <c r="T86" s="215">
        <f>0</f>
        <v/>
      </c>
      <c r="U86" s="216">
        <f>0.001*L86</f>
        <v/>
      </c>
      <c r="V86" s="229">
        <f>0.0000325*L86</f>
        <v/>
      </c>
      <c r="W86" s="217">
        <f>0.18*V86</f>
        <v/>
      </c>
      <c r="X86" s="230">
        <f>0.0000005*L86</f>
        <v/>
      </c>
      <c r="Y86" s="218">
        <f>0.000075*L86</f>
        <v/>
      </c>
      <c r="Z86" s="150" t="n"/>
      <c r="AA86" s="151" t="n"/>
      <c r="AB86" s="150" t="n"/>
      <c r="AC86" s="150" t="n"/>
      <c r="AD86" s="150" t="n"/>
      <c r="AE86" s="150" t="n"/>
      <c r="AF86" s="150" t="n"/>
      <c r="AG86" s="150" t="n"/>
    </row>
    <row r="87" ht="21.3" customHeight="1" s="144">
      <c r="A87" s="283" t="n"/>
      <c r="B87" s="200" t="n"/>
      <c r="C87" s="244" t="n"/>
      <c r="D87" s="222" t="n"/>
      <c r="E87" s="223" t="n"/>
      <c r="F87" s="223" t="n"/>
      <c r="G87" s="240" t="n"/>
      <c r="H87" s="274" t="n"/>
      <c r="I87" s="275">
        <f>D87*(F87-E87)                                            +N(" QTY*(buy price-Sell price ) ")</f>
        <v/>
      </c>
      <c r="J87" s="206">
        <f>IF(F87=0,"0.00",IF(H87="yes",-15.93+I87-SUM(T87:Y87),I87-SUM(T87:Y87)))</f>
        <v/>
      </c>
      <c r="K87" s="207">
        <f>IF(H87="yes",15.93+SUM(T87:Y87),SUM(T87:Y87))</f>
        <v/>
      </c>
      <c r="L87" s="208">
        <f>D87*(F87+E87)</f>
        <v/>
      </c>
      <c r="M87" s="276">
        <f>IF(J87="0.00"," - ",IF(J87&gt;0,"Profit","Loss"))</f>
        <v/>
      </c>
      <c r="N87" s="210">
        <f>IFERROR(J87/(D87*E87)," - ")</f>
        <v/>
      </c>
      <c r="O87" s="282" t="n"/>
      <c r="P87" s="279">
        <f>IFERROR((O87-E87)/E87,0)</f>
        <v/>
      </c>
      <c r="Q87" s="280">
        <f>IF(C87=0, " - ",C87)</f>
        <v/>
      </c>
      <c r="R87" s="281">
        <f>IF(D87=0, " - " ,( IF(F87=0,D87*E87+K87,"Closed")))</f>
        <v/>
      </c>
      <c r="S87" s="150" t="n"/>
      <c r="T87" s="215">
        <f>0</f>
        <v/>
      </c>
      <c r="U87" s="216">
        <f>0.001*L87</f>
        <v/>
      </c>
      <c r="V87" s="229">
        <f>0.0000325*L87</f>
        <v/>
      </c>
      <c r="W87" s="217">
        <f>0.18*V87</f>
        <v/>
      </c>
      <c r="X87" s="230">
        <f>0.0000005*L87</f>
        <v/>
      </c>
      <c r="Y87" s="218">
        <f>0.000075*L87</f>
        <v/>
      </c>
      <c r="Z87" s="150" t="n"/>
      <c r="AA87" s="151" t="n"/>
      <c r="AB87" s="150" t="n"/>
      <c r="AC87" s="150" t="n"/>
      <c r="AD87" s="150" t="n"/>
      <c r="AE87" s="150" t="n"/>
      <c r="AF87" s="150" t="n"/>
      <c r="AG87" s="150" t="n"/>
    </row>
    <row r="88" ht="21.3" customHeight="1" s="144">
      <c r="A88" s="273" t="n"/>
      <c r="B88" s="200" t="n"/>
      <c r="C88" s="244" t="n"/>
      <c r="D88" s="222" t="n"/>
      <c r="E88" s="223" t="n"/>
      <c r="F88" s="223" t="n"/>
      <c r="G88" s="240" t="n"/>
      <c r="H88" s="274" t="n"/>
      <c r="I88" s="275">
        <f>D88*(F88-E88)                                            +N(" QTY*(buy price-Sell price ) ")</f>
        <v/>
      </c>
      <c r="J88" s="206">
        <f>IF(F88=0,"0.00",IF(H88="yes",-15.93+I88-SUM(T88:Y88),I88-SUM(T88:Y88)))</f>
        <v/>
      </c>
      <c r="K88" s="207">
        <f>IF(H88="yes",15.93+SUM(T88:Y88),SUM(T88:Y88))</f>
        <v/>
      </c>
      <c r="L88" s="208">
        <f>D88*(F88+E88)</f>
        <v/>
      </c>
      <c r="M88" s="276">
        <f>IF(J88="0.00"," - ",IF(J88&gt;0,"Profit","Loss"))</f>
        <v/>
      </c>
      <c r="N88" s="210">
        <f>IFERROR(J88/(D88*E88)," - ")</f>
        <v/>
      </c>
      <c r="O88" s="282" t="n"/>
      <c r="P88" s="279">
        <f>IFERROR((O88-E88)/E88,0)</f>
        <v/>
      </c>
      <c r="Q88" s="280">
        <f>IF(C88=0, " - ",C88)</f>
        <v/>
      </c>
      <c r="R88" s="281">
        <f>IF(D88=0, " - " ,( IF(F88=0,D88*E88+K88,"Closed")))</f>
        <v/>
      </c>
      <c r="S88" s="150" t="n"/>
      <c r="T88" s="215">
        <f>0</f>
        <v/>
      </c>
      <c r="U88" s="216">
        <f>0.001*L88</f>
        <v/>
      </c>
      <c r="V88" s="229">
        <f>0.0000325*L88</f>
        <v/>
      </c>
      <c r="W88" s="217">
        <f>0.18*V88</f>
        <v/>
      </c>
      <c r="X88" s="230">
        <f>0.0000005*L88</f>
        <v/>
      </c>
      <c r="Y88" s="218">
        <f>0.000075*L88</f>
        <v/>
      </c>
      <c r="Z88" s="150" t="n"/>
      <c r="AA88" s="151" t="n"/>
      <c r="AB88" s="150" t="n"/>
      <c r="AC88" s="150" t="n"/>
      <c r="AD88" s="150" t="n"/>
      <c r="AE88" s="150" t="n"/>
      <c r="AF88" s="150" t="n"/>
      <c r="AG88" s="150" t="n"/>
    </row>
    <row r="89" ht="21.3" customHeight="1" s="144">
      <c r="A89" s="273" t="n"/>
      <c r="B89" s="200" t="n"/>
      <c r="C89" s="244" t="n"/>
      <c r="D89" s="222" t="n"/>
      <c r="E89" s="223" t="n"/>
      <c r="F89" s="223" t="n"/>
      <c r="G89" s="240" t="n"/>
      <c r="H89" s="274" t="n"/>
      <c r="I89" s="275">
        <f>D89*(F89-E89)                                            +N(" QTY*(buy price-Sell price ) ")</f>
        <v/>
      </c>
      <c r="J89" s="206">
        <f>IF(F89=0,"0.00",IF(H89="yes",-15.93+I89-SUM(T89:Y89),I89-SUM(T89:Y89)))</f>
        <v/>
      </c>
      <c r="K89" s="207">
        <f>IF(H89="yes",15.93+SUM(T89:Y89),SUM(T89:Y89))</f>
        <v/>
      </c>
      <c r="L89" s="208">
        <f>D89*(F89+E89)</f>
        <v/>
      </c>
      <c r="M89" s="276">
        <f>IF(J89="0.00"," - ",IF(J89&gt;0,"Profit","Loss"))</f>
        <v/>
      </c>
      <c r="N89" s="210">
        <f>IFERROR(J89/(D89*E89)," - ")</f>
        <v/>
      </c>
      <c r="O89" s="282" t="n"/>
      <c r="P89" s="279">
        <f>IFERROR((O89-E89)/E89,0)</f>
        <v/>
      </c>
      <c r="Q89" s="280">
        <f>IF(C89=0, " - ",C89)</f>
        <v/>
      </c>
      <c r="R89" s="281">
        <f>IF(D89=0, " - " ,( IF(F89=0,D89*E89+K89,"Closed")))</f>
        <v/>
      </c>
      <c r="S89" s="150" t="n"/>
      <c r="T89" s="215">
        <f>0</f>
        <v/>
      </c>
      <c r="U89" s="216">
        <f>0.001*L89</f>
        <v/>
      </c>
      <c r="V89" s="229">
        <f>0.0000325*L89</f>
        <v/>
      </c>
      <c r="W89" s="217">
        <f>0.18*V89</f>
        <v/>
      </c>
      <c r="X89" s="230">
        <f>0.0000005*L89</f>
        <v/>
      </c>
      <c r="Y89" s="218">
        <f>0.000075*L89</f>
        <v/>
      </c>
      <c r="Z89" s="150" t="n"/>
      <c r="AA89" s="151" t="n"/>
      <c r="AB89" s="150" t="n"/>
      <c r="AC89" s="150" t="n"/>
      <c r="AD89" s="150" t="n"/>
      <c r="AE89" s="150" t="n"/>
      <c r="AF89" s="150" t="n"/>
      <c r="AG89" s="150" t="n"/>
    </row>
    <row r="90" ht="21.3" customHeight="1" s="144">
      <c r="A90" s="273" t="n"/>
      <c r="B90" s="200" t="n"/>
      <c r="C90" s="244" t="n"/>
      <c r="D90" s="222" t="n"/>
      <c r="E90" s="223" t="n"/>
      <c r="F90" s="223" t="n"/>
      <c r="G90" s="240" t="n"/>
      <c r="H90" s="274" t="n"/>
      <c r="I90" s="275">
        <f>D90*(F90-E90)                                            +N(" QTY*(buy price-Sell price ) ")</f>
        <v/>
      </c>
      <c r="J90" s="206">
        <f>IF(F90=0,"0.00",IF(H90="yes",-15.93+I90-SUM(T90:Y90),I90-SUM(T90:Y90)))</f>
        <v/>
      </c>
      <c r="K90" s="207">
        <f>IF(H90="yes",15.93+SUM(T90:Y90),SUM(T90:Y90))</f>
        <v/>
      </c>
      <c r="L90" s="208">
        <f>D90*(F90+E90)</f>
        <v/>
      </c>
      <c r="M90" s="276">
        <f>IF(J90="0.00"," - ",IF(J90&gt;0,"Profit","Loss"))</f>
        <v/>
      </c>
      <c r="N90" s="210">
        <f>IFERROR(J90/(D90*E90)," - ")</f>
        <v/>
      </c>
      <c r="O90" s="282" t="n"/>
      <c r="P90" s="279">
        <f>IFERROR((O90-E90)/E90,0)</f>
        <v/>
      </c>
      <c r="Q90" s="280">
        <f>IF(C90=0, " - ",C90)</f>
        <v/>
      </c>
      <c r="R90" s="281">
        <f>IF(D90=0, " - " ,( IF(F90=0,D90*E90+K90,"Closed")))</f>
        <v/>
      </c>
      <c r="S90" s="150" t="n"/>
      <c r="T90" s="215">
        <f>0</f>
        <v/>
      </c>
      <c r="U90" s="216">
        <f>0.001*L90</f>
        <v/>
      </c>
      <c r="V90" s="229">
        <f>0.0000325*L90</f>
        <v/>
      </c>
      <c r="W90" s="217">
        <f>0.18*V90</f>
        <v/>
      </c>
      <c r="X90" s="230">
        <f>0.0000005*L90</f>
        <v/>
      </c>
      <c r="Y90" s="218">
        <f>0.000075*L90</f>
        <v/>
      </c>
      <c r="Z90" s="150" t="n"/>
      <c r="AA90" s="151" t="n"/>
      <c r="AB90" s="150" t="n"/>
      <c r="AC90" s="150" t="n"/>
      <c r="AD90" s="150" t="n"/>
      <c r="AE90" s="150" t="n"/>
      <c r="AF90" s="150" t="n"/>
      <c r="AG90" s="150" t="n"/>
    </row>
    <row r="91" ht="21.3" customHeight="1" s="144">
      <c r="A91" s="273" t="n"/>
      <c r="B91" s="200" t="n"/>
      <c r="C91" s="244" t="n"/>
      <c r="D91" s="222" t="n"/>
      <c r="E91" s="223" t="n"/>
      <c r="F91" s="223" t="n"/>
      <c r="G91" s="240" t="n"/>
      <c r="H91" s="274" t="n"/>
      <c r="I91" s="275">
        <f>D91*(F91-E91)                                            +N(" QTY*(buy price-Sell price ) ")</f>
        <v/>
      </c>
      <c r="J91" s="206">
        <f>IF(F91=0,"0.00",IF(H91="yes",-15.93+I91-SUM(T91:Y91),I91-SUM(T91:Y91)))</f>
        <v/>
      </c>
      <c r="K91" s="207">
        <f>IF(H91="yes",15.93+SUM(T91:Y91),SUM(T91:Y91))</f>
        <v/>
      </c>
      <c r="L91" s="208">
        <f>D91*(F91+E91)</f>
        <v/>
      </c>
      <c r="M91" s="276">
        <f>IF(J91="0.00"," - ",IF(J91&gt;0,"Profit","Loss"))</f>
        <v/>
      </c>
      <c r="N91" s="210">
        <f>IFERROR(J91/(D91*E91)," - ")</f>
        <v/>
      </c>
      <c r="O91" s="282" t="n"/>
      <c r="P91" s="279">
        <f>IFERROR((O91-E91)/E91,0)</f>
        <v/>
      </c>
      <c r="Q91" s="280">
        <f>IF(C91=0, " - ",C91)</f>
        <v/>
      </c>
      <c r="R91" s="281">
        <f>IF(D91=0, " - " ,( IF(F91=0,D91*E91+K91,"Closed")))</f>
        <v/>
      </c>
      <c r="S91" s="150" t="n"/>
      <c r="T91" s="215">
        <f>0</f>
        <v/>
      </c>
      <c r="U91" s="216">
        <f>0.001*L91</f>
        <v/>
      </c>
      <c r="V91" s="229">
        <f>0.0000325*L91</f>
        <v/>
      </c>
      <c r="W91" s="217">
        <f>0.18*V91</f>
        <v/>
      </c>
      <c r="X91" s="230">
        <f>0.0000005*L91</f>
        <v/>
      </c>
      <c r="Y91" s="218">
        <f>0.000075*L91</f>
        <v/>
      </c>
      <c r="Z91" s="150" t="n"/>
      <c r="AA91" s="151" t="n"/>
      <c r="AB91" s="150" t="n"/>
      <c r="AC91" s="150" t="n"/>
      <c r="AD91" s="150" t="n"/>
      <c r="AE91" s="150" t="n"/>
      <c r="AF91" s="150" t="n"/>
      <c r="AG91" s="150" t="n"/>
    </row>
    <row r="92" ht="21.3" customHeight="1" s="144">
      <c r="A92" s="273" t="n"/>
      <c r="B92" s="200" t="n"/>
      <c r="C92" s="244" t="n"/>
      <c r="D92" s="222" t="n"/>
      <c r="E92" s="223" t="n"/>
      <c r="F92" s="223" t="n"/>
      <c r="G92" s="240" t="n"/>
      <c r="H92" s="274" t="n"/>
      <c r="I92" s="275">
        <f>D92*(F92-E92)                                            +N(" QTY*(buy price-Sell price ) ")</f>
        <v/>
      </c>
      <c r="J92" s="206">
        <f>IF(F92=0,"0.00",IF(H92="yes",-15.93+I92-SUM(T92:Y92),I92-SUM(T92:Y92)))</f>
        <v/>
      </c>
      <c r="K92" s="207">
        <f>IF(H92="yes",15.93+SUM(T92:Y92),SUM(T92:Y92))</f>
        <v/>
      </c>
      <c r="L92" s="208">
        <f>D92*(F92+E92)</f>
        <v/>
      </c>
      <c r="M92" s="276">
        <f>IF(J92="0.00"," - ",IF(J92&gt;0,"Profit","Loss"))</f>
        <v/>
      </c>
      <c r="N92" s="210">
        <f>IFERROR(J92/(D92*E92)," - ")</f>
        <v/>
      </c>
      <c r="O92" s="282" t="n"/>
      <c r="P92" s="279">
        <f>IFERROR((O92-E92)/E92,0)</f>
        <v/>
      </c>
      <c r="Q92" s="280">
        <f>IF(C92=0, " - ",C92)</f>
        <v/>
      </c>
      <c r="R92" s="281">
        <f>IF(D92=0, " - " ,( IF(F92=0,D92*E92+K92,"Closed")))</f>
        <v/>
      </c>
      <c r="S92" s="150" t="n"/>
      <c r="T92" s="215">
        <f>0</f>
        <v/>
      </c>
      <c r="U92" s="216">
        <f>0.001*L92</f>
        <v/>
      </c>
      <c r="V92" s="229">
        <f>0.0000325*L92</f>
        <v/>
      </c>
      <c r="W92" s="217">
        <f>0.18*V92</f>
        <v/>
      </c>
      <c r="X92" s="230">
        <f>0.0000005*L92</f>
        <v/>
      </c>
      <c r="Y92" s="218">
        <f>0.000075*L92</f>
        <v/>
      </c>
      <c r="Z92" s="150" t="n"/>
      <c r="AA92" s="151" t="n"/>
      <c r="AB92" s="150" t="n"/>
      <c r="AC92" s="150" t="n"/>
      <c r="AD92" s="150" t="n"/>
      <c r="AE92" s="150" t="n"/>
      <c r="AF92" s="150" t="n"/>
      <c r="AG92" s="150" t="n"/>
    </row>
    <row r="93" ht="21.3" customHeight="1" s="144">
      <c r="A93" s="273" t="n"/>
      <c r="B93" s="200" t="n"/>
      <c r="C93" s="244" t="n"/>
      <c r="D93" s="222" t="n"/>
      <c r="E93" s="223" t="n"/>
      <c r="F93" s="223" t="n"/>
      <c r="G93" s="240" t="n"/>
      <c r="H93" s="274" t="n"/>
      <c r="I93" s="275">
        <f>D93*(F93-E93)                                            +N(" QTY*(buy price-Sell price ) ")</f>
        <v/>
      </c>
      <c r="J93" s="206">
        <f>IF(F93=0,"0.00",IF(H93="yes",-15.93+I93-SUM(T93:Y93),I93-SUM(T93:Y93)))</f>
        <v/>
      </c>
      <c r="K93" s="207">
        <f>IF(H93="yes",15.93+SUM(T93:Y93),SUM(T93:Y93))</f>
        <v/>
      </c>
      <c r="L93" s="208">
        <f>D93*(F93+E93)</f>
        <v/>
      </c>
      <c r="M93" s="276">
        <f>IF(J93="0.00"," - ",IF(J93&gt;0,"Profit","Loss"))</f>
        <v/>
      </c>
      <c r="N93" s="210">
        <f>IFERROR(J93/(D93*E93)," - ")</f>
        <v/>
      </c>
      <c r="O93" s="282" t="n"/>
      <c r="P93" s="279">
        <f>IFERROR((O93-E93)/E93,0)</f>
        <v/>
      </c>
      <c r="Q93" s="280">
        <f>IF(C93=0, " - ",C93)</f>
        <v/>
      </c>
      <c r="R93" s="281">
        <f>IF(D93=0, " - " ,( IF(F93=0,D93*E93+K93,"Closed")))</f>
        <v/>
      </c>
      <c r="S93" s="150" t="n"/>
      <c r="T93" s="215">
        <f>0</f>
        <v/>
      </c>
      <c r="U93" s="216">
        <f>0.001*L93</f>
        <v/>
      </c>
      <c r="V93" s="229">
        <f>0.0000325*L93</f>
        <v/>
      </c>
      <c r="W93" s="217">
        <f>0.18*V93</f>
        <v/>
      </c>
      <c r="X93" s="230">
        <f>0.0000005*L93</f>
        <v/>
      </c>
      <c r="Y93" s="218">
        <f>0.000075*L93</f>
        <v/>
      </c>
      <c r="Z93" s="150" t="n"/>
      <c r="AA93" s="151" t="n"/>
      <c r="AB93" s="150" t="n"/>
      <c r="AC93" s="150" t="n"/>
      <c r="AD93" s="150" t="n"/>
      <c r="AE93" s="150" t="n"/>
      <c r="AF93" s="150" t="n"/>
      <c r="AG93" s="150" t="n"/>
    </row>
    <row r="94" ht="21.3" customHeight="1" s="144">
      <c r="A94" s="273" t="n"/>
      <c r="B94" s="200" t="n"/>
      <c r="C94" s="244" t="n"/>
      <c r="D94" s="222" t="n"/>
      <c r="E94" s="223" t="n"/>
      <c r="F94" s="223" t="n"/>
      <c r="G94" s="240" t="n"/>
      <c r="H94" s="274" t="n"/>
      <c r="I94" s="275">
        <f>D94*(F94-E94)                                            +N(" QTY*(buy price-Sell price ) ")</f>
        <v/>
      </c>
      <c r="J94" s="206">
        <f>IF(F94=0,"0.00",IF(H94="yes",-15.93+I94-SUM(T94:Y94),I94-SUM(T94:Y94)))</f>
        <v/>
      </c>
      <c r="K94" s="207">
        <f>IF(H94="yes",15.93+SUM(T94:Y94),SUM(T94:Y94))</f>
        <v/>
      </c>
      <c r="L94" s="208">
        <f>D94*(F94+E94)</f>
        <v/>
      </c>
      <c r="M94" s="276">
        <f>IF(J94="0.00"," - ",IF(J94&gt;0,"Profit","Loss"))</f>
        <v/>
      </c>
      <c r="N94" s="210">
        <f>IFERROR(J94/(D94*E94)," - ")</f>
        <v/>
      </c>
      <c r="O94" s="282" t="n"/>
      <c r="P94" s="279">
        <f>IFERROR((O94-E94)/E94,0)</f>
        <v/>
      </c>
      <c r="Q94" s="280">
        <f>IF(C94=0, " - ",C94)</f>
        <v/>
      </c>
      <c r="R94" s="281">
        <f>IF(D94=0, " - " ,( IF(F94=0,D94*E94+K94,"Closed")))</f>
        <v/>
      </c>
      <c r="S94" s="150" t="n"/>
      <c r="T94" s="215">
        <f>0</f>
        <v/>
      </c>
      <c r="U94" s="216">
        <f>0.001*L94</f>
        <v/>
      </c>
      <c r="V94" s="229">
        <f>0.0000325*L94</f>
        <v/>
      </c>
      <c r="W94" s="217">
        <f>0.18*V94</f>
        <v/>
      </c>
      <c r="X94" s="230">
        <f>0.0000005*L94</f>
        <v/>
      </c>
      <c r="Y94" s="218">
        <f>0.000075*L94</f>
        <v/>
      </c>
      <c r="Z94" s="145" t="n"/>
      <c r="AA94" s="151" t="n"/>
      <c r="AB94" s="150" t="n"/>
      <c r="AC94" s="150" t="n"/>
      <c r="AD94" s="150" t="n"/>
      <c r="AE94" s="150" t="n"/>
      <c r="AF94" s="150" t="n"/>
      <c r="AG94" s="150" t="n"/>
    </row>
    <row r="95" ht="21.3" customHeight="1" s="144">
      <c r="A95" s="273" t="n"/>
      <c r="B95" s="200" t="n"/>
      <c r="C95" s="244" t="n"/>
      <c r="D95" s="222" t="n"/>
      <c r="E95" s="223" t="n"/>
      <c r="F95" s="223" t="n"/>
      <c r="G95" s="240" t="n"/>
      <c r="H95" s="274" t="n"/>
      <c r="I95" s="275">
        <f>D95*(F95-E95)                                            +N(" QTY*(buy price-Sell price ) ")</f>
        <v/>
      </c>
      <c r="J95" s="206">
        <f>IF(F95=0,"0.00",IF(H95="yes",-15.93+I95-SUM(T95:Y95),I95-SUM(T95:Y95)))</f>
        <v/>
      </c>
      <c r="K95" s="207">
        <f>IF(H95="yes",15.93+SUM(T95:Y95),SUM(T95:Y95))</f>
        <v/>
      </c>
      <c r="L95" s="208">
        <f>D95*(F95+E95)</f>
        <v/>
      </c>
      <c r="M95" s="276">
        <f>IF(J95="0.00"," - ",IF(J95&gt;0,"Profit","Loss"))</f>
        <v/>
      </c>
      <c r="N95" s="210">
        <f>IFERROR(J95/(D95*E95)," - ")</f>
        <v/>
      </c>
      <c r="O95" s="282" t="n"/>
      <c r="P95" s="279">
        <f>IFERROR((O95-E95)/E95,0)</f>
        <v/>
      </c>
      <c r="Q95" s="280">
        <f>IF(C95=0, " - ",C95)</f>
        <v/>
      </c>
      <c r="R95" s="281">
        <f>IF(D95=0, " - " ,( IF(F95=0,D95*E95+K95,"Closed")))</f>
        <v/>
      </c>
      <c r="S95" s="150" t="n"/>
      <c r="T95" s="215">
        <f>0</f>
        <v/>
      </c>
      <c r="U95" s="216">
        <f>0.001*L95</f>
        <v/>
      </c>
      <c r="V95" s="229">
        <f>0.0000325*L95</f>
        <v/>
      </c>
      <c r="W95" s="217">
        <f>0.18*V95</f>
        <v/>
      </c>
      <c r="X95" s="230">
        <f>0.0000005*L95</f>
        <v/>
      </c>
      <c r="Y95" s="218">
        <f>0.000075*L95</f>
        <v/>
      </c>
      <c r="Z95" s="145" t="n"/>
      <c r="AA95" s="151" t="n"/>
      <c r="AB95" s="150" t="n"/>
      <c r="AC95" s="150" t="n"/>
      <c r="AD95" s="150" t="n"/>
      <c r="AE95" s="150" t="n"/>
      <c r="AF95" s="150" t="n"/>
      <c r="AG95" s="150" t="n"/>
    </row>
    <row r="96" ht="21.3" customHeight="1" s="144">
      <c r="A96" s="273" t="n"/>
      <c r="B96" s="200" t="n"/>
      <c r="C96" s="244" t="n"/>
      <c r="D96" s="222" t="n"/>
      <c r="E96" s="223" t="n"/>
      <c r="F96" s="223" t="n"/>
      <c r="G96" s="240" t="n"/>
      <c r="H96" s="274" t="n"/>
      <c r="I96" s="275">
        <f>D96*(F96-E96)                                            +N(" QTY*(buy price-Sell price ) ")</f>
        <v/>
      </c>
      <c r="J96" s="206">
        <f>IF(F96=0,"0.00",IF(H96="yes",-15.93+I96-SUM(T96:Y96),I96-SUM(T96:Y96)))</f>
        <v/>
      </c>
      <c r="K96" s="207">
        <f>IF(H96="yes",15.93+SUM(T96:Y96),SUM(T96:Y96))</f>
        <v/>
      </c>
      <c r="L96" s="208">
        <f>D96*(F96+E96)</f>
        <v/>
      </c>
      <c r="M96" s="276">
        <f>IF(J96="0.00"," - ",IF(J96&gt;0,"Profit","Loss"))</f>
        <v/>
      </c>
      <c r="N96" s="210">
        <f>IFERROR(J96/(D96*E96)," - ")</f>
        <v/>
      </c>
      <c r="O96" s="282" t="n"/>
      <c r="P96" s="279">
        <f>IFERROR((O96-E96)/E96,0)</f>
        <v/>
      </c>
      <c r="Q96" s="280">
        <f>IF(C96=0, " - ",C96)</f>
        <v/>
      </c>
      <c r="R96" s="281">
        <f>IF(D96=0, " - " ,( IF(F96=0,D96*E96+K96,"Closed")))</f>
        <v/>
      </c>
      <c r="S96" s="150" t="n"/>
      <c r="T96" s="215">
        <f>0</f>
        <v/>
      </c>
      <c r="U96" s="216">
        <f>0.001*L96</f>
        <v/>
      </c>
      <c r="V96" s="229">
        <f>0.0000325*L96</f>
        <v/>
      </c>
      <c r="W96" s="217">
        <f>0.18*V96</f>
        <v/>
      </c>
      <c r="X96" s="230">
        <f>0.0000005*L96</f>
        <v/>
      </c>
      <c r="Y96" s="218">
        <f>0.000075*L96</f>
        <v/>
      </c>
      <c r="Z96" s="145" t="n"/>
      <c r="AA96" s="151" t="n"/>
      <c r="AB96" s="150" t="n"/>
      <c r="AC96" s="150" t="n"/>
      <c r="AD96" s="150" t="n"/>
      <c r="AE96" s="150" t="n"/>
      <c r="AF96" s="150" t="n"/>
      <c r="AG96" s="150" t="n"/>
    </row>
    <row r="97" ht="21.3" customHeight="1" s="144">
      <c r="A97" s="273" t="n"/>
      <c r="B97" s="200" t="n"/>
      <c r="C97" s="244" t="n"/>
      <c r="D97" s="222" t="n"/>
      <c r="E97" s="223" t="n"/>
      <c r="F97" s="223" t="n"/>
      <c r="G97" s="240" t="n"/>
      <c r="H97" s="274" t="n"/>
      <c r="I97" s="275">
        <f>D97*(F97-E97)                                            +N(" QTY*(buy price-Sell price ) ")</f>
        <v/>
      </c>
      <c r="J97" s="206">
        <f>IF(F97=0,"0.00",IF(H97="yes",-15.93+I97-SUM(T97:Y97),I97-SUM(T97:Y97)))</f>
        <v/>
      </c>
      <c r="K97" s="207">
        <f>IF(H97="yes",15.93+SUM(T97:Y97),SUM(T97:Y97))</f>
        <v/>
      </c>
      <c r="L97" s="208">
        <f>D97*(F97+E97)</f>
        <v/>
      </c>
      <c r="M97" s="276">
        <f>IF(J97="0.00"," - ",IF(J97&gt;0,"Profit","Loss"))</f>
        <v/>
      </c>
      <c r="N97" s="210">
        <f>IFERROR(J97/(D97*E97)," - ")</f>
        <v/>
      </c>
      <c r="O97" s="282" t="n"/>
      <c r="P97" s="279">
        <f>IFERROR((O97-E97)/E97,0)</f>
        <v/>
      </c>
      <c r="Q97" s="280">
        <f>IF(C97=0, " - ",C97)</f>
        <v/>
      </c>
      <c r="R97" s="281">
        <f>IF(D97=0, " - " ,( IF(F97=0,D97*E97+K97,"Closed")))</f>
        <v/>
      </c>
      <c r="S97" s="150" t="n"/>
      <c r="T97" s="215">
        <f>0</f>
        <v/>
      </c>
      <c r="U97" s="216">
        <f>0.001*L97</f>
        <v/>
      </c>
      <c r="V97" s="229">
        <f>0.0000325*L97</f>
        <v/>
      </c>
      <c r="W97" s="217">
        <f>0.18*V97</f>
        <v/>
      </c>
      <c r="X97" s="230">
        <f>0.0000005*L97</f>
        <v/>
      </c>
      <c r="Y97" s="218">
        <f>0.000075*L97</f>
        <v/>
      </c>
      <c r="Z97" s="145" t="n"/>
      <c r="AA97" s="151" t="n"/>
      <c r="AB97" s="150" t="n"/>
      <c r="AC97" s="150" t="n"/>
      <c r="AD97" s="150" t="n"/>
      <c r="AE97" s="150" t="n"/>
      <c r="AF97" s="150" t="n"/>
      <c r="AG97" s="150" t="n"/>
    </row>
    <row r="98" ht="21.3" customHeight="1" s="144">
      <c r="A98" s="273" t="n"/>
      <c r="B98" s="200" t="n"/>
      <c r="C98" s="244" t="n"/>
      <c r="D98" s="222" t="n"/>
      <c r="E98" s="223" t="n"/>
      <c r="F98" s="223" t="n"/>
      <c r="G98" s="240" t="n"/>
      <c r="H98" s="274" t="n"/>
      <c r="I98" s="275">
        <f>D98*(F98-E98)                                            +N(" QTY*(buy price-Sell price ) ")</f>
        <v/>
      </c>
      <c r="J98" s="206">
        <f>IF(F98=0,"0.00",IF(H98="yes",-15.93+I98-SUM(T98:Y98),I98-SUM(T98:Y98)))</f>
        <v/>
      </c>
      <c r="K98" s="207">
        <f>IF(H98="yes",15.93+SUM(T98:Y98),SUM(T98:Y98))</f>
        <v/>
      </c>
      <c r="L98" s="208">
        <f>D98*(F98+E98)</f>
        <v/>
      </c>
      <c r="M98" s="276">
        <f>IF(J98="0.00"," - ",IF(J98&gt;0,"Profit","Loss"))</f>
        <v/>
      </c>
      <c r="N98" s="210">
        <f>IFERROR(J98/(D98*E98)," - ")</f>
        <v/>
      </c>
      <c r="O98" s="282" t="n"/>
      <c r="P98" s="279">
        <f>IFERROR((O98-E98)/E98,0)</f>
        <v/>
      </c>
      <c r="Q98" s="280">
        <f>IF(C98=0, " - ",C98)</f>
        <v/>
      </c>
      <c r="R98" s="281">
        <f>IF(D98=0, " - " ,( IF(F98=0,D98*E98+K98,"Closed")))</f>
        <v/>
      </c>
      <c r="S98" s="150" t="n"/>
      <c r="T98" s="215">
        <f>0</f>
        <v/>
      </c>
      <c r="U98" s="216">
        <f>0.001*L98</f>
        <v/>
      </c>
      <c r="V98" s="229">
        <f>0.0000325*L98</f>
        <v/>
      </c>
      <c r="W98" s="217">
        <f>0.18*V98</f>
        <v/>
      </c>
      <c r="X98" s="230">
        <f>0.0000005*L98</f>
        <v/>
      </c>
      <c r="Y98" s="218">
        <f>0.000075*L98</f>
        <v/>
      </c>
      <c r="Z98" s="145" t="n"/>
      <c r="AA98" s="151" t="n"/>
      <c r="AB98" s="150" t="n"/>
      <c r="AC98" s="150" t="n"/>
      <c r="AD98" s="150" t="n"/>
      <c r="AE98" s="150" t="n"/>
      <c r="AF98" s="150" t="n"/>
      <c r="AG98" s="150" t="n"/>
    </row>
    <row r="99" ht="21.3" customHeight="1" s="144">
      <c r="A99" s="273" t="n"/>
      <c r="B99" s="200" t="n"/>
      <c r="C99" s="244" t="n"/>
      <c r="D99" s="222" t="n"/>
      <c r="E99" s="223" t="n"/>
      <c r="F99" s="223" t="n"/>
      <c r="G99" s="240" t="n"/>
      <c r="H99" s="274" t="n"/>
      <c r="I99" s="275">
        <f>D99*(F99-E99)                                            +N(" QTY*(buy price-Sell price ) ")</f>
        <v/>
      </c>
      <c r="J99" s="206">
        <f>IF(F99=0,"0.00",IF(H99="yes",-15.93+I99-SUM(T99:Y99),I99-SUM(T99:Y99)))</f>
        <v/>
      </c>
      <c r="K99" s="207">
        <f>IF(H99="yes",15.93+SUM(T99:Y99),SUM(T99:Y99))</f>
        <v/>
      </c>
      <c r="L99" s="208">
        <f>D99*(F99+E99)</f>
        <v/>
      </c>
      <c r="M99" s="276">
        <f>IF(J99="0.00"," - ",IF(J99&gt;0,"Profit","Loss"))</f>
        <v/>
      </c>
      <c r="N99" s="210">
        <f>IFERROR(J99/(D99*E99)," - ")</f>
        <v/>
      </c>
      <c r="O99" s="282" t="n"/>
      <c r="P99" s="279">
        <f>IFERROR((O99-E99)/E99,0)</f>
        <v/>
      </c>
      <c r="Q99" s="280">
        <f>IF(C99=0, " - ",C99)</f>
        <v/>
      </c>
      <c r="R99" s="281">
        <f>IF(D99=0, " - " ,( IF(F99=0,D99*E99+K99,"Closed")))</f>
        <v/>
      </c>
      <c r="S99" s="150" t="n"/>
      <c r="T99" s="215">
        <f>0</f>
        <v/>
      </c>
      <c r="U99" s="216">
        <f>0.001*L99</f>
        <v/>
      </c>
      <c r="V99" s="229">
        <f>0.0000325*L99</f>
        <v/>
      </c>
      <c r="W99" s="217">
        <f>0.18*V99</f>
        <v/>
      </c>
      <c r="X99" s="230">
        <f>0.0000005*L99</f>
        <v/>
      </c>
      <c r="Y99" s="218">
        <f>0.000075*L99</f>
        <v/>
      </c>
      <c r="Z99" s="145" t="n"/>
      <c r="AA99" s="151" t="n"/>
      <c r="AB99" s="150" t="n"/>
      <c r="AC99" s="150" t="n"/>
      <c r="AD99" s="150" t="n"/>
      <c r="AE99" s="150" t="n"/>
      <c r="AF99" s="150" t="n"/>
      <c r="AG99" s="150" t="n"/>
    </row>
    <row r="100" ht="21.3" customHeight="1" s="144">
      <c r="A100" s="273" t="n"/>
      <c r="B100" s="200" t="n"/>
      <c r="C100" s="244" t="n"/>
      <c r="D100" s="222" t="n"/>
      <c r="E100" s="223" t="n"/>
      <c r="F100" s="223" t="n"/>
      <c r="G100" s="240" t="n"/>
      <c r="H100" s="274" t="n"/>
      <c r="I100" s="275">
        <f>D100*(F100-E100)                                            +N(" QTY*(buy price-Sell price ) ")</f>
        <v/>
      </c>
      <c r="J100" s="206">
        <f>IF(F100=0,"0.00",IF(H100="yes",-15.93+I100-SUM(T100:Y100),I100-SUM(T100:Y100)))</f>
        <v/>
      </c>
      <c r="K100" s="207">
        <f>IF(H100="yes",15.93+SUM(T100:Y100),SUM(T100:Y100))</f>
        <v/>
      </c>
      <c r="L100" s="208">
        <f>D100*(F100+E100)</f>
        <v/>
      </c>
      <c r="M100" s="276">
        <f>IF(J100="0.00"," - ",IF(J100&gt;0,"Profit","Loss"))</f>
        <v/>
      </c>
      <c r="N100" s="210">
        <f>IFERROR(J100/(D100*E100)," - ")</f>
        <v/>
      </c>
      <c r="O100" s="282" t="n"/>
      <c r="P100" s="279">
        <f>IFERROR((O100-E100)/E100,0)</f>
        <v/>
      </c>
      <c r="Q100" s="280">
        <f>IF(C100=0, " - ",C100)</f>
        <v/>
      </c>
      <c r="R100" s="281">
        <f>IF(D100=0, " - " ,( IF(F100=0,D100*E100+K100,"Closed")))</f>
        <v/>
      </c>
      <c r="S100" s="150" t="n"/>
      <c r="T100" s="215">
        <f>0</f>
        <v/>
      </c>
      <c r="U100" s="216">
        <f>0.001*L100</f>
        <v/>
      </c>
      <c r="V100" s="229">
        <f>0.0000325*L100</f>
        <v/>
      </c>
      <c r="W100" s="217">
        <f>0.18*V100</f>
        <v/>
      </c>
      <c r="X100" s="230">
        <f>0.0000005*L100</f>
        <v/>
      </c>
      <c r="Y100" s="218">
        <f>0.000075*L100</f>
        <v/>
      </c>
      <c r="Z100" s="145" t="n"/>
      <c r="AA100" s="151" t="n"/>
      <c r="AB100" s="150" t="n"/>
      <c r="AC100" s="150" t="n"/>
      <c r="AD100" s="150" t="n"/>
      <c r="AE100" s="150" t="n"/>
      <c r="AF100" s="150" t="n"/>
      <c r="AG100" s="150" t="n"/>
    </row>
    <row r="101" ht="21.3" customHeight="1" s="144">
      <c r="A101" s="273" t="n"/>
      <c r="B101" s="200" t="n"/>
      <c r="C101" s="244" t="n"/>
      <c r="D101" s="222" t="n"/>
      <c r="E101" s="223" t="n"/>
      <c r="F101" s="223" t="n"/>
      <c r="G101" s="240" t="n"/>
      <c r="H101" s="274" t="n"/>
      <c r="I101" s="275">
        <f>D101*(F101-E101)                                            +N(" QTY*(buy price-Sell price ) ")</f>
        <v/>
      </c>
      <c r="J101" s="206">
        <f>IF(F101=0,"0.00",IF(H101="yes",-15.93+I101-SUM(T101:Y101),I101-SUM(T101:Y101)))</f>
        <v/>
      </c>
      <c r="K101" s="207">
        <f>IF(H101="yes",15.93+SUM(T101:Y101),SUM(T101:Y101))</f>
        <v/>
      </c>
      <c r="L101" s="208">
        <f>D101*(F101+E101)</f>
        <v/>
      </c>
      <c r="M101" s="276">
        <f>IF(J101="0.00"," - ",IF(J101&gt;0,"Profit","Loss"))</f>
        <v/>
      </c>
      <c r="N101" s="210">
        <f>IFERROR(J101/(D101*E101)," - ")</f>
        <v/>
      </c>
      <c r="O101" s="282" t="n"/>
      <c r="P101" s="279">
        <f>IFERROR((O101-E101)/E101,0)</f>
        <v/>
      </c>
      <c r="Q101" s="280">
        <f>IF(C101=0, " - ",C101)</f>
        <v/>
      </c>
      <c r="R101" s="281">
        <f>IF(D101=0, " - " ,( IF(F101=0,D101*E101+K101,"Closed")))</f>
        <v/>
      </c>
      <c r="S101" s="150" t="n"/>
      <c r="T101" s="215">
        <f>0</f>
        <v/>
      </c>
      <c r="U101" s="216">
        <f>0.001*L101</f>
        <v/>
      </c>
      <c r="V101" s="229">
        <f>0.0000325*L101</f>
        <v/>
      </c>
      <c r="W101" s="217">
        <f>0.18*V101</f>
        <v/>
      </c>
      <c r="X101" s="230">
        <f>0.0000005*L101</f>
        <v/>
      </c>
      <c r="Y101" s="218">
        <f>0.000075*L101</f>
        <v/>
      </c>
      <c r="Z101" s="145" t="n"/>
      <c r="AA101" s="151" t="n"/>
      <c r="AB101" s="150" t="n"/>
      <c r="AC101" s="150" t="n"/>
      <c r="AD101" s="150" t="n"/>
      <c r="AE101" s="150" t="n"/>
      <c r="AF101" s="150" t="n"/>
      <c r="AG101" s="150" t="n"/>
    </row>
    <row r="102" ht="21.3" customHeight="1" s="144">
      <c r="A102" s="273" t="n"/>
      <c r="B102" s="200" t="n"/>
      <c r="C102" s="244" t="n"/>
      <c r="D102" s="222" t="n"/>
      <c r="E102" s="223" t="n"/>
      <c r="F102" s="223" t="n"/>
      <c r="G102" s="240" t="n"/>
      <c r="H102" s="274" t="n"/>
      <c r="I102" s="275">
        <f>D102*(F102-E102)                                            +N(" QTY*(buy price-Sell price ) ")</f>
        <v/>
      </c>
      <c r="J102" s="206">
        <f>IF(F102=0,"0.00",IF(H102="yes",-15.93+I102-SUM(T102:Y102),I102-SUM(T102:Y102)))</f>
        <v/>
      </c>
      <c r="K102" s="207">
        <f>IF(H102="yes",15.93+SUM(T102:Y102),SUM(T102:Y102))</f>
        <v/>
      </c>
      <c r="L102" s="208">
        <f>D102*(F102+E102)</f>
        <v/>
      </c>
      <c r="M102" s="276">
        <f>IF(J102="0.00"," - ",IF(J102&gt;0,"Profit","Loss"))</f>
        <v/>
      </c>
      <c r="N102" s="210">
        <f>IFERROR(J102/(D102*E102)," - ")</f>
        <v/>
      </c>
      <c r="O102" s="282" t="n"/>
      <c r="P102" s="279">
        <f>IFERROR((O102-E102)/E102,0)</f>
        <v/>
      </c>
      <c r="Q102" s="280">
        <f>IF(C102=0, " - ",C102)</f>
        <v/>
      </c>
      <c r="R102" s="281">
        <f>IF(D102=0, " - " ,( IF(F102=0,D102*E102+K102,"Closed")))</f>
        <v/>
      </c>
      <c r="S102" s="150" t="n"/>
      <c r="T102" s="215">
        <f>0</f>
        <v/>
      </c>
      <c r="U102" s="216">
        <f>0.001*L102</f>
        <v/>
      </c>
      <c r="V102" s="229">
        <f>0.0000325*L102</f>
        <v/>
      </c>
      <c r="W102" s="217">
        <f>0.18*V102</f>
        <v/>
      </c>
      <c r="X102" s="230">
        <f>0.0000005*L102</f>
        <v/>
      </c>
      <c r="Y102" s="218">
        <f>0.000075*L102</f>
        <v/>
      </c>
      <c r="Z102" s="145" t="n"/>
      <c r="AA102" s="151" t="n"/>
      <c r="AB102" s="150" t="n"/>
      <c r="AC102" s="150" t="n"/>
      <c r="AD102" s="150" t="n"/>
      <c r="AE102" s="150" t="n"/>
      <c r="AF102" s="150" t="n"/>
      <c r="AG102" s="150" t="n"/>
    </row>
    <row r="103" ht="21.3" customHeight="1" s="144">
      <c r="A103" s="273" t="n"/>
      <c r="B103" s="200" t="n"/>
      <c r="C103" s="244" t="n"/>
      <c r="D103" s="222" t="n"/>
      <c r="E103" s="223" t="n"/>
      <c r="F103" s="223" t="n"/>
      <c r="G103" s="240" t="n"/>
      <c r="H103" s="274" t="n"/>
      <c r="I103" s="275">
        <f>D103*(F103-E103)                                            +N(" QTY*(buy price-Sell price ) ")</f>
        <v/>
      </c>
      <c r="J103" s="206">
        <f>IF(F103=0,"0.00",IF(H103="yes",-15.93+I103-SUM(T103:Y103),I103-SUM(T103:Y103)))</f>
        <v/>
      </c>
      <c r="K103" s="207">
        <f>IF(H103="yes",15.93+SUM(T103:Y103),SUM(T103:Y103))</f>
        <v/>
      </c>
      <c r="L103" s="208">
        <f>D103*(F103+E103)</f>
        <v/>
      </c>
      <c r="M103" s="276">
        <f>IF(J103="0.00"," - ",IF(J103&gt;0,"Profit","Loss"))</f>
        <v/>
      </c>
      <c r="N103" s="210">
        <f>IFERROR(J103/(D103*E103)," - ")</f>
        <v/>
      </c>
      <c r="O103" s="282" t="n"/>
      <c r="P103" s="279">
        <f>IFERROR((O103-E103)/E103,0)</f>
        <v/>
      </c>
      <c r="Q103" s="280">
        <f>IF(C103=0, " - ",C103)</f>
        <v/>
      </c>
      <c r="R103" s="281">
        <f>IF(D103=0, " - " ,( IF(F103=0,D103*E103+K103,"Closed")))</f>
        <v/>
      </c>
      <c r="S103" s="150" t="n"/>
      <c r="T103" s="215">
        <f>0</f>
        <v/>
      </c>
      <c r="U103" s="216">
        <f>0.001*L103</f>
        <v/>
      </c>
      <c r="V103" s="229">
        <f>0.0000325*L103</f>
        <v/>
      </c>
      <c r="W103" s="217">
        <f>0.18*V103</f>
        <v/>
      </c>
      <c r="X103" s="230">
        <f>0.0000005*L103</f>
        <v/>
      </c>
      <c r="Y103" s="218">
        <f>0.000075*L103</f>
        <v/>
      </c>
      <c r="Z103" s="150" t="n"/>
      <c r="AA103" s="151" t="n"/>
      <c r="AB103" s="150" t="n"/>
      <c r="AC103" s="150" t="n"/>
      <c r="AD103" s="150" t="n"/>
      <c r="AE103" s="150" t="n"/>
      <c r="AF103" s="150" t="n"/>
      <c r="AG103" s="150" t="n"/>
    </row>
    <row r="104" ht="21.3" customHeight="1" s="144">
      <c r="A104" s="273" t="n"/>
      <c r="B104" s="200" t="n"/>
      <c r="C104" s="244" t="n"/>
      <c r="D104" s="222" t="n"/>
      <c r="E104" s="223" t="n"/>
      <c r="F104" s="223" t="n"/>
      <c r="G104" s="240" t="n"/>
      <c r="H104" s="274" t="n"/>
      <c r="I104" s="275">
        <f>D104*(F104-E104)                                            +N(" QTY*(buy price-Sell price ) ")</f>
        <v/>
      </c>
      <c r="J104" s="206">
        <f>IF(F104=0,"0.00",IF(H104="yes",-15.93+I104-SUM(T104:Y104),I104-SUM(T104:Y104)))</f>
        <v/>
      </c>
      <c r="K104" s="207">
        <f>IF(H104="yes",15.93+SUM(T104:Y104),SUM(T104:Y104))</f>
        <v/>
      </c>
      <c r="L104" s="208">
        <f>D104*(F104+E104)</f>
        <v/>
      </c>
      <c r="M104" s="276">
        <f>IF(J104="0.00"," - ",IF(J104&gt;0,"Profit","Loss"))</f>
        <v/>
      </c>
      <c r="N104" s="210">
        <f>IFERROR(J104/(D104*E104)," - ")</f>
        <v/>
      </c>
      <c r="O104" s="282" t="n"/>
      <c r="P104" s="279">
        <f>IFERROR((O104-E104)/E104,0)</f>
        <v/>
      </c>
      <c r="Q104" s="280">
        <f>IF(C104=0, " - ",C104)</f>
        <v/>
      </c>
      <c r="R104" s="281">
        <f>IF(D104=0, " - " ,( IF(F104=0,D104*E104+K104,"Closed")))</f>
        <v/>
      </c>
      <c r="S104" s="150" t="n"/>
      <c r="T104" s="215">
        <f>0</f>
        <v/>
      </c>
      <c r="U104" s="216">
        <f>0.001*L104</f>
        <v/>
      </c>
      <c r="V104" s="229">
        <f>0.0000325*L104</f>
        <v/>
      </c>
      <c r="W104" s="217">
        <f>0.18*V104</f>
        <v/>
      </c>
      <c r="X104" s="230">
        <f>0.0000005*L104</f>
        <v/>
      </c>
      <c r="Y104" s="218">
        <f>0.000075*L104</f>
        <v/>
      </c>
      <c r="Z104" s="150" t="n"/>
      <c r="AA104" s="151" t="n"/>
      <c r="AB104" s="150" t="n"/>
      <c r="AC104" s="150" t="n"/>
      <c r="AD104" s="150" t="n"/>
      <c r="AE104" s="150" t="n"/>
      <c r="AF104" s="150" t="n"/>
      <c r="AG104" s="150" t="n"/>
    </row>
    <row r="105" ht="21.3" customHeight="1" s="144">
      <c r="A105" s="273" t="n"/>
      <c r="B105" s="200" t="n"/>
      <c r="C105" s="244" t="n"/>
      <c r="D105" s="222" t="n"/>
      <c r="E105" s="223" t="n"/>
      <c r="F105" s="223" t="n"/>
      <c r="G105" s="240" t="n"/>
      <c r="H105" s="274" t="n"/>
      <c r="I105" s="275">
        <f>D105*(F105-E105)                                            +N(" QTY*(buy price-Sell price ) ")</f>
        <v/>
      </c>
      <c r="J105" s="206">
        <f>IF(F105=0,"0.00",IF(H105="yes",-15.93+I105-SUM(T105:Y105),I105-SUM(T105:Y105)))</f>
        <v/>
      </c>
      <c r="K105" s="207">
        <f>IF(H105="yes",15.93+SUM(T105:Y105),SUM(T105:Y105))</f>
        <v/>
      </c>
      <c r="L105" s="208">
        <f>D105*(F105+E105)</f>
        <v/>
      </c>
      <c r="M105" s="276">
        <f>IF(J105="0.00"," - ",IF(J105&gt;0,"Profit","Loss"))</f>
        <v/>
      </c>
      <c r="N105" s="210">
        <f>IFERROR(J105/(D105*E105)," - ")</f>
        <v/>
      </c>
      <c r="O105" s="282" t="n"/>
      <c r="P105" s="279">
        <f>IFERROR((O105-E105)/E105,0)</f>
        <v/>
      </c>
      <c r="Q105" s="280">
        <f>IF(C105=0, " - ",C105)</f>
        <v/>
      </c>
      <c r="R105" s="281">
        <f>IF(D105=0, " - " ,( IF(F105=0,D105*E105+K105,"Closed")))</f>
        <v/>
      </c>
      <c r="S105" s="150" t="n"/>
      <c r="T105" s="215">
        <f>0</f>
        <v/>
      </c>
      <c r="U105" s="216">
        <f>0.001*L105</f>
        <v/>
      </c>
      <c r="V105" s="229">
        <f>0.0000325*L105</f>
        <v/>
      </c>
      <c r="W105" s="217">
        <f>0.18*V105</f>
        <v/>
      </c>
      <c r="X105" s="230">
        <f>0.0000005*L105</f>
        <v/>
      </c>
      <c r="Y105" s="218">
        <f>0.000075*L105</f>
        <v/>
      </c>
      <c r="Z105" s="150" t="n"/>
      <c r="AA105" s="151" t="n"/>
      <c r="AB105" s="150" t="n"/>
      <c r="AC105" s="150" t="n"/>
      <c r="AD105" s="150" t="n"/>
      <c r="AE105" s="150" t="n"/>
      <c r="AF105" s="150" t="n"/>
      <c r="AG105" s="150" t="n"/>
    </row>
    <row r="106" ht="21.3" customHeight="1" s="144">
      <c r="A106" s="273" t="n"/>
      <c r="B106" s="200" t="n"/>
      <c r="C106" s="244" t="n"/>
      <c r="D106" s="222" t="n"/>
      <c r="E106" s="223" t="n"/>
      <c r="F106" s="223" t="n"/>
      <c r="G106" s="240" t="n"/>
      <c r="H106" s="274" t="n"/>
      <c r="I106" s="275">
        <f>D106*(F106-E106)                                            +N(" QTY*(buy price-Sell price ) ")</f>
        <v/>
      </c>
      <c r="J106" s="206">
        <f>IF(F106=0,"0.00",IF(H106="yes",-15.93+I106-SUM(T106:Y106),I106-SUM(T106:Y106)))</f>
        <v/>
      </c>
      <c r="K106" s="207">
        <f>IF(H106="yes",15.93+SUM(T106:Y106),SUM(T106:Y106))</f>
        <v/>
      </c>
      <c r="L106" s="208">
        <f>D106*(F106+E106)</f>
        <v/>
      </c>
      <c r="M106" s="276">
        <f>IF(J106="0.00"," - ",IF(J106&gt;0,"Profit","Loss"))</f>
        <v/>
      </c>
      <c r="N106" s="210">
        <f>IFERROR(J106/(D106*E106)," - ")</f>
        <v/>
      </c>
      <c r="O106" s="282" t="n"/>
      <c r="P106" s="279">
        <f>IFERROR((O106-E106)/E106,0)</f>
        <v/>
      </c>
      <c r="Q106" s="280">
        <f>IF(C106=0, " - ",C106)</f>
        <v/>
      </c>
      <c r="R106" s="281">
        <f>IF(D106=0, " - " ,( IF(F106=0,D106*E106+K106,"Closed")))</f>
        <v/>
      </c>
      <c r="S106" s="150" t="n"/>
      <c r="T106" s="215">
        <f>0</f>
        <v/>
      </c>
      <c r="U106" s="216">
        <f>0.001*L106</f>
        <v/>
      </c>
      <c r="V106" s="229">
        <f>0.0000325*L106</f>
        <v/>
      </c>
      <c r="W106" s="217">
        <f>0.18*V106</f>
        <v/>
      </c>
      <c r="X106" s="230">
        <f>0.0000005*L106</f>
        <v/>
      </c>
      <c r="Y106" s="218">
        <f>0.000075*L106</f>
        <v/>
      </c>
      <c r="Z106" s="150" t="n"/>
      <c r="AA106" s="151" t="n"/>
      <c r="AB106" s="150" t="n"/>
      <c r="AC106" s="150" t="n"/>
      <c r="AD106" s="150" t="n"/>
      <c r="AE106" s="150" t="n"/>
      <c r="AF106" s="150" t="n"/>
      <c r="AG106" s="150" t="n"/>
    </row>
    <row r="107" ht="21.3" customHeight="1" s="144">
      <c r="A107" s="273" t="n"/>
      <c r="B107" s="200" t="n"/>
      <c r="C107" s="244" t="n"/>
      <c r="D107" s="222" t="n"/>
      <c r="E107" s="223" t="n"/>
      <c r="F107" s="223" t="n"/>
      <c r="G107" s="240" t="n"/>
      <c r="H107" s="274" t="n"/>
      <c r="I107" s="275">
        <f>D107*(F107-E107)                                            +N(" QTY*(buy price-Sell price ) ")</f>
        <v/>
      </c>
      <c r="J107" s="206">
        <f>IF(F107=0,"0.00",IF(H107="yes",-15.93+I107-SUM(T107:Y107),I107-SUM(T107:Y107)))</f>
        <v/>
      </c>
      <c r="K107" s="207">
        <f>IF(H107="yes",15.93+SUM(T107:Y107),SUM(T107:Y107))</f>
        <v/>
      </c>
      <c r="L107" s="208">
        <f>D107*(F107+E107)</f>
        <v/>
      </c>
      <c r="M107" s="276">
        <f>IF(J107="0.00"," - ",IF(J107&gt;0,"Profit","Loss"))</f>
        <v/>
      </c>
      <c r="N107" s="210">
        <f>IFERROR(J107/(D107*E107)," - ")</f>
        <v/>
      </c>
      <c r="O107" s="282" t="n"/>
      <c r="P107" s="279">
        <f>IFERROR((O107-E111)/E111,0)</f>
        <v/>
      </c>
      <c r="Q107" s="280">
        <f>IF(C107=0, " - ",C107)</f>
        <v/>
      </c>
      <c r="R107" s="281">
        <f>IF(D107=0, " - " ,( IF(F107=0,D107*E107+K107,"Closed")))</f>
        <v/>
      </c>
      <c r="S107" s="150" t="n"/>
      <c r="T107" s="215">
        <f>0</f>
        <v/>
      </c>
      <c r="U107" s="216">
        <f>0.001*L107</f>
        <v/>
      </c>
      <c r="V107" s="229">
        <f>0.0000325*L107</f>
        <v/>
      </c>
      <c r="W107" s="217">
        <f>0.18*V107</f>
        <v/>
      </c>
      <c r="X107" s="230">
        <f>0.0000005*L107</f>
        <v/>
      </c>
      <c r="Y107" s="218">
        <f>0.000075*L107</f>
        <v/>
      </c>
      <c r="Z107" s="150" t="n"/>
      <c r="AA107" s="151" t="n"/>
      <c r="AB107" s="150" t="n"/>
      <c r="AC107" s="150" t="n"/>
      <c r="AD107" s="150" t="n"/>
      <c r="AE107" s="150" t="n"/>
      <c r="AF107" s="150" t="n"/>
      <c r="AG107" s="150" t="n"/>
    </row>
    <row r="108" ht="21.3" customHeight="1" s="144">
      <c r="A108" s="273" t="n"/>
      <c r="B108" s="200" t="n"/>
      <c r="C108" s="244" t="n"/>
      <c r="D108" s="222" t="n"/>
      <c r="E108" s="223" t="n"/>
      <c r="F108" s="223" t="n"/>
      <c r="G108" s="240" t="n"/>
      <c r="H108" s="274" t="n"/>
      <c r="I108" s="275">
        <f>D108*(F108-E108)                                            +N(" QTY*(buy price-Sell price ) ")</f>
        <v/>
      </c>
      <c r="J108" s="206">
        <f>IF(F108=0,"0.00",IF(H108="yes",-15.93+I108-SUM(T108:Y108),I108-SUM(T108:Y108)))</f>
        <v/>
      </c>
      <c r="K108" s="207">
        <f>IF(H108="yes",15.93+SUM(T108:Y108),SUM(T108:Y108))</f>
        <v/>
      </c>
      <c r="L108" s="208">
        <f>D108*(F108+E108)</f>
        <v/>
      </c>
      <c r="M108" s="276">
        <f>IF(J108="0.00"," - ",IF(J108&gt;0,"Profit","Loss"))</f>
        <v/>
      </c>
      <c r="N108" s="210">
        <f>IFERROR(J108/(D108*E108)," - ")</f>
        <v/>
      </c>
      <c r="O108" s="282" t="n"/>
      <c r="P108" s="279">
        <f>IFERROR((O108-E112)/E112,0)</f>
        <v/>
      </c>
      <c r="Q108" s="280">
        <f>IF(C108=0, " - ",C108)</f>
        <v/>
      </c>
      <c r="R108" s="281">
        <f>IF(D108=0, " - " ,( IF(F108=0,D108*E108+K108,"Closed")))</f>
        <v/>
      </c>
      <c r="S108" s="150" t="n"/>
      <c r="T108" s="215">
        <f>0</f>
        <v/>
      </c>
      <c r="U108" s="216">
        <f>0.001*L108</f>
        <v/>
      </c>
      <c r="V108" s="229">
        <f>0.0000325*L108</f>
        <v/>
      </c>
      <c r="W108" s="217">
        <f>0.18*V108</f>
        <v/>
      </c>
      <c r="X108" s="230">
        <f>0.0000005*L108</f>
        <v/>
      </c>
      <c r="Y108" s="218">
        <f>0.000075*L108</f>
        <v/>
      </c>
      <c r="Z108" s="150" t="n"/>
      <c r="AA108" s="151" t="n"/>
      <c r="AB108" s="150" t="n"/>
      <c r="AC108" s="150" t="n"/>
      <c r="AD108" s="150" t="n"/>
      <c r="AE108" s="150" t="n"/>
      <c r="AF108" s="150" t="n"/>
      <c r="AG108" s="150" t="n"/>
    </row>
    <row r="109" ht="21.3" customHeight="1" s="144">
      <c r="A109" s="273" t="n"/>
      <c r="B109" s="200" t="n"/>
      <c r="C109" s="244" t="n"/>
      <c r="D109" s="222" t="n"/>
      <c r="E109" s="223" t="n"/>
      <c r="F109" s="223" t="n"/>
      <c r="G109" s="240" t="n"/>
      <c r="H109" s="274" t="n"/>
      <c r="I109" s="275">
        <f>D109*(F109-E109)                                            +N(" QTY*(buy price-Sell price ) ")</f>
        <v/>
      </c>
      <c r="J109" s="206">
        <f>IF(F109=0,"0.00",IF(H109="yes",-15.93+I109-SUM(T109:Y109),I109-SUM(T109:Y109)))</f>
        <v/>
      </c>
      <c r="K109" s="207">
        <f>IF(H109="yes",15.93+SUM(T109:Y109),SUM(T109:Y109))</f>
        <v/>
      </c>
      <c r="L109" s="208">
        <f>D109*(F109+E109)</f>
        <v/>
      </c>
      <c r="M109" s="276">
        <f>IF(J109="0.00"," - ",IF(J109&gt;0,"Profit","Loss"))</f>
        <v/>
      </c>
      <c r="N109" s="210">
        <f>IFERROR(J109/(D109*E109)," - ")</f>
        <v/>
      </c>
      <c r="O109" s="282" t="n"/>
      <c r="P109" s="279">
        <f>IFERROR((O109-E110)/E110,0)</f>
        <v/>
      </c>
      <c r="Q109" s="280">
        <f>IF(C109=0, " - ",C109)</f>
        <v/>
      </c>
      <c r="R109" s="281">
        <f>IF(D109=0, " - " ,( IF(F109=0,D109*E109+K109,"Closed")))</f>
        <v/>
      </c>
      <c r="S109" s="150" t="n"/>
      <c r="T109" s="215">
        <f>0</f>
        <v/>
      </c>
      <c r="U109" s="216">
        <f>0.001*L109</f>
        <v/>
      </c>
      <c r="V109" s="229">
        <f>0.0000325*L109</f>
        <v/>
      </c>
      <c r="W109" s="217">
        <f>0.18*V109</f>
        <v/>
      </c>
      <c r="X109" s="230">
        <f>0.0000005*L109</f>
        <v/>
      </c>
      <c r="Y109" s="218">
        <f>0.000075*L109</f>
        <v/>
      </c>
      <c r="Z109" s="150" t="n"/>
      <c r="AA109" s="151" t="n"/>
      <c r="AB109" s="150" t="n"/>
      <c r="AC109" s="150" t="n"/>
      <c r="AD109" s="150" t="n"/>
      <c r="AE109" s="150" t="n"/>
      <c r="AF109" s="150" t="n"/>
      <c r="AG109" s="150" t="n"/>
    </row>
    <row r="110" ht="21.3" customHeight="1" s="144">
      <c r="A110" s="273" t="n"/>
      <c r="B110" s="200" t="n"/>
      <c r="C110" s="244" t="n"/>
      <c r="D110" s="222" t="n"/>
      <c r="E110" s="223" t="n"/>
      <c r="F110" s="223" t="n"/>
      <c r="G110" s="240" t="n"/>
      <c r="H110" s="274" t="n"/>
      <c r="I110" s="275">
        <f>D110*(F110-E110)                                            +N(" QTY*(buy price-Sell price ) ")</f>
        <v/>
      </c>
      <c r="J110" s="206">
        <f>IF(F110=0,"0.00",IF(H110="yes",-15.93+I110-SUM(T110:Y110),I110-SUM(T110:Y110)))</f>
        <v/>
      </c>
      <c r="K110" s="207">
        <f>IF(H110="yes",15.93+SUM(T110:Y110),SUM(T110:Y110))</f>
        <v/>
      </c>
      <c r="L110" s="208">
        <f>D110*(F110+E110)</f>
        <v/>
      </c>
      <c r="M110" s="276">
        <f>IF(J110="0.00"," - ",IF(J110&gt;0,"Profit","Loss"))</f>
        <v/>
      </c>
      <c r="N110" s="210">
        <f>IFERROR(J110/(D110*E110)," - ")</f>
        <v/>
      </c>
      <c r="O110" s="282" t="n"/>
      <c r="P110" s="279">
        <f>IFERROR((O110-E110)/E110,0)</f>
        <v/>
      </c>
      <c r="Q110" s="280">
        <f>IF(C110=0, " - ",C110)</f>
        <v/>
      </c>
      <c r="R110" s="281">
        <f>IF(D110=0, " - " ,( IF(F110=0,D110*E110+K110,"Closed")))</f>
        <v/>
      </c>
      <c r="S110" s="150" t="n"/>
      <c r="T110" s="215">
        <f>0</f>
        <v/>
      </c>
      <c r="U110" s="216">
        <f>0.001*L110</f>
        <v/>
      </c>
      <c r="V110" s="229">
        <f>0.0000325*L110</f>
        <v/>
      </c>
      <c r="W110" s="217">
        <f>0.18*V110</f>
        <v/>
      </c>
      <c r="X110" s="230">
        <f>0.0000005*L110</f>
        <v/>
      </c>
      <c r="Y110" s="218">
        <f>0.000075*L110</f>
        <v/>
      </c>
      <c r="Z110" s="150" t="n"/>
      <c r="AA110" s="151" t="n"/>
      <c r="AB110" s="150" t="n"/>
      <c r="AC110" s="150" t="n"/>
      <c r="AD110" s="150" t="n"/>
      <c r="AE110" s="150" t="n"/>
      <c r="AF110" s="150" t="n"/>
      <c r="AG110" s="150" t="n"/>
    </row>
    <row r="111" ht="21.3" customHeight="1" s="144">
      <c r="A111" s="273" t="n"/>
      <c r="B111" s="200" t="n"/>
      <c r="C111" s="244" t="n"/>
      <c r="D111" s="222" t="n"/>
      <c r="E111" s="223" t="n"/>
      <c r="F111" s="223" t="n"/>
      <c r="G111" s="240" t="n"/>
      <c r="H111" s="274" t="n"/>
      <c r="I111" s="275">
        <f>D111*(F111-E111)                                            +N(" QTY*(buy price-Sell price ) ")</f>
        <v/>
      </c>
      <c r="J111" s="206">
        <f>IF(F111=0,"0.00",IF(H111="yes",-15.93+I111-SUM(T111:Y111),I111-SUM(T111:Y111)))</f>
        <v/>
      </c>
      <c r="K111" s="207">
        <f>IF(H111="yes",15.93+SUM(T111:Y111),SUM(T111:Y111))</f>
        <v/>
      </c>
      <c r="L111" s="208">
        <f>D111*(F111+E111)</f>
        <v/>
      </c>
      <c r="M111" s="276">
        <f>IF(J111="0.00"," - ",IF(J111&gt;0,"Profit","Loss"))</f>
        <v/>
      </c>
      <c r="N111" s="210">
        <f>IFERROR(J111/(D111*E111)," - ")</f>
        <v/>
      </c>
      <c r="O111" s="282" t="n"/>
      <c r="P111" s="279">
        <f>IFERROR((O111-E111)/E111,0)</f>
        <v/>
      </c>
      <c r="Q111" s="280">
        <f>IF(C111=0, " - ",C111)</f>
        <v/>
      </c>
      <c r="R111" s="281">
        <f>IF(D111=0, " - " ,( IF(F111=0,D111*E111+K111,"Closed")))</f>
        <v/>
      </c>
      <c r="S111" s="150" t="n"/>
      <c r="T111" s="215">
        <f>0</f>
        <v/>
      </c>
      <c r="U111" s="216">
        <f>0.001*L111</f>
        <v/>
      </c>
      <c r="V111" s="229">
        <f>0.0000325*L111</f>
        <v/>
      </c>
      <c r="W111" s="217">
        <f>0.18*V111</f>
        <v/>
      </c>
      <c r="X111" s="230">
        <f>0.0000005*L111</f>
        <v/>
      </c>
      <c r="Y111" s="218">
        <f>0.000075*L111</f>
        <v/>
      </c>
      <c r="Z111" s="150" t="n"/>
      <c r="AA111" s="151" t="n"/>
      <c r="AB111" s="150" t="n"/>
      <c r="AC111" s="150" t="n"/>
      <c r="AD111" s="150" t="n"/>
      <c r="AE111" s="150" t="n"/>
      <c r="AF111" s="150" t="n"/>
      <c r="AG111" s="150" t="n"/>
    </row>
    <row r="112" ht="21.3" customHeight="1" s="144">
      <c r="A112" s="273" t="n"/>
      <c r="B112" s="200" t="n"/>
      <c r="C112" s="244" t="n"/>
      <c r="D112" s="222" t="n"/>
      <c r="E112" s="223" t="n"/>
      <c r="F112" s="223" t="n"/>
      <c r="G112" s="240" t="n"/>
      <c r="H112" s="274" t="n"/>
      <c r="I112" s="275">
        <f>D112*(F112-E112)                                            +N(" QTY*(buy price-Sell price ) ")</f>
        <v/>
      </c>
      <c r="J112" s="206">
        <f>IF(F112=0,"0.00",IF(H112="yes",-15.93+I112-SUM(T112:Y112),I112-SUM(T112:Y112)))</f>
        <v/>
      </c>
      <c r="K112" s="207">
        <f>IF(H112="yes",15.93+SUM(T112:Y112),SUM(T112:Y112))</f>
        <v/>
      </c>
      <c r="L112" s="208">
        <f>D112*(F112+E112)</f>
        <v/>
      </c>
      <c r="M112" s="276">
        <f>IF(J112="0.00"," - ",IF(J112&gt;0,"Profit","Loss"))</f>
        <v/>
      </c>
      <c r="N112" s="210">
        <f>IFERROR(J112/(D112*E112)," - ")</f>
        <v/>
      </c>
      <c r="O112" s="282" t="n"/>
      <c r="P112" s="279">
        <f>IFERROR((O112-E112)/E112,0)</f>
        <v/>
      </c>
      <c r="Q112" s="280">
        <f>IF(C112=0, " - ",C112)</f>
        <v/>
      </c>
      <c r="R112" s="281">
        <f>IF(D112=0, " - " ,( IF(F112=0,D112*E112+K112,"Closed")))</f>
        <v/>
      </c>
      <c r="S112" s="150" t="n"/>
      <c r="T112" s="215">
        <f>0</f>
        <v/>
      </c>
      <c r="U112" s="216">
        <f>0.001*L112</f>
        <v/>
      </c>
      <c r="V112" s="229">
        <f>0.0000325*L112</f>
        <v/>
      </c>
      <c r="W112" s="217">
        <f>0.18*V112</f>
        <v/>
      </c>
      <c r="X112" s="230">
        <f>0.0000005*L112</f>
        <v/>
      </c>
      <c r="Y112" s="218">
        <f>0.000075*L112</f>
        <v/>
      </c>
      <c r="Z112" s="150" t="n"/>
      <c r="AA112" s="151" t="n"/>
      <c r="AB112" s="150" t="n"/>
      <c r="AC112" s="150" t="n"/>
      <c r="AD112" s="150" t="n"/>
      <c r="AE112" s="150" t="n"/>
      <c r="AF112" s="150" t="n"/>
      <c r="AG112" s="150" t="n"/>
    </row>
    <row r="113" ht="21.3" customHeight="1" s="144">
      <c r="A113" s="273" t="n"/>
      <c r="B113" s="200" t="n"/>
      <c r="C113" s="244" t="n"/>
      <c r="D113" s="222" t="n"/>
      <c r="E113" s="223" t="n"/>
      <c r="F113" s="223" t="n"/>
      <c r="G113" s="240" t="n"/>
      <c r="H113" s="274" t="n"/>
      <c r="I113" s="275">
        <f>D113*(F113-E113)                                            +N(" QTY*(buy price-Sell price ) ")</f>
        <v/>
      </c>
      <c r="J113" s="206">
        <f>IF(F113=0,"0.00",IF(H113="yes",-15.93+I113-SUM(T113:Y113),I113-SUM(T113:Y113)))</f>
        <v/>
      </c>
      <c r="K113" s="207">
        <f>IF(H113="yes",15.93+SUM(T113:Y113),SUM(T113:Y113))</f>
        <v/>
      </c>
      <c r="L113" s="208">
        <f>D113*(F113+E113)</f>
        <v/>
      </c>
      <c r="M113" s="276">
        <f>IF(J113="0.00"," - ",IF(J113&gt;0,"Profit","Loss"))</f>
        <v/>
      </c>
      <c r="N113" s="210">
        <f>IFERROR(J113/(D113*E113)," - ")</f>
        <v/>
      </c>
      <c r="O113" s="282" t="n"/>
      <c r="P113" s="279">
        <f>IFERROR((O113-E113)/E113,0)</f>
        <v/>
      </c>
      <c r="Q113" s="280">
        <f>IF(C113=0, " - ",C113)</f>
        <v/>
      </c>
      <c r="R113" s="281">
        <f>IF(D113=0, " - " ,( IF(F113=0,D113*E113+K113,"Closed")))</f>
        <v/>
      </c>
      <c r="S113" s="150" t="n"/>
      <c r="T113" s="215">
        <f>0</f>
        <v/>
      </c>
      <c r="U113" s="216">
        <f>0.001*L113</f>
        <v/>
      </c>
      <c r="V113" s="229">
        <f>0.0000325*L113</f>
        <v/>
      </c>
      <c r="W113" s="217">
        <f>0.18*V113</f>
        <v/>
      </c>
      <c r="X113" s="230">
        <f>0.0000005*L113</f>
        <v/>
      </c>
      <c r="Y113" s="218">
        <f>0.000075*L113</f>
        <v/>
      </c>
      <c r="Z113" s="150" t="n"/>
      <c r="AA113" s="151" t="n"/>
      <c r="AB113" s="150" t="n"/>
      <c r="AC113" s="150" t="n"/>
      <c r="AD113" s="150" t="n"/>
      <c r="AE113" s="150" t="n"/>
      <c r="AF113" s="150" t="n"/>
      <c r="AG113" s="150" t="n"/>
    </row>
    <row r="114" ht="21.3" customHeight="1" s="144">
      <c r="A114" s="273" t="n"/>
      <c r="B114" s="200" t="n"/>
      <c r="C114" s="244" t="n"/>
      <c r="D114" s="222" t="n"/>
      <c r="E114" s="223" t="n"/>
      <c r="F114" s="223" t="n"/>
      <c r="G114" s="240" t="n"/>
      <c r="H114" s="274" t="n"/>
      <c r="I114" s="275">
        <f>D114*(F114-E114)                                            +N(" QTY*(buy price-Sell price ) ")</f>
        <v/>
      </c>
      <c r="J114" s="206">
        <f>IF(F114=0,"0.00",IF(H114="yes",-15.93+I114-SUM(T114:Y114),I114-SUM(T114:Y114)))</f>
        <v/>
      </c>
      <c r="K114" s="207">
        <f>IF(H114="yes",15.93+SUM(T114:Y114),SUM(T114:Y114))</f>
        <v/>
      </c>
      <c r="L114" s="208">
        <f>D114*(F114+E114)</f>
        <v/>
      </c>
      <c r="M114" s="276">
        <f>IF(J114="0.00"," - ",IF(J114&gt;0,"Profit","Loss"))</f>
        <v/>
      </c>
      <c r="N114" s="210">
        <f>IFERROR(J114/(D114*E114)," - ")</f>
        <v/>
      </c>
      <c r="O114" s="282" t="n"/>
      <c r="P114" s="279">
        <f>IFERROR((O114-E114)/E114,0)</f>
        <v/>
      </c>
      <c r="Q114" s="280">
        <f>IF(C114=0, " - ",C114)</f>
        <v/>
      </c>
      <c r="R114" s="281">
        <f>IF(D114=0, " - " ,( IF(F114=0,D114*E114+K114,"Closed")))</f>
        <v/>
      </c>
      <c r="S114" s="150" t="n"/>
      <c r="T114" s="215">
        <f>0</f>
        <v/>
      </c>
      <c r="U114" s="216">
        <f>0.001*L114</f>
        <v/>
      </c>
      <c r="V114" s="229">
        <f>0.0000325*L114</f>
        <v/>
      </c>
      <c r="W114" s="217">
        <f>0.18*V114</f>
        <v/>
      </c>
      <c r="X114" s="230">
        <f>0.0000005*L114</f>
        <v/>
      </c>
      <c r="Y114" s="218">
        <f>0.000075*L114</f>
        <v/>
      </c>
      <c r="Z114" s="150" t="n"/>
      <c r="AA114" s="151" t="n"/>
      <c r="AB114" s="150" t="n"/>
      <c r="AC114" s="150" t="n"/>
      <c r="AD114" s="150" t="n"/>
      <c r="AE114" s="150" t="n"/>
      <c r="AF114" s="150" t="n"/>
      <c r="AG114" s="150" t="n"/>
    </row>
    <row r="115" ht="21.3" customHeight="1" s="144">
      <c r="A115" s="273" t="n"/>
      <c r="B115" s="200" t="n"/>
      <c r="C115" s="244" t="n"/>
      <c r="D115" s="222" t="n"/>
      <c r="E115" s="223" t="n"/>
      <c r="F115" s="223" t="n"/>
      <c r="G115" s="240" t="n"/>
      <c r="H115" s="274" t="n"/>
      <c r="I115" s="275">
        <f>D115*(F115-E115)                                            +N(" QTY*(buy price-Sell price ) ")</f>
        <v/>
      </c>
      <c r="J115" s="206">
        <f>IF(F115=0,"0.00",IF(H115="yes",-15.93+I115-SUM(T115:Y115),I115-SUM(T115:Y115)))</f>
        <v/>
      </c>
      <c r="K115" s="207">
        <f>IF(H115="yes",15.93+SUM(T115:Y115),SUM(T115:Y115))</f>
        <v/>
      </c>
      <c r="L115" s="208">
        <f>D115*(F115+E115)</f>
        <v/>
      </c>
      <c r="M115" s="276">
        <f>IF(J115="0.00"," - ",IF(J115&gt;0,"Profit","Loss"))</f>
        <v/>
      </c>
      <c r="N115" s="210">
        <f>IFERROR(J115/(D115*E115)," - ")</f>
        <v/>
      </c>
      <c r="O115" s="282" t="n"/>
      <c r="P115" s="279">
        <f>IFERROR((O115-E115)/E115,0)</f>
        <v/>
      </c>
      <c r="Q115" s="280">
        <f>IF(C115=0, " - ",C115)</f>
        <v/>
      </c>
      <c r="R115" s="281">
        <f>IF(D115=0, " - " ,( IF(F115=0,D115*E115+K115,"Closed")))</f>
        <v/>
      </c>
      <c r="S115" s="150" t="n"/>
      <c r="T115" s="215">
        <f>0</f>
        <v/>
      </c>
      <c r="U115" s="216">
        <f>0.001*L115</f>
        <v/>
      </c>
      <c r="V115" s="229">
        <f>0.0000325*L115</f>
        <v/>
      </c>
      <c r="W115" s="217">
        <f>0.18*V115</f>
        <v/>
      </c>
      <c r="X115" s="230">
        <f>0.0000005*L115</f>
        <v/>
      </c>
      <c r="Y115" s="218">
        <f>0.000075*L115</f>
        <v/>
      </c>
      <c r="Z115" s="150" t="n"/>
      <c r="AA115" s="151" t="n"/>
      <c r="AB115" s="150" t="n"/>
      <c r="AC115" s="150" t="n"/>
      <c r="AD115" s="150" t="n"/>
      <c r="AE115" s="150" t="n"/>
      <c r="AF115" s="150" t="n"/>
      <c r="AG115" s="150" t="n"/>
    </row>
    <row r="116" ht="21.3" customHeight="1" s="144">
      <c r="A116" s="273" t="n"/>
      <c r="B116" s="200" t="n"/>
      <c r="C116" s="244" t="n"/>
      <c r="D116" s="222" t="n"/>
      <c r="E116" s="223" t="n"/>
      <c r="F116" s="223" t="n"/>
      <c r="G116" s="240" t="n"/>
      <c r="H116" s="274" t="n"/>
      <c r="I116" s="275">
        <f>D116*(F116-E116)                                            +N(" QTY*(buy price-Sell price ) ")</f>
        <v/>
      </c>
      <c r="J116" s="206">
        <f>IF(F116=0,"0.00",IF(H116="yes",-15.93+I116-SUM(T116:Y116),I116-SUM(T116:Y116)))</f>
        <v/>
      </c>
      <c r="K116" s="207">
        <f>IF(H116="yes",15.93+SUM(T116:Y116),SUM(T116:Y116))</f>
        <v/>
      </c>
      <c r="L116" s="208">
        <f>D116*(F116+E116)</f>
        <v/>
      </c>
      <c r="M116" s="276">
        <f>IF(J116="0.00"," - ",IF(J116&gt;0,"Profit","Loss"))</f>
        <v/>
      </c>
      <c r="N116" s="210">
        <f>IFERROR(J116/(D116*E116)," - ")</f>
        <v/>
      </c>
      <c r="O116" s="282" t="n"/>
      <c r="P116" s="279">
        <f>IFERROR((O116-E116)/E116,0)</f>
        <v/>
      </c>
      <c r="Q116" s="280">
        <f>IF(C116=0, " - ",C116)</f>
        <v/>
      </c>
      <c r="R116" s="281">
        <f>IF(D116=0, " - " ,( IF(F116=0,D116*E116+K116,"Closed")))</f>
        <v/>
      </c>
      <c r="S116" s="150" t="n"/>
      <c r="T116" s="215">
        <f>0</f>
        <v/>
      </c>
      <c r="U116" s="216">
        <f>0.001*L116</f>
        <v/>
      </c>
      <c r="V116" s="229">
        <f>0.0000325*L116</f>
        <v/>
      </c>
      <c r="W116" s="217">
        <f>0.18*V116</f>
        <v/>
      </c>
      <c r="X116" s="230">
        <f>0.0000005*L116</f>
        <v/>
      </c>
      <c r="Y116" s="218">
        <f>0.000075*L116</f>
        <v/>
      </c>
      <c r="Z116" s="150" t="n"/>
      <c r="AA116" s="151" t="n"/>
      <c r="AB116" s="150" t="n"/>
      <c r="AC116" s="150" t="n"/>
      <c r="AD116" s="150" t="n"/>
      <c r="AE116" s="150" t="n"/>
      <c r="AF116" s="150" t="n"/>
      <c r="AG116" s="150" t="n"/>
    </row>
    <row r="117" ht="21.3" customHeight="1" s="144">
      <c r="A117" s="273" t="n"/>
      <c r="B117" s="200" t="n"/>
      <c r="C117" s="244" t="n"/>
      <c r="D117" s="222" t="n"/>
      <c r="E117" s="223" t="n"/>
      <c r="F117" s="223" t="n"/>
      <c r="G117" s="240" t="n"/>
      <c r="H117" s="274" t="n"/>
      <c r="I117" s="275">
        <f>D117*(F117-E117)                                            +N(" QTY*(buy price-Sell price ) ")</f>
        <v/>
      </c>
      <c r="J117" s="206">
        <f>IF(F117=0,"0.00",IF(H117="yes",-15.93+I117-SUM(T117:Y117),I117-SUM(T117:Y117)))</f>
        <v/>
      </c>
      <c r="K117" s="207">
        <f>IF(H117="yes",15.93+SUM(T117:Y117),SUM(T117:Y117))</f>
        <v/>
      </c>
      <c r="L117" s="208">
        <f>D117*(F117+E117)</f>
        <v/>
      </c>
      <c r="M117" s="276">
        <f>IF(J117="0.00"," - ",IF(J117&gt;0,"Profit","Loss"))</f>
        <v/>
      </c>
      <c r="N117" s="210">
        <f>IFERROR(J117/(D117*E117)," - ")</f>
        <v/>
      </c>
      <c r="O117" s="282" t="n"/>
      <c r="P117" s="279">
        <f>IFERROR((O117-E117)/E117,0)</f>
        <v/>
      </c>
      <c r="Q117" s="280">
        <f>IF(C117=0, " - ",C117)</f>
        <v/>
      </c>
      <c r="R117" s="281">
        <f>IF(D117=0, " - " ,( IF(F117=0,D117*E117+K117,"Closed")))</f>
        <v/>
      </c>
      <c r="S117" s="150" t="n"/>
      <c r="T117" s="215">
        <f>0</f>
        <v/>
      </c>
      <c r="U117" s="216">
        <f>0.001*L117</f>
        <v/>
      </c>
      <c r="V117" s="229">
        <f>0.0000325*L117</f>
        <v/>
      </c>
      <c r="W117" s="217">
        <f>0.18*V117</f>
        <v/>
      </c>
      <c r="X117" s="230">
        <f>0.0000005*L117</f>
        <v/>
      </c>
      <c r="Y117" s="218">
        <f>0.000075*L117</f>
        <v/>
      </c>
      <c r="Z117" s="150" t="n"/>
      <c r="AA117" s="151" t="n"/>
      <c r="AB117" s="150" t="n"/>
      <c r="AC117" s="150" t="n"/>
      <c r="AD117" s="150" t="n"/>
      <c r="AE117" s="150" t="n"/>
      <c r="AF117" s="150" t="n"/>
      <c r="AG117" s="150" t="n"/>
    </row>
    <row r="118" ht="21.3" customHeight="1" s="144">
      <c r="A118" s="273" t="n"/>
      <c r="B118" s="200" t="n"/>
      <c r="C118" s="244" t="n"/>
      <c r="D118" s="222" t="n"/>
      <c r="E118" s="223" t="n"/>
      <c r="F118" s="223" t="n"/>
      <c r="G118" s="240" t="n"/>
      <c r="H118" s="274" t="n"/>
      <c r="I118" s="275">
        <f>D118*(F118-E118)                                            +N(" QTY*(buy price-Sell price ) ")</f>
        <v/>
      </c>
      <c r="J118" s="206">
        <f>IF(F118=0,"0.00",IF(H118="yes",-15.93+I118-SUM(T118:Y118),I118-SUM(T118:Y118)))</f>
        <v/>
      </c>
      <c r="K118" s="207">
        <f>IF(H118="yes",15.93+SUM(T118:Y118),SUM(T118:Y118))</f>
        <v/>
      </c>
      <c r="L118" s="208">
        <f>D118*(F118+E118)</f>
        <v/>
      </c>
      <c r="M118" s="276">
        <f>IF(J118="0.00"," - ",IF(J118&gt;0,"Profit","Loss"))</f>
        <v/>
      </c>
      <c r="N118" s="210">
        <f>IFERROR(J118/(D118*E118)," - ")</f>
        <v/>
      </c>
      <c r="O118" s="282" t="n"/>
      <c r="P118" s="279">
        <f>IFERROR((O118-E118)/E118,0)</f>
        <v/>
      </c>
      <c r="Q118" s="280">
        <f>IF(C118=0, " - ",C118)</f>
        <v/>
      </c>
      <c r="R118" s="281">
        <f>IF(D118=0, " - " ,( IF(F118=0,D118*E118+K118,"Closed")))</f>
        <v/>
      </c>
      <c r="S118" s="150" t="n"/>
      <c r="T118" s="215">
        <f>0</f>
        <v/>
      </c>
      <c r="U118" s="216">
        <f>0.001*L118</f>
        <v/>
      </c>
      <c r="V118" s="229">
        <f>0.0000325*L118</f>
        <v/>
      </c>
      <c r="W118" s="217">
        <f>0.18*V118</f>
        <v/>
      </c>
      <c r="X118" s="230">
        <f>0.0000005*L118</f>
        <v/>
      </c>
      <c r="Y118" s="218">
        <f>0.000075*L118</f>
        <v/>
      </c>
      <c r="Z118" s="150" t="n"/>
      <c r="AA118" s="151" t="n"/>
      <c r="AB118" s="150" t="n"/>
      <c r="AC118" s="150" t="n"/>
      <c r="AD118" s="150" t="n"/>
      <c r="AE118" s="150" t="n"/>
      <c r="AF118" s="150" t="n"/>
      <c r="AG118" s="150" t="n"/>
    </row>
    <row r="119" ht="21.3" customHeight="1" s="144">
      <c r="A119" s="273" t="n"/>
      <c r="B119" s="200" t="n"/>
      <c r="C119" s="244" t="n"/>
      <c r="D119" s="222" t="n"/>
      <c r="E119" s="223" t="n"/>
      <c r="F119" s="223" t="n"/>
      <c r="G119" s="240" t="n"/>
      <c r="H119" s="274" t="n"/>
      <c r="I119" s="275">
        <f>D119*(F119-E119)                                            +N(" QTY*(buy price-Sell price ) ")</f>
        <v/>
      </c>
      <c r="J119" s="206">
        <f>IF(F119=0,"0.00",IF(H119="yes",-15.93+I119-SUM(T119:Y119),I119-SUM(T119:Y119)))</f>
        <v/>
      </c>
      <c r="K119" s="207">
        <f>IF(H119="yes",15.93+SUM(T119:Y119),SUM(T119:Y119))</f>
        <v/>
      </c>
      <c r="L119" s="208">
        <f>D119*(F119+E119)</f>
        <v/>
      </c>
      <c r="M119" s="276">
        <f>IF(J119="0.00"," - ",IF(J119&gt;0,"Profit","Loss"))</f>
        <v/>
      </c>
      <c r="N119" s="210">
        <f>IFERROR(J119/(D119*E119)," - ")</f>
        <v/>
      </c>
      <c r="O119" s="282" t="n"/>
      <c r="P119" s="279">
        <f>IFERROR((O119-E120)/E120,0)</f>
        <v/>
      </c>
      <c r="Q119" s="280">
        <f>IF(C119=0, " - ",C119)</f>
        <v/>
      </c>
      <c r="R119" s="281">
        <f>IF(D119=0, " - " ,( IF(F119=0,D119*E119+K119,"Closed")))</f>
        <v/>
      </c>
      <c r="S119" s="150" t="n"/>
      <c r="T119" s="215">
        <f>0</f>
        <v/>
      </c>
      <c r="U119" s="216">
        <f>0.001*L119</f>
        <v/>
      </c>
      <c r="V119" s="229">
        <f>0.0000325*L119</f>
        <v/>
      </c>
      <c r="W119" s="217">
        <f>0.18*V119</f>
        <v/>
      </c>
      <c r="X119" s="230">
        <f>0.0000005*L119</f>
        <v/>
      </c>
      <c r="Y119" s="218">
        <f>0.000075*L119</f>
        <v/>
      </c>
      <c r="Z119" s="150" t="n"/>
      <c r="AA119" s="151" t="n"/>
      <c r="AB119" s="150" t="n"/>
      <c r="AC119" s="150" t="n"/>
      <c r="AD119" s="150" t="n"/>
      <c r="AE119" s="150" t="n"/>
      <c r="AF119" s="150" t="n"/>
      <c r="AG119" s="150" t="n"/>
    </row>
    <row r="120" ht="21.3" customHeight="1" s="144">
      <c r="A120" s="273" t="n"/>
      <c r="B120" s="200" t="n"/>
      <c r="C120" s="244" t="n"/>
      <c r="D120" s="222" t="n"/>
      <c r="E120" s="223" t="n"/>
      <c r="F120" s="223" t="n"/>
      <c r="G120" s="240" t="n"/>
      <c r="H120" s="274" t="n"/>
      <c r="I120" s="275">
        <f>D120*(F120-E120)                                            +N(" QTY*(buy price-Sell price ) ")</f>
        <v/>
      </c>
      <c r="J120" s="206">
        <f>IF(F120=0,"0.00",IF(H120="yes",-15.93+I120-SUM(T120:Y120),I120-SUM(T120:Y120)))</f>
        <v/>
      </c>
      <c r="K120" s="207">
        <f>IF(H120="yes",15.93+SUM(T120:Y120),SUM(T120:Y120))</f>
        <v/>
      </c>
      <c r="L120" s="208">
        <f>D120*(F120+E120)</f>
        <v/>
      </c>
      <c r="M120" s="276">
        <f>IF(J120="0.00"," - ",IF(J120&gt;0,"Profit","Loss"))</f>
        <v/>
      </c>
      <c r="N120" s="210">
        <f>IFERROR(J120/(D120*E120)," - ")</f>
        <v/>
      </c>
      <c r="O120" s="282" t="n"/>
      <c r="P120" s="279">
        <f>IFERROR((O120-E120)/E120,0)</f>
        <v/>
      </c>
      <c r="Q120" s="280">
        <f>IF(C120=0, " - ",C120)</f>
        <v/>
      </c>
      <c r="R120" s="281">
        <f>IF(D120=0, " - " ,( IF(F120=0,D120*E120+K120,"Closed")))</f>
        <v/>
      </c>
      <c r="S120" s="150" t="n"/>
      <c r="T120" s="215">
        <f>0</f>
        <v/>
      </c>
      <c r="U120" s="216">
        <f>0.001*L120</f>
        <v/>
      </c>
      <c r="V120" s="229">
        <f>0.0000325*L120</f>
        <v/>
      </c>
      <c r="W120" s="217">
        <f>0.18*V120</f>
        <v/>
      </c>
      <c r="X120" s="230">
        <f>0.0000005*L120</f>
        <v/>
      </c>
      <c r="Y120" s="218">
        <f>0.000075*L120</f>
        <v/>
      </c>
      <c r="Z120" s="150" t="n"/>
      <c r="AA120" s="151" t="n"/>
      <c r="AB120" s="150" t="n"/>
      <c r="AC120" s="150" t="n"/>
      <c r="AD120" s="150" t="n"/>
      <c r="AE120" s="150" t="n"/>
      <c r="AF120" s="150" t="n"/>
      <c r="AG120" s="150" t="n"/>
    </row>
    <row r="121" ht="21.3" customHeight="1" s="144">
      <c r="A121" s="273" t="n"/>
      <c r="B121" s="200" t="n"/>
      <c r="C121" s="244" t="n"/>
      <c r="D121" s="222" t="n"/>
      <c r="E121" s="223" t="n"/>
      <c r="F121" s="223" t="n"/>
      <c r="G121" s="240" t="n"/>
      <c r="H121" s="274" t="n"/>
      <c r="I121" s="275">
        <f>D121*(F121-E121)                                            +N(" QTY*(buy price-Sell price ) ")</f>
        <v/>
      </c>
      <c r="J121" s="206">
        <f>IF(F121=0,"0.00",IF(H121="yes",-15.93+I121-SUM(T121:Y121),I121-SUM(T121:Y121)))</f>
        <v/>
      </c>
      <c r="K121" s="207">
        <f>IF(H121="yes",15.93+SUM(T121:Y121),SUM(T121:Y121))</f>
        <v/>
      </c>
      <c r="L121" s="208">
        <f>D121*(F121+E121)</f>
        <v/>
      </c>
      <c r="M121" s="276">
        <f>IF(J121="0.00"," - ",IF(J121&gt;0,"Profit","Loss"))</f>
        <v/>
      </c>
      <c r="N121" s="210">
        <f>IFERROR(J121/(D121*E121)," - ")</f>
        <v/>
      </c>
      <c r="O121" s="282" t="n"/>
      <c r="P121" s="279">
        <f>IFERROR((O121-E121)/E121,0)</f>
        <v/>
      </c>
      <c r="Q121" s="280">
        <f>IF(C121=0, " - ",C121)</f>
        <v/>
      </c>
      <c r="R121" s="281">
        <f>IF(D121=0, " - " ,( IF(F121=0,D121*E121+K121,"Closed")))</f>
        <v/>
      </c>
      <c r="S121" s="150" t="n"/>
      <c r="T121" s="215">
        <f>0</f>
        <v/>
      </c>
      <c r="U121" s="216">
        <f>0.001*L121</f>
        <v/>
      </c>
      <c r="V121" s="229">
        <f>0.0000325*L121</f>
        <v/>
      </c>
      <c r="W121" s="217">
        <f>0.18*V121</f>
        <v/>
      </c>
      <c r="X121" s="230">
        <f>0.0000005*L121</f>
        <v/>
      </c>
      <c r="Y121" s="218">
        <f>0.000075*L121</f>
        <v/>
      </c>
      <c r="Z121" s="150" t="n"/>
      <c r="AA121" s="151" t="n"/>
      <c r="AB121" s="150" t="n"/>
      <c r="AC121" s="150" t="n"/>
      <c r="AD121" s="150" t="n"/>
      <c r="AE121" s="150" t="n"/>
      <c r="AF121" s="150" t="n"/>
      <c r="AG121" s="150" t="n"/>
    </row>
    <row r="122" ht="21.3" customHeight="1" s="144">
      <c r="A122" s="273" t="n"/>
      <c r="B122" s="200" t="n"/>
      <c r="C122" s="244" t="n"/>
      <c r="D122" s="222" t="n"/>
      <c r="E122" s="223" t="n"/>
      <c r="F122" s="223" t="n"/>
      <c r="G122" s="240" t="n"/>
      <c r="H122" s="274" t="n"/>
      <c r="I122" s="275">
        <f>D122*(F122-E122)                                            +N(" QTY*(buy price-Sell price ) ")</f>
        <v/>
      </c>
      <c r="J122" s="206">
        <f>IF(F122=0,"0.00",IF(H122="yes",-15.93+I122-SUM(T122:Y122),I122-SUM(T122:Y122)))</f>
        <v/>
      </c>
      <c r="K122" s="207">
        <f>IF(H122="yes",15.93+SUM(T122:Y122),SUM(T122:Y122))</f>
        <v/>
      </c>
      <c r="L122" s="208">
        <f>D122*(F122+E122)</f>
        <v/>
      </c>
      <c r="M122" s="276">
        <f>IF(J122="0.00"," - ",IF(J122&gt;0,"Profit","Loss"))</f>
        <v/>
      </c>
      <c r="N122" s="210">
        <f>IFERROR(J122/(D122*E122)," - ")</f>
        <v/>
      </c>
      <c r="O122" s="282" t="n"/>
      <c r="P122" s="279">
        <f>IFERROR((O122-E122)/E122,0)</f>
        <v/>
      </c>
      <c r="Q122" s="280">
        <f>IF(C122=0, " - ",C122)</f>
        <v/>
      </c>
      <c r="R122" s="281">
        <f>IF(D122=0, " - " ,( IF(F122=0,D122*E122+K122,"Closed")))</f>
        <v/>
      </c>
      <c r="S122" s="150" t="n"/>
      <c r="T122" s="215">
        <f>0</f>
        <v/>
      </c>
      <c r="U122" s="216">
        <f>0.001*L122</f>
        <v/>
      </c>
      <c r="V122" s="229">
        <f>0.0000325*L122</f>
        <v/>
      </c>
      <c r="W122" s="217">
        <f>0.18*V122</f>
        <v/>
      </c>
      <c r="X122" s="230">
        <f>0.0000005*L122</f>
        <v/>
      </c>
      <c r="Y122" s="218">
        <f>0.000075*L122</f>
        <v/>
      </c>
      <c r="Z122" s="150" t="n"/>
      <c r="AA122" s="151" t="n"/>
      <c r="AB122" s="150" t="n"/>
      <c r="AC122" s="150" t="n"/>
      <c r="AD122" s="150" t="n"/>
      <c r="AE122" s="150" t="n"/>
      <c r="AF122" s="150" t="n"/>
      <c r="AG122" s="150" t="n"/>
    </row>
    <row r="123" ht="21.3" customHeight="1" s="144">
      <c r="A123" s="273" t="n"/>
      <c r="B123" s="200" t="n"/>
      <c r="C123" s="244" t="n"/>
      <c r="D123" s="222" t="n"/>
      <c r="E123" s="223" t="n"/>
      <c r="F123" s="223" t="n"/>
      <c r="G123" s="240" t="n"/>
      <c r="H123" s="274" t="n"/>
      <c r="I123" s="275">
        <f>D123*(F123-E123)                                            +N(" QTY*(buy price-Sell price ) ")</f>
        <v/>
      </c>
      <c r="J123" s="206">
        <f>IF(F123=0,"0.00",IF(H123="yes",-15.93+I123-SUM(T123:Y123),I123-SUM(T123:Y123)))</f>
        <v/>
      </c>
      <c r="K123" s="207">
        <f>IF(H123="yes",15.93+SUM(T123:Y123),SUM(T123:Y123))</f>
        <v/>
      </c>
      <c r="L123" s="208">
        <f>D123*(F123+E123)</f>
        <v/>
      </c>
      <c r="M123" s="276">
        <f>IF(J123="0.00"," - ",IF(J123&gt;0,"Profit","Loss"))</f>
        <v/>
      </c>
      <c r="N123" s="210">
        <f>IFERROR(J123/(D123*E123)," - ")</f>
        <v/>
      </c>
      <c r="O123" s="282" t="n"/>
      <c r="P123" s="279">
        <f>IFERROR((O123-E123)/E123,0)</f>
        <v/>
      </c>
      <c r="Q123" s="280">
        <f>IF(C123=0, " - ",C123)</f>
        <v/>
      </c>
      <c r="R123" s="281">
        <f>IF(D123=0, " - " ,( IF(F123=0,D123*E123+K123,"Closed")))</f>
        <v/>
      </c>
      <c r="S123" s="150" t="n"/>
      <c r="T123" s="215">
        <f>0</f>
        <v/>
      </c>
      <c r="U123" s="216">
        <f>0.001*L123</f>
        <v/>
      </c>
      <c r="V123" s="229">
        <f>0.0000325*L123</f>
        <v/>
      </c>
      <c r="W123" s="217">
        <f>0.18*V123</f>
        <v/>
      </c>
      <c r="X123" s="230">
        <f>0.0000005*L123</f>
        <v/>
      </c>
      <c r="Y123" s="218">
        <f>0.000075*L123</f>
        <v/>
      </c>
      <c r="Z123" s="150" t="n"/>
      <c r="AA123" s="151" t="n"/>
      <c r="AB123" s="150" t="n"/>
      <c r="AC123" s="150" t="n"/>
      <c r="AD123" s="150" t="n"/>
      <c r="AE123" s="150" t="n"/>
      <c r="AF123" s="150" t="n"/>
      <c r="AG123" s="150" t="n"/>
    </row>
    <row r="124" ht="21.3" customHeight="1" s="144">
      <c r="A124" s="273" t="n"/>
      <c r="B124" s="200" t="n"/>
      <c r="C124" s="244" t="n"/>
      <c r="D124" s="222" t="n"/>
      <c r="E124" s="223" t="n"/>
      <c r="F124" s="223" t="n"/>
      <c r="G124" s="240" t="n"/>
      <c r="H124" s="274" t="n"/>
      <c r="I124" s="275">
        <f>D124*(F124-E124)                                            +N(" QTY*(buy price-Sell price ) ")</f>
        <v/>
      </c>
      <c r="J124" s="206">
        <f>IF(F124=0,"0.00",IF(H124="yes",-15.93+I124-SUM(T124:Y124),I124-SUM(T124:Y124)))</f>
        <v/>
      </c>
      <c r="K124" s="207">
        <f>IF(H124="yes",15.93+SUM(T124:Y124),SUM(T124:Y124))</f>
        <v/>
      </c>
      <c r="L124" s="208">
        <f>D124*(F124+E124)</f>
        <v/>
      </c>
      <c r="M124" s="276">
        <f>IF(J124="0.00"," - ",IF(J124&gt;0,"Profit","Loss"))</f>
        <v/>
      </c>
      <c r="N124" s="210">
        <f>IFERROR(J124/(D124*E124)," - ")</f>
        <v/>
      </c>
      <c r="O124" s="282" t="n"/>
      <c r="P124" s="279">
        <f>IFERROR((O124-E124)/E124,0)</f>
        <v/>
      </c>
      <c r="Q124" s="280">
        <f>IF(C124=0, " - ",C124)</f>
        <v/>
      </c>
      <c r="R124" s="281">
        <f>IF(D124=0, " - " ,( IF(F124=0,D124*E124+K124,"Closed")))</f>
        <v/>
      </c>
      <c r="S124" s="150" t="n"/>
      <c r="T124" s="215">
        <f>0</f>
        <v/>
      </c>
      <c r="U124" s="216">
        <f>0.001*L124</f>
        <v/>
      </c>
      <c r="V124" s="229">
        <f>0.0000325*L124</f>
        <v/>
      </c>
      <c r="W124" s="217">
        <f>0.18*V124</f>
        <v/>
      </c>
      <c r="X124" s="230">
        <f>0.0000005*L124</f>
        <v/>
      </c>
      <c r="Y124" s="218">
        <f>0.000075*L124</f>
        <v/>
      </c>
      <c r="Z124" s="150" t="n"/>
      <c r="AA124" s="151" t="n"/>
      <c r="AB124" s="150" t="n"/>
      <c r="AC124" s="150" t="n"/>
      <c r="AD124" s="150" t="n"/>
      <c r="AE124" s="150" t="n"/>
      <c r="AF124" s="150" t="n"/>
      <c r="AG124" s="150" t="n"/>
    </row>
    <row r="125" ht="21.3" customHeight="1" s="144">
      <c r="A125" s="273" t="n"/>
      <c r="B125" s="200" t="n"/>
      <c r="C125" s="244" t="n"/>
      <c r="D125" s="222" t="n"/>
      <c r="E125" s="223" t="n"/>
      <c r="F125" s="223" t="n"/>
      <c r="G125" s="240" t="n"/>
      <c r="H125" s="274" t="n"/>
      <c r="I125" s="275">
        <f>D125*(F125-E125)                                            +N(" QTY*(buy price-Sell price ) ")</f>
        <v/>
      </c>
      <c r="J125" s="206">
        <f>IF(F125=0,"0.00",IF(H125="yes",-15.93+I125-SUM(T125:Y125),I125-SUM(T125:Y125)))</f>
        <v/>
      </c>
      <c r="K125" s="207">
        <f>IF(H125="yes",15.93+SUM(T125:Y125),SUM(T125:Y125))</f>
        <v/>
      </c>
      <c r="L125" s="208">
        <f>D125*(F125+E125)</f>
        <v/>
      </c>
      <c r="M125" s="276">
        <f>IF(J125="0.00"," - ",IF(J125&gt;0,"Profit","Loss"))</f>
        <v/>
      </c>
      <c r="N125" s="210">
        <f>IFERROR(J125/(D125*E125)," - ")</f>
        <v/>
      </c>
      <c r="O125" s="282" t="n"/>
      <c r="P125" s="279">
        <f>IFERROR((O125-E125)/E125,0)</f>
        <v/>
      </c>
      <c r="Q125" s="280">
        <f>IF(C125=0, " - ",C125)</f>
        <v/>
      </c>
      <c r="R125" s="281">
        <f>IF(D125=0, " - " ,( IF(F125=0,D125*E125+K125,"Closed")))</f>
        <v/>
      </c>
      <c r="S125" s="150" t="n"/>
      <c r="T125" s="215">
        <f>0</f>
        <v/>
      </c>
      <c r="U125" s="216">
        <f>0.001*L125</f>
        <v/>
      </c>
      <c r="V125" s="229">
        <f>0.0000325*L125</f>
        <v/>
      </c>
      <c r="W125" s="217">
        <f>0.18*V125</f>
        <v/>
      </c>
      <c r="X125" s="230">
        <f>0.0000005*L125</f>
        <v/>
      </c>
      <c r="Y125" s="218">
        <f>0.000075*L125</f>
        <v/>
      </c>
      <c r="Z125" s="150" t="n"/>
      <c r="AA125" s="151" t="n"/>
      <c r="AB125" s="150" t="n"/>
      <c r="AC125" s="150" t="n"/>
      <c r="AD125" s="150" t="n"/>
      <c r="AE125" s="150" t="n"/>
      <c r="AF125" s="150" t="n"/>
      <c r="AG125" s="150" t="n"/>
    </row>
    <row r="126" ht="21.3" customHeight="1" s="144">
      <c r="A126" s="273" t="n"/>
      <c r="B126" s="200" t="n"/>
      <c r="C126" s="244" t="n"/>
      <c r="D126" s="222" t="n"/>
      <c r="E126" s="223" t="n"/>
      <c r="F126" s="223" t="n"/>
      <c r="G126" s="240" t="n"/>
      <c r="H126" s="274" t="n"/>
      <c r="I126" s="275">
        <f>D126*(F126-E126)                                            +N(" QTY*(buy price-Sell price ) ")</f>
        <v/>
      </c>
      <c r="J126" s="206">
        <f>IF(F126=0,"0.00",IF(H126="yes",-15.93+I126-SUM(T126:Y126),I126-SUM(T126:Y126)))</f>
        <v/>
      </c>
      <c r="K126" s="207">
        <f>IF(H126="yes",15.93+SUM(T126:Y126),SUM(T126:Y126))</f>
        <v/>
      </c>
      <c r="L126" s="208">
        <f>D126*(F126+E126)</f>
        <v/>
      </c>
      <c r="M126" s="276">
        <f>IF(J126="0.00"," - ",IF(J126&gt;0,"Profit","Loss"))</f>
        <v/>
      </c>
      <c r="N126" s="210">
        <f>IFERROR(J126/(D126*E126)," - ")</f>
        <v/>
      </c>
      <c r="O126" s="282" t="n"/>
      <c r="P126" s="279">
        <f>IFERROR((O126-E126)/E126,0)</f>
        <v/>
      </c>
      <c r="Q126" s="280">
        <f>IF(C126=0, " - ",C126)</f>
        <v/>
      </c>
      <c r="R126" s="281">
        <f>IF(D126=0, " - " ,( IF(F126=0,D126*E126+K126,"Closed")))</f>
        <v/>
      </c>
      <c r="S126" s="150" t="n"/>
      <c r="T126" s="215">
        <f>0</f>
        <v/>
      </c>
      <c r="U126" s="216">
        <f>0.001*L126</f>
        <v/>
      </c>
      <c r="V126" s="229">
        <f>0.0000325*L126</f>
        <v/>
      </c>
      <c r="W126" s="217">
        <f>0.18*V126</f>
        <v/>
      </c>
      <c r="X126" s="230">
        <f>0.0000005*L126</f>
        <v/>
      </c>
      <c r="Y126" s="218">
        <f>0.000075*L126</f>
        <v/>
      </c>
      <c r="Z126" s="150" t="n"/>
      <c r="AA126" s="151" t="n"/>
      <c r="AB126" s="150" t="n"/>
      <c r="AC126" s="150" t="n"/>
      <c r="AD126" s="150" t="n"/>
      <c r="AE126" s="150" t="n"/>
      <c r="AF126" s="150" t="n"/>
      <c r="AG126" s="150" t="n"/>
    </row>
    <row r="127" ht="21.3" customHeight="1" s="144">
      <c r="A127" s="273" t="n"/>
      <c r="B127" s="200" t="n"/>
      <c r="C127" s="244" t="n"/>
      <c r="D127" s="222" t="n"/>
      <c r="E127" s="223" t="n"/>
      <c r="F127" s="223" t="n"/>
      <c r="G127" s="240" t="n"/>
      <c r="H127" s="274" t="n"/>
      <c r="I127" s="275">
        <f>D127*(F127-E127)                                            +N(" QTY*(buy price-Sell price ) ")</f>
        <v/>
      </c>
      <c r="J127" s="206">
        <f>IF(F127=0,"0.00",IF(H127="yes",-15.93+I127-SUM(T127:Y127),I127-SUM(T127:Y127)))</f>
        <v/>
      </c>
      <c r="K127" s="207">
        <f>IF(H127="yes",15.93+SUM(T127:Y127),SUM(T127:Y127))</f>
        <v/>
      </c>
      <c r="L127" s="208">
        <f>D127*(F127+E127)</f>
        <v/>
      </c>
      <c r="M127" s="276">
        <f>IF(J127="0.00"," - ",IF(J127&gt;0,"Profit","Loss"))</f>
        <v/>
      </c>
      <c r="N127" s="210">
        <f>IFERROR(J127/(D127*E127)," - ")</f>
        <v/>
      </c>
      <c r="O127" s="282" t="n"/>
      <c r="P127" s="279">
        <f>IFERROR((O127-E127)/E127,0)</f>
        <v/>
      </c>
      <c r="Q127" s="280">
        <f>IF(C127=0, " - ",C127)</f>
        <v/>
      </c>
      <c r="R127" s="281">
        <f>IF(D127=0, " - " ,( IF(F127=0,D127*E127+K127,"Closed")))</f>
        <v/>
      </c>
      <c r="S127" s="150" t="n"/>
      <c r="T127" s="215">
        <f>0</f>
        <v/>
      </c>
      <c r="U127" s="216">
        <f>0.001*L127</f>
        <v/>
      </c>
      <c r="V127" s="229">
        <f>0.0000325*L127</f>
        <v/>
      </c>
      <c r="W127" s="217">
        <f>0.18*V127</f>
        <v/>
      </c>
      <c r="X127" s="230">
        <f>0.0000005*L127</f>
        <v/>
      </c>
      <c r="Y127" s="218">
        <f>0.000075*L127</f>
        <v/>
      </c>
      <c r="Z127" s="150" t="n"/>
      <c r="AA127" s="151" t="n"/>
      <c r="AB127" s="150" t="n"/>
      <c r="AC127" s="150" t="n"/>
      <c r="AD127" s="150" t="n"/>
      <c r="AE127" s="150" t="n"/>
      <c r="AF127" s="150" t="n"/>
      <c r="AG127" s="150" t="n"/>
    </row>
    <row r="128" ht="21.3" customHeight="1" s="144">
      <c r="A128" s="273" t="n"/>
      <c r="B128" s="200" t="n"/>
      <c r="C128" s="244" t="n"/>
      <c r="D128" s="222" t="n"/>
      <c r="E128" s="223" t="n"/>
      <c r="F128" s="223" t="n"/>
      <c r="G128" s="240" t="n"/>
      <c r="H128" s="274" t="n"/>
      <c r="I128" s="275">
        <f>D128*(F128-E128)                                            +N(" QTY*(buy price-Sell price ) ")</f>
        <v/>
      </c>
      <c r="J128" s="206">
        <f>IF(F128=0,"0.00",IF(H128="yes",-15.93+I128-SUM(T128:Y128),I128-SUM(T128:Y128)))</f>
        <v/>
      </c>
      <c r="K128" s="207">
        <f>IF(H128="yes",15.93+SUM(T128:Y128),SUM(T128:Y128))</f>
        <v/>
      </c>
      <c r="L128" s="208">
        <f>D128*(F128+E128)</f>
        <v/>
      </c>
      <c r="M128" s="276">
        <f>IF(J128="0.00"," - ",IF(J128&gt;0,"Profit","Loss"))</f>
        <v/>
      </c>
      <c r="N128" s="210">
        <f>IFERROR(J128/(D128*E128)," - ")</f>
        <v/>
      </c>
      <c r="O128" s="282" t="n"/>
      <c r="P128" s="279">
        <f>IFERROR((O128-E128)/E128,0)</f>
        <v/>
      </c>
      <c r="Q128" s="280">
        <f>IF(C128=0, " - ",C128)</f>
        <v/>
      </c>
      <c r="R128" s="281">
        <f>IF(D128=0, " - " ,( IF(F128=0,D128*E128+K128,"Closed")))</f>
        <v/>
      </c>
      <c r="S128" s="150" t="n"/>
      <c r="T128" s="215">
        <f>0</f>
        <v/>
      </c>
      <c r="U128" s="216">
        <f>0.001*L128</f>
        <v/>
      </c>
      <c r="V128" s="229">
        <f>0.0000325*L128</f>
        <v/>
      </c>
      <c r="W128" s="217">
        <f>0.18*V128</f>
        <v/>
      </c>
      <c r="X128" s="230">
        <f>0.0000005*L128</f>
        <v/>
      </c>
      <c r="Y128" s="218">
        <f>0.000075*L128</f>
        <v/>
      </c>
      <c r="Z128" s="150" t="n"/>
      <c r="AA128" s="151" t="n"/>
      <c r="AB128" s="150" t="n"/>
      <c r="AC128" s="150" t="n"/>
      <c r="AD128" s="150" t="n"/>
      <c r="AE128" s="150" t="n"/>
      <c r="AF128" s="150" t="n"/>
      <c r="AG128" s="150" t="n"/>
    </row>
    <row r="129" ht="21.3" customHeight="1" s="144">
      <c r="A129" s="273" t="n"/>
      <c r="B129" s="200" t="n"/>
      <c r="C129" s="244" t="n"/>
      <c r="D129" s="222" t="n"/>
      <c r="E129" s="223" t="n"/>
      <c r="F129" s="223" t="n"/>
      <c r="G129" s="240" t="n"/>
      <c r="H129" s="274" t="n"/>
      <c r="I129" s="275">
        <f>D129*(F129-E129)                                            +N(" QTY*(buy price-Sell price ) ")</f>
        <v/>
      </c>
      <c r="J129" s="206">
        <f>IF(F129=0,"0.00",IF(H129="yes",-15.93+I129-SUM(T129:Y129),I129-SUM(T129:Y129)))</f>
        <v/>
      </c>
      <c r="K129" s="207">
        <f>IF(H129="yes",15.93+SUM(T129:Y129),SUM(T129:Y129))</f>
        <v/>
      </c>
      <c r="L129" s="208">
        <f>D129*(F129+E129)</f>
        <v/>
      </c>
      <c r="M129" s="276">
        <f>IF(J129="0.00"," - ",IF(J129&gt;0,"Profit","Loss"))</f>
        <v/>
      </c>
      <c r="N129" s="210">
        <f>IFERROR(J129/(D129*E129)," - ")</f>
        <v/>
      </c>
      <c r="O129" s="282" t="n"/>
      <c r="P129" s="279">
        <f>IFERROR((O129-E129)/E129,0)</f>
        <v/>
      </c>
      <c r="Q129" s="280">
        <f>IF(C129=0, " - ",C129)</f>
        <v/>
      </c>
      <c r="R129" s="281">
        <f>IF(D129=0, " - " ,( IF(F129=0,D129*E129+K129,"Closed")))</f>
        <v/>
      </c>
      <c r="S129" s="150" t="n"/>
      <c r="T129" s="215">
        <f>0</f>
        <v/>
      </c>
      <c r="U129" s="216">
        <f>0.001*L129</f>
        <v/>
      </c>
      <c r="V129" s="229">
        <f>0.0000325*L129</f>
        <v/>
      </c>
      <c r="W129" s="217">
        <f>0.18*V129</f>
        <v/>
      </c>
      <c r="X129" s="230">
        <f>0.0000005*L129</f>
        <v/>
      </c>
      <c r="Y129" s="218">
        <f>0.000075*L129</f>
        <v/>
      </c>
      <c r="Z129" s="150" t="n"/>
      <c r="AA129" s="151" t="n"/>
      <c r="AB129" s="150" t="n"/>
      <c r="AC129" s="150" t="n"/>
      <c r="AD129" s="150" t="n"/>
      <c r="AE129" s="150" t="n"/>
      <c r="AF129" s="150" t="n"/>
      <c r="AG129" s="150" t="n"/>
    </row>
    <row r="130" ht="21.3" customHeight="1" s="144">
      <c r="A130" s="273" t="n"/>
      <c r="B130" s="200" t="n"/>
      <c r="C130" s="244" t="n"/>
      <c r="D130" s="222" t="n"/>
      <c r="E130" s="223" t="n"/>
      <c r="F130" s="223" t="n"/>
      <c r="G130" s="240" t="n"/>
      <c r="H130" s="274" t="n"/>
      <c r="I130" s="275">
        <f>D130*(F130-E130)                                            +N(" QTY*(buy price-Sell price ) ")</f>
        <v/>
      </c>
      <c r="J130" s="206">
        <f>IF(F130=0,"0.00",IF(H130="yes",-15.93+I130-SUM(T130:Y130),I130-SUM(T130:Y130)))</f>
        <v/>
      </c>
      <c r="K130" s="207">
        <f>IF(H130="yes",15.93+SUM(T130:Y130),SUM(T130:Y130))</f>
        <v/>
      </c>
      <c r="L130" s="208">
        <f>D130*(F130+E130)</f>
        <v/>
      </c>
      <c r="M130" s="276">
        <f>IF(J130="0.00"," - ",IF(J130&gt;0,"Profit","Loss"))</f>
        <v/>
      </c>
      <c r="N130" s="210">
        <f>IFERROR(J130/(D130*E130)," - ")</f>
        <v/>
      </c>
      <c r="O130" s="282" t="n"/>
      <c r="P130" s="279">
        <f>IFERROR((O130-E130)/E130,0)</f>
        <v/>
      </c>
      <c r="Q130" s="280">
        <f>IF(C130=0, " - ",C130)</f>
        <v/>
      </c>
      <c r="R130" s="281">
        <f>IF(D130=0, " - " ,( IF(F130=0,D130*E130+K130,"Closed")))</f>
        <v/>
      </c>
      <c r="S130" s="150" t="n"/>
      <c r="T130" s="215">
        <f>0</f>
        <v/>
      </c>
      <c r="U130" s="216">
        <f>0.001*L130</f>
        <v/>
      </c>
      <c r="V130" s="229">
        <f>0.0000325*L130</f>
        <v/>
      </c>
      <c r="W130" s="217">
        <f>0.18*V130</f>
        <v/>
      </c>
      <c r="X130" s="230">
        <f>0.0000005*L130</f>
        <v/>
      </c>
      <c r="Y130" s="218">
        <f>0.000075*L130</f>
        <v/>
      </c>
      <c r="Z130" s="150" t="n"/>
      <c r="AA130" s="151" t="n"/>
      <c r="AB130" s="150" t="n"/>
      <c r="AC130" s="150" t="n"/>
      <c r="AD130" s="150" t="n"/>
      <c r="AE130" s="150" t="n"/>
      <c r="AF130" s="150" t="n"/>
      <c r="AG130" s="150" t="n"/>
    </row>
    <row r="131" ht="21.3" customHeight="1" s="144">
      <c r="A131" s="273" t="n"/>
      <c r="B131" s="200" t="n"/>
      <c r="C131" s="244" t="n"/>
      <c r="D131" s="222" t="n"/>
      <c r="E131" s="223" t="n"/>
      <c r="F131" s="223" t="n"/>
      <c r="G131" s="240" t="n"/>
      <c r="H131" s="274" t="n"/>
      <c r="I131" s="275">
        <f>D131*(F131-E131)                                            +N(" QTY*(buy price-Sell price ) ")</f>
        <v/>
      </c>
      <c r="J131" s="206">
        <f>IF(F131=0,"0.00",IF(H131="yes",-15.93+I131-SUM(T131:Y131),I131-SUM(T131:Y131)))</f>
        <v/>
      </c>
      <c r="K131" s="207">
        <f>IF(H131="yes",15.93+SUM(T131:Y131),SUM(T131:Y131))</f>
        <v/>
      </c>
      <c r="L131" s="208">
        <f>D131*(F131+E131)</f>
        <v/>
      </c>
      <c r="M131" s="276">
        <f>IF(J131="0.00"," - ",IF(J131&gt;0,"Profit","Loss"))</f>
        <v/>
      </c>
      <c r="N131" s="210">
        <f>IFERROR(J131/(D131*E131)," - ")</f>
        <v/>
      </c>
      <c r="O131" s="282" t="n"/>
      <c r="P131" s="279">
        <f>IFERROR((O131-E131)/E131,0)</f>
        <v/>
      </c>
      <c r="Q131" s="280">
        <f>IF(C131=0, " - ",C131)</f>
        <v/>
      </c>
      <c r="R131" s="281">
        <f>IF(D131=0, " - " ,( IF(F131=0,D131*E131+K131,"Closed")))</f>
        <v/>
      </c>
      <c r="S131" s="150" t="n"/>
      <c r="T131" s="215">
        <f>0</f>
        <v/>
      </c>
      <c r="U131" s="216">
        <f>0.001*L131</f>
        <v/>
      </c>
      <c r="V131" s="229">
        <f>0.0000325*L131</f>
        <v/>
      </c>
      <c r="W131" s="217">
        <f>0.18*V131</f>
        <v/>
      </c>
      <c r="X131" s="230">
        <f>0.0000005*L131</f>
        <v/>
      </c>
      <c r="Y131" s="218">
        <f>0.000075*L131</f>
        <v/>
      </c>
      <c r="Z131" s="150" t="n"/>
      <c r="AA131" s="151" t="n"/>
      <c r="AB131" s="150" t="n"/>
      <c r="AC131" s="150" t="n"/>
      <c r="AD131" s="150" t="n"/>
      <c r="AE131" s="150" t="n"/>
      <c r="AF131" s="150" t="n"/>
      <c r="AG131" s="150" t="n"/>
    </row>
    <row r="132" ht="21.3" customHeight="1" s="144">
      <c r="A132" s="273" t="n"/>
      <c r="B132" s="200" t="n"/>
      <c r="C132" s="244" t="n"/>
      <c r="D132" s="222" t="n"/>
      <c r="E132" s="223" t="n"/>
      <c r="F132" s="223" t="n"/>
      <c r="G132" s="240" t="n"/>
      <c r="H132" s="274" t="n"/>
      <c r="I132" s="275">
        <f>D132*(F132-E132)                                            +N(" QTY*(buy price-Sell price ) ")</f>
        <v/>
      </c>
      <c r="J132" s="206">
        <f>IF(F132=0,"0.00",IF(H132="yes",-15.93+I132-SUM(T132:Y132),I132-SUM(T132:Y132)))</f>
        <v/>
      </c>
      <c r="K132" s="207">
        <f>IF(H132="yes",15.93+SUM(T132:Y132),SUM(T132:Y132))</f>
        <v/>
      </c>
      <c r="L132" s="208">
        <f>D132*(F132+E132)</f>
        <v/>
      </c>
      <c r="M132" s="276">
        <f>IF(J132="0.00"," - ",IF(J132&gt;0,"Profit","Loss"))</f>
        <v/>
      </c>
      <c r="N132" s="210">
        <f>IFERROR(J132/(D132*E132)," - ")</f>
        <v/>
      </c>
      <c r="O132" s="282" t="n"/>
      <c r="P132" s="279">
        <f>IFERROR((O132-E132)/E132,0)</f>
        <v/>
      </c>
      <c r="Q132" s="280">
        <f>IF(C132=0, " - ",C132)</f>
        <v/>
      </c>
      <c r="R132" s="281">
        <f>IF(D132=0, " - " ,( IF(F132=0,D132*E132+K132,"Closed")))</f>
        <v/>
      </c>
      <c r="S132" s="150" t="n"/>
      <c r="T132" s="215">
        <f>0</f>
        <v/>
      </c>
      <c r="U132" s="216">
        <f>0.001*L132</f>
        <v/>
      </c>
      <c r="V132" s="229">
        <f>0.0000325*L132</f>
        <v/>
      </c>
      <c r="W132" s="217">
        <f>0.18*V132</f>
        <v/>
      </c>
      <c r="X132" s="230">
        <f>0.0000005*L132</f>
        <v/>
      </c>
      <c r="Y132" s="218">
        <f>0.000075*L132</f>
        <v/>
      </c>
      <c r="Z132" s="150" t="n"/>
      <c r="AA132" s="151" t="n"/>
      <c r="AB132" s="150" t="n"/>
      <c r="AC132" s="150" t="n"/>
      <c r="AD132" s="150" t="n"/>
      <c r="AE132" s="150" t="n"/>
      <c r="AF132" s="150" t="n"/>
      <c r="AG132" s="150" t="n"/>
    </row>
    <row r="133" ht="21.3" customHeight="1" s="144">
      <c r="A133" s="273" t="n"/>
      <c r="B133" s="200" t="n"/>
      <c r="C133" s="244" t="n"/>
      <c r="D133" s="222" t="n"/>
      <c r="E133" s="223" t="n"/>
      <c r="F133" s="223" t="n"/>
      <c r="G133" s="240" t="n"/>
      <c r="H133" s="274" t="n"/>
      <c r="I133" s="275">
        <f>D133*(F133-E133)                                            +N(" QTY*(buy price-Sell price ) ")</f>
        <v/>
      </c>
      <c r="J133" s="206">
        <f>IF(F133=0,"0.00",IF(H133="yes",-15.93+I133-SUM(T133:Y133),I133-SUM(T133:Y133)))</f>
        <v/>
      </c>
      <c r="K133" s="207">
        <f>IF(H133="yes",15.93+SUM(T133:Y133),SUM(T133:Y133))</f>
        <v/>
      </c>
      <c r="L133" s="208">
        <f>D133*(F133+E133)</f>
        <v/>
      </c>
      <c r="M133" s="276">
        <f>IF(J133="0.00"," - ",IF(J133&gt;0,"Profit","Loss"))</f>
        <v/>
      </c>
      <c r="N133" s="210">
        <f>IFERROR(J133/(D133*E133)," - ")</f>
        <v/>
      </c>
      <c r="O133" s="282" t="n"/>
      <c r="P133" s="279">
        <f>IFERROR((O133-E133)/E133,0)</f>
        <v/>
      </c>
      <c r="Q133" s="280">
        <f>IF(C133=0, " - ",C133)</f>
        <v/>
      </c>
      <c r="R133" s="281">
        <f>IF(D133=0, " - " ,( IF(F133=0,D133*E133+K133,"Closed")))</f>
        <v/>
      </c>
      <c r="S133" s="150" t="n"/>
      <c r="T133" s="215">
        <f>0</f>
        <v/>
      </c>
      <c r="U133" s="216">
        <f>0.001*L133</f>
        <v/>
      </c>
      <c r="V133" s="229">
        <f>0.0000325*L133</f>
        <v/>
      </c>
      <c r="W133" s="217">
        <f>0.18*V133</f>
        <v/>
      </c>
      <c r="X133" s="230">
        <f>0.0000005*L133</f>
        <v/>
      </c>
      <c r="Y133" s="218">
        <f>0.000075*L133</f>
        <v/>
      </c>
      <c r="Z133" s="150" t="n"/>
      <c r="AA133" s="151" t="n"/>
      <c r="AB133" s="150" t="n"/>
      <c r="AC133" s="150" t="n"/>
      <c r="AD133" s="150" t="n"/>
      <c r="AE133" s="150" t="n"/>
      <c r="AF133" s="150" t="n"/>
      <c r="AG133" s="150" t="n"/>
    </row>
    <row r="134" ht="21.3" customHeight="1" s="144">
      <c r="A134" s="273" t="n"/>
      <c r="B134" s="200" t="n"/>
      <c r="C134" s="244" t="n"/>
      <c r="D134" s="222" t="n"/>
      <c r="E134" s="223" t="n"/>
      <c r="F134" s="223" t="n"/>
      <c r="G134" s="240" t="n"/>
      <c r="H134" s="274" t="n"/>
      <c r="I134" s="275">
        <f>D134*(F134-E134)                                            +N(" QTY*(buy price-Sell price ) ")</f>
        <v/>
      </c>
      <c r="J134" s="206">
        <f>IF(F134=0,"0.00",IF(H134="yes",-15.93+I134-SUM(T134:Y134),I134-SUM(T134:Y134)))</f>
        <v/>
      </c>
      <c r="K134" s="207">
        <f>IF(H134="yes",15.93+SUM(T134:Y134),SUM(T134:Y134))</f>
        <v/>
      </c>
      <c r="L134" s="208">
        <f>D134*(F134+E134)</f>
        <v/>
      </c>
      <c r="M134" s="276">
        <f>IF(J134="0.00"," - ",IF(J134&gt;0,"Profit","Loss"))</f>
        <v/>
      </c>
      <c r="N134" s="210">
        <f>IFERROR(J134/(D134*E134)," - ")</f>
        <v/>
      </c>
      <c r="O134" s="282" t="n"/>
      <c r="P134" s="279">
        <f>IFERROR((O134-E134)/E134,0)</f>
        <v/>
      </c>
      <c r="Q134" s="280">
        <f>IF(C134=0, " - ",C134)</f>
        <v/>
      </c>
      <c r="R134" s="281">
        <f>IF(D134=0, " - " ,( IF(F134=0,D134*E134+K134,"Closed")))</f>
        <v/>
      </c>
      <c r="S134" s="150" t="n"/>
      <c r="T134" s="215">
        <f>0</f>
        <v/>
      </c>
      <c r="U134" s="216">
        <f>0.001*L134</f>
        <v/>
      </c>
      <c r="V134" s="229">
        <f>0.0000325*L134</f>
        <v/>
      </c>
      <c r="W134" s="217">
        <f>0.18*V134</f>
        <v/>
      </c>
      <c r="X134" s="230">
        <f>0.0000005*L134</f>
        <v/>
      </c>
      <c r="Y134" s="218">
        <f>0.000075*L134</f>
        <v/>
      </c>
      <c r="Z134" s="150" t="n"/>
      <c r="AA134" s="151" t="n"/>
      <c r="AB134" s="150" t="n"/>
      <c r="AC134" s="150" t="n"/>
      <c r="AD134" s="150" t="n"/>
      <c r="AE134" s="150" t="n"/>
      <c r="AF134" s="150" t="n"/>
      <c r="AG134" s="150" t="n"/>
    </row>
    <row r="135" ht="21.3" customHeight="1" s="144">
      <c r="A135" s="273" t="n"/>
      <c r="B135" s="200" t="n"/>
      <c r="C135" s="244" t="n"/>
      <c r="D135" s="222" t="n"/>
      <c r="E135" s="223" t="n"/>
      <c r="F135" s="223" t="n"/>
      <c r="G135" s="240" t="n"/>
      <c r="H135" s="274" t="n"/>
      <c r="I135" s="275">
        <f>D135*(F135-E135)                                            +N(" QTY*(buy price-Sell price ) ")</f>
        <v/>
      </c>
      <c r="J135" s="206">
        <f>IF(F135=0,"0.00",IF(H135="yes",-15.93+I135-SUM(T135:Y135),I135-SUM(T135:Y135)))</f>
        <v/>
      </c>
      <c r="K135" s="207">
        <f>IF(H135="yes",15.93+SUM(T135:Y135),SUM(T135:Y135))</f>
        <v/>
      </c>
      <c r="L135" s="208">
        <f>D135*(F135+E135)</f>
        <v/>
      </c>
      <c r="M135" s="276">
        <f>IF(J135="0.00"," - ",IF(J135&gt;0,"Profit","Loss"))</f>
        <v/>
      </c>
      <c r="N135" s="210">
        <f>IFERROR(J135/(D135*E135)," - ")</f>
        <v/>
      </c>
      <c r="O135" s="282" t="n"/>
      <c r="P135" s="279">
        <f>IFERROR((O135-E135)/E135,0)</f>
        <v/>
      </c>
      <c r="Q135" s="280">
        <f>IF(C135=0, " - ",C135)</f>
        <v/>
      </c>
      <c r="R135" s="281">
        <f>IF(D135=0, " - " ,( IF(F135=0,D135*E135+K135,"Closed")))</f>
        <v/>
      </c>
      <c r="S135" s="150" t="n"/>
      <c r="T135" s="215">
        <f>0</f>
        <v/>
      </c>
      <c r="U135" s="216">
        <f>0.001*L135</f>
        <v/>
      </c>
      <c r="V135" s="229">
        <f>0.0000325*L135</f>
        <v/>
      </c>
      <c r="W135" s="217">
        <f>0.18*V135</f>
        <v/>
      </c>
      <c r="X135" s="230">
        <f>0.0000005*L135</f>
        <v/>
      </c>
      <c r="Y135" s="218">
        <f>0.000075*L135</f>
        <v/>
      </c>
      <c r="Z135" s="150" t="n"/>
      <c r="AA135" s="151" t="n"/>
      <c r="AB135" s="150" t="n"/>
      <c r="AC135" s="150" t="n"/>
      <c r="AD135" s="150" t="n"/>
      <c r="AE135" s="150" t="n"/>
      <c r="AF135" s="150" t="n"/>
      <c r="AG135" s="150" t="n"/>
    </row>
    <row r="136" ht="21.3" customHeight="1" s="144">
      <c r="A136" s="273" t="n"/>
      <c r="B136" s="200" t="n"/>
      <c r="C136" s="244" t="n"/>
      <c r="D136" s="222" t="n"/>
      <c r="E136" s="223" t="n"/>
      <c r="F136" s="223" t="n"/>
      <c r="G136" s="240" t="n"/>
      <c r="H136" s="274" t="n"/>
      <c r="I136" s="275">
        <f>D136*(F136-E136)                                            +N(" QTY*(buy price-Sell price ) ")</f>
        <v/>
      </c>
      <c r="J136" s="206">
        <f>IF(F136=0,"0.00",IF(H136="yes",-15.93+I136-SUM(T136:Y136),I136-SUM(T136:Y136)))</f>
        <v/>
      </c>
      <c r="K136" s="207">
        <f>IF(H136="yes",15.93+SUM(T136:Y136),SUM(T136:Y136))</f>
        <v/>
      </c>
      <c r="L136" s="208">
        <f>D136*(F136+E136)</f>
        <v/>
      </c>
      <c r="M136" s="276">
        <f>IF(J136="0.00"," - ",IF(J136&gt;0,"Profit","Loss"))</f>
        <v/>
      </c>
      <c r="N136" s="210">
        <f>IFERROR(J136/(D136*E136)," - ")</f>
        <v/>
      </c>
      <c r="O136" s="282" t="n"/>
      <c r="P136" s="279">
        <f>IFERROR((O136-E136)/E136,0)</f>
        <v/>
      </c>
      <c r="Q136" s="280">
        <f>IF(C136=0, " - ",C136)</f>
        <v/>
      </c>
      <c r="R136" s="281">
        <f>IF(D136=0, " - " ,( IF(F136=0,D136*E136+K136,"Closed")))</f>
        <v/>
      </c>
      <c r="S136" s="150" t="n"/>
      <c r="T136" s="215">
        <f>0</f>
        <v/>
      </c>
      <c r="U136" s="216">
        <f>0.001*L136</f>
        <v/>
      </c>
      <c r="V136" s="229">
        <f>0.0000325*L136</f>
        <v/>
      </c>
      <c r="W136" s="217">
        <f>0.18*V136</f>
        <v/>
      </c>
      <c r="X136" s="230">
        <f>0.0000005*L136</f>
        <v/>
      </c>
      <c r="Y136" s="218">
        <f>0.000075*L136</f>
        <v/>
      </c>
      <c r="Z136" s="150" t="n"/>
      <c r="AA136" s="151" t="n"/>
      <c r="AB136" s="150" t="n"/>
      <c r="AC136" s="150" t="n"/>
      <c r="AD136" s="150" t="n"/>
      <c r="AE136" s="150" t="n"/>
      <c r="AF136" s="150" t="n"/>
      <c r="AG136" s="150" t="n"/>
    </row>
    <row r="137" ht="21.3" customHeight="1" s="144">
      <c r="A137" s="273" t="n"/>
      <c r="B137" s="200" t="n"/>
      <c r="C137" s="244" t="n"/>
      <c r="D137" s="222" t="n"/>
      <c r="E137" s="223" t="n"/>
      <c r="F137" s="223" t="n"/>
      <c r="G137" s="240" t="n"/>
      <c r="H137" s="274" t="n"/>
      <c r="I137" s="275">
        <f>D137*(F137-E137)                                            +N(" QTY*(buy price-Sell price ) ")</f>
        <v/>
      </c>
      <c r="J137" s="206">
        <f>IF(F137=0,"0.00",IF(H137="yes",-15.93+I137-SUM(T137:Y137),I137-SUM(T137:Y137)))</f>
        <v/>
      </c>
      <c r="K137" s="207">
        <f>IF(H137="yes",15.93+SUM(T137:Y137),SUM(T137:Y137))</f>
        <v/>
      </c>
      <c r="L137" s="208">
        <f>D137*(F137+E137)</f>
        <v/>
      </c>
      <c r="M137" s="276">
        <f>IF(J137="0.00"," - ",IF(J137&gt;0,"Profit","Loss"))</f>
        <v/>
      </c>
      <c r="N137" s="210">
        <f>IFERROR(J137/(D137*E137)," - ")</f>
        <v/>
      </c>
      <c r="O137" s="282" t="n"/>
      <c r="P137" s="279">
        <f>IFERROR((O137-E137)/E137,0)</f>
        <v/>
      </c>
      <c r="Q137" s="280">
        <f>IF(C137=0, " - ",C137)</f>
        <v/>
      </c>
      <c r="R137" s="281">
        <f>IF(D137=0, " - " ,( IF(F137=0,D137*E137+K137,"Closed")))</f>
        <v/>
      </c>
      <c r="S137" s="150" t="n"/>
      <c r="T137" s="215">
        <f>0</f>
        <v/>
      </c>
      <c r="U137" s="216">
        <f>0.001*L137</f>
        <v/>
      </c>
      <c r="V137" s="229">
        <f>0.0000325*L137</f>
        <v/>
      </c>
      <c r="W137" s="217">
        <f>0.18*V137</f>
        <v/>
      </c>
      <c r="X137" s="230">
        <f>0.0000005*L137</f>
        <v/>
      </c>
      <c r="Y137" s="218">
        <f>0.000075*L137</f>
        <v/>
      </c>
      <c r="Z137" s="150" t="n"/>
      <c r="AA137" s="151" t="n"/>
      <c r="AB137" s="150" t="n"/>
      <c r="AC137" s="150" t="n"/>
      <c r="AD137" s="150" t="n"/>
      <c r="AE137" s="150" t="n"/>
      <c r="AF137" s="150" t="n"/>
      <c r="AG137" s="150" t="n"/>
    </row>
    <row r="138" ht="21.3" customHeight="1" s="144">
      <c r="A138" s="273" t="n"/>
      <c r="B138" s="200" t="n"/>
      <c r="C138" s="244" t="n"/>
      <c r="D138" s="222" t="n"/>
      <c r="E138" s="223" t="n"/>
      <c r="F138" s="223" t="n"/>
      <c r="G138" s="240" t="n"/>
      <c r="H138" s="274" t="n"/>
      <c r="I138" s="275">
        <f>D138*(F138-E138)                                            +N(" QTY*(buy price-Sell price ) ")</f>
        <v/>
      </c>
      <c r="J138" s="206">
        <f>IF(F138=0,"0.00",IF(H138="yes",-15.93+I138-SUM(T138:Y138),I138-SUM(T138:Y138)))</f>
        <v/>
      </c>
      <c r="K138" s="207">
        <f>IF(H138="yes",15.93+SUM(T138:Y138),SUM(T138:Y138))</f>
        <v/>
      </c>
      <c r="L138" s="208">
        <f>D138*(F138+E138)</f>
        <v/>
      </c>
      <c r="M138" s="276">
        <f>IF(J138="0.00"," - ",IF(J138&gt;0,"Profit","Loss"))</f>
        <v/>
      </c>
      <c r="N138" s="210">
        <f>IFERROR(J138/(D138*E138)," - ")</f>
        <v/>
      </c>
      <c r="O138" s="282" t="n"/>
      <c r="P138" s="279">
        <f>IFERROR((O138-E138)/E138,0)</f>
        <v/>
      </c>
      <c r="Q138" s="280">
        <f>IF(C138=0, " - ",C138)</f>
        <v/>
      </c>
      <c r="R138" s="281">
        <f>IF(D138=0, " - " ,( IF(F138=0,D138*E138+K138,"Closed")))</f>
        <v/>
      </c>
      <c r="S138" s="150" t="n"/>
      <c r="T138" s="215">
        <f>0</f>
        <v/>
      </c>
      <c r="U138" s="216">
        <f>0.001*L138</f>
        <v/>
      </c>
      <c r="V138" s="229">
        <f>0.0000325*L138</f>
        <v/>
      </c>
      <c r="W138" s="217">
        <f>0.18*V138</f>
        <v/>
      </c>
      <c r="X138" s="230">
        <f>0.0000005*L138</f>
        <v/>
      </c>
      <c r="Y138" s="218">
        <f>0.000075*L138</f>
        <v/>
      </c>
      <c r="Z138" s="150" t="n"/>
      <c r="AA138" s="151" t="n"/>
      <c r="AB138" s="150" t="n"/>
      <c r="AC138" s="150" t="n"/>
      <c r="AD138" s="150" t="n"/>
      <c r="AE138" s="150" t="n"/>
      <c r="AF138" s="150" t="n"/>
      <c r="AG138" s="150" t="n"/>
    </row>
    <row r="139" ht="21.3" customHeight="1" s="144">
      <c r="A139" s="273" t="n"/>
      <c r="B139" s="200" t="n"/>
      <c r="C139" s="244" t="n"/>
      <c r="D139" s="222" t="n"/>
      <c r="E139" s="223" t="n"/>
      <c r="F139" s="223" t="n"/>
      <c r="G139" s="240" t="n"/>
      <c r="H139" s="274" t="n"/>
      <c r="I139" s="275">
        <f>D139*(F139-E139)                                            +N(" QTY*(buy price-Sell price ) ")</f>
        <v/>
      </c>
      <c r="J139" s="206">
        <f>IF(F139=0,"0.00",IF(H139="yes",-15.93+I139-SUM(T139:Y139),I139-SUM(T139:Y139)))</f>
        <v/>
      </c>
      <c r="K139" s="207">
        <f>IF(H139="yes",15.93+SUM(T139:Y139),SUM(T139:Y139))</f>
        <v/>
      </c>
      <c r="L139" s="208">
        <f>D139*(F139+E139)</f>
        <v/>
      </c>
      <c r="M139" s="276">
        <f>IF(J139="0.00"," - ",IF(J139&gt;0,"Profit","Loss"))</f>
        <v/>
      </c>
      <c r="N139" s="210">
        <f>IFERROR(J139/(D139*E139)," - ")</f>
        <v/>
      </c>
      <c r="O139" s="282" t="n"/>
      <c r="P139" s="279">
        <f>IFERROR((O139-E139)/E139,0)</f>
        <v/>
      </c>
      <c r="Q139" s="280">
        <f>IF(C139=0, " - ",C139)</f>
        <v/>
      </c>
      <c r="R139" s="281">
        <f>IF(D139=0, " - " ,( IF(F139=0,D139*E139+K139,"Closed")))</f>
        <v/>
      </c>
      <c r="S139" s="150" t="n"/>
      <c r="T139" s="215">
        <f>0</f>
        <v/>
      </c>
      <c r="U139" s="216">
        <f>0.001*L139</f>
        <v/>
      </c>
      <c r="V139" s="229">
        <f>0.0000325*L139</f>
        <v/>
      </c>
      <c r="W139" s="217">
        <f>0.18*V139</f>
        <v/>
      </c>
      <c r="X139" s="230">
        <f>0.0000005*L139</f>
        <v/>
      </c>
      <c r="Y139" s="218">
        <f>0.000075*L139</f>
        <v/>
      </c>
      <c r="Z139" s="150" t="n"/>
      <c r="AA139" s="151" t="n"/>
      <c r="AB139" s="150" t="n"/>
      <c r="AC139" s="150" t="n"/>
      <c r="AD139" s="150" t="n"/>
      <c r="AE139" s="150" t="n"/>
      <c r="AF139" s="150" t="n"/>
      <c r="AG139" s="150" t="n"/>
    </row>
    <row r="140" ht="21.3" customHeight="1" s="144">
      <c r="A140" s="273" t="n"/>
      <c r="B140" s="200" t="n"/>
      <c r="C140" s="244" t="n"/>
      <c r="D140" s="222" t="n"/>
      <c r="E140" s="223" t="n"/>
      <c r="F140" s="223" t="n"/>
      <c r="G140" s="240" t="n"/>
      <c r="H140" s="274" t="n"/>
      <c r="I140" s="275">
        <f>D140*(F140-E140)                                            +N(" QTY*(buy price-Sell price ) ")</f>
        <v/>
      </c>
      <c r="J140" s="206">
        <f>IF(F140=0,"0.00",IF(H140="yes",-15.93+I140-SUM(T140:Y140),I140-SUM(T140:Y140)))</f>
        <v/>
      </c>
      <c r="K140" s="207">
        <f>IF(H140="yes",15.93+SUM(T140:Y140),SUM(T140:Y140))</f>
        <v/>
      </c>
      <c r="L140" s="208">
        <f>D140*(F140+E140)</f>
        <v/>
      </c>
      <c r="M140" s="276">
        <f>IF(J140="0.00"," - ",IF(J140&gt;0,"Profit","Loss"))</f>
        <v/>
      </c>
      <c r="N140" s="210">
        <f>IFERROR(J140/(D140*E140)," - ")</f>
        <v/>
      </c>
      <c r="O140" s="282" t="n"/>
      <c r="P140" s="279">
        <f>IFERROR((O140-E140)/E140,0)</f>
        <v/>
      </c>
      <c r="Q140" s="280">
        <f>IF(C140=0, " - ",C140)</f>
        <v/>
      </c>
      <c r="R140" s="281">
        <f>IF(D140=0, " - " ,( IF(F140=0,D140*E140+K140,"Closed")))</f>
        <v/>
      </c>
      <c r="S140" s="150" t="n"/>
      <c r="T140" s="215">
        <f>0</f>
        <v/>
      </c>
      <c r="U140" s="216">
        <f>0.001*L140</f>
        <v/>
      </c>
      <c r="V140" s="229">
        <f>0.0000325*L140</f>
        <v/>
      </c>
      <c r="W140" s="217">
        <f>0.18*V140</f>
        <v/>
      </c>
      <c r="X140" s="230">
        <f>0.0000005*L140</f>
        <v/>
      </c>
      <c r="Y140" s="218">
        <f>0.000075*L140</f>
        <v/>
      </c>
      <c r="Z140" s="150" t="n"/>
      <c r="AA140" s="151" t="n"/>
      <c r="AB140" s="150" t="n"/>
      <c r="AC140" s="150" t="n"/>
      <c r="AD140" s="150" t="n"/>
      <c r="AE140" s="150" t="n"/>
      <c r="AF140" s="150" t="n"/>
      <c r="AG140" s="150" t="n"/>
    </row>
    <row r="141" ht="21.3" customHeight="1" s="144">
      <c r="A141" s="273" t="n"/>
      <c r="B141" s="200" t="n"/>
      <c r="C141" s="244" t="n"/>
      <c r="D141" s="222" t="n"/>
      <c r="E141" s="223" t="n"/>
      <c r="F141" s="223" t="n"/>
      <c r="G141" s="240" t="n"/>
      <c r="H141" s="274" t="n"/>
      <c r="I141" s="275">
        <f>D141*(F141-E141)                                            +N(" QTY*(buy price-Sell price ) ")</f>
        <v/>
      </c>
      <c r="J141" s="206">
        <f>IF(F141=0,"0.00",IF(H141="yes",-15.93+I141-SUM(T141:Y141),I141-SUM(T141:Y141)))</f>
        <v/>
      </c>
      <c r="K141" s="207">
        <f>IF(H141="yes",15.93+SUM(T141:Y141),SUM(T141:Y141))</f>
        <v/>
      </c>
      <c r="L141" s="208">
        <f>D141*(F141+E141)</f>
        <v/>
      </c>
      <c r="M141" s="276">
        <f>IF(J141="0.00"," - ",IF(J141&gt;0,"Profit","Loss"))</f>
        <v/>
      </c>
      <c r="N141" s="210">
        <f>IFERROR(J141/(D141*E141)," - ")</f>
        <v/>
      </c>
      <c r="O141" s="282" t="n"/>
      <c r="P141" s="279">
        <f>IFERROR((O141-E141)/E141,0)</f>
        <v/>
      </c>
      <c r="Q141" s="280">
        <f>IF(C141=0, " - ",C141)</f>
        <v/>
      </c>
      <c r="R141" s="281">
        <f>IF(D141=0, " - " ,( IF(F141=0,D141*E141+K141,"Closed")))</f>
        <v/>
      </c>
      <c r="S141" s="150" t="n"/>
      <c r="T141" s="215">
        <f>0</f>
        <v/>
      </c>
      <c r="U141" s="216">
        <f>0.001*L141</f>
        <v/>
      </c>
      <c r="V141" s="229">
        <f>0.0000325*L141</f>
        <v/>
      </c>
      <c r="W141" s="217">
        <f>0.18*V141</f>
        <v/>
      </c>
      <c r="X141" s="230">
        <f>0.0000005*L141</f>
        <v/>
      </c>
      <c r="Y141" s="218">
        <f>0.000075*L141</f>
        <v/>
      </c>
      <c r="Z141" s="150" t="n"/>
      <c r="AA141" s="151" t="n"/>
      <c r="AB141" s="150" t="n"/>
      <c r="AC141" s="150" t="n"/>
      <c r="AD141" s="150" t="n"/>
      <c r="AE141" s="150" t="n"/>
      <c r="AF141" s="150" t="n"/>
      <c r="AG141" s="150" t="n"/>
    </row>
    <row r="142" ht="21.3" customHeight="1" s="144">
      <c r="A142" s="273" t="n"/>
      <c r="B142" s="200" t="n"/>
      <c r="C142" s="244" t="n"/>
      <c r="D142" s="222" t="n"/>
      <c r="E142" s="223" t="n"/>
      <c r="F142" s="223" t="n"/>
      <c r="G142" s="240" t="n"/>
      <c r="H142" s="274" t="n"/>
      <c r="I142" s="275">
        <f>D142*(F142-E142)                                            +N(" QTY*(buy price-Sell price ) ")</f>
        <v/>
      </c>
      <c r="J142" s="206">
        <f>IF(F142=0,"0.00",IF(H142="yes",-15.93+I142-SUM(T142:Y142),I142-SUM(T142:Y142)))</f>
        <v/>
      </c>
      <c r="K142" s="207">
        <f>IF(H142="yes",15.93+SUM(T142:Y142),SUM(T142:Y142))</f>
        <v/>
      </c>
      <c r="L142" s="208">
        <f>D142*(F142+E142)</f>
        <v/>
      </c>
      <c r="M142" s="276">
        <f>IF(J142="0.00"," - ",IF(J142&gt;0,"Profit","Loss"))</f>
        <v/>
      </c>
      <c r="N142" s="210">
        <f>IFERROR(J142/(D142*E142)," - ")</f>
        <v/>
      </c>
      <c r="O142" s="282" t="n"/>
      <c r="P142" s="279">
        <f>IFERROR((O142-E142)/E142,0)</f>
        <v/>
      </c>
      <c r="Q142" s="280">
        <f>IF(C142=0, " - ",C142)</f>
        <v/>
      </c>
      <c r="R142" s="281">
        <f>IF(D142=0, " - " ,( IF(F142=0,D142*E142+K142,"Closed")))</f>
        <v/>
      </c>
      <c r="S142" s="150" t="n"/>
      <c r="T142" s="215">
        <f>0</f>
        <v/>
      </c>
      <c r="U142" s="216">
        <f>0.001*L142</f>
        <v/>
      </c>
      <c r="V142" s="229">
        <f>0.0000325*L142</f>
        <v/>
      </c>
      <c r="W142" s="217">
        <f>0.18*V142</f>
        <v/>
      </c>
      <c r="X142" s="230">
        <f>0.0000005*L142</f>
        <v/>
      </c>
      <c r="Y142" s="218">
        <f>0.000075*L142</f>
        <v/>
      </c>
      <c r="Z142" s="150" t="n"/>
      <c r="AA142" s="151" t="n"/>
      <c r="AB142" s="150" t="n"/>
      <c r="AC142" s="150" t="n"/>
      <c r="AD142" s="150" t="n"/>
      <c r="AE142" s="150" t="n"/>
      <c r="AF142" s="150" t="n"/>
      <c r="AG142" s="150" t="n"/>
    </row>
    <row r="143" ht="21.3" customHeight="1" s="144">
      <c r="A143" s="273" t="n"/>
      <c r="B143" s="200" t="n"/>
      <c r="C143" s="244" t="n"/>
      <c r="D143" s="222" t="n"/>
      <c r="E143" s="223" t="n"/>
      <c r="F143" s="223" t="n"/>
      <c r="G143" s="240" t="n"/>
      <c r="H143" s="274" t="n"/>
      <c r="I143" s="275">
        <f>D143*(F143-E143)                                            +N(" QTY*(buy price-Sell price ) ")</f>
        <v/>
      </c>
      <c r="J143" s="206">
        <f>IF(F143=0,"0.00",IF(H143="yes",-15.93+I143-SUM(T143:Y143),I143-SUM(T143:Y143)))</f>
        <v/>
      </c>
      <c r="K143" s="207">
        <f>IF(H143="yes",15.93+SUM(T143:Y143),SUM(T143:Y143))</f>
        <v/>
      </c>
      <c r="L143" s="208">
        <f>D143*(F143+E143)</f>
        <v/>
      </c>
      <c r="M143" s="276">
        <f>IF(J143="0.00"," - ",IF(J143&gt;0,"Profit","Loss"))</f>
        <v/>
      </c>
      <c r="N143" s="210">
        <f>IFERROR(J143/(D143*E143)," - ")</f>
        <v/>
      </c>
      <c r="O143" s="282" t="n"/>
      <c r="P143" s="279">
        <f>IFERROR((O143-E143)/E143,0)</f>
        <v/>
      </c>
      <c r="Q143" s="280">
        <f>IF(C143=0, " - ",C143)</f>
        <v/>
      </c>
      <c r="R143" s="281">
        <f>IF(D143=0, " - " ,( IF(F143=0,D143*E143+K143,"Closed")))</f>
        <v/>
      </c>
      <c r="S143" s="150" t="n"/>
      <c r="T143" s="215">
        <f>0</f>
        <v/>
      </c>
      <c r="U143" s="216">
        <f>0.001*L143</f>
        <v/>
      </c>
      <c r="V143" s="229">
        <f>0.0000325*L143</f>
        <v/>
      </c>
      <c r="W143" s="217">
        <f>0.18*V143</f>
        <v/>
      </c>
      <c r="X143" s="230">
        <f>0.0000005*L143</f>
        <v/>
      </c>
      <c r="Y143" s="218">
        <f>0.000075*L143</f>
        <v/>
      </c>
      <c r="Z143" s="150" t="n"/>
      <c r="AA143" s="151" t="n"/>
      <c r="AB143" s="150" t="n"/>
      <c r="AC143" s="150" t="n"/>
      <c r="AD143" s="150" t="n"/>
      <c r="AE143" s="150" t="n"/>
      <c r="AF143" s="150" t="n"/>
      <c r="AG143" s="150" t="n"/>
    </row>
    <row r="144" ht="21.3" customHeight="1" s="144">
      <c r="A144" s="273" t="n"/>
      <c r="B144" s="200" t="n"/>
      <c r="C144" s="244" t="n"/>
      <c r="D144" s="222" t="n"/>
      <c r="E144" s="223" t="n"/>
      <c r="F144" s="223" t="n"/>
      <c r="G144" s="240" t="n"/>
      <c r="H144" s="274" t="n"/>
      <c r="I144" s="275">
        <f>D144*(F144-E144)                                            +N(" QTY*(buy price-Sell price ) ")</f>
        <v/>
      </c>
      <c r="J144" s="206">
        <f>IF(F144=0,"0.00",IF(H144="yes",-15.93+I144-SUM(T144:Y144),I144-SUM(T144:Y144)))</f>
        <v/>
      </c>
      <c r="K144" s="207">
        <f>IF(H144="yes",15.93+SUM(T144:Y144),SUM(T144:Y144))</f>
        <v/>
      </c>
      <c r="L144" s="208">
        <f>D144*(F144+E144)</f>
        <v/>
      </c>
      <c r="M144" s="276">
        <f>IF(J144="0.00"," - ",IF(J144&gt;0,"Profit","Loss"))</f>
        <v/>
      </c>
      <c r="N144" s="210">
        <f>IFERROR(J144/(D144*E144)," - ")</f>
        <v/>
      </c>
      <c r="O144" s="282" t="n"/>
      <c r="P144" s="279">
        <f>IFERROR((O144-E144)/E144,0)</f>
        <v/>
      </c>
      <c r="Q144" s="280">
        <f>IF(C144=0, " - ",C144)</f>
        <v/>
      </c>
      <c r="R144" s="281">
        <f>IF(D144=0, " - " ,( IF(F144=0,D144*E144+K144,"Closed")))</f>
        <v/>
      </c>
      <c r="S144" s="150" t="n"/>
      <c r="T144" s="215">
        <f>0</f>
        <v/>
      </c>
      <c r="U144" s="216">
        <f>0.001*L144</f>
        <v/>
      </c>
      <c r="V144" s="229">
        <f>0.0000325*L144</f>
        <v/>
      </c>
      <c r="W144" s="217">
        <f>0.18*V144</f>
        <v/>
      </c>
      <c r="X144" s="230">
        <f>0.0000005*L144</f>
        <v/>
      </c>
      <c r="Y144" s="218">
        <f>0.000075*L144</f>
        <v/>
      </c>
      <c r="Z144" s="150" t="n"/>
      <c r="AA144" s="151" t="n"/>
      <c r="AB144" s="150" t="n"/>
      <c r="AC144" s="150" t="n"/>
      <c r="AD144" s="150" t="n"/>
      <c r="AE144" s="150" t="n"/>
      <c r="AF144" s="150" t="n"/>
      <c r="AG144" s="150" t="n"/>
    </row>
    <row r="145" ht="21.3" customHeight="1" s="144">
      <c r="A145" s="219" t="n"/>
      <c r="B145" s="200" t="n"/>
      <c r="C145" s="244" t="n"/>
      <c r="D145" s="222" t="n"/>
      <c r="E145" s="223" t="n"/>
      <c r="F145" s="223" t="n"/>
      <c r="G145" s="240" t="n"/>
      <c r="H145" s="274" t="n"/>
      <c r="I145" s="275">
        <f>D145*(F145-E145)                                            +N(" QTY*(buy price-Sell price ) ")</f>
        <v/>
      </c>
      <c r="J145" s="206">
        <f>IF(F145=0,"0.00",IF(H145="yes",-15.93+I145-SUM(T145:Y145),I145-SUM(T145:Y145)))</f>
        <v/>
      </c>
      <c r="K145" s="207">
        <f>IF(H145="yes",15.93+SUM(T145:Y145),SUM(T145:Y145))</f>
        <v/>
      </c>
      <c r="L145" s="208">
        <f>D145*(F145+E145)</f>
        <v/>
      </c>
      <c r="M145" s="276">
        <f>IF(J145="0.00"," - ",IF(J145&gt;0,"Profit","Loss"))</f>
        <v/>
      </c>
      <c r="N145" s="210">
        <f>IFERROR(J145/(D145*E145)," - ")</f>
        <v/>
      </c>
      <c r="O145" s="282" t="n"/>
      <c r="P145" s="279">
        <f>IFERROR((O145-E145)/E145,0)</f>
        <v/>
      </c>
      <c r="Q145" s="280">
        <f>IF(C145=0, " - ",C145)</f>
        <v/>
      </c>
      <c r="R145" s="281">
        <f>IF(D145=0, " - " ,( IF(F145=0,D145*E145+K145,"Closed")))</f>
        <v/>
      </c>
      <c r="S145" s="150" t="n"/>
      <c r="T145" s="215">
        <f>0</f>
        <v/>
      </c>
      <c r="U145" s="216">
        <f>0.001*L145</f>
        <v/>
      </c>
      <c r="V145" s="229">
        <f>0.0000325*L145</f>
        <v/>
      </c>
      <c r="W145" s="217">
        <f>0.18*V145</f>
        <v/>
      </c>
      <c r="X145" s="230">
        <f>0.0000005*L145</f>
        <v/>
      </c>
      <c r="Y145" s="218">
        <f>0.000075*L145</f>
        <v/>
      </c>
      <c r="Z145" s="150" t="n"/>
      <c r="AA145" s="151" t="n"/>
      <c r="AB145" s="150" t="n"/>
      <c r="AC145" s="150" t="n"/>
      <c r="AD145" s="150" t="n"/>
      <c r="AE145" s="150" t="n"/>
      <c r="AF145" s="150" t="n"/>
      <c r="AG145" s="150" t="n"/>
    </row>
    <row r="146" ht="21.3" customHeight="1" s="144">
      <c r="A146" s="246" t="n"/>
      <c r="B146" s="200" t="n"/>
      <c r="C146" s="244" t="n"/>
      <c r="D146" s="222" t="n"/>
      <c r="E146" s="223" t="n"/>
      <c r="F146" s="223" t="n"/>
      <c r="G146" s="240" t="n"/>
      <c r="H146" s="274" t="n"/>
      <c r="I146" s="275">
        <f>D146*(F146-E146)                                            +N(" QTY*(buy price-Sell price ) ")</f>
        <v/>
      </c>
      <c r="J146" s="206">
        <f>IF(F146=0,"0.00",IF(H146="yes",-15.93+I146-SUM(T146:Y146),I146-SUM(T146:Y146)))</f>
        <v/>
      </c>
      <c r="K146" s="207">
        <f>IF(H146="yes",15.93+SUM(T146:Y146),SUM(T146:Y146))</f>
        <v/>
      </c>
      <c r="L146" s="208">
        <f>D146*(F146+E146)</f>
        <v/>
      </c>
      <c r="M146" s="276">
        <f>IF(J146="0.00"," - ",IF(J146&gt;0,"Profit","Loss"))</f>
        <v/>
      </c>
      <c r="N146" s="210">
        <f>IFERROR(J146/(D146*E146)," - ")</f>
        <v/>
      </c>
      <c r="O146" s="282" t="n"/>
      <c r="P146" s="279">
        <f>IFERROR((O146-E146)/E146,0)</f>
        <v/>
      </c>
      <c r="Q146" s="280">
        <f>IF(C146=0, " - ",C146)</f>
        <v/>
      </c>
      <c r="R146" s="281">
        <f>IF(D146=0, " - " ,( IF(F146=0,D146*E146+K146,"Closed")))</f>
        <v/>
      </c>
      <c r="S146" s="150" t="n"/>
      <c r="T146" s="215">
        <f>0</f>
        <v/>
      </c>
      <c r="U146" s="216">
        <f>0.001*L146</f>
        <v/>
      </c>
      <c r="V146" s="229">
        <f>0.0000325*L146</f>
        <v/>
      </c>
      <c r="W146" s="217">
        <f>0.18*V146</f>
        <v/>
      </c>
      <c r="X146" s="230">
        <f>0.0000005*L146</f>
        <v/>
      </c>
      <c r="Y146" s="218">
        <f>0.000075*L146</f>
        <v/>
      </c>
      <c r="Z146" s="150" t="n"/>
      <c r="AA146" s="151" t="n"/>
      <c r="AB146" s="150" t="n"/>
      <c r="AC146" s="150" t="n"/>
      <c r="AD146" s="150" t="n"/>
      <c r="AE146" s="150" t="n"/>
      <c r="AF146" s="150" t="n"/>
      <c r="AG146" s="150" t="n"/>
    </row>
    <row r="147" ht="21.3" customHeight="1" s="144">
      <c r="A147" s="199" t="n"/>
      <c r="B147" s="200" t="n"/>
      <c r="C147" s="244" t="n"/>
      <c r="D147" s="222" t="n"/>
      <c r="E147" s="223" t="n"/>
      <c r="F147" s="223" t="n"/>
      <c r="G147" s="240" t="n"/>
      <c r="H147" s="274" t="n"/>
      <c r="I147" s="275">
        <f>D147*(F147-E147)                                            +N(" QTY*(buy price-Sell price ) ")</f>
        <v/>
      </c>
      <c r="J147" s="206">
        <f>IF(F147=0,"0.00",IF(H147="yes",-15.93+I147-SUM(T147:Y147),I147-SUM(T147:Y147)))</f>
        <v/>
      </c>
      <c r="K147" s="207">
        <f>IF(H147="yes",15.93+SUM(T147:Y147),SUM(T147:Y147))</f>
        <v/>
      </c>
      <c r="L147" s="208">
        <f>D147*(F147+E147)</f>
        <v/>
      </c>
      <c r="M147" s="276">
        <f>IF(J147="0.00"," - ",IF(J147&gt;0,"Profit","Loss"))</f>
        <v/>
      </c>
      <c r="N147" s="210">
        <f>IFERROR(J147/(D147*E147)," - ")</f>
        <v/>
      </c>
      <c r="O147" s="282" t="n"/>
      <c r="P147" s="279">
        <f>IFERROR((O147-E147)/E147,0)</f>
        <v/>
      </c>
      <c r="Q147" s="280">
        <f>IF(C147=0, " - ",C147)</f>
        <v/>
      </c>
      <c r="R147" s="281">
        <f>IF(D147=0, " - " ,( IF(F147=0,D147*E147+K147,"Closed")))</f>
        <v/>
      </c>
      <c r="S147" s="150" t="n"/>
      <c r="T147" s="215">
        <f>0</f>
        <v/>
      </c>
      <c r="U147" s="216">
        <f>0.001*L147</f>
        <v/>
      </c>
      <c r="V147" s="229">
        <f>0.0000325*L147</f>
        <v/>
      </c>
      <c r="W147" s="217">
        <f>0.18*V147</f>
        <v/>
      </c>
      <c r="X147" s="230">
        <f>0.0000005*L147</f>
        <v/>
      </c>
      <c r="Y147" s="218">
        <f>0.000075*L147</f>
        <v/>
      </c>
      <c r="Z147" s="150" t="n"/>
      <c r="AA147" s="151" t="n"/>
      <c r="AB147" s="150" t="n"/>
      <c r="AC147" s="150" t="n"/>
      <c r="AD147" s="150" t="n"/>
      <c r="AE147" s="150" t="n"/>
      <c r="AF147" s="150" t="n"/>
      <c r="AG147" s="150" t="n"/>
    </row>
    <row r="148" ht="21.3" customHeight="1" s="144">
      <c r="A148" s="246" t="n"/>
      <c r="B148" s="200" t="n"/>
      <c r="C148" s="244" t="n"/>
      <c r="D148" s="222" t="n"/>
      <c r="E148" s="223" t="n"/>
      <c r="F148" s="223" t="n"/>
      <c r="G148" s="240" t="n"/>
      <c r="H148" s="274" t="n"/>
      <c r="I148" s="275">
        <f>D148*(F148-E148)                                            +N(" QTY*(buy price-Sell price ) ")</f>
        <v/>
      </c>
      <c r="J148" s="206">
        <f>IF(F148=0,"0.00",IF(H148="yes",-15.93+I148-SUM(T148:Y148),I148-SUM(T148:Y148)))</f>
        <v/>
      </c>
      <c r="K148" s="207">
        <f>IF(H148="yes",15.93+SUM(T148:Y148),SUM(T148:Y148))</f>
        <v/>
      </c>
      <c r="L148" s="208">
        <f>D148*(F148+E148)</f>
        <v/>
      </c>
      <c r="M148" s="276">
        <f>IF(J148="0.00"," - ",IF(J148&gt;0,"Profit","Loss"))</f>
        <v/>
      </c>
      <c r="N148" s="210">
        <f>IFERROR(J148/(D148*E148)," - ")</f>
        <v/>
      </c>
      <c r="O148" s="282" t="n"/>
      <c r="P148" s="279">
        <f>IFERROR((O148-E148)/E148,0)</f>
        <v/>
      </c>
      <c r="Q148" s="280">
        <f>IF(C148=0, " - ",C148)</f>
        <v/>
      </c>
      <c r="R148" s="281">
        <f>IF(D148=0, " - " ,( IF(F148=0,D148*E148+K148,"Closed")))</f>
        <v/>
      </c>
      <c r="S148" s="150" t="n"/>
      <c r="T148" s="215">
        <f>0</f>
        <v/>
      </c>
      <c r="U148" s="216">
        <f>0.001*L148</f>
        <v/>
      </c>
      <c r="V148" s="229">
        <f>0.0000325*L148</f>
        <v/>
      </c>
      <c r="W148" s="217">
        <f>0.18*V148</f>
        <v/>
      </c>
      <c r="X148" s="230">
        <f>0.0000005*L148</f>
        <v/>
      </c>
      <c r="Y148" s="218">
        <f>0.000075*L148</f>
        <v/>
      </c>
      <c r="Z148" s="150" t="n"/>
      <c r="AA148" s="151" t="n"/>
      <c r="AB148" s="150" t="n"/>
      <c r="AC148" s="150" t="n"/>
      <c r="AD148" s="150" t="n"/>
      <c r="AE148" s="150" t="n"/>
      <c r="AF148" s="150" t="n"/>
      <c r="AG148" s="150" t="n"/>
    </row>
    <row r="149" ht="21.3" customHeight="1" s="144">
      <c r="A149" s="219" t="n"/>
      <c r="B149" s="200" t="n"/>
      <c r="C149" s="244" t="n"/>
      <c r="D149" s="222" t="n"/>
      <c r="E149" s="223" t="n"/>
      <c r="F149" s="223" t="n"/>
      <c r="G149" s="240" t="n"/>
      <c r="H149" s="274" t="n"/>
      <c r="I149" s="275">
        <f>D149*(F149-E149)                                            +N(" QTY*(buy price-Sell price ) ")</f>
        <v/>
      </c>
      <c r="J149" s="206">
        <f>IF(F149=0,"0.00",IF(H149="yes",-15.93+I149-SUM(T149:Y149),I149-SUM(T149:Y149)))</f>
        <v/>
      </c>
      <c r="K149" s="207">
        <f>IF(H149="yes",15.93+SUM(T149:Y149),SUM(T149:Y149))</f>
        <v/>
      </c>
      <c r="L149" s="208">
        <f>D149*(F149+E149)</f>
        <v/>
      </c>
      <c r="M149" s="276">
        <f>IF(J149="0.00"," - ",IF(J149&gt;0,"Profit","Loss"))</f>
        <v/>
      </c>
      <c r="N149" s="210">
        <f>IFERROR(J149/(D149*E149)," - ")</f>
        <v/>
      </c>
      <c r="O149" s="282" t="n"/>
      <c r="P149" s="279">
        <f>IFERROR((O149-E149)/E149,0)</f>
        <v/>
      </c>
      <c r="Q149" s="280">
        <f>IF(C149=0, " - ",C149)</f>
        <v/>
      </c>
      <c r="R149" s="281">
        <f>IF(D149=0, " - " ,( IF(F149=0,D149*E149+K149,"Closed")))</f>
        <v/>
      </c>
      <c r="S149" s="150" t="n"/>
      <c r="T149" s="215">
        <f>0</f>
        <v/>
      </c>
      <c r="U149" s="216">
        <f>0.001*L149</f>
        <v/>
      </c>
      <c r="V149" s="229">
        <f>0.0000325*L149</f>
        <v/>
      </c>
      <c r="W149" s="217">
        <f>0.18*V149</f>
        <v/>
      </c>
      <c r="X149" s="230">
        <f>0.0000005*L149</f>
        <v/>
      </c>
      <c r="Y149" s="218">
        <f>0.000075*L149</f>
        <v/>
      </c>
      <c r="Z149" s="150" t="n"/>
      <c r="AA149" s="151" t="n"/>
      <c r="AB149" s="150" t="n"/>
      <c r="AC149" s="150" t="n"/>
      <c r="AD149" s="150" t="n"/>
      <c r="AE149" s="150" t="n"/>
      <c r="AF149" s="150" t="n"/>
      <c r="AG149" s="150" t="n"/>
    </row>
    <row r="150" ht="21.3" customHeight="1" s="144">
      <c r="A150" s="246" t="n"/>
      <c r="B150" s="200" t="n"/>
      <c r="C150" s="244" t="n"/>
      <c r="D150" s="222" t="n"/>
      <c r="E150" s="223" t="n"/>
      <c r="F150" s="223" t="n"/>
      <c r="G150" s="240" t="n"/>
      <c r="H150" s="274" t="n"/>
      <c r="I150" s="275">
        <f>D150*(F150-E150)                                            +N(" QTY*(buy price-Sell price ) ")</f>
        <v/>
      </c>
      <c r="J150" s="206">
        <f>IF(F150=0,"0.00",IF(H150="yes",-15.93+I150-SUM(T150:Y150),I150-SUM(T150:Y150)))</f>
        <v/>
      </c>
      <c r="K150" s="207">
        <f>IF(H150="yes",15.93+SUM(T150:Y150),SUM(T150:Y150))</f>
        <v/>
      </c>
      <c r="L150" s="208">
        <f>D150*(F150+E150)</f>
        <v/>
      </c>
      <c r="M150" s="276">
        <f>IF(J150="0.00"," - ",IF(J150&gt;0,"Profit","Loss"))</f>
        <v/>
      </c>
      <c r="N150" s="210">
        <f>IFERROR(J150/(D150*E150)," - ")</f>
        <v/>
      </c>
      <c r="O150" s="282" t="n"/>
      <c r="P150" s="279">
        <f>IFERROR((O150-E150)/E150,0)</f>
        <v/>
      </c>
      <c r="Q150" s="280">
        <f>IF(C150=0, " - ",C150)</f>
        <v/>
      </c>
      <c r="R150" s="281">
        <f>IF(D150=0, " - " ,( IF(F150=0,D150*E150+K150,"Closed")))</f>
        <v/>
      </c>
      <c r="S150" s="150" t="n"/>
      <c r="T150" s="215">
        <f>0</f>
        <v/>
      </c>
      <c r="U150" s="216">
        <f>0.001*L150</f>
        <v/>
      </c>
      <c r="V150" s="229">
        <f>0.0000325*L150</f>
        <v/>
      </c>
      <c r="W150" s="217">
        <f>0.18*V150</f>
        <v/>
      </c>
      <c r="X150" s="230">
        <f>0.0000005*L150</f>
        <v/>
      </c>
      <c r="Y150" s="218">
        <f>0.000075*L150</f>
        <v/>
      </c>
      <c r="Z150" s="150" t="n"/>
      <c r="AA150" s="151" t="n"/>
      <c r="AB150" s="150" t="n"/>
      <c r="AC150" s="150" t="n"/>
      <c r="AD150" s="150" t="n"/>
      <c r="AE150" s="150" t="n"/>
      <c r="AF150" s="150" t="n"/>
      <c r="AG150" s="150" t="n"/>
    </row>
    <row r="151" ht="21.3" customHeight="1" s="144">
      <c r="A151" s="246" t="n"/>
      <c r="B151" s="200" t="n"/>
      <c r="C151" s="244" t="n"/>
      <c r="D151" s="222" t="n"/>
      <c r="E151" s="223" t="n"/>
      <c r="F151" s="223" t="n"/>
      <c r="G151" s="240" t="n"/>
      <c r="H151" s="274" t="n"/>
      <c r="I151" s="275">
        <f>D151*(F151-E151)                                            +N(" QTY*(buy price-Sell price ) ")</f>
        <v/>
      </c>
      <c r="J151" s="206">
        <f>IF(F151=0,"0.00",IF(H151="yes",-15.93+I151-SUM(T151:Y151),I151-SUM(T151:Y151)))</f>
        <v/>
      </c>
      <c r="K151" s="207">
        <f>IF(H151="yes",15.93+SUM(T151:Y151),SUM(T151:Y151))</f>
        <v/>
      </c>
      <c r="L151" s="208">
        <f>D151*(F151+E151)</f>
        <v/>
      </c>
      <c r="M151" s="276">
        <f>IF(J151="0.00"," - ",IF(J151&gt;0,"Profit","Loss"))</f>
        <v/>
      </c>
      <c r="N151" s="210">
        <f>IFERROR(J151/(D151*E151)," - ")</f>
        <v/>
      </c>
      <c r="O151" s="282" t="n"/>
      <c r="P151" s="279">
        <f>IFERROR((O151-E151)/E151,0)</f>
        <v/>
      </c>
      <c r="Q151" s="280">
        <f>IF(C151=0, " - ",C151)</f>
        <v/>
      </c>
      <c r="R151" s="281">
        <f>IF(D151=0, " - " ,( IF(F151=0,D151*E151+K151,"Closed")))</f>
        <v/>
      </c>
      <c r="S151" s="150" t="n"/>
      <c r="T151" s="215">
        <f>0</f>
        <v/>
      </c>
      <c r="U151" s="216">
        <f>0.001*L151</f>
        <v/>
      </c>
      <c r="V151" s="229">
        <f>0.0000325*L151</f>
        <v/>
      </c>
      <c r="W151" s="217">
        <f>0.18*V151</f>
        <v/>
      </c>
      <c r="X151" s="230">
        <f>0.0000005*L151</f>
        <v/>
      </c>
      <c r="Y151" s="218">
        <f>0.000075*L151</f>
        <v/>
      </c>
      <c r="Z151" s="150" t="n"/>
      <c r="AA151" s="151" t="n"/>
      <c r="AB151" s="150" t="n"/>
      <c r="AC151" s="150" t="n"/>
      <c r="AD151" s="150" t="n"/>
      <c r="AE151" s="150" t="n"/>
      <c r="AF151" s="150" t="n"/>
      <c r="AG151" s="150" t="n"/>
    </row>
    <row r="152" ht="21.3" customHeight="1" s="144">
      <c r="A152" s="246" t="n"/>
      <c r="B152" s="200" t="n"/>
      <c r="C152" s="244" t="n"/>
      <c r="D152" s="222" t="n"/>
      <c r="E152" s="223" t="n"/>
      <c r="F152" s="223" t="n"/>
      <c r="G152" s="240" t="n"/>
      <c r="H152" s="274" t="n"/>
      <c r="I152" s="275">
        <f>D152*(F152-E152)                                            +N(" QTY*(buy price-Sell price ) ")</f>
        <v/>
      </c>
      <c r="J152" s="206">
        <f>IF(F152=0,"0.00",IF(H152="yes",-15.93+I152-SUM(T152:Y152),I152-SUM(T152:Y152)))</f>
        <v/>
      </c>
      <c r="K152" s="207">
        <f>IF(H152="yes",15.93+SUM(T152:Y152),SUM(T152:Y152))</f>
        <v/>
      </c>
      <c r="L152" s="208">
        <f>D152*(F152+E152)</f>
        <v/>
      </c>
      <c r="M152" s="276">
        <f>IF(J152="0.00"," - ",IF(J152&gt;0,"Profit","Loss"))</f>
        <v/>
      </c>
      <c r="N152" s="210">
        <f>IFERROR(J152/(D152*E152)," - ")</f>
        <v/>
      </c>
      <c r="O152" s="282" t="n"/>
      <c r="P152" s="279">
        <f>IFERROR((O152-E152)/E152,0)</f>
        <v/>
      </c>
      <c r="Q152" s="280">
        <f>IF(C152=0, " - ",C152)</f>
        <v/>
      </c>
      <c r="R152" s="281">
        <f>IF(D152=0, " - " ,( IF(F152=0,D152*E152+K152,"Closed")))</f>
        <v/>
      </c>
      <c r="S152" s="150" t="n"/>
      <c r="T152" s="215">
        <f>0</f>
        <v/>
      </c>
      <c r="U152" s="216">
        <f>0.001*L152</f>
        <v/>
      </c>
      <c r="V152" s="229">
        <f>0.0000325*L152</f>
        <v/>
      </c>
      <c r="W152" s="217">
        <f>0.18*V152</f>
        <v/>
      </c>
      <c r="X152" s="230">
        <f>0.0000005*L152</f>
        <v/>
      </c>
      <c r="Y152" s="218">
        <f>0.000075*L152</f>
        <v/>
      </c>
      <c r="Z152" s="150" t="n"/>
      <c r="AA152" s="151" t="n"/>
      <c r="AB152" s="150" t="n"/>
      <c r="AC152" s="150" t="n"/>
      <c r="AD152" s="150" t="n"/>
      <c r="AE152" s="150" t="n"/>
      <c r="AF152" s="150" t="n"/>
      <c r="AG152" s="150" t="n"/>
    </row>
    <row r="153" ht="21.3" customHeight="1" s="144">
      <c r="A153" s="246" t="n"/>
      <c r="B153" s="200" t="n"/>
      <c r="C153" s="244" t="n"/>
      <c r="D153" s="222" t="n"/>
      <c r="E153" s="223" t="n"/>
      <c r="F153" s="223" t="n"/>
      <c r="G153" s="240" t="n"/>
      <c r="H153" s="274" t="n"/>
      <c r="I153" s="275">
        <f>D153*(F153-E153)                                            +N(" QTY*(buy price-Sell price ) ")</f>
        <v/>
      </c>
      <c r="J153" s="206">
        <f>IF(F153=0,"0.00",IF(H153="yes",-15.93+I153-SUM(T153:Y153),I153-SUM(T153:Y153)))</f>
        <v/>
      </c>
      <c r="K153" s="207">
        <f>IF(H153="yes",15.93+SUM(T153:Y153),SUM(T153:Y153))</f>
        <v/>
      </c>
      <c r="L153" s="208">
        <f>D153*(F153+E153)</f>
        <v/>
      </c>
      <c r="M153" s="276">
        <f>IF(J153="0.00"," - ",IF(J153&gt;0,"Profit","Loss"))</f>
        <v/>
      </c>
      <c r="N153" s="210">
        <f>IFERROR(J153/(D153*E153)," - ")</f>
        <v/>
      </c>
      <c r="O153" s="282" t="n"/>
      <c r="P153" s="279">
        <f>IFERROR((O153-E153)/E153,0)</f>
        <v/>
      </c>
      <c r="Q153" s="280">
        <f>IF(C153=0, " - ",C153)</f>
        <v/>
      </c>
      <c r="R153" s="281">
        <f>IF(D153=0, " - " ,( IF(F153=0,D153*E153+K153,"Closed")))</f>
        <v/>
      </c>
      <c r="S153" s="150" t="n"/>
      <c r="T153" s="215">
        <f>0</f>
        <v/>
      </c>
      <c r="U153" s="216">
        <f>0.001*L153</f>
        <v/>
      </c>
      <c r="V153" s="229">
        <f>0.0000325*L153</f>
        <v/>
      </c>
      <c r="W153" s="217">
        <f>0.18*V153</f>
        <v/>
      </c>
      <c r="X153" s="230">
        <f>0.0000005*L153</f>
        <v/>
      </c>
      <c r="Y153" s="218">
        <f>0.000075*L153</f>
        <v/>
      </c>
      <c r="Z153" s="150" t="n"/>
      <c r="AA153" s="151" t="n"/>
      <c r="AB153" s="150" t="n"/>
      <c r="AC153" s="150" t="n"/>
      <c r="AD153" s="150" t="n"/>
      <c r="AE153" s="150" t="n"/>
      <c r="AF153" s="150" t="n"/>
      <c r="AG153" s="150" t="n"/>
    </row>
    <row r="154" ht="21.3" customHeight="1" s="144">
      <c r="A154" s="199" t="n"/>
      <c r="B154" s="200" t="n"/>
      <c r="C154" s="244" t="n"/>
      <c r="D154" s="222" t="n"/>
      <c r="E154" s="223" t="n"/>
      <c r="F154" s="223" t="n"/>
      <c r="G154" s="240" t="n"/>
      <c r="H154" s="274" t="n"/>
      <c r="I154" s="275">
        <f>D154*(F154-E154)                                            +N(" QTY*(buy price-Sell price ) ")</f>
        <v/>
      </c>
      <c r="J154" s="206">
        <f>IF(F154=0,"0.00",IF(H154="yes",-15.93+I154-SUM(T154:Y154),I154-SUM(T154:Y154)))</f>
        <v/>
      </c>
      <c r="K154" s="207">
        <f>IF(H154="yes",15.93+SUM(T154:Y154),SUM(T154:Y154))</f>
        <v/>
      </c>
      <c r="L154" s="208">
        <f>D154*(F154+E154)</f>
        <v/>
      </c>
      <c r="M154" s="276">
        <f>IF(J154="0.00"," - ",IF(J154&gt;0,"Profit","Loss"))</f>
        <v/>
      </c>
      <c r="N154" s="210">
        <f>IFERROR(J154/(D154*E154)," - ")</f>
        <v/>
      </c>
      <c r="O154" s="282" t="n"/>
      <c r="P154" s="279">
        <f>IFERROR((O154-E154)/E154,0)</f>
        <v/>
      </c>
      <c r="Q154" s="280">
        <f>IF(C154=0, " - ",C154)</f>
        <v/>
      </c>
      <c r="R154" s="281">
        <f>IF(D154=0, " - " ,( IF(F154=0,D154*E154+K154,"Closed")))</f>
        <v/>
      </c>
      <c r="S154" s="150" t="n"/>
      <c r="T154" s="215">
        <f>0</f>
        <v/>
      </c>
      <c r="U154" s="216">
        <f>0.001*L154</f>
        <v/>
      </c>
      <c r="V154" s="229">
        <f>0.0000325*L154</f>
        <v/>
      </c>
      <c r="W154" s="217">
        <f>0.18*V154</f>
        <v/>
      </c>
      <c r="X154" s="230">
        <f>0.0000005*L154</f>
        <v/>
      </c>
      <c r="Y154" s="218">
        <f>0.000075*L154</f>
        <v/>
      </c>
      <c r="Z154" s="150" t="n"/>
      <c r="AA154" s="151" t="n"/>
      <c r="AB154" s="150" t="n"/>
      <c r="AC154" s="150" t="n"/>
      <c r="AD154" s="150" t="n"/>
      <c r="AE154" s="150" t="n"/>
      <c r="AF154" s="150" t="n"/>
      <c r="AG154" s="150" t="n"/>
    </row>
    <row r="155" ht="21.3" customHeight="1" s="144">
      <c r="A155" s="199" t="n"/>
      <c r="B155" s="200" t="n"/>
      <c r="C155" s="244" t="n"/>
      <c r="D155" s="222" t="n"/>
      <c r="E155" s="223" t="n"/>
      <c r="F155" s="223" t="n"/>
      <c r="G155" s="240" t="n"/>
      <c r="H155" s="274" t="n"/>
      <c r="I155" s="275">
        <f>D155*(F155-E155)                                            +N(" QTY*(buy price-Sell price ) ")</f>
        <v/>
      </c>
      <c r="J155" s="206">
        <f>IF(F155=0,"0.00",IF(H155="yes",-15.93+I155-SUM(T155:Y155),I155-SUM(T155:Y155)))</f>
        <v/>
      </c>
      <c r="K155" s="207">
        <f>IF(H155="yes",15.93+SUM(T155:Y155),SUM(T155:Y155))</f>
        <v/>
      </c>
      <c r="L155" s="208">
        <f>D155*(F155+E155)</f>
        <v/>
      </c>
      <c r="M155" s="276">
        <f>IF(J155="0.00"," - ",IF(J155&gt;0,"Profit","Loss"))</f>
        <v/>
      </c>
      <c r="N155" s="210">
        <f>IFERROR(J155/(D155*E155)," - ")</f>
        <v/>
      </c>
      <c r="O155" s="282" t="n"/>
      <c r="P155" s="279">
        <f>IFERROR((O155-E155)/E155,0)</f>
        <v/>
      </c>
      <c r="Q155" s="280">
        <f>IF(C155=0, " - ",C155)</f>
        <v/>
      </c>
      <c r="R155" s="281">
        <f>IF(D155=0, " - " ,( IF(F155=0,D155*E155+K155,"Closed")))</f>
        <v/>
      </c>
      <c r="S155" s="150" t="n"/>
      <c r="T155" s="215">
        <f>0</f>
        <v/>
      </c>
      <c r="U155" s="216">
        <f>0.001*L155</f>
        <v/>
      </c>
      <c r="V155" s="229">
        <f>0.0000325*L155</f>
        <v/>
      </c>
      <c r="W155" s="217">
        <f>0.18*V155</f>
        <v/>
      </c>
      <c r="X155" s="230">
        <f>0.0000005*L155</f>
        <v/>
      </c>
      <c r="Y155" s="218">
        <f>0.000075*L155</f>
        <v/>
      </c>
      <c r="Z155" s="150" t="n"/>
      <c r="AA155" s="151" t="n"/>
      <c r="AB155" s="150" t="n"/>
      <c r="AC155" s="150" t="n"/>
      <c r="AD155" s="150" t="n"/>
      <c r="AE155" s="150" t="n"/>
      <c r="AF155" s="150" t="n"/>
      <c r="AG155" s="150" t="n"/>
    </row>
    <row r="156" ht="21.3" customHeight="1" s="144">
      <c r="A156" s="246" t="n"/>
      <c r="B156" s="200" t="n"/>
      <c r="C156" s="244" t="n"/>
      <c r="D156" s="222" t="n"/>
      <c r="E156" s="223" t="n"/>
      <c r="F156" s="223" t="n"/>
      <c r="G156" s="240" t="n"/>
      <c r="H156" s="274" t="n"/>
      <c r="I156" s="275">
        <f>D156*(F156-E156)                                            +N(" QTY*(buy price-Sell price ) ")</f>
        <v/>
      </c>
      <c r="J156" s="206">
        <f>IF(F156=0,"0.00",IF(H156="yes",-15.93+I156-SUM(T156:Y156),I156-SUM(T156:Y156)))</f>
        <v/>
      </c>
      <c r="K156" s="207">
        <f>IF(H156="yes",15.93+SUM(T156:Y156),SUM(T156:Y156))</f>
        <v/>
      </c>
      <c r="L156" s="208">
        <f>D156*(F156+E156)</f>
        <v/>
      </c>
      <c r="M156" s="276">
        <f>IF(J156="0.00"," - ",IF(J156&gt;0,"Profit","Loss"))</f>
        <v/>
      </c>
      <c r="N156" s="210">
        <f>IFERROR(J156/(D156*E156)," - ")</f>
        <v/>
      </c>
      <c r="O156" s="282" t="n"/>
      <c r="P156" s="279">
        <f>IFERROR((O156-E156)/E156,0)</f>
        <v/>
      </c>
      <c r="Q156" s="280">
        <f>IF(C156=0, " - ",C156)</f>
        <v/>
      </c>
      <c r="R156" s="281">
        <f>IF(D156=0, " - " ,( IF(F156=0,D156*E156+K156,"Closed")))</f>
        <v/>
      </c>
      <c r="S156" s="150" t="n"/>
      <c r="T156" s="215">
        <f>0</f>
        <v/>
      </c>
      <c r="U156" s="216">
        <f>0.001*L156</f>
        <v/>
      </c>
      <c r="V156" s="229">
        <f>0.0000325*L156</f>
        <v/>
      </c>
      <c r="W156" s="217">
        <f>0.18*V156</f>
        <v/>
      </c>
      <c r="X156" s="230">
        <f>0.0000005*L156</f>
        <v/>
      </c>
      <c r="Y156" s="218">
        <f>0.000075*L156</f>
        <v/>
      </c>
      <c r="Z156" s="150" t="n"/>
      <c r="AA156" s="151" t="n"/>
      <c r="AB156" s="150" t="n"/>
      <c r="AC156" s="150" t="n"/>
      <c r="AD156" s="150" t="n"/>
      <c r="AE156" s="150" t="n"/>
      <c r="AF156" s="150" t="n"/>
      <c r="AG156" s="150" t="n"/>
    </row>
    <row r="157" ht="21.3" customHeight="1" s="144">
      <c r="A157" s="246" t="n"/>
      <c r="B157" s="200" t="n"/>
      <c r="C157" s="244" t="n"/>
      <c r="D157" s="222" t="n"/>
      <c r="E157" s="223" t="n"/>
      <c r="F157" s="223" t="n"/>
      <c r="G157" s="240" t="n"/>
      <c r="H157" s="274" t="n"/>
      <c r="I157" s="275">
        <f>D157*(F157-E157)                                            +N(" QTY*(buy price-Sell price ) ")</f>
        <v/>
      </c>
      <c r="J157" s="206">
        <f>IF(F157=0,"0.00",IF(H157="yes",-15.93+I157-SUM(T157:Y157),I157-SUM(T157:Y157)))</f>
        <v/>
      </c>
      <c r="K157" s="207">
        <f>IF(H157="yes",15.93+SUM(T157:Y157),SUM(T157:Y157))</f>
        <v/>
      </c>
      <c r="L157" s="208">
        <f>D157*(F157+E157)</f>
        <v/>
      </c>
      <c r="M157" s="276">
        <f>IF(J157="0.00"," - ",IF(J157&gt;0,"Profit","Loss"))</f>
        <v/>
      </c>
      <c r="N157" s="210">
        <f>IFERROR(J157/(D157*E157)," - ")</f>
        <v/>
      </c>
      <c r="O157" s="282" t="n"/>
      <c r="P157" s="279">
        <f>IFERROR((O157-E157)/E157,0)</f>
        <v/>
      </c>
      <c r="Q157" s="280">
        <f>IF(C157=0, " - ",C157)</f>
        <v/>
      </c>
      <c r="R157" s="281">
        <f>IF(D157=0, " - " ,( IF(F157=0,D157*E157+K157,"Closed")))</f>
        <v/>
      </c>
      <c r="S157" s="150" t="n"/>
      <c r="T157" s="215">
        <f>0</f>
        <v/>
      </c>
      <c r="U157" s="216">
        <f>0.001*L157</f>
        <v/>
      </c>
      <c r="V157" s="229">
        <f>0.0000325*L157</f>
        <v/>
      </c>
      <c r="W157" s="217">
        <f>0.18*V157</f>
        <v/>
      </c>
      <c r="X157" s="230">
        <f>0.0000005*L157</f>
        <v/>
      </c>
      <c r="Y157" s="218">
        <f>0.000075*L157</f>
        <v/>
      </c>
      <c r="Z157" s="150" t="n"/>
      <c r="AA157" s="151" t="n"/>
      <c r="AB157" s="150" t="n"/>
      <c r="AC157" s="150" t="n"/>
      <c r="AD157" s="150" t="n"/>
      <c r="AE157" s="150" t="n"/>
      <c r="AF157" s="150" t="n"/>
      <c r="AG157" s="150" t="n"/>
    </row>
    <row r="158" ht="21.3" customHeight="1" s="144">
      <c r="A158" s="199" t="n"/>
      <c r="B158" s="200" t="n"/>
      <c r="C158" s="244" t="n"/>
      <c r="D158" s="222" t="n"/>
      <c r="E158" s="223" t="n"/>
      <c r="F158" s="223" t="n"/>
      <c r="G158" s="240" t="n"/>
      <c r="H158" s="274" t="n"/>
      <c r="I158" s="275">
        <f>D158*(F158-E158)                                            +N(" QTY*(buy price-Sell price ) ")</f>
        <v/>
      </c>
      <c r="J158" s="206">
        <f>IF(F158=0,"0.00",IF(H158="yes",-15.93+I158-SUM(T158:Y158),I158-SUM(T158:Y158)))</f>
        <v/>
      </c>
      <c r="K158" s="207">
        <f>IF(H158="yes",15.93+SUM(T158:Y158),SUM(T158:Y158))</f>
        <v/>
      </c>
      <c r="L158" s="208">
        <f>D158*(F158+E158)</f>
        <v/>
      </c>
      <c r="M158" s="276">
        <f>IF(J158="0.00"," - ",IF(J158&gt;0,"Profit","Loss"))</f>
        <v/>
      </c>
      <c r="N158" s="210">
        <f>IFERROR(J158/(D158*E158)," - ")</f>
        <v/>
      </c>
      <c r="O158" s="282" t="n"/>
      <c r="P158" s="279">
        <f>IFERROR((O158-E158)/E158,0)</f>
        <v/>
      </c>
      <c r="Q158" s="280">
        <f>IF(C158=0, " - ",C158)</f>
        <v/>
      </c>
      <c r="R158" s="281">
        <f>IF(D158=0, " - " ,( IF(F158=0,D158*E158+K158,"Closed")))</f>
        <v/>
      </c>
      <c r="S158" s="150" t="n"/>
      <c r="T158" s="215">
        <f>0</f>
        <v/>
      </c>
      <c r="U158" s="216">
        <f>0.001*L158</f>
        <v/>
      </c>
      <c r="V158" s="229">
        <f>0.0000325*L158</f>
        <v/>
      </c>
      <c r="W158" s="217">
        <f>0.18*V158</f>
        <v/>
      </c>
      <c r="X158" s="230">
        <f>0.0000005*L158</f>
        <v/>
      </c>
      <c r="Y158" s="218">
        <f>0.000075*L158</f>
        <v/>
      </c>
      <c r="Z158" s="150" t="n"/>
      <c r="AA158" s="151" t="n"/>
      <c r="AB158" s="150" t="n"/>
      <c r="AC158" s="150" t="n"/>
      <c r="AD158" s="150" t="n"/>
      <c r="AE158" s="150" t="n"/>
      <c r="AF158" s="150" t="n"/>
      <c r="AG158" s="150" t="n"/>
    </row>
    <row r="159" ht="21.3" customHeight="1" s="144">
      <c r="A159" s="199" t="n"/>
      <c r="B159" s="200" t="n"/>
      <c r="C159" s="244" t="n"/>
      <c r="D159" s="222" t="n"/>
      <c r="E159" s="223" t="n"/>
      <c r="F159" s="223" t="n"/>
      <c r="G159" s="240" t="n"/>
      <c r="H159" s="274" t="n"/>
      <c r="I159" s="275">
        <f>D159*(F159-E159)                                            +N(" QTY*(buy price-Sell price ) ")</f>
        <v/>
      </c>
      <c r="J159" s="206">
        <f>IF(F159=0,"0.00",IF(H159="yes",-15.93+I159-SUM(T159:Y159),I159-SUM(T159:Y159)))</f>
        <v/>
      </c>
      <c r="K159" s="207">
        <f>IF(H159="yes",15.93+SUM(T159:Y159),SUM(T159:Y159))</f>
        <v/>
      </c>
      <c r="L159" s="208">
        <f>D159*(F159+E159)</f>
        <v/>
      </c>
      <c r="M159" s="276">
        <f>IF(J159="0.00"," - ",IF(J159&gt;0,"Profit","Loss"))</f>
        <v/>
      </c>
      <c r="N159" s="210">
        <f>IFERROR(J159/(D159*E159)," - ")</f>
        <v/>
      </c>
      <c r="O159" s="282" t="n"/>
      <c r="P159" s="279">
        <f>IFERROR((O159-E159)/E159,0)</f>
        <v/>
      </c>
      <c r="Q159" s="280">
        <f>IF(C159=0, " - ",C159)</f>
        <v/>
      </c>
      <c r="R159" s="281">
        <f>IF(D159=0, " - " ,( IF(F159=0,D159*E159+K159,"Closed")))</f>
        <v/>
      </c>
      <c r="S159" s="150" t="n"/>
      <c r="T159" s="215">
        <f>0</f>
        <v/>
      </c>
      <c r="U159" s="216">
        <f>0.001*L159</f>
        <v/>
      </c>
      <c r="V159" s="229">
        <f>0.0000325*L159</f>
        <v/>
      </c>
      <c r="W159" s="217">
        <f>0.18*V159</f>
        <v/>
      </c>
      <c r="X159" s="230">
        <f>0.0000005*L159</f>
        <v/>
      </c>
      <c r="Y159" s="218">
        <f>0.000075*L159</f>
        <v/>
      </c>
      <c r="Z159" s="150" t="n"/>
      <c r="AA159" s="151" t="n"/>
      <c r="AB159" s="150" t="n"/>
      <c r="AC159" s="150" t="n"/>
      <c r="AD159" s="150" t="n"/>
      <c r="AE159" s="150" t="n"/>
      <c r="AF159" s="150" t="n"/>
      <c r="AG159" s="150" t="n"/>
    </row>
    <row r="160" ht="21.3" customHeight="1" s="144">
      <c r="A160" s="199" t="n"/>
      <c r="B160" s="200" t="n"/>
      <c r="C160" s="244" t="n"/>
      <c r="D160" s="222" t="n"/>
      <c r="E160" s="223" t="n"/>
      <c r="F160" s="223" t="n"/>
      <c r="G160" s="240" t="n"/>
      <c r="H160" s="274" t="n"/>
      <c r="I160" s="275">
        <f>D160*(F160-E160)                                            +N(" QTY*(buy price-Sell price ) ")</f>
        <v/>
      </c>
      <c r="J160" s="206">
        <f>IF(F160=0,"0.00",IF(H160="yes",-15.93+I160-SUM(T160:Y160),I160-SUM(T160:Y160)))</f>
        <v/>
      </c>
      <c r="K160" s="207">
        <f>IF(H160="yes",15.93+SUM(T160:Y160),SUM(T160:Y160))</f>
        <v/>
      </c>
      <c r="L160" s="208">
        <f>D160*(F160+E160)</f>
        <v/>
      </c>
      <c r="M160" s="276">
        <f>IF(J160="0.00"," - ",IF(J160&gt;0,"Profit","Loss"))</f>
        <v/>
      </c>
      <c r="N160" s="210">
        <f>IFERROR(J160/(D160*E160)," - ")</f>
        <v/>
      </c>
      <c r="O160" s="282" t="n"/>
      <c r="P160" s="279">
        <f>IFERROR((O160-E160)/E160,0)</f>
        <v/>
      </c>
      <c r="Q160" s="280">
        <f>IF(C160=0, " - ",C160)</f>
        <v/>
      </c>
      <c r="R160" s="281">
        <f>IF(D160=0, " - " ,( IF(F160=0,D160*E160+K160,"Closed")))</f>
        <v/>
      </c>
      <c r="S160" s="150" t="n"/>
      <c r="T160" s="215">
        <f>0</f>
        <v/>
      </c>
      <c r="U160" s="216">
        <f>0.001*L160</f>
        <v/>
      </c>
      <c r="V160" s="229">
        <f>0.0000325*L160</f>
        <v/>
      </c>
      <c r="W160" s="217">
        <f>0.18*V160</f>
        <v/>
      </c>
      <c r="X160" s="230">
        <f>0.0000005*L160</f>
        <v/>
      </c>
      <c r="Y160" s="218">
        <f>0.000075*L160</f>
        <v/>
      </c>
      <c r="Z160" s="150" t="n"/>
      <c r="AA160" s="151" t="n"/>
      <c r="AB160" s="150" t="n"/>
      <c r="AC160" s="150" t="n"/>
      <c r="AD160" s="150" t="n"/>
      <c r="AE160" s="150" t="n"/>
      <c r="AF160" s="150" t="n"/>
      <c r="AG160" s="150" t="n"/>
    </row>
    <row r="161" ht="21.3" customHeight="1" s="144">
      <c r="A161" s="246" t="n"/>
      <c r="B161" s="200" t="n"/>
      <c r="C161" s="244" t="n"/>
      <c r="D161" s="222" t="n"/>
      <c r="E161" s="223" t="n"/>
      <c r="F161" s="223" t="n"/>
      <c r="G161" s="240" t="n"/>
      <c r="H161" s="274" t="n"/>
      <c r="I161" s="275">
        <f>D161*(F161-E161)                                            +N(" QTY*(buy price-Sell price ) ")</f>
        <v/>
      </c>
      <c r="J161" s="206">
        <f>IF(F161=0,"0.00",IF(H161="yes",-15.93+I161-SUM(T161:Y161),I161-SUM(T161:Y161)))</f>
        <v/>
      </c>
      <c r="K161" s="207">
        <f>IF(H161="yes",15.93+SUM(T161:Y161),SUM(T161:Y161))</f>
        <v/>
      </c>
      <c r="L161" s="208">
        <f>D161*(F161+E161)</f>
        <v/>
      </c>
      <c r="M161" s="276">
        <f>IF(J161="0.00"," - ",IF(J161&gt;0,"Profit","Loss"))</f>
        <v/>
      </c>
      <c r="N161" s="210">
        <f>IFERROR(J161/(D161*E161)," - ")</f>
        <v/>
      </c>
      <c r="O161" s="282" t="n"/>
      <c r="P161" s="279">
        <f>IFERROR((O161-E161)/E161,0)</f>
        <v/>
      </c>
      <c r="Q161" s="280">
        <f>IF(C161=0, " - ",C161)</f>
        <v/>
      </c>
      <c r="R161" s="281">
        <f>IF(D161=0, " - " ,( IF(F161=0,D161*E161+K161,"Closed")))</f>
        <v/>
      </c>
      <c r="S161" s="150" t="n"/>
      <c r="T161" s="215">
        <f>0</f>
        <v/>
      </c>
      <c r="U161" s="216">
        <f>0.001*L161</f>
        <v/>
      </c>
      <c r="V161" s="229">
        <f>0.0000325*L161</f>
        <v/>
      </c>
      <c r="W161" s="217">
        <f>0.18*V161</f>
        <v/>
      </c>
      <c r="X161" s="230">
        <f>0.0000005*L161</f>
        <v/>
      </c>
      <c r="Y161" s="218">
        <f>0.000075*L161</f>
        <v/>
      </c>
      <c r="Z161" s="150" t="n"/>
      <c r="AA161" s="151" t="n"/>
      <c r="AB161" s="150" t="n"/>
      <c r="AC161" s="150" t="n"/>
      <c r="AD161" s="150" t="n"/>
      <c r="AE161" s="150" t="n"/>
      <c r="AF161" s="150" t="n"/>
      <c r="AG161" s="150" t="n"/>
    </row>
    <row r="162" ht="21.3" customHeight="1" s="144">
      <c r="A162" s="246" t="n"/>
      <c r="B162" s="200" t="n"/>
      <c r="C162" s="244" t="n"/>
      <c r="D162" s="222" t="n"/>
      <c r="E162" s="223" t="n"/>
      <c r="F162" s="223" t="n"/>
      <c r="G162" s="240" t="n"/>
      <c r="H162" s="274" t="n"/>
      <c r="I162" s="275">
        <f>D162*(F162-E162)                                            +N(" QTY*(buy price-Sell price ) ")</f>
        <v/>
      </c>
      <c r="J162" s="206">
        <f>IF(F162=0,"0.00",IF(H162="yes",-15.93+I162-SUM(T162:Y162),I162-SUM(T162:Y162)))</f>
        <v/>
      </c>
      <c r="K162" s="207">
        <f>IF(H162="yes",15.93+SUM(T162:Y162),SUM(T162:Y162))</f>
        <v/>
      </c>
      <c r="L162" s="208">
        <f>D162*(F162+E162)</f>
        <v/>
      </c>
      <c r="M162" s="276">
        <f>IF(J162="0.00"," - ",IF(J162&gt;0,"Profit","Loss"))</f>
        <v/>
      </c>
      <c r="N162" s="210">
        <f>IFERROR(J162/(D162*E162)," - ")</f>
        <v/>
      </c>
      <c r="O162" s="282" t="n"/>
      <c r="P162" s="279">
        <f>IFERROR((O162-E162)/E162,0)</f>
        <v/>
      </c>
      <c r="Q162" s="280">
        <f>IF(C162=0, " - ",C162)</f>
        <v/>
      </c>
      <c r="R162" s="281">
        <f>IF(D162=0, " - " ,( IF(F162=0,D162*E162+K162,"Closed")))</f>
        <v/>
      </c>
      <c r="S162" s="150" t="n"/>
      <c r="T162" s="215">
        <f>0</f>
        <v/>
      </c>
      <c r="U162" s="216">
        <f>0.001*L162</f>
        <v/>
      </c>
      <c r="V162" s="229">
        <f>0.0000325*L162</f>
        <v/>
      </c>
      <c r="W162" s="217">
        <f>0.18*V162</f>
        <v/>
      </c>
      <c r="X162" s="230">
        <f>0.0000005*L162</f>
        <v/>
      </c>
      <c r="Y162" s="218">
        <f>0.000075*L162</f>
        <v/>
      </c>
      <c r="Z162" s="150" t="n"/>
      <c r="AA162" s="151" t="n"/>
      <c r="AB162" s="150" t="n"/>
      <c r="AC162" s="150" t="n"/>
      <c r="AD162" s="150" t="n"/>
      <c r="AE162" s="150" t="n"/>
      <c r="AF162" s="150" t="n"/>
      <c r="AG162" s="150" t="n"/>
    </row>
    <row r="163" ht="21.3" customHeight="1" s="144">
      <c r="A163" s="219" t="n"/>
      <c r="B163" s="200" t="n"/>
      <c r="C163" s="244" t="n"/>
      <c r="D163" s="222" t="n"/>
      <c r="E163" s="223" t="n"/>
      <c r="F163" s="223" t="n"/>
      <c r="G163" s="240" t="n"/>
      <c r="H163" s="274" t="n"/>
      <c r="I163" s="275">
        <f>D163*(F163-E163)                                            +N(" QTY*(buy price-Sell price ) ")</f>
        <v/>
      </c>
      <c r="J163" s="206">
        <f>IF(F163=0,"0.00",IF(H163="yes",-15.93+I163-SUM(T163:Y163),I163-SUM(T163:Y163)))</f>
        <v/>
      </c>
      <c r="K163" s="207">
        <f>IF(H163="yes",15.93+SUM(T163:Y163),SUM(T163:Y163))</f>
        <v/>
      </c>
      <c r="L163" s="208">
        <f>D163*(F163+E163)</f>
        <v/>
      </c>
      <c r="M163" s="276">
        <f>IF(J163="0.00"," - ",IF(J163&gt;0,"Profit","Loss"))</f>
        <v/>
      </c>
      <c r="N163" s="210">
        <f>IFERROR(J163/(D163*E163)," - ")</f>
        <v/>
      </c>
      <c r="O163" s="282" t="n"/>
      <c r="P163" s="279">
        <f>IFERROR((O163-E163)/E163,0)</f>
        <v/>
      </c>
      <c r="Q163" s="280">
        <f>IF(C163=0, " - ",C163)</f>
        <v/>
      </c>
      <c r="R163" s="281">
        <f>IF(D163=0, " - " ,( IF(F163=0,D163*E163+K163,"Closed")))</f>
        <v/>
      </c>
      <c r="S163" s="150" t="n"/>
      <c r="T163" s="215">
        <f>0</f>
        <v/>
      </c>
      <c r="U163" s="216">
        <f>0.001*L163</f>
        <v/>
      </c>
      <c r="V163" s="229">
        <f>0.0000325*L163</f>
        <v/>
      </c>
      <c r="W163" s="217">
        <f>0.18*V163</f>
        <v/>
      </c>
      <c r="X163" s="230">
        <f>0.0000005*L163</f>
        <v/>
      </c>
      <c r="Y163" s="218">
        <f>0.000075*L163</f>
        <v/>
      </c>
      <c r="Z163" s="150" t="n"/>
      <c r="AA163" s="151" t="n"/>
      <c r="AB163" s="150" t="n"/>
      <c r="AC163" s="150" t="n"/>
      <c r="AD163" s="150" t="n"/>
      <c r="AE163" s="150" t="n"/>
      <c r="AF163" s="150" t="n"/>
      <c r="AG163" s="150" t="n"/>
    </row>
    <row r="164" ht="21.3" customHeight="1" s="144">
      <c r="A164" s="219" t="n"/>
      <c r="B164" s="200" t="n"/>
      <c r="C164" s="244" t="n"/>
      <c r="D164" s="222" t="n"/>
      <c r="E164" s="223" t="n"/>
      <c r="F164" s="223" t="n"/>
      <c r="G164" s="240" t="n"/>
      <c r="H164" s="274" t="n"/>
      <c r="I164" s="275">
        <f>D164*(F164-E164)                                            +N(" QTY*(buy price-Sell price ) ")</f>
        <v/>
      </c>
      <c r="J164" s="206">
        <f>IF(F164=0,"0.00",IF(H164="yes",-15.93+I164-SUM(T164:Y164),I164-SUM(T164:Y164)))</f>
        <v/>
      </c>
      <c r="K164" s="207">
        <f>IF(H164="yes",15.93+SUM(T164:Y164),SUM(T164:Y164))</f>
        <v/>
      </c>
      <c r="L164" s="208">
        <f>D164*(F164+E164)</f>
        <v/>
      </c>
      <c r="M164" s="276">
        <f>IF(J164="0.00"," - ",IF(J164&gt;0,"Profit","Loss"))</f>
        <v/>
      </c>
      <c r="N164" s="210">
        <f>IFERROR(J164/(D164*E164)," - ")</f>
        <v/>
      </c>
      <c r="O164" s="282" t="n"/>
      <c r="P164" s="279">
        <f>IFERROR((O164-E164)/E164,0)</f>
        <v/>
      </c>
      <c r="Q164" s="280">
        <f>IF(C164=0, " - ",C164)</f>
        <v/>
      </c>
      <c r="R164" s="281">
        <f>IF(D164=0, " - " ,( IF(F164=0,D164*E164+K164,"Closed")))</f>
        <v/>
      </c>
      <c r="S164" s="150" t="n"/>
      <c r="T164" s="215">
        <f>0</f>
        <v/>
      </c>
      <c r="U164" s="216">
        <f>0.001*L164</f>
        <v/>
      </c>
      <c r="V164" s="229">
        <f>0.0000325*L164</f>
        <v/>
      </c>
      <c r="W164" s="217">
        <f>0.18*V164</f>
        <v/>
      </c>
      <c r="X164" s="230">
        <f>0.0000005*L164</f>
        <v/>
      </c>
      <c r="Y164" s="218">
        <f>0.000075*L164</f>
        <v/>
      </c>
      <c r="Z164" s="150" t="n"/>
      <c r="AA164" s="151" t="n"/>
      <c r="AB164" s="150" t="n"/>
      <c r="AC164" s="150" t="n"/>
      <c r="AD164" s="150" t="n"/>
      <c r="AE164" s="150" t="n"/>
      <c r="AF164" s="150" t="n"/>
      <c r="AG164" s="150" t="n"/>
    </row>
    <row r="165" ht="21.3" customHeight="1" s="144">
      <c r="A165" s="199" t="n"/>
      <c r="B165" s="200" t="n"/>
      <c r="C165" s="244" t="n"/>
      <c r="D165" s="222" t="n"/>
      <c r="E165" s="223" t="n"/>
      <c r="F165" s="223" t="n"/>
      <c r="G165" s="240" t="n"/>
      <c r="H165" s="274" t="n"/>
      <c r="I165" s="275">
        <f>D165*(F165-E165)                                            +N(" QTY*(buy price-Sell price ) ")</f>
        <v/>
      </c>
      <c r="J165" s="206">
        <f>IF(F165=0,"0.00",IF(H165="yes",-15.93+I165-SUM(T165:Y165),I165-SUM(T165:Y165)))</f>
        <v/>
      </c>
      <c r="K165" s="207">
        <f>IF(H165="yes",15.93+SUM(T165:Y165),SUM(T165:Y165))</f>
        <v/>
      </c>
      <c r="L165" s="208">
        <f>D165*(F165+E165)</f>
        <v/>
      </c>
      <c r="M165" s="276">
        <f>IF(J165="0.00"," - ",IF(J165&gt;0,"Profit","Loss"))</f>
        <v/>
      </c>
      <c r="N165" s="210">
        <f>IFERROR(J165/(D165*E165)," - ")</f>
        <v/>
      </c>
      <c r="O165" s="282" t="n"/>
      <c r="P165" s="279">
        <f>IFERROR((O165-E165)/E165,0)</f>
        <v/>
      </c>
      <c r="Q165" s="280">
        <f>IF(C165=0, " - ",C165)</f>
        <v/>
      </c>
      <c r="R165" s="281">
        <f>IF(D165=0, " - " ,( IF(F165=0,D165*E165+K165,"Closed")))</f>
        <v/>
      </c>
      <c r="S165" s="150" t="n"/>
      <c r="T165" s="215">
        <f>0</f>
        <v/>
      </c>
      <c r="U165" s="216">
        <f>0.001*L165</f>
        <v/>
      </c>
      <c r="V165" s="229">
        <f>0.0000325*L165</f>
        <v/>
      </c>
      <c r="W165" s="217">
        <f>0.18*V165</f>
        <v/>
      </c>
      <c r="X165" s="230">
        <f>0.0000005*L165</f>
        <v/>
      </c>
      <c r="Y165" s="218">
        <f>0.000075*L165</f>
        <v/>
      </c>
      <c r="Z165" s="150" t="n"/>
      <c r="AA165" s="151" t="n"/>
      <c r="AB165" s="150" t="n"/>
      <c r="AC165" s="150" t="n"/>
      <c r="AD165" s="150" t="n"/>
      <c r="AE165" s="150" t="n"/>
      <c r="AF165" s="150" t="n"/>
      <c r="AG165" s="150" t="n"/>
    </row>
    <row r="166" ht="21.3" customHeight="1" s="144">
      <c r="A166" s="199" t="n"/>
      <c r="B166" s="200" t="n"/>
      <c r="C166" s="244" t="n"/>
      <c r="D166" s="222" t="n"/>
      <c r="E166" s="223" t="n"/>
      <c r="F166" s="223" t="n"/>
      <c r="G166" s="240" t="n"/>
      <c r="H166" s="274" t="n"/>
      <c r="I166" s="275">
        <f>D166*(F166-E166)                                            +N(" QTY*(buy price-Sell price ) ")</f>
        <v/>
      </c>
      <c r="J166" s="206">
        <f>IF(F166=0,"0.00",IF(H166="yes",-15.93+I166-SUM(T166:Y166),I166-SUM(T166:Y166)))</f>
        <v/>
      </c>
      <c r="K166" s="207">
        <f>IF(H166="yes",15.93+SUM(T166:Y166),SUM(T166:Y166))</f>
        <v/>
      </c>
      <c r="L166" s="208">
        <f>D166*(F166+E166)</f>
        <v/>
      </c>
      <c r="M166" s="276">
        <f>IF(J166="0.00"," - ",IF(J166&gt;0,"Profit","Loss"))</f>
        <v/>
      </c>
      <c r="N166" s="210">
        <f>IFERROR(J166/(D166*E166)," - ")</f>
        <v/>
      </c>
      <c r="O166" s="282" t="n"/>
      <c r="P166" s="279">
        <f>IFERROR((O166-E166)/E166,0)</f>
        <v/>
      </c>
      <c r="Q166" s="280">
        <f>IF(C166=0, " - ",C166)</f>
        <v/>
      </c>
      <c r="R166" s="281">
        <f>IF(D166=0, " - " ,( IF(F166=0,D166*E166+K166,"Closed")))</f>
        <v/>
      </c>
      <c r="S166" s="150" t="n"/>
      <c r="T166" s="215">
        <f>0</f>
        <v/>
      </c>
      <c r="U166" s="216">
        <f>0.001*L166</f>
        <v/>
      </c>
      <c r="V166" s="229">
        <f>0.0000325*L166</f>
        <v/>
      </c>
      <c r="W166" s="217">
        <f>0.18*V166</f>
        <v/>
      </c>
      <c r="X166" s="230">
        <f>0.0000005*L166</f>
        <v/>
      </c>
      <c r="Y166" s="218">
        <f>0.000075*L166</f>
        <v/>
      </c>
      <c r="Z166" s="150" t="n"/>
      <c r="AA166" s="151" t="n"/>
      <c r="AB166" s="150" t="n"/>
      <c r="AC166" s="150" t="n"/>
      <c r="AD166" s="150" t="n"/>
      <c r="AE166" s="150" t="n"/>
      <c r="AF166" s="150" t="n"/>
      <c r="AG166" s="150" t="n"/>
    </row>
    <row r="167" ht="21.3" customHeight="1" s="144">
      <c r="A167" s="219" t="n"/>
      <c r="B167" s="200" t="n"/>
      <c r="C167" s="244" t="n"/>
      <c r="D167" s="222" t="n"/>
      <c r="E167" s="223" t="n"/>
      <c r="F167" s="223" t="n"/>
      <c r="G167" s="240" t="n"/>
      <c r="H167" s="274" t="n"/>
      <c r="I167" s="275">
        <f>D167*(F167-E167)                                            +N(" QTY*(buy price-Sell price ) ")</f>
        <v/>
      </c>
      <c r="J167" s="206">
        <f>IF(F167=0,"0.00",IF(H167="yes",-15.93+I167-SUM(T167:Y167),I167-SUM(T167:Y167)))</f>
        <v/>
      </c>
      <c r="K167" s="207">
        <f>IF(H167="yes",15.93+SUM(T167:Y167),SUM(T167:Y167))</f>
        <v/>
      </c>
      <c r="L167" s="208">
        <f>D167*(F167+E167)</f>
        <v/>
      </c>
      <c r="M167" s="276">
        <f>IF(J167="0.00"," - ",IF(J167&gt;0,"Profit","Loss"))</f>
        <v/>
      </c>
      <c r="N167" s="210">
        <f>IFERROR(J167/(D167*E167)," - ")</f>
        <v/>
      </c>
      <c r="O167" s="282" t="n"/>
      <c r="P167" s="279">
        <f>IFERROR((O167-E167)/E167,0)</f>
        <v/>
      </c>
      <c r="Q167" s="280">
        <f>IF(C167=0, " - ",C167)</f>
        <v/>
      </c>
      <c r="R167" s="281">
        <f>IF(D167=0, " - " ,( IF(F167=0,D167*E167+K167,"Closed")))</f>
        <v/>
      </c>
      <c r="S167" s="150" t="n"/>
      <c r="T167" s="215">
        <f>0</f>
        <v/>
      </c>
      <c r="U167" s="216">
        <f>0.001*L167</f>
        <v/>
      </c>
      <c r="V167" s="229">
        <f>0.0000325*L167</f>
        <v/>
      </c>
      <c r="W167" s="217">
        <f>0.18*V167</f>
        <v/>
      </c>
      <c r="X167" s="230">
        <f>0.0000005*L167</f>
        <v/>
      </c>
      <c r="Y167" s="218">
        <f>0.000075*L167</f>
        <v/>
      </c>
      <c r="Z167" s="150" t="n"/>
      <c r="AA167" s="151" t="n"/>
      <c r="AB167" s="150" t="n"/>
      <c r="AC167" s="150" t="n"/>
      <c r="AD167" s="150" t="n"/>
      <c r="AE167" s="150" t="n"/>
      <c r="AF167" s="150" t="n"/>
      <c r="AG167" s="150" t="n"/>
    </row>
    <row r="168" ht="21.3" customHeight="1" s="144">
      <c r="A168" s="199" t="n"/>
      <c r="B168" s="200" t="n"/>
      <c r="C168" s="244" t="n"/>
      <c r="D168" s="222" t="n"/>
      <c r="E168" s="223" t="n"/>
      <c r="F168" s="223" t="n"/>
      <c r="G168" s="240" t="n"/>
      <c r="H168" s="274" t="n"/>
      <c r="I168" s="275">
        <f>D168*(F168-E168)                                            +N(" QTY*(buy price-Sell price ) ")</f>
        <v/>
      </c>
      <c r="J168" s="206">
        <f>IF(F168=0,"0.00",IF(H168="yes",-15.93+I168-SUM(T168:Y168),I168-SUM(T168:Y168)))</f>
        <v/>
      </c>
      <c r="K168" s="207">
        <f>IF(H168="yes",15.93+SUM(T168:Y168),SUM(T168:Y168))</f>
        <v/>
      </c>
      <c r="L168" s="208">
        <f>D168*(F168+E168)</f>
        <v/>
      </c>
      <c r="M168" s="276">
        <f>IF(J168="0.00"," - ",IF(J168&gt;0,"Profit","Loss"))</f>
        <v/>
      </c>
      <c r="N168" s="210">
        <f>IFERROR(J168/(D168*E168)," - ")</f>
        <v/>
      </c>
      <c r="O168" s="282" t="n"/>
      <c r="P168" s="279">
        <f>IFERROR((O168-E168)/E168,0)</f>
        <v/>
      </c>
      <c r="Q168" s="280">
        <f>IF(C168=0, " - ",C168)</f>
        <v/>
      </c>
      <c r="R168" s="281">
        <f>IF(D168=0, " - " ,( IF(F168=0,D168*E168+K168,"Closed")))</f>
        <v/>
      </c>
      <c r="S168" s="150" t="n"/>
      <c r="T168" s="215">
        <f>0</f>
        <v/>
      </c>
      <c r="U168" s="216">
        <f>0.001*L168</f>
        <v/>
      </c>
      <c r="V168" s="229">
        <f>0.0000325*L168</f>
        <v/>
      </c>
      <c r="W168" s="217">
        <f>0.18*V168</f>
        <v/>
      </c>
      <c r="X168" s="230">
        <f>0.0000005*L168</f>
        <v/>
      </c>
      <c r="Y168" s="218">
        <f>0.000075*L168</f>
        <v/>
      </c>
      <c r="Z168" s="150" t="n"/>
      <c r="AA168" s="151" t="n"/>
      <c r="AB168" s="150" t="n"/>
      <c r="AC168" s="150" t="n"/>
      <c r="AD168" s="150" t="n"/>
      <c r="AE168" s="150" t="n"/>
      <c r="AF168" s="150" t="n"/>
      <c r="AG168" s="150" t="n"/>
    </row>
    <row r="169" ht="21.3" customHeight="1" s="144">
      <c r="A169" s="199" t="n"/>
      <c r="B169" s="200" t="n"/>
      <c r="C169" s="244" t="n"/>
      <c r="D169" s="222" t="n"/>
      <c r="E169" s="223" t="n"/>
      <c r="F169" s="223" t="n"/>
      <c r="G169" s="240" t="n"/>
      <c r="H169" s="274" t="n"/>
      <c r="I169" s="275">
        <f>D169*(F169-E169)                                            +N(" QTY*(buy price-Sell price ) ")</f>
        <v/>
      </c>
      <c r="J169" s="206">
        <f>IF(F169=0,"0.00",IF(H169="yes",-15.93+I169-SUM(T169:Y169),I169-SUM(T169:Y169)))</f>
        <v/>
      </c>
      <c r="K169" s="207">
        <f>IF(H169="yes",15.93+SUM(T169:Y169),SUM(T169:Y169))</f>
        <v/>
      </c>
      <c r="L169" s="208">
        <f>D169*(F169+E169)</f>
        <v/>
      </c>
      <c r="M169" s="276">
        <f>IF(J169="0.00"," - ",IF(J169&gt;0,"Profit","Loss"))</f>
        <v/>
      </c>
      <c r="N169" s="210">
        <f>IFERROR(J169/(D169*E169)," - ")</f>
        <v/>
      </c>
      <c r="O169" s="282" t="n"/>
      <c r="P169" s="279">
        <f>IFERROR((O169-E169)/E169,0)</f>
        <v/>
      </c>
      <c r="Q169" s="280">
        <f>IF(C169=0, " - ",C169)</f>
        <v/>
      </c>
      <c r="R169" s="281">
        <f>IF(D169=0, " - " ,( IF(F169=0,D169*E169+K169,"Closed")))</f>
        <v/>
      </c>
      <c r="S169" s="150" t="n"/>
      <c r="T169" s="215">
        <f>0</f>
        <v/>
      </c>
      <c r="U169" s="216">
        <f>0.001*L169</f>
        <v/>
      </c>
      <c r="V169" s="229">
        <f>0.0000325*L169</f>
        <v/>
      </c>
      <c r="W169" s="217">
        <f>0.18*V169</f>
        <v/>
      </c>
      <c r="X169" s="230">
        <f>0.0000005*L169</f>
        <v/>
      </c>
      <c r="Y169" s="218">
        <f>0.000075*L169</f>
        <v/>
      </c>
      <c r="Z169" s="150" t="n"/>
      <c r="AA169" s="151" t="n"/>
      <c r="AB169" s="150" t="n"/>
      <c r="AC169" s="150" t="n"/>
      <c r="AD169" s="150" t="n"/>
      <c r="AE169" s="150" t="n"/>
      <c r="AF169" s="150" t="n"/>
      <c r="AG169" s="150" t="n"/>
    </row>
    <row r="170" ht="21.3" customHeight="1" s="144">
      <c r="A170" s="199" t="n"/>
      <c r="B170" s="200" t="n"/>
      <c r="C170" s="244" t="n"/>
      <c r="D170" s="222" t="n"/>
      <c r="E170" s="223" t="n"/>
      <c r="F170" s="223" t="n"/>
      <c r="G170" s="240" t="n"/>
      <c r="H170" s="274" t="n"/>
      <c r="I170" s="275">
        <f>D170*(F170-E170)                                            +N(" QTY*(buy price-Sell price ) ")</f>
        <v/>
      </c>
      <c r="J170" s="206">
        <f>IF(F170=0,"0.00",IF(H170="yes",-15.93+I170-SUM(T170:Y170),I170-SUM(T170:Y170)))</f>
        <v/>
      </c>
      <c r="K170" s="207">
        <f>IF(H170="yes",15.93+SUM(T170:Y170),SUM(T170:Y170))</f>
        <v/>
      </c>
      <c r="L170" s="208">
        <f>D170*(F170+E170)</f>
        <v/>
      </c>
      <c r="M170" s="276">
        <f>IF(J170="0.00"," - ",IF(J170&gt;0,"Profit","Loss"))</f>
        <v/>
      </c>
      <c r="N170" s="210">
        <f>IFERROR(J170/(D170*E170)," - ")</f>
        <v/>
      </c>
      <c r="O170" s="282" t="n"/>
      <c r="P170" s="279">
        <f>IFERROR((O170-E170)/E170,0)</f>
        <v/>
      </c>
      <c r="Q170" s="280">
        <f>IF(C170=0, " - ",C170)</f>
        <v/>
      </c>
      <c r="R170" s="281">
        <f>IF(D170=0, " - " ,( IF(F170=0,D170*E170+K170,"Closed")))</f>
        <v/>
      </c>
      <c r="S170" s="150" t="n"/>
      <c r="T170" s="215">
        <f>0</f>
        <v/>
      </c>
      <c r="U170" s="216">
        <f>0.001*L170</f>
        <v/>
      </c>
      <c r="V170" s="229">
        <f>0.0000325*L170</f>
        <v/>
      </c>
      <c r="W170" s="217">
        <f>0.18*V170</f>
        <v/>
      </c>
      <c r="X170" s="230">
        <f>0.0000005*L170</f>
        <v/>
      </c>
      <c r="Y170" s="218">
        <f>0.000075*L170</f>
        <v/>
      </c>
      <c r="Z170" s="150" t="n"/>
      <c r="AA170" s="151" t="n"/>
      <c r="AB170" s="150" t="n"/>
      <c r="AC170" s="150" t="n"/>
      <c r="AD170" s="150" t="n"/>
      <c r="AE170" s="150" t="n"/>
      <c r="AF170" s="150" t="n"/>
      <c r="AG170" s="150" t="n"/>
    </row>
    <row r="171" ht="21.3" customHeight="1" s="144">
      <c r="A171" s="199" t="n"/>
      <c r="B171" s="200" t="n"/>
      <c r="C171" s="244" t="n"/>
      <c r="D171" s="222" t="n"/>
      <c r="E171" s="223" t="n"/>
      <c r="F171" s="223" t="n"/>
      <c r="G171" s="240" t="n"/>
      <c r="H171" s="274" t="n"/>
      <c r="I171" s="275">
        <f>D171*(F171-E171)                                            +N(" QTY*(buy price-Sell price ) ")</f>
        <v/>
      </c>
      <c r="J171" s="206">
        <f>IF(F171=0,"0.00",IF(H171="yes",-15.93+I171-SUM(T171:Y171),I171-SUM(T171:Y171)))</f>
        <v/>
      </c>
      <c r="K171" s="207">
        <f>IF(H171="yes",15.93+SUM(T171:Y171),SUM(T171:Y171))</f>
        <v/>
      </c>
      <c r="L171" s="208">
        <f>D171*(F171+E171)</f>
        <v/>
      </c>
      <c r="M171" s="276">
        <f>IF(J171="0.00"," - ",IF(J171&gt;0,"Profit","Loss"))</f>
        <v/>
      </c>
      <c r="N171" s="210">
        <f>IFERROR(J171/(D171*E171)," - ")</f>
        <v/>
      </c>
      <c r="O171" s="282" t="n"/>
      <c r="P171" s="279">
        <f>IFERROR((O171-E171)/E171,0)</f>
        <v/>
      </c>
      <c r="Q171" s="280">
        <f>IF(C171=0, " - ",C171)</f>
        <v/>
      </c>
      <c r="R171" s="281">
        <f>IF(D171=0, " - " ,( IF(F171=0,D171*E171+K171,"Closed")))</f>
        <v/>
      </c>
      <c r="S171" s="150" t="n"/>
      <c r="T171" s="215">
        <f>0</f>
        <v/>
      </c>
      <c r="U171" s="216">
        <f>0.001*L171</f>
        <v/>
      </c>
      <c r="V171" s="229">
        <f>0.0000325*L171</f>
        <v/>
      </c>
      <c r="W171" s="217">
        <f>0.18*V171</f>
        <v/>
      </c>
      <c r="X171" s="230">
        <f>0.0000005*L171</f>
        <v/>
      </c>
      <c r="Y171" s="218">
        <f>0.000075*L171</f>
        <v/>
      </c>
      <c r="Z171" s="150" t="n"/>
      <c r="AA171" s="151" t="n"/>
      <c r="AB171" s="150" t="n"/>
      <c r="AC171" s="150" t="n"/>
      <c r="AD171" s="150" t="n"/>
      <c r="AE171" s="150" t="n"/>
      <c r="AF171" s="150" t="n"/>
      <c r="AG171" s="150" t="n"/>
    </row>
    <row r="172" ht="21.3" customHeight="1" s="144">
      <c r="A172" s="219" t="n"/>
      <c r="B172" s="200" t="n"/>
      <c r="C172" s="244" t="n"/>
      <c r="D172" s="222" t="n"/>
      <c r="E172" s="223" t="n"/>
      <c r="F172" s="223" t="n"/>
      <c r="G172" s="240" t="n"/>
      <c r="H172" s="274" t="n"/>
      <c r="I172" s="275">
        <f>D172*(F172-E172)                                            +N(" QTY*(buy price-Sell price ) ")</f>
        <v/>
      </c>
      <c r="J172" s="206">
        <f>IF(F172=0,"0.00",IF(H172="yes",-15.93+I172-SUM(T172:Y172),I172-SUM(T172:Y172)))</f>
        <v/>
      </c>
      <c r="K172" s="207">
        <f>IF(H172="yes",15.93+SUM(T172:Y172),SUM(T172:Y172))</f>
        <v/>
      </c>
      <c r="L172" s="208">
        <f>D172*(F172+E172)</f>
        <v/>
      </c>
      <c r="M172" s="276">
        <f>IF(J172="0.00"," - ",IF(J172&gt;0,"Profit","Loss"))</f>
        <v/>
      </c>
      <c r="N172" s="210">
        <f>IFERROR(J172/(D172*E172)," - ")</f>
        <v/>
      </c>
      <c r="O172" s="282" t="n"/>
      <c r="P172" s="279">
        <f>IFERROR((O172-E172)/E172,0)</f>
        <v/>
      </c>
      <c r="Q172" s="280">
        <f>IF(C172=0, " - ",C172)</f>
        <v/>
      </c>
      <c r="R172" s="281">
        <f>IF(D172=0, " - " ,( IF(F172=0,D172*E172+K172,"Closed")))</f>
        <v/>
      </c>
      <c r="S172" s="150" t="n"/>
      <c r="T172" s="215">
        <f>0</f>
        <v/>
      </c>
      <c r="U172" s="216">
        <f>0.001*L172</f>
        <v/>
      </c>
      <c r="V172" s="229">
        <f>0.0000325*L172</f>
        <v/>
      </c>
      <c r="W172" s="217">
        <f>0.18*V172</f>
        <v/>
      </c>
      <c r="X172" s="230">
        <f>0.0000005*L172</f>
        <v/>
      </c>
      <c r="Y172" s="218">
        <f>0.000075*L172</f>
        <v/>
      </c>
      <c r="Z172" s="150" t="n"/>
      <c r="AA172" s="151" t="n"/>
      <c r="AB172" s="150" t="n"/>
      <c r="AC172" s="150" t="n"/>
      <c r="AD172" s="150" t="n"/>
      <c r="AE172" s="150" t="n"/>
      <c r="AF172" s="150" t="n"/>
      <c r="AG172" s="150" t="n"/>
    </row>
    <row r="173" ht="21.3" customHeight="1" s="144">
      <c r="A173" s="199" t="n"/>
      <c r="B173" s="200" t="n"/>
      <c r="C173" s="244" t="n"/>
      <c r="D173" s="222" t="n"/>
      <c r="E173" s="223" t="n"/>
      <c r="F173" s="223" t="n"/>
      <c r="G173" s="240" t="n"/>
      <c r="H173" s="274" t="n"/>
      <c r="I173" s="275">
        <f>D173*(F173-E173)                                            +N(" QTY*(buy price-Sell price ) ")</f>
        <v/>
      </c>
      <c r="J173" s="206">
        <f>IF(F173=0,"0.00",IF(H173="yes",-15.93+I173-SUM(T173:Y173),I173-SUM(T173:Y173)))</f>
        <v/>
      </c>
      <c r="K173" s="207">
        <f>IF(H173="yes",15.93+SUM(T173:Y173),SUM(T173:Y173))</f>
        <v/>
      </c>
      <c r="L173" s="208">
        <f>D173*(F173+E173)</f>
        <v/>
      </c>
      <c r="M173" s="276">
        <f>IF(J173="0.00"," - ",IF(J173&gt;0,"Profit","Loss"))</f>
        <v/>
      </c>
      <c r="N173" s="210">
        <f>IFERROR(J173/(D173*E173)," - ")</f>
        <v/>
      </c>
      <c r="O173" s="282" t="n"/>
      <c r="P173" s="279">
        <f>IFERROR((O173-E173)/E173,0)</f>
        <v/>
      </c>
      <c r="Q173" s="280">
        <f>IF(C173=0, " - ",C173)</f>
        <v/>
      </c>
      <c r="R173" s="281">
        <f>IF(D173=0, " - " ,( IF(F173=0,D173*E173+K173,"Closed")))</f>
        <v/>
      </c>
      <c r="S173" s="150" t="n"/>
      <c r="T173" s="215">
        <f>0</f>
        <v/>
      </c>
      <c r="U173" s="216">
        <f>0.001*L173</f>
        <v/>
      </c>
      <c r="V173" s="229">
        <f>0.0000325*L173</f>
        <v/>
      </c>
      <c r="W173" s="217">
        <f>0.18*V173</f>
        <v/>
      </c>
      <c r="X173" s="230">
        <f>0.0000005*L173</f>
        <v/>
      </c>
      <c r="Y173" s="218">
        <f>0.000075*L173</f>
        <v/>
      </c>
      <c r="Z173" s="150" t="n"/>
      <c r="AA173" s="151" t="n"/>
      <c r="AB173" s="150" t="n"/>
      <c r="AC173" s="150" t="n"/>
      <c r="AD173" s="150" t="n"/>
      <c r="AE173" s="150" t="n"/>
      <c r="AF173" s="150" t="n"/>
      <c r="AG173" s="150" t="n"/>
    </row>
    <row r="174" ht="21.3" customHeight="1" s="144">
      <c r="A174" s="219" t="n"/>
      <c r="B174" s="200" t="n"/>
      <c r="C174" s="244" t="n"/>
      <c r="D174" s="222" t="n"/>
      <c r="E174" s="223" t="n"/>
      <c r="F174" s="223" t="n"/>
      <c r="G174" s="240" t="n"/>
      <c r="H174" s="274" t="n"/>
      <c r="I174" s="275">
        <f>D174*(F174-E174)                                            +N(" QTY*(buy price-Sell price ) ")</f>
        <v/>
      </c>
      <c r="J174" s="206">
        <f>IF(F174=0,"0.00",IF(H174="yes",-15.93+I174-SUM(T174:Y174),I174-SUM(T174:Y174)))</f>
        <v/>
      </c>
      <c r="K174" s="207">
        <f>IF(H174="yes",15.93+SUM(T174:Y174),SUM(T174:Y174))</f>
        <v/>
      </c>
      <c r="L174" s="208">
        <f>D174*(F174+E174)</f>
        <v/>
      </c>
      <c r="M174" s="276">
        <f>IF(J174="0.00"," - ",IF(J174&gt;0,"Profit","Loss"))</f>
        <v/>
      </c>
      <c r="N174" s="210">
        <f>IFERROR(J174/(D174*E174)," - ")</f>
        <v/>
      </c>
      <c r="O174" s="282" t="n"/>
      <c r="P174" s="279">
        <f>IFERROR((O174-E174)/E174,0)</f>
        <v/>
      </c>
      <c r="Q174" s="280">
        <f>IF(C174=0, " - ",C174)</f>
        <v/>
      </c>
      <c r="R174" s="281">
        <f>IF(D174=0, " - " ,( IF(F174=0,D174*E174+K174,"Closed")))</f>
        <v/>
      </c>
      <c r="S174" s="150" t="n"/>
      <c r="T174" s="215">
        <f>0</f>
        <v/>
      </c>
      <c r="U174" s="216">
        <f>0.001*L174</f>
        <v/>
      </c>
      <c r="V174" s="229">
        <f>0.0000325*L174</f>
        <v/>
      </c>
      <c r="W174" s="217">
        <f>0.18*V174</f>
        <v/>
      </c>
      <c r="X174" s="230">
        <f>0.0000005*L174</f>
        <v/>
      </c>
      <c r="Y174" s="218">
        <f>0.000075*L174</f>
        <v/>
      </c>
      <c r="Z174" s="150" t="n"/>
      <c r="AA174" s="151" t="n"/>
      <c r="AB174" s="150" t="n"/>
      <c r="AC174" s="150" t="n"/>
      <c r="AD174" s="150" t="n"/>
      <c r="AE174" s="150" t="n"/>
      <c r="AF174" s="150" t="n"/>
      <c r="AG174" s="150" t="n"/>
    </row>
    <row r="175" ht="21.3" customHeight="1" s="144">
      <c r="A175" s="219" t="n"/>
      <c r="B175" s="200" t="n"/>
      <c r="C175" s="244" t="n"/>
      <c r="D175" s="222" t="n"/>
      <c r="E175" s="223" t="n"/>
      <c r="F175" s="223" t="n"/>
      <c r="G175" s="240" t="n"/>
      <c r="H175" s="274" t="n"/>
      <c r="I175" s="275">
        <f>D175*(F175-E175)                                            +N(" QTY*(buy price-Sell price ) ")</f>
        <v/>
      </c>
      <c r="J175" s="206">
        <f>IF(F175=0,"0.00",IF(H175="yes",-15.93+I175-SUM(T175:Y175),I175-SUM(T175:Y175)))</f>
        <v/>
      </c>
      <c r="K175" s="207">
        <f>IF(H175="yes",15.93+SUM(T175:Y175),SUM(T175:Y175))</f>
        <v/>
      </c>
      <c r="L175" s="208">
        <f>D175*(F175+E175)</f>
        <v/>
      </c>
      <c r="M175" s="276">
        <f>IF(J175="0.00"," - ",IF(J175&gt;0,"Profit","Loss"))</f>
        <v/>
      </c>
      <c r="N175" s="210">
        <f>IFERROR(J175/(D175*E175)," - ")</f>
        <v/>
      </c>
      <c r="O175" s="282" t="n"/>
      <c r="P175" s="279">
        <f>IFERROR((O175-E175)/E175,0)</f>
        <v/>
      </c>
      <c r="Q175" s="280">
        <f>IF(C175=0, " - ",C175)</f>
        <v/>
      </c>
      <c r="R175" s="281">
        <f>IF(D175=0, " - " ,( IF(F175=0,D175*E175+K175,"Closed")))</f>
        <v/>
      </c>
      <c r="S175" s="150" t="n"/>
      <c r="T175" s="215">
        <f>0</f>
        <v/>
      </c>
      <c r="U175" s="216">
        <f>0.001*L175</f>
        <v/>
      </c>
      <c r="V175" s="229">
        <f>0.0000325*L175</f>
        <v/>
      </c>
      <c r="W175" s="217">
        <f>0.18*V175</f>
        <v/>
      </c>
      <c r="X175" s="230">
        <f>0.0000005*L175</f>
        <v/>
      </c>
      <c r="Y175" s="218">
        <f>0.000075*L175</f>
        <v/>
      </c>
      <c r="Z175" s="150" t="n"/>
      <c r="AA175" s="151" t="n"/>
      <c r="AB175" s="150" t="n"/>
      <c r="AC175" s="150" t="n"/>
      <c r="AD175" s="150" t="n"/>
      <c r="AE175" s="150" t="n"/>
      <c r="AF175" s="150" t="n"/>
      <c r="AG175" s="150" t="n"/>
    </row>
    <row r="176" ht="21.3" customHeight="1" s="144">
      <c r="A176" s="219" t="n"/>
      <c r="B176" s="200" t="n"/>
      <c r="C176" s="244" t="n"/>
      <c r="D176" s="222" t="n"/>
      <c r="E176" s="223" t="n"/>
      <c r="F176" s="223" t="n"/>
      <c r="G176" s="240" t="n"/>
      <c r="H176" s="274" t="n"/>
      <c r="I176" s="275">
        <f>D176*(F176-E176)                                            +N(" QTY*(buy price-Sell price ) ")</f>
        <v/>
      </c>
      <c r="J176" s="206">
        <f>IF(F176=0,"0.00",IF(H176="yes",-15.93+I176-SUM(T176:Y176),I176-SUM(T176:Y176)))</f>
        <v/>
      </c>
      <c r="K176" s="207">
        <f>IF(H176="yes",15.93+SUM(T176:Y176),SUM(T176:Y176))</f>
        <v/>
      </c>
      <c r="L176" s="208">
        <f>D176*(F176+E176)</f>
        <v/>
      </c>
      <c r="M176" s="276">
        <f>IF(J176="0.00"," - ",IF(J176&gt;0,"Profit","Loss"))</f>
        <v/>
      </c>
      <c r="N176" s="210">
        <f>IFERROR(J176/(D176*E176)," - ")</f>
        <v/>
      </c>
      <c r="O176" s="282" t="n"/>
      <c r="P176" s="279">
        <f>IFERROR((O176-E176)/E176,0)</f>
        <v/>
      </c>
      <c r="Q176" s="280">
        <f>IF(C176=0, " - ",C176)</f>
        <v/>
      </c>
      <c r="R176" s="281">
        <f>IF(D176=0, " - " ,( IF(F176=0,D176*E176+K176,"Closed")))</f>
        <v/>
      </c>
      <c r="S176" s="150" t="n"/>
      <c r="T176" s="215">
        <f>0</f>
        <v/>
      </c>
      <c r="U176" s="216">
        <f>0.001*L176</f>
        <v/>
      </c>
      <c r="V176" s="229">
        <f>0.0000325*L176</f>
        <v/>
      </c>
      <c r="W176" s="217">
        <f>0.18*V176</f>
        <v/>
      </c>
      <c r="X176" s="230">
        <f>0.0000005*L176</f>
        <v/>
      </c>
      <c r="Y176" s="218">
        <f>0.000075*L176</f>
        <v/>
      </c>
      <c r="Z176" s="150" t="n"/>
      <c r="AA176" s="151" t="n"/>
      <c r="AB176" s="150" t="n"/>
      <c r="AC176" s="150" t="n"/>
      <c r="AD176" s="150" t="n"/>
      <c r="AE176" s="150" t="n"/>
      <c r="AF176" s="150" t="n"/>
      <c r="AG176" s="150" t="n"/>
    </row>
    <row r="177" ht="21.3" customHeight="1" s="144">
      <c r="A177" s="219" t="inlineStr">
        <is>
          <t>/</t>
        </is>
      </c>
      <c r="B177" s="200" t="n"/>
      <c r="C177" s="244" t="n"/>
      <c r="D177" s="222" t="n"/>
      <c r="E177" s="223" t="n"/>
      <c r="F177" s="223" t="n"/>
      <c r="G177" s="240" t="n"/>
      <c r="H177" s="274" t="n"/>
      <c r="I177" s="275">
        <f>D177*(F177-E177)                                            +N(" QTY*(buy price-Sell price ) ")</f>
        <v/>
      </c>
      <c r="J177" s="206">
        <f>IF(F177=0,"0.00",IF(H177="yes",-15.93+I177-SUM(T177:Y177),I177-SUM(T177:Y177)))</f>
        <v/>
      </c>
      <c r="K177" s="207">
        <f>IF(H177="yes",15.93+SUM(T177:Y177),SUM(T177:Y177))</f>
        <v/>
      </c>
      <c r="L177" s="208">
        <f>D177*(F177+E177)</f>
        <v/>
      </c>
      <c r="M177" s="276">
        <f>IF(J177="0.00"," - ",IF(J177&gt;0,"Profit","Loss"))</f>
        <v/>
      </c>
      <c r="N177" s="210">
        <f>IFERROR(J177/(D177*E177)," - ")</f>
        <v/>
      </c>
      <c r="O177" s="282" t="n"/>
      <c r="P177" s="279">
        <f>IFERROR((O177-E177)/E177,0)</f>
        <v/>
      </c>
      <c r="Q177" s="280">
        <f>IF(C177=0, " - ",C177)</f>
        <v/>
      </c>
      <c r="R177" s="281">
        <f>IF(D177=0, " - " ,( IF(F177=0,D177*E177+K177,"Closed")))</f>
        <v/>
      </c>
      <c r="S177" s="150" t="n"/>
      <c r="T177" s="215">
        <f>0</f>
        <v/>
      </c>
      <c r="U177" s="216">
        <f>0.001*L177</f>
        <v/>
      </c>
      <c r="V177" s="229">
        <f>0.0000325*L177</f>
        <v/>
      </c>
      <c r="W177" s="217">
        <f>0.18*V177</f>
        <v/>
      </c>
      <c r="X177" s="230">
        <f>0.0000005*L177</f>
        <v/>
      </c>
      <c r="Y177" s="218">
        <f>0.000075*L177</f>
        <v/>
      </c>
      <c r="Z177" s="150" t="n"/>
      <c r="AA177" s="151" t="n"/>
      <c r="AB177" s="150" t="n"/>
      <c r="AC177" s="150" t="n"/>
      <c r="AD177" s="150" t="n"/>
      <c r="AE177" s="150" t="n"/>
      <c r="AF177" s="150" t="n"/>
      <c r="AG177" s="150" t="n"/>
    </row>
    <row r="178" ht="21.3" customHeight="1" s="144">
      <c r="A178" s="219" t="n"/>
      <c r="B178" s="200" t="n"/>
      <c r="C178" s="244" t="n"/>
      <c r="D178" s="222" t="n"/>
      <c r="E178" s="223" t="n"/>
      <c r="F178" s="223" t="n"/>
      <c r="G178" s="240" t="n"/>
      <c r="H178" s="274" t="n"/>
      <c r="I178" s="275">
        <f>D178*(F178-E178)                                            +N(" QTY*(buy price-Sell price ) ")</f>
        <v/>
      </c>
      <c r="J178" s="206">
        <f>IF(F178=0,"0.00",IF(H178="yes",-15.93+I178-SUM(T178:Y178),I178-SUM(T178:Y178)))</f>
        <v/>
      </c>
      <c r="K178" s="207">
        <f>IF(H178="yes",15.93+SUM(T178:Y178),SUM(T178:Y178))</f>
        <v/>
      </c>
      <c r="L178" s="208">
        <f>D178*(F178+E178)</f>
        <v/>
      </c>
      <c r="M178" s="276">
        <f>IF(J178="0.00"," - ",IF(J178&gt;0,"Profit","Loss"))</f>
        <v/>
      </c>
      <c r="N178" s="210">
        <f>IFERROR(J178/(D178*E178)," - ")</f>
        <v/>
      </c>
      <c r="O178" s="282" t="n"/>
      <c r="P178" s="279">
        <f>IFERROR((O178-E178)/E178,0)</f>
        <v/>
      </c>
      <c r="Q178" s="280">
        <f>IF(C178=0, " - ",C178)</f>
        <v/>
      </c>
      <c r="R178" s="281">
        <f>IF(D178=0, " - " ,( IF(F178=0,D178*E178+K178,"Closed")))</f>
        <v/>
      </c>
      <c r="S178" s="150" t="n"/>
      <c r="T178" s="215">
        <f>0</f>
        <v/>
      </c>
      <c r="U178" s="216">
        <f>0.001*L178</f>
        <v/>
      </c>
      <c r="V178" s="229">
        <f>0.0000325*L178</f>
        <v/>
      </c>
      <c r="W178" s="217">
        <f>0.18*V178</f>
        <v/>
      </c>
      <c r="X178" s="230">
        <f>0.0000005*L178</f>
        <v/>
      </c>
      <c r="Y178" s="218">
        <f>0.000075*L178</f>
        <v/>
      </c>
      <c r="Z178" s="150" t="n"/>
      <c r="AA178" s="151" t="n"/>
      <c r="AB178" s="150" t="n"/>
      <c r="AC178" s="150" t="n"/>
      <c r="AD178" s="150" t="n"/>
      <c r="AE178" s="150" t="n"/>
      <c r="AF178" s="150" t="n"/>
      <c r="AG178" s="150" t="n"/>
    </row>
    <row r="179" ht="21.3" customHeight="1" s="144">
      <c r="A179" s="219" t="n"/>
      <c r="B179" s="200" t="n"/>
      <c r="C179" s="244" t="n"/>
      <c r="D179" s="222" t="n"/>
      <c r="E179" s="223" t="n"/>
      <c r="F179" s="223" t="n"/>
      <c r="G179" s="240" t="n"/>
      <c r="H179" s="274" t="n"/>
      <c r="I179" s="275">
        <f>D179*(F179-E179)                                            +N(" QTY*(buy price-Sell price ) ")</f>
        <v/>
      </c>
      <c r="J179" s="206">
        <f>IF(F179=0,"0.00",IF(H179="yes",-15.93+I179-SUM(T179:Y179),I179-SUM(T179:Y179)))</f>
        <v/>
      </c>
      <c r="K179" s="207">
        <f>IF(H179="yes",15.93+SUM(T179:Y179),SUM(T179:Y179))</f>
        <v/>
      </c>
      <c r="L179" s="208">
        <f>D179*(F179+E179)</f>
        <v/>
      </c>
      <c r="M179" s="276">
        <f>IF(J179="0.00"," - ",IF(J179&gt;0,"Profit","Loss"))</f>
        <v/>
      </c>
      <c r="N179" s="210">
        <f>IFERROR(J179/(D179*E179)," - ")</f>
        <v/>
      </c>
      <c r="O179" s="282" t="n"/>
      <c r="P179" s="279">
        <f>IFERROR((O179-E179)/E179,0)</f>
        <v/>
      </c>
      <c r="Q179" s="280">
        <f>IF(C179=0, " - ",C179)</f>
        <v/>
      </c>
      <c r="R179" s="281">
        <f>IF(D179=0, " - " ,( IF(F179=0,D179*E179+K179,"Closed")))</f>
        <v/>
      </c>
      <c r="S179" s="150" t="n"/>
      <c r="T179" s="215">
        <f>0</f>
        <v/>
      </c>
      <c r="U179" s="216">
        <f>0.001*L179</f>
        <v/>
      </c>
      <c r="V179" s="229">
        <f>0.0000325*L179</f>
        <v/>
      </c>
      <c r="W179" s="217">
        <f>0.18*V179</f>
        <v/>
      </c>
      <c r="X179" s="230">
        <f>0.0000005*L179</f>
        <v/>
      </c>
      <c r="Y179" s="218">
        <f>0.000075*L179</f>
        <v/>
      </c>
      <c r="Z179" s="150" t="n"/>
      <c r="AA179" s="151" t="n"/>
      <c r="AB179" s="150" t="n"/>
      <c r="AC179" s="150" t="n"/>
      <c r="AD179" s="150" t="n"/>
      <c r="AE179" s="150" t="n"/>
      <c r="AF179" s="150" t="n"/>
      <c r="AG179" s="150" t="n"/>
    </row>
    <row r="180" ht="21.3" customHeight="1" s="144">
      <c r="A180" s="219" t="n"/>
      <c r="B180" s="200" t="n"/>
      <c r="C180" s="244" t="n"/>
      <c r="D180" s="222" t="n"/>
      <c r="E180" s="223" t="n"/>
      <c r="F180" s="223" t="n"/>
      <c r="G180" s="240" t="n"/>
      <c r="H180" s="274" t="n"/>
      <c r="I180" s="275">
        <f>D180*(F180-E180)                                            +N(" QTY*(buy price-Sell price ) ")</f>
        <v/>
      </c>
      <c r="J180" s="206">
        <f>IF(F180=0,"0.00",IF(H180="yes",-15.93+I180-SUM(T180:Y180),I180-SUM(T180:Y180)))</f>
        <v/>
      </c>
      <c r="K180" s="207">
        <f>IF(H180="yes",15.93+SUM(T180:Y180),SUM(T180:Y180))</f>
        <v/>
      </c>
      <c r="L180" s="208">
        <f>D180*(F180+E180)</f>
        <v/>
      </c>
      <c r="M180" s="276">
        <f>IF(J180="0.00"," - ",IF(J180&gt;0,"Profit","Loss"))</f>
        <v/>
      </c>
      <c r="N180" s="210">
        <f>IFERROR(J180/(D180*E180)," - ")</f>
        <v/>
      </c>
      <c r="O180" s="282" t="n"/>
      <c r="P180" s="279">
        <f>IFERROR((O180-E180)/E180,0)</f>
        <v/>
      </c>
      <c r="Q180" s="280">
        <f>IF(C180=0, " - ",C180)</f>
        <v/>
      </c>
      <c r="R180" s="281">
        <f>IF(D180=0, " - " ,( IF(F180=0,D180*E180+K180,"Closed")))</f>
        <v/>
      </c>
      <c r="S180" s="150" t="n"/>
      <c r="T180" s="215">
        <f>0</f>
        <v/>
      </c>
      <c r="U180" s="216">
        <f>0.001*L180</f>
        <v/>
      </c>
      <c r="V180" s="229">
        <f>0.0000325*L180</f>
        <v/>
      </c>
      <c r="W180" s="217">
        <f>0.18*V180</f>
        <v/>
      </c>
      <c r="X180" s="230">
        <f>0.0000005*L180</f>
        <v/>
      </c>
      <c r="Y180" s="218">
        <f>0.000075*L180</f>
        <v/>
      </c>
      <c r="Z180" s="150" t="n"/>
      <c r="AA180" s="151" t="n"/>
      <c r="AB180" s="150" t="n"/>
      <c r="AC180" s="150" t="n"/>
      <c r="AD180" s="150" t="n"/>
      <c r="AE180" s="150" t="n"/>
      <c r="AF180" s="150" t="n"/>
      <c r="AG180" s="150" t="n"/>
    </row>
    <row r="181" ht="21.3" customHeight="1" s="144">
      <c r="A181" s="219" t="n"/>
      <c r="B181" s="200" t="n"/>
      <c r="C181" s="244" t="n"/>
      <c r="D181" s="222" t="n"/>
      <c r="E181" s="223" t="n"/>
      <c r="F181" s="223" t="n"/>
      <c r="G181" s="240" t="n"/>
      <c r="H181" s="274" t="n"/>
      <c r="I181" s="275">
        <f>D181*(F181-E181)                                            +N(" QTY*(buy price-Sell price ) ")</f>
        <v/>
      </c>
      <c r="J181" s="206">
        <f>IF(F181=0,"0.00",IF(H181="yes",-15.93+I181-SUM(T181:Y181),I181-SUM(T181:Y181)))</f>
        <v/>
      </c>
      <c r="K181" s="207">
        <f>IF(H181="yes",15.93+SUM(T181:Y181),SUM(T181:Y181))</f>
        <v/>
      </c>
      <c r="L181" s="208">
        <f>D181*(F181+E181)</f>
        <v/>
      </c>
      <c r="M181" s="276">
        <f>IF(J181="0.00"," - ",IF(J181&gt;0,"Profit","Loss"))</f>
        <v/>
      </c>
      <c r="N181" s="210">
        <f>IFERROR(J181/(D181*E181)," - ")</f>
        <v/>
      </c>
      <c r="O181" s="282" t="n"/>
      <c r="P181" s="279">
        <f>IFERROR((O181-E181)/E181,0)</f>
        <v/>
      </c>
      <c r="Q181" s="280">
        <f>IF(C181=0, " - ",C181)</f>
        <v/>
      </c>
      <c r="R181" s="281">
        <f>IF(D181=0, " - " ,( IF(F181=0,D181*E181+K181,"Closed")))</f>
        <v/>
      </c>
      <c r="S181" s="150" t="n"/>
      <c r="T181" s="215">
        <f>0</f>
        <v/>
      </c>
      <c r="U181" s="216">
        <f>0.001*L181</f>
        <v/>
      </c>
      <c r="V181" s="229">
        <f>0.0000325*L181</f>
        <v/>
      </c>
      <c r="W181" s="217">
        <f>0.18*V181</f>
        <v/>
      </c>
      <c r="X181" s="230">
        <f>0.0000005*L181</f>
        <v/>
      </c>
      <c r="Y181" s="218">
        <f>0.000075*L181</f>
        <v/>
      </c>
      <c r="Z181" s="150" t="n"/>
      <c r="AA181" s="151" t="n"/>
      <c r="AB181" s="150" t="n"/>
      <c r="AC181" s="150" t="n"/>
      <c r="AD181" s="150" t="n"/>
      <c r="AE181" s="150" t="n"/>
      <c r="AF181" s="150" t="n"/>
      <c r="AG181" s="150" t="n"/>
    </row>
    <row r="182" ht="21.3" customHeight="1" s="144">
      <c r="A182" s="219" t="n"/>
      <c r="B182" s="200" t="n"/>
      <c r="C182" s="244" t="n"/>
      <c r="D182" s="222" t="n"/>
      <c r="E182" s="223" t="n"/>
      <c r="F182" s="223" t="n"/>
      <c r="G182" s="240" t="n"/>
      <c r="H182" s="274" t="n"/>
      <c r="I182" s="275">
        <f>D182*(F182-E182)                                            +N(" QTY*(buy price-Sell price ) ")</f>
        <v/>
      </c>
      <c r="J182" s="206">
        <f>IF(F182=0,"0.00",IF(H182="yes",-15.93+I182-SUM(T182:Y182),I182-SUM(T182:Y182)))</f>
        <v/>
      </c>
      <c r="K182" s="207">
        <f>IF(H182="yes",15.93+SUM(T182:Y182),SUM(T182:Y182))</f>
        <v/>
      </c>
      <c r="L182" s="208">
        <f>D182*(F182+E182)</f>
        <v/>
      </c>
      <c r="M182" s="276">
        <f>IF(J182="0.00"," - ",IF(J182&gt;0,"Profit","Loss"))</f>
        <v/>
      </c>
      <c r="N182" s="210">
        <f>IFERROR(J182/(D182*E182)," - ")</f>
        <v/>
      </c>
      <c r="O182" s="282" t="n"/>
      <c r="P182" s="279">
        <f>IFERROR((O182-E182)/E182,0)</f>
        <v/>
      </c>
      <c r="Q182" s="280">
        <f>IF(C182=0, " - ",C182)</f>
        <v/>
      </c>
      <c r="R182" s="281">
        <f>IF(D182=0, " - " ,( IF(F182=0,D182*E182+K182,"Closed")))</f>
        <v/>
      </c>
      <c r="S182" s="150" t="n"/>
      <c r="T182" s="215">
        <f>0</f>
        <v/>
      </c>
      <c r="U182" s="216">
        <f>0.001*L182</f>
        <v/>
      </c>
      <c r="V182" s="229">
        <f>0.0000325*L182</f>
        <v/>
      </c>
      <c r="W182" s="217">
        <f>0.18*V182</f>
        <v/>
      </c>
      <c r="X182" s="230">
        <f>0.0000005*L182</f>
        <v/>
      </c>
      <c r="Y182" s="218">
        <f>0.000075*L182</f>
        <v/>
      </c>
      <c r="Z182" s="150" t="n"/>
      <c r="AA182" s="151" t="n"/>
      <c r="AB182" s="150" t="n"/>
      <c r="AC182" s="150" t="n"/>
      <c r="AD182" s="150" t="n"/>
      <c r="AE182" s="150" t="n"/>
      <c r="AF182" s="150" t="n"/>
      <c r="AG182" s="150" t="n"/>
    </row>
    <row r="183" ht="21.3" customHeight="1" s="144">
      <c r="A183" s="219" t="n"/>
      <c r="B183" s="200" t="n"/>
      <c r="C183" s="244" t="n"/>
      <c r="D183" s="222" t="n"/>
      <c r="E183" s="223" t="n"/>
      <c r="F183" s="223" t="n"/>
      <c r="G183" s="240" t="n"/>
      <c r="H183" s="274" t="n"/>
      <c r="I183" s="275">
        <f>D183*(F183-E183)                                            +N(" QTY*(buy price-Sell price ) ")</f>
        <v/>
      </c>
      <c r="J183" s="206">
        <f>IF(F183=0,"0.00",IF(H183="yes",-15.93+I183-SUM(T183:Y183),I183-SUM(T183:Y183)))</f>
        <v/>
      </c>
      <c r="K183" s="207">
        <f>IF(H183="yes",15.93+SUM(T183:Y183),SUM(T183:Y183))</f>
        <v/>
      </c>
      <c r="L183" s="208">
        <f>D183*(F183+E183)</f>
        <v/>
      </c>
      <c r="M183" s="276">
        <f>IF(J183="0.00"," - ",IF(J183&gt;0,"Profit","Loss"))</f>
        <v/>
      </c>
      <c r="N183" s="210">
        <f>IFERROR(J183/(D183*E183)," - ")</f>
        <v/>
      </c>
      <c r="O183" s="282" t="n"/>
      <c r="P183" s="279">
        <f>IFERROR((O183-E183)/E183,0)</f>
        <v/>
      </c>
      <c r="Q183" s="280">
        <f>IF(C183=0, " - ",C183)</f>
        <v/>
      </c>
      <c r="R183" s="281">
        <f>IF(D183=0, " - " ,( IF(F183=0,D183*E183+K183,"Closed")))</f>
        <v/>
      </c>
      <c r="S183" s="150" t="n"/>
      <c r="T183" s="215">
        <f>0</f>
        <v/>
      </c>
      <c r="U183" s="216">
        <f>0.001*L183</f>
        <v/>
      </c>
      <c r="V183" s="229">
        <f>0.0000325*L183</f>
        <v/>
      </c>
      <c r="W183" s="217">
        <f>0.18*V183</f>
        <v/>
      </c>
      <c r="X183" s="230">
        <f>0.0000005*L183</f>
        <v/>
      </c>
      <c r="Y183" s="218">
        <f>0.000075*L183</f>
        <v/>
      </c>
      <c r="Z183" s="150" t="n"/>
      <c r="AA183" s="151" t="n"/>
      <c r="AB183" s="150" t="n"/>
      <c r="AC183" s="150" t="n"/>
      <c r="AD183" s="150" t="n"/>
      <c r="AE183" s="150" t="n"/>
      <c r="AF183" s="150" t="n"/>
      <c r="AG183" s="150" t="n"/>
    </row>
    <row r="184" ht="21.3" customHeight="1" s="144">
      <c r="A184" s="219" t="n"/>
      <c r="B184" s="200" t="n"/>
      <c r="C184" s="244" t="n"/>
      <c r="D184" s="222" t="n"/>
      <c r="E184" s="223" t="n"/>
      <c r="F184" s="223" t="n"/>
      <c r="G184" s="240" t="n"/>
      <c r="H184" s="274" t="n"/>
      <c r="I184" s="275">
        <f>D184*(F184-E184)                                            +N(" QTY*(buy price-Sell price ) ")</f>
        <v/>
      </c>
      <c r="J184" s="206">
        <f>IF(F184=0,"0.00",IF(H184="yes",-15.93+I184-SUM(T184:Y184),I184-SUM(T184:Y184)))</f>
        <v/>
      </c>
      <c r="K184" s="207">
        <f>IF(H184="yes",15.93+SUM(T184:Y184),SUM(T184:Y184))</f>
        <v/>
      </c>
      <c r="L184" s="208">
        <f>D184*(F184+E184)</f>
        <v/>
      </c>
      <c r="M184" s="276">
        <f>IF(J184="0.00"," - ",IF(J184&gt;0,"Profit","Loss"))</f>
        <v/>
      </c>
      <c r="N184" s="210">
        <f>IFERROR(J184/(D184*E184)," - ")</f>
        <v/>
      </c>
      <c r="O184" s="282" t="n"/>
      <c r="P184" s="279">
        <f>IFERROR((O184-E184)/E184,0)</f>
        <v/>
      </c>
      <c r="Q184" s="280">
        <f>IF(C184=0, " - ",C184)</f>
        <v/>
      </c>
      <c r="R184" s="281">
        <f>IF(D184=0, " - " ,( IF(F184=0,D184*E184+K184,"Closed")))</f>
        <v/>
      </c>
      <c r="S184" s="150" t="n"/>
      <c r="T184" s="215">
        <f>0</f>
        <v/>
      </c>
      <c r="U184" s="216">
        <f>0.001*L184</f>
        <v/>
      </c>
      <c r="V184" s="229">
        <f>0.0000325*L184</f>
        <v/>
      </c>
      <c r="W184" s="217">
        <f>0.18*V184</f>
        <v/>
      </c>
      <c r="X184" s="230">
        <f>0.0000005*L184</f>
        <v/>
      </c>
      <c r="Y184" s="218">
        <f>0.000075*L184</f>
        <v/>
      </c>
      <c r="Z184" s="150" t="n"/>
      <c r="AA184" s="151" t="n"/>
      <c r="AB184" s="150" t="n"/>
      <c r="AC184" s="150" t="n"/>
      <c r="AD184" s="150" t="n"/>
      <c r="AE184" s="150" t="n"/>
      <c r="AF184" s="150" t="n"/>
      <c r="AG184" s="150" t="n"/>
    </row>
    <row r="185" ht="21.3" customHeight="1" s="144">
      <c r="A185" s="219" t="n"/>
      <c r="B185" s="200" t="n"/>
      <c r="C185" s="244" t="n"/>
      <c r="D185" s="222" t="n"/>
      <c r="E185" s="223" t="n"/>
      <c r="F185" s="223" t="n"/>
      <c r="G185" s="240" t="n"/>
      <c r="H185" s="274" t="n"/>
      <c r="I185" s="275">
        <f>D185*(F185-E185)                                            +N(" QTY*(buy price-Sell price ) ")</f>
        <v/>
      </c>
      <c r="J185" s="206">
        <f>IF(F185=0,"0.00",IF(H185="yes",-15.93+I185-SUM(T185:Y185),I185-SUM(T185:Y185)))</f>
        <v/>
      </c>
      <c r="K185" s="207">
        <f>IF(H185="yes",15.93+SUM(T185:Y185),SUM(T185:Y185))</f>
        <v/>
      </c>
      <c r="L185" s="208">
        <f>D185*(F185+E185)</f>
        <v/>
      </c>
      <c r="M185" s="276">
        <f>IF(J185="0.00"," - ",IF(J185&gt;0,"Profit","Loss"))</f>
        <v/>
      </c>
      <c r="N185" s="210">
        <f>IFERROR(J185/(D185*E185)," - ")</f>
        <v/>
      </c>
      <c r="O185" s="282" t="n"/>
      <c r="P185" s="279">
        <f>IFERROR((O185-E185)/E185,0)</f>
        <v/>
      </c>
      <c r="Q185" s="280">
        <f>IF(C185=0, " - ",C185)</f>
        <v/>
      </c>
      <c r="R185" s="281">
        <f>IF(D185=0, " - " ,( IF(F185=0,D185*E185+K185,"Closed")))</f>
        <v/>
      </c>
      <c r="S185" s="150" t="n"/>
      <c r="T185" s="215">
        <f>0</f>
        <v/>
      </c>
      <c r="U185" s="216">
        <f>0.001*L185</f>
        <v/>
      </c>
      <c r="V185" s="229">
        <f>0.0000325*L185</f>
        <v/>
      </c>
      <c r="W185" s="217">
        <f>0.18*V185</f>
        <v/>
      </c>
      <c r="X185" s="230">
        <f>0.0000005*L185</f>
        <v/>
      </c>
      <c r="Y185" s="218">
        <f>0.000075*L185</f>
        <v/>
      </c>
      <c r="Z185" s="150" t="n"/>
      <c r="AA185" s="151" t="n"/>
      <c r="AB185" s="150" t="n"/>
      <c r="AC185" s="150" t="n"/>
      <c r="AD185" s="150" t="n"/>
      <c r="AE185" s="150" t="n"/>
      <c r="AF185" s="150" t="n"/>
      <c r="AG185" s="150" t="n"/>
    </row>
    <row r="186" ht="21.3" customHeight="1" s="144">
      <c r="A186" s="219" t="n"/>
      <c r="B186" s="200" t="n"/>
      <c r="C186" s="244" t="n"/>
      <c r="D186" s="222" t="n"/>
      <c r="E186" s="223" t="n"/>
      <c r="F186" s="223" t="n"/>
      <c r="G186" s="240" t="n"/>
      <c r="H186" s="274" t="n"/>
      <c r="I186" s="275">
        <f>D186*(F186-E186)                                            +N(" QTY*(buy price-Sell price ) ")</f>
        <v/>
      </c>
      <c r="J186" s="206">
        <f>IF(F186=0,"0.00",IF(H186="yes",-15.93+I186-SUM(T186:Y186),I186-SUM(T186:Y186)))</f>
        <v/>
      </c>
      <c r="K186" s="207">
        <f>IF(H186="yes",15.93+SUM(T186:Y186),SUM(T186:Y186))</f>
        <v/>
      </c>
      <c r="L186" s="208">
        <f>D186*(F186+E186)</f>
        <v/>
      </c>
      <c r="M186" s="276">
        <f>IF(J186="0.00"," - ",IF(J186&gt;0,"Profit","Loss"))</f>
        <v/>
      </c>
      <c r="N186" s="210">
        <f>IFERROR(J186/(D186*E186)," - ")</f>
        <v/>
      </c>
      <c r="O186" s="282" t="n"/>
      <c r="P186" s="279">
        <f>IFERROR((O186-E186)/E186,0)</f>
        <v/>
      </c>
      <c r="Q186" s="280">
        <f>IF(C186=0, " - ",C186)</f>
        <v/>
      </c>
      <c r="R186" s="281">
        <f>IF(D186=0, " - " ,( IF(F186=0,D186*E186+K186,"Closed")))</f>
        <v/>
      </c>
      <c r="S186" s="150" t="n"/>
      <c r="T186" s="215">
        <f>0</f>
        <v/>
      </c>
      <c r="U186" s="216">
        <f>0.001*L186</f>
        <v/>
      </c>
      <c r="V186" s="229">
        <f>0.0000325*L186</f>
        <v/>
      </c>
      <c r="W186" s="217">
        <f>0.18*V186</f>
        <v/>
      </c>
      <c r="X186" s="230">
        <f>0.0000005*L186</f>
        <v/>
      </c>
      <c r="Y186" s="218">
        <f>0.000075*L186</f>
        <v/>
      </c>
      <c r="Z186" s="150" t="n"/>
      <c r="AA186" s="151" t="n"/>
      <c r="AB186" s="150" t="n"/>
      <c r="AC186" s="150" t="n"/>
      <c r="AD186" s="150" t="n"/>
      <c r="AE186" s="150" t="n"/>
      <c r="AF186" s="150" t="n"/>
      <c r="AG186" s="150" t="n"/>
    </row>
    <row r="187" ht="21.3" customHeight="1" s="144">
      <c r="A187" s="219" t="n"/>
      <c r="B187" s="200" t="n"/>
      <c r="C187" s="244" t="n"/>
      <c r="D187" s="222" t="n"/>
      <c r="E187" s="223" t="n"/>
      <c r="F187" s="223" t="n"/>
      <c r="G187" s="240" t="n"/>
      <c r="H187" s="274" t="n"/>
      <c r="I187" s="275">
        <f>D187*(F187-E187)                                            +N(" QTY*(buy price-Sell price ) ")</f>
        <v/>
      </c>
      <c r="J187" s="206">
        <f>IF(F187=0,"0.00",IF(H187="yes",-15.93+I187-SUM(T187:Y187),I187-SUM(T187:Y187)))</f>
        <v/>
      </c>
      <c r="K187" s="207">
        <f>IF(H187="yes",15.93+SUM(T187:Y187),SUM(T187:Y187))</f>
        <v/>
      </c>
      <c r="L187" s="208">
        <f>D187*(F187+E187)</f>
        <v/>
      </c>
      <c r="M187" s="276">
        <f>IF(J187="0.00"," - ",IF(J187&gt;0,"Profit","Loss"))</f>
        <v/>
      </c>
      <c r="N187" s="210">
        <f>IFERROR(J187/(D187*E187)," - ")</f>
        <v/>
      </c>
      <c r="O187" s="282" t="n"/>
      <c r="P187" s="279">
        <f>IFERROR((O187-E187)/E187,0)</f>
        <v/>
      </c>
      <c r="Q187" s="280">
        <f>IF(C187=0, " - ",C187)</f>
        <v/>
      </c>
      <c r="R187" s="281">
        <f>IF(D187=0, " - " ,( IF(F187=0,D187*E187+K187,"Closed")))</f>
        <v/>
      </c>
      <c r="S187" s="150" t="n"/>
      <c r="T187" s="215">
        <f>0</f>
        <v/>
      </c>
      <c r="U187" s="216">
        <f>0.001*L187</f>
        <v/>
      </c>
      <c r="V187" s="229">
        <f>0.0000325*L187</f>
        <v/>
      </c>
      <c r="W187" s="217">
        <f>0.18*V187</f>
        <v/>
      </c>
      <c r="X187" s="230">
        <f>0.0000005*L187</f>
        <v/>
      </c>
      <c r="Y187" s="218">
        <f>0.000075*L187</f>
        <v/>
      </c>
      <c r="Z187" s="150" t="n"/>
      <c r="AA187" s="151" t="n"/>
      <c r="AB187" s="150" t="n"/>
      <c r="AC187" s="150" t="n"/>
      <c r="AD187" s="150" t="n"/>
      <c r="AE187" s="150" t="n"/>
      <c r="AF187" s="150" t="n"/>
      <c r="AG187" s="150" t="n"/>
    </row>
    <row r="188" ht="21.3" customHeight="1" s="144">
      <c r="A188" s="219" t="n"/>
      <c r="B188" s="200" t="n"/>
      <c r="C188" s="244" t="n"/>
      <c r="D188" s="222" t="n"/>
      <c r="E188" s="223" t="n"/>
      <c r="F188" s="223" t="n"/>
      <c r="G188" s="240" t="n"/>
      <c r="H188" s="274" t="n"/>
      <c r="I188" s="275">
        <f>D188*(F188-E188)                                            +N(" QTY*(buy price-Sell price ) ")</f>
        <v/>
      </c>
      <c r="J188" s="206">
        <f>IF(F188=0,"0.00",IF(H188="yes",-15.93+I188-SUM(T188:Y188),I188-SUM(T188:Y188)))</f>
        <v/>
      </c>
      <c r="K188" s="207">
        <f>IF(H188="yes",15.93+SUM(T188:Y188),SUM(T188:Y188))</f>
        <v/>
      </c>
      <c r="L188" s="208">
        <f>D188*(F188+E188)</f>
        <v/>
      </c>
      <c r="M188" s="276">
        <f>IF(J188="0.00"," - ",IF(J188&gt;0,"Profit","Loss"))</f>
        <v/>
      </c>
      <c r="N188" s="210">
        <f>IFERROR(J188/(D188*E188)," - ")</f>
        <v/>
      </c>
      <c r="O188" s="282" t="n"/>
      <c r="P188" s="279">
        <f>IFERROR((O188-E188)/E188,0)</f>
        <v/>
      </c>
      <c r="Q188" s="280">
        <f>IF(C188=0, " - ",C188)</f>
        <v/>
      </c>
      <c r="R188" s="281">
        <f>IF(D188=0, " - " ,( IF(F188=0,D188*E188+K188,"Closed")))</f>
        <v/>
      </c>
      <c r="S188" s="150" t="n"/>
      <c r="T188" s="215">
        <f>0</f>
        <v/>
      </c>
      <c r="U188" s="216">
        <f>0.001*L188</f>
        <v/>
      </c>
      <c r="V188" s="229">
        <f>0.0000325*L188</f>
        <v/>
      </c>
      <c r="W188" s="217">
        <f>0.18*V188</f>
        <v/>
      </c>
      <c r="X188" s="230">
        <f>0.0000005*L188</f>
        <v/>
      </c>
      <c r="Y188" s="218">
        <f>0.000075*L188</f>
        <v/>
      </c>
      <c r="Z188" s="150" t="n"/>
      <c r="AA188" s="151" t="n"/>
      <c r="AB188" s="150" t="n"/>
      <c r="AC188" s="150" t="n"/>
      <c r="AD188" s="150" t="n"/>
      <c r="AE188" s="150" t="n"/>
      <c r="AF188" s="150" t="n"/>
      <c r="AG188" s="150" t="n"/>
    </row>
    <row r="189" ht="21.3" customHeight="1" s="144">
      <c r="A189" s="219" t="n"/>
      <c r="B189" s="200" t="n"/>
      <c r="C189" s="244" t="n"/>
      <c r="D189" s="222" t="n"/>
      <c r="E189" s="223" t="n"/>
      <c r="F189" s="223" t="n"/>
      <c r="G189" s="240" t="n"/>
      <c r="H189" s="274" t="n"/>
      <c r="I189" s="275">
        <f>D189*(F189-E189)                                            +N(" QTY*(buy price-Sell price ) ")</f>
        <v/>
      </c>
      <c r="J189" s="206">
        <f>IF(F189=0,"0.00",IF(H189="yes",-15.93+I189-SUM(T189:Y189),I189-SUM(T189:Y189)))</f>
        <v/>
      </c>
      <c r="K189" s="207">
        <f>IF(H189="yes",15.93+SUM(T189:Y189),SUM(T189:Y189))</f>
        <v/>
      </c>
      <c r="L189" s="208">
        <f>D189*(F189+E189)</f>
        <v/>
      </c>
      <c r="M189" s="276">
        <f>IF(J189="0.00"," - ",IF(J189&gt;0,"Profit","Loss"))</f>
        <v/>
      </c>
      <c r="N189" s="210">
        <f>IFERROR(J189/(D189*E189)," - ")</f>
        <v/>
      </c>
      <c r="O189" s="282" t="n"/>
      <c r="P189" s="279">
        <f>IFERROR((O189-E189)/E189,0)</f>
        <v/>
      </c>
      <c r="Q189" s="280">
        <f>IF(C189=0, " - ",C189)</f>
        <v/>
      </c>
      <c r="R189" s="281">
        <f>IF(D189=0, " - " ,( IF(F189=0,D189*E189+K189,"Closed")))</f>
        <v/>
      </c>
      <c r="S189" s="150" t="n"/>
      <c r="T189" s="215">
        <f>0</f>
        <v/>
      </c>
      <c r="U189" s="216">
        <f>0.001*L189</f>
        <v/>
      </c>
      <c r="V189" s="229">
        <f>0.0000325*L189</f>
        <v/>
      </c>
      <c r="W189" s="217">
        <f>0.18*V189</f>
        <v/>
      </c>
      <c r="X189" s="230">
        <f>0.0000005*L189</f>
        <v/>
      </c>
      <c r="Y189" s="218">
        <f>0.000075*L189</f>
        <v/>
      </c>
      <c r="Z189" s="150" t="n"/>
      <c r="AA189" s="151" t="n"/>
      <c r="AB189" s="150" t="n"/>
      <c r="AC189" s="150" t="n"/>
      <c r="AD189" s="150" t="n"/>
      <c r="AE189" s="150" t="n"/>
      <c r="AF189" s="150" t="n"/>
      <c r="AG189" s="150" t="n"/>
    </row>
    <row r="190" ht="21.3" customHeight="1" s="144">
      <c r="A190" s="219" t="n"/>
      <c r="B190" s="200" t="n"/>
      <c r="C190" s="244" t="n"/>
      <c r="D190" s="222" t="n"/>
      <c r="E190" s="223" t="n"/>
      <c r="F190" s="223" t="n"/>
      <c r="G190" s="240" t="n"/>
      <c r="H190" s="274" t="n"/>
      <c r="I190" s="275">
        <f>D190*(F190-E190)                                            +N(" QTY*(buy price-Sell price ) ")</f>
        <v/>
      </c>
      <c r="J190" s="206">
        <f>IF(F190=0,"0.00",IF(H190="yes",-15.93+I190-SUM(T190:Y190),I190-SUM(T190:Y190)))</f>
        <v/>
      </c>
      <c r="K190" s="207">
        <f>IF(H190="yes",15.93+SUM(T190:Y190),SUM(T190:Y190))</f>
        <v/>
      </c>
      <c r="L190" s="208">
        <f>D190*(F190+E190)</f>
        <v/>
      </c>
      <c r="M190" s="276">
        <f>IF(J190="0.00"," - ",IF(J190&gt;0,"Profit","Loss"))</f>
        <v/>
      </c>
      <c r="N190" s="210">
        <f>IFERROR(J190/(D190*E190)," - ")</f>
        <v/>
      </c>
      <c r="O190" s="282" t="n"/>
      <c r="P190" s="279">
        <f>IFERROR((O190-E190)/E190,0)</f>
        <v/>
      </c>
      <c r="Q190" s="280">
        <f>IF(C190=0, " - ",C190)</f>
        <v/>
      </c>
      <c r="R190" s="281">
        <f>IF(D190=0, " - " ,( IF(F190=0,D190*E190+K190,"Closed")))</f>
        <v/>
      </c>
      <c r="S190" s="150" t="n"/>
      <c r="T190" s="215">
        <f>0</f>
        <v/>
      </c>
      <c r="U190" s="216">
        <f>0.001*L190</f>
        <v/>
      </c>
      <c r="V190" s="229">
        <f>0.0000325*L190</f>
        <v/>
      </c>
      <c r="W190" s="217">
        <f>0.18*V190</f>
        <v/>
      </c>
      <c r="X190" s="230">
        <f>0.0000005*L190</f>
        <v/>
      </c>
      <c r="Y190" s="218">
        <f>0.000075*L190</f>
        <v/>
      </c>
      <c r="Z190" s="150" t="n"/>
      <c r="AA190" s="151" t="n"/>
      <c r="AB190" s="150" t="n"/>
      <c r="AC190" s="150" t="n"/>
      <c r="AD190" s="150" t="n"/>
      <c r="AE190" s="150" t="n"/>
      <c r="AF190" s="150" t="n"/>
      <c r="AG190" s="150" t="n"/>
    </row>
    <row r="191" ht="21.3" customHeight="1" s="144">
      <c r="A191" s="219" t="n"/>
      <c r="B191" s="200" t="n"/>
      <c r="C191" s="244" t="n"/>
      <c r="D191" s="222" t="n"/>
      <c r="E191" s="223" t="n"/>
      <c r="F191" s="223" t="n"/>
      <c r="G191" s="240" t="n"/>
      <c r="H191" s="274" t="n"/>
      <c r="I191" s="275">
        <f>D191*(F191-E191)                                            +N(" QTY*(buy price-Sell price ) ")</f>
        <v/>
      </c>
      <c r="J191" s="206">
        <f>IF(F191=0,"0.00",IF(H191="yes",-15.93+I191-SUM(T191:Y191),I191-SUM(T191:Y191)))</f>
        <v/>
      </c>
      <c r="K191" s="207">
        <f>IF(H191="yes",15.93+SUM(T191:Y191),SUM(T191:Y191))</f>
        <v/>
      </c>
      <c r="L191" s="208">
        <f>D191*(F191+E191)</f>
        <v/>
      </c>
      <c r="M191" s="276">
        <f>IF(J191="0.00"," - ",IF(J191&gt;0,"Profit","Loss"))</f>
        <v/>
      </c>
      <c r="N191" s="210">
        <f>IFERROR(J191/(D191*E191)," - ")</f>
        <v/>
      </c>
      <c r="O191" s="282" t="n"/>
      <c r="P191" s="279">
        <f>IFERROR((O191-E191)/E191,0)</f>
        <v/>
      </c>
      <c r="Q191" s="280">
        <f>IF(C191=0, " - ",C191)</f>
        <v/>
      </c>
      <c r="R191" s="281">
        <f>IF(D191=0, " - " ,( IF(F191=0,D191*E191+K191,"Closed")))</f>
        <v/>
      </c>
      <c r="S191" s="150" t="n"/>
      <c r="T191" s="215">
        <f>0</f>
        <v/>
      </c>
      <c r="U191" s="216">
        <f>0.001*L191</f>
        <v/>
      </c>
      <c r="V191" s="229">
        <f>0.0000325*L191</f>
        <v/>
      </c>
      <c r="W191" s="217">
        <f>0.18*V191</f>
        <v/>
      </c>
      <c r="X191" s="230">
        <f>0.0000005*L191</f>
        <v/>
      </c>
      <c r="Y191" s="218">
        <f>0.000075*L191</f>
        <v/>
      </c>
      <c r="Z191" s="150" t="n"/>
      <c r="AA191" s="151" t="n"/>
      <c r="AB191" s="150" t="n"/>
      <c r="AC191" s="150" t="n"/>
      <c r="AD191" s="150" t="n"/>
      <c r="AE191" s="150" t="n"/>
      <c r="AF191" s="150" t="n"/>
      <c r="AG191" s="150" t="n"/>
    </row>
    <row r="192" ht="21.3" customHeight="1" s="144">
      <c r="A192" s="219" t="n"/>
      <c r="B192" s="200" t="n"/>
      <c r="C192" s="244" t="n"/>
      <c r="D192" s="222" t="n"/>
      <c r="E192" s="223" t="n"/>
      <c r="F192" s="223" t="n"/>
      <c r="G192" s="240" t="n"/>
      <c r="H192" s="274" t="n"/>
      <c r="I192" s="275">
        <f>D192*(F192-E192)                                            +N(" QTY*(buy price-Sell price ) ")</f>
        <v/>
      </c>
      <c r="J192" s="206">
        <f>IF(F192=0,"0.00",IF(H192="yes",-15.93+I192-SUM(T192:Y192),I192-SUM(T192:Y192)))</f>
        <v/>
      </c>
      <c r="K192" s="207">
        <f>IF(H192="yes",15.93+SUM(T192:Y192),SUM(T192:Y192))</f>
        <v/>
      </c>
      <c r="L192" s="208">
        <f>D192*(F192+E192)</f>
        <v/>
      </c>
      <c r="M192" s="276">
        <f>IF(J192="0.00"," - ",IF(J192&gt;0,"Profit","Loss"))</f>
        <v/>
      </c>
      <c r="N192" s="210">
        <f>IFERROR(J192/(D192*E192)," - ")</f>
        <v/>
      </c>
      <c r="O192" s="282" t="n"/>
      <c r="P192" s="279">
        <f>IFERROR((O192-E192)/E192,0)</f>
        <v/>
      </c>
      <c r="Q192" s="280">
        <f>IF(C192=0, " - ",C192)</f>
        <v/>
      </c>
      <c r="R192" s="281">
        <f>IF(D192=0, " - " ,( IF(F192=0,D192*E192+K192,"Closed")))</f>
        <v/>
      </c>
      <c r="S192" s="150" t="n"/>
      <c r="T192" s="215">
        <f>0</f>
        <v/>
      </c>
      <c r="U192" s="216">
        <f>0.001*L192</f>
        <v/>
      </c>
      <c r="V192" s="229">
        <f>0.0000325*L192</f>
        <v/>
      </c>
      <c r="W192" s="217">
        <f>0.18*V192</f>
        <v/>
      </c>
      <c r="X192" s="230">
        <f>0.0000005*L192</f>
        <v/>
      </c>
      <c r="Y192" s="218">
        <f>0.000075*L192</f>
        <v/>
      </c>
      <c r="Z192" s="150" t="n"/>
      <c r="AA192" s="151" t="n"/>
      <c r="AB192" s="150" t="n"/>
      <c r="AC192" s="150" t="n"/>
      <c r="AD192" s="150" t="n"/>
      <c r="AE192" s="150" t="n"/>
      <c r="AF192" s="150" t="n"/>
      <c r="AG192" s="150" t="n"/>
    </row>
    <row r="193" ht="21.3" customHeight="1" s="144">
      <c r="A193" s="219" t="n"/>
      <c r="B193" s="200" t="n"/>
      <c r="C193" s="244" t="n"/>
      <c r="D193" s="222" t="n"/>
      <c r="E193" s="223" t="n"/>
      <c r="F193" s="223" t="n"/>
      <c r="G193" s="240" t="n"/>
      <c r="H193" s="274" t="n"/>
      <c r="I193" s="275">
        <f>D193*(F193-E193)                                            +N(" QTY*(buy price-Sell price ) ")</f>
        <v/>
      </c>
      <c r="J193" s="206">
        <f>IF(F193=0,"0.00",IF(H193="yes",-15.93+I193-SUM(T193:Y193),I193-SUM(T193:Y193)))</f>
        <v/>
      </c>
      <c r="K193" s="207">
        <f>IF(H193="yes",15.93+SUM(T193:Y193),SUM(T193:Y193))</f>
        <v/>
      </c>
      <c r="L193" s="208">
        <f>D193*(F193+E193)</f>
        <v/>
      </c>
      <c r="M193" s="276">
        <f>IF(J193="0.00"," - ",IF(J193&gt;0,"Profit","Loss"))</f>
        <v/>
      </c>
      <c r="N193" s="210">
        <f>IFERROR(J193/(D193*E193)," - ")</f>
        <v/>
      </c>
      <c r="O193" s="282" t="n"/>
      <c r="P193" s="279">
        <f>IFERROR((O193-E193)/E193,0)</f>
        <v/>
      </c>
      <c r="Q193" s="280">
        <f>IF(C193=0, " - ",C193)</f>
        <v/>
      </c>
      <c r="R193" s="281">
        <f>IF(D193=0, " - " ,( IF(F193=0,D193*E193+K193,"Closed")))</f>
        <v/>
      </c>
      <c r="S193" s="150" t="n"/>
      <c r="T193" s="215">
        <f>0</f>
        <v/>
      </c>
      <c r="U193" s="216">
        <f>0.001*L193</f>
        <v/>
      </c>
      <c r="V193" s="229">
        <f>0.0000325*L193</f>
        <v/>
      </c>
      <c r="W193" s="217">
        <f>0.18*V193</f>
        <v/>
      </c>
      <c r="X193" s="230">
        <f>0.0000005*L193</f>
        <v/>
      </c>
      <c r="Y193" s="218">
        <f>0.000075*L193</f>
        <v/>
      </c>
      <c r="Z193" s="150" t="n"/>
      <c r="AA193" s="151" t="n"/>
      <c r="AB193" s="150" t="n"/>
      <c r="AC193" s="150" t="n"/>
      <c r="AD193" s="150" t="n"/>
      <c r="AE193" s="150" t="n"/>
      <c r="AF193" s="150" t="n"/>
      <c r="AG193" s="150" t="n"/>
    </row>
    <row r="194" ht="21.3" customHeight="1" s="144">
      <c r="A194" s="199" t="n"/>
      <c r="B194" s="200" t="n"/>
      <c r="C194" s="244" t="n"/>
      <c r="D194" s="222" t="n"/>
      <c r="E194" s="223" t="n"/>
      <c r="F194" s="223" t="n"/>
      <c r="G194" s="240" t="n"/>
      <c r="H194" s="274" t="n"/>
      <c r="I194" s="275">
        <f>D194*(F194-E194)                                            +N(" QTY*(buy price-Sell price ) ")</f>
        <v/>
      </c>
      <c r="J194" s="206">
        <f>IF(F194=0,"0.00",IF(H194="yes",-15.93+I194-SUM(T194:Y194),I194-SUM(T194:Y194)))</f>
        <v/>
      </c>
      <c r="K194" s="207">
        <f>IF(H194="yes",15.93+SUM(T194:Y194),SUM(T194:Y194))</f>
        <v/>
      </c>
      <c r="L194" s="208">
        <f>D194*(F194+E194)</f>
        <v/>
      </c>
      <c r="M194" s="276">
        <f>IF(J194="0.00"," - ",IF(J194&gt;0,"Profit","Loss"))</f>
        <v/>
      </c>
      <c r="N194" s="210">
        <f>IFERROR(J194/(D194*E194)," - ")</f>
        <v/>
      </c>
      <c r="O194" s="282" t="n"/>
      <c r="P194" s="279">
        <f>IFERROR((O194-E194)/E194,0)</f>
        <v/>
      </c>
      <c r="Q194" s="280">
        <f>IF(C194=0, " - ",C194)</f>
        <v/>
      </c>
      <c r="R194" s="281">
        <f>IF(D194=0, " - " ,( IF(F194=0,D194*E194+K194,"Closed")))</f>
        <v/>
      </c>
      <c r="S194" s="150" t="n"/>
      <c r="T194" s="215">
        <f>0</f>
        <v/>
      </c>
      <c r="U194" s="216">
        <f>0.001*L194</f>
        <v/>
      </c>
      <c r="V194" s="229">
        <f>0.0000325*L194</f>
        <v/>
      </c>
      <c r="W194" s="217">
        <f>0.18*V194</f>
        <v/>
      </c>
      <c r="X194" s="230">
        <f>0.0000005*L194</f>
        <v/>
      </c>
      <c r="Y194" s="218">
        <f>0.000075*L194</f>
        <v/>
      </c>
      <c r="Z194" s="150" t="n"/>
      <c r="AA194" s="151" t="n"/>
      <c r="AB194" s="150" t="n"/>
      <c r="AC194" s="150" t="n"/>
      <c r="AD194" s="150" t="n"/>
      <c r="AE194" s="150" t="n"/>
      <c r="AF194" s="150" t="n"/>
      <c r="AG194" s="150" t="n"/>
    </row>
    <row r="195" ht="21.3" customHeight="1" s="144">
      <c r="A195" s="199" t="n"/>
      <c r="B195" s="200" t="n"/>
      <c r="C195" s="244" t="n"/>
      <c r="D195" s="222" t="n"/>
      <c r="E195" s="223" t="n"/>
      <c r="F195" s="223" t="n"/>
      <c r="G195" s="240" t="n"/>
      <c r="H195" s="274" t="n"/>
      <c r="I195" s="275">
        <f>D195*(F195-E195)                                            +N(" QTY*(buy price-Sell price ) ")</f>
        <v/>
      </c>
      <c r="J195" s="206">
        <f>IF(F195=0,"0.00",IF(H195="yes",-15.93+I195-SUM(T195:Y195),I195-SUM(T195:Y195)))</f>
        <v/>
      </c>
      <c r="K195" s="207">
        <f>IF(H195="yes",15.93+SUM(T195:Y195),SUM(T195:Y195))</f>
        <v/>
      </c>
      <c r="L195" s="208">
        <f>D195*(F195+E195)</f>
        <v/>
      </c>
      <c r="M195" s="276">
        <f>IF(J195="0.00"," - ",IF(J195&gt;0,"Profit","Loss"))</f>
        <v/>
      </c>
      <c r="N195" s="210">
        <f>IFERROR(J195/(D195*E195)," - ")</f>
        <v/>
      </c>
      <c r="O195" s="282" t="n"/>
      <c r="P195" s="279">
        <f>IFERROR((O195-E195)/E195,0)</f>
        <v/>
      </c>
      <c r="Q195" s="280">
        <f>IF(C195=0, " - ",C195)</f>
        <v/>
      </c>
      <c r="R195" s="281">
        <f>IF(D195=0, " - " ,( IF(F195=0,D195*E195+K195,"Closed")))</f>
        <v/>
      </c>
      <c r="S195" s="150" t="n"/>
      <c r="T195" s="215">
        <f>0</f>
        <v/>
      </c>
      <c r="U195" s="216">
        <f>0.001*L195</f>
        <v/>
      </c>
      <c r="V195" s="229">
        <f>0.0000325*L195</f>
        <v/>
      </c>
      <c r="W195" s="217">
        <f>0.18*V195</f>
        <v/>
      </c>
      <c r="X195" s="230">
        <f>0.0000005*L195</f>
        <v/>
      </c>
      <c r="Y195" s="218">
        <f>0.000075*L195</f>
        <v/>
      </c>
      <c r="Z195" s="150" t="n"/>
      <c r="AA195" s="151" t="n"/>
      <c r="AB195" s="150" t="n"/>
      <c r="AC195" s="150" t="n"/>
      <c r="AD195" s="150" t="n"/>
      <c r="AE195" s="150" t="n"/>
      <c r="AF195" s="150" t="n"/>
      <c r="AG195" s="150" t="n"/>
    </row>
    <row r="196" ht="21.3" customHeight="1" s="144">
      <c r="A196" s="199" t="n"/>
      <c r="B196" s="200" t="n"/>
      <c r="C196" s="244" t="n"/>
      <c r="D196" s="222" t="n"/>
      <c r="E196" s="223" t="n"/>
      <c r="F196" s="223" t="n"/>
      <c r="G196" s="240" t="n"/>
      <c r="H196" s="274" t="n"/>
      <c r="I196" s="275">
        <f>D196*(F196-E196)                                            +N(" QTY*(buy price-Sell price ) ")</f>
        <v/>
      </c>
      <c r="J196" s="206">
        <f>IF(F196=0,"0.00",IF(H196="yes",-15.93+I196-SUM(T196:Y196),I196-SUM(T196:Y196)))</f>
        <v/>
      </c>
      <c r="K196" s="207">
        <f>IF(H196="yes",15.93+SUM(T196:Y196),SUM(T196:Y196))</f>
        <v/>
      </c>
      <c r="L196" s="208">
        <f>D196*(F196+E196)</f>
        <v/>
      </c>
      <c r="M196" s="276">
        <f>IF(J196="0.00"," - ",IF(J196&gt;0,"Profit","Loss"))</f>
        <v/>
      </c>
      <c r="N196" s="210">
        <f>IFERROR(J196/(D196*E196)," - ")</f>
        <v/>
      </c>
      <c r="O196" s="282" t="n"/>
      <c r="P196" s="279">
        <f>IFERROR((O196-E196)/E196,0)</f>
        <v/>
      </c>
      <c r="Q196" s="280">
        <f>IF(C196=0, " - ",C196)</f>
        <v/>
      </c>
      <c r="R196" s="281">
        <f>IF(D196=0, " - " ,( IF(F196=0,D196*E196+K196,"Closed")))</f>
        <v/>
      </c>
      <c r="S196" s="150" t="n"/>
      <c r="T196" s="215">
        <f>0</f>
        <v/>
      </c>
      <c r="U196" s="216">
        <f>0.001*L196</f>
        <v/>
      </c>
      <c r="V196" s="229">
        <f>0.0000325*L196</f>
        <v/>
      </c>
      <c r="W196" s="217">
        <f>0.18*V196</f>
        <v/>
      </c>
      <c r="X196" s="230">
        <f>0.0000005*L196</f>
        <v/>
      </c>
      <c r="Y196" s="218">
        <f>0.000075*L196</f>
        <v/>
      </c>
      <c r="Z196" s="150" t="n"/>
      <c r="AA196" s="151" t="n"/>
      <c r="AB196" s="150" t="n"/>
      <c r="AC196" s="150" t="n"/>
      <c r="AD196" s="150" t="n"/>
      <c r="AE196" s="150" t="n"/>
      <c r="AF196" s="150" t="n"/>
      <c r="AG196" s="150" t="n"/>
    </row>
    <row r="197" ht="21.3" customHeight="1" s="144">
      <c r="A197" s="199" t="n"/>
      <c r="B197" s="200" t="n"/>
      <c r="C197" s="244" t="n"/>
      <c r="D197" s="222" t="n"/>
      <c r="E197" s="223" t="n"/>
      <c r="F197" s="223" t="n"/>
      <c r="G197" s="240" t="n"/>
      <c r="H197" s="274" t="n"/>
      <c r="I197" s="275">
        <f>D197*(F197-E197)                                            +N(" QTY*(buy price-Sell price ) ")</f>
        <v/>
      </c>
      <c r="J197" s="206">
        <f>IF(F197=0,"0.00",IF(H197="yes",-15.93+I197-SUM(T197:Y197),I197-SUM(T197:Y197)))</f>
        <v/>
      </c>
      <c r="K197" s="207">
        <f>IF(H197="yes",15.93+SUM(T197:Y197),SUM(T197:Y197))</f>
        <v/>
      </c>
      <c r="L197" s="208">
        <f>D197*(F197+E197)</f>
        <v/>
      </c>
      <c r="M197" s="276">
        <f>IF(J197="0.00"," - ",IF(J197&gt;0,"Profit","Loss"))</f>
        <v/>
      </c>
      <c r="N197" s="210">
        <f>IFERROR(J197/(D197*E197)," - ")</f>
        <v/>
      </c>
      <c r="O197" s="282" t="n"/>
      <c r="P197" s="279">
        <f>IFERROR((O197-E197)/E197,0)</f>
        <v/>
      </c>
      <c r="Q197" s="280">
        <f>IF(C197=0, " - ",C197)</f>
        <v/>
      </c>
      <c r="R197" s="281">
        <f>IF(D197=0, " - " ,( IF(F197=0,D197*E197+K197,"Closed")))</f>
        <v/>
      </c>
      <c r="S197" s="150" t="n"/>
      <c r="T197" s="215">
        <f>0</f>
        <v/>
      </c>
      <c r="U197" s="216">
        <f>0.001*L197</f>
        <v/>
      </c>
      <c r="V197" s="229">
        <f>0.0000325*L197</f>
        <v/>
      </c>
      <c r="W197" s="217">
        <f>0.18*V197</f>
        <v/>
      </c>
      <c r="X197" s="230">
        <f>0.0000005*L197</f>
        <v/>
      </c>
      <c r="Y197" s="218">
        <f>0.000075*L197</f>
        <v/>
      </c>
      <c r="Z197" s="150" t="n"/>
      <c r="AA197" s="151" t="n"/>
      <c r="AB197" s="150" t="n"/>
      <c r="AC197" s="150" t="n"/>
      <c r="AD197" s="150" t="n"/>
      <c r="AE197" s="150" t="n"/>
      <c r="AF197" s="150" t="n"/>
      <c r="AG197" s="150" t="n"/>
    </row>
    <row r="198" ht="21.3" customHeight="1" s="144">
      <c r="A198" s="199" t="n"/>
      <c r="B198" s="200" t="n"/>
      <c r="C198" s="244" t="n"/>
      <c r="D198" s="222" t="n"/>
      <c r="E198" s="223" t="n"/>
      <c r="F198" s="223" t="n"/>
      <c r="G198" s="240" t="n"/>
      <c r="H198" s="274" t="inlineStr">
        <is>
          <t>yes</t>
        </is>
      </c>
      <c r="I198" s="275">
        <f>D198*(F198-E198)                                            +N(" QTY*(buy price-Sell price ) ")</f>
        <v/>
      </c>
      <c r="J198" s="206">
        <f>IF(F198=0,"0.00",IF(H198="yes",-15.93+I198-SUM(T198:Y198),I198-SUM(T198:Y198)))</f>
        <v/>
      </c>
      <c r="K198" s="207">
        <f>IF(H198="yes",15.93+SUM(T198:Y198),SUM(T198:Y198))</f>
        <v/>
      </c>
      <c r="L198" s="208">
        <f>D198*(F198+E198)</f>
        <v/>
      </c>
      <c r="M198" s="276">
        <f>IF(J198="0.00"," - ",IF(J198&gt;0,"Profit","Loss"))</f>
        <v/>
      </c>
      <c r="N198" s="210">
        <f>IFERROR(J198/(D198*E198)," - ")</f>
        <v/>
      </c>
      <c r="O198" s="282" t="n"/>
      <c r="P198" s="279">
        <f>IFERROR((O198-E198)/E198,0)</f>
        <v/>
      </c>
      <c r="Q198" s="280">
        <f>IF(C198=0, " - ",C198)</f>
        <v/>
      </c>
      <c r="R198" s="281">
        <f>IF(D198=0, " - " ,( IF(F198=0,D198*E198+K198,"Closed")))</f>
        <v/>
      </c>
      <c r="S198" s="150" t="n"/>
      <c r="T198" s="215">
        <f>0</f>
        <v/>
      </c>
      <c r="U198" s="216">
        <f>0.001*L198</f>
        <v/>
      </c>
      <c r="V198" s="229">
        <f>0.0000325*L198</f>
        <v/>
      </c>
      <c r="W198" s="217">
        <f>0.18*V198</f>
        <v/>
      </c>
      <c r="X198" s="230">
        <f>0.0000005*L198</f>
        <v/>
      </c>
      <c r="Y198" s="218">
        <f>0.000075*L198</f>
        <v/>
      </c>
      <c r="Z198" s="150" t="n"/>
      <c r="AA198" s="151" t="n"/>
      <c r="AB198" s="150" t="n"/>
      <c r="AC198" s="150" t="n"/>
      <c r="AD198" s="150" t="n"/>
      <c r="AE198" s="150" t="n"/>
      <c r="AF198" s="150" t="n"/>
      <c r="AG198" s="150" t="n"/>
    </row>
    <row r="199" ht="21.3" customHeight="1" s="144">
      <c r="A199" s="199" t="n"/>
      <c r="B199" s="200" t="n"/>
      <c r="C199" s="244" t="n"/>
      <c r="D199" s="222" t="n"/>
      <c r="E199" s="223" t="n"/>
      <c r="F199" s="223" t="n"/>
      <c r="G199" s="240" t="n"/>
      <c r="H199" s="274" t="inlineStr">
        <is>
          <t>No, BTST</t>
        </is>
      </c>
      <c r="I199" s="275">
        <f>D199*(F199-E199)                                            +N(" QTY*(buy price-Sell price ) ")</f>
        <v/>
      </c>
      <c r="J199" s="206">
        <f>IF(F199=0,"0.00",IF(H199="yes",-15.93+I199-SUM(T199:Y199),I199-SUM(T199:Y199)))</f>
        <v/>
      </c>
      <c r="K199" s="207">
        <f>IF(H199="yes",15.93+SUM(T199:Y199),SUM(T199:Y199))</f>
        <v/>
      </c>
      <c r="L199" s="208">
        <f>D199*(F199+E199)</f>
        <v/>
      </c>
      <c r="M199" s="276">
        <f>IF(J199="0.00"," - ",IF(J199&gt;0,"Profit","Loss"))</f>
        <v/>
      </c>
      <c r="N199" s="210">
        <f>IFERROR(J199/(D199*E199)," - ")</f>
        <v/>
      </c>
      <c r="O199" s="282" t="n"/>
      <c r="P199" s="279">
        <f>IFERROR((O199-E199)/E199,0)</f>
        <v/>
      </c>
      <c r="Q199" s="280">
        <f>IF(C199=0, " - ",C199)</f>
        <v/>
      </c>
      <c r="R199" s="281">
        <f>IF(D199=0, " - " ,( IF(F199=0,D199*E199+K199,"Closed")))</f>
        <v/>
      </c>
      <c r="S199" s="150" t="n"/>
      <c r="T199" s="215">
        <f>0</f>
        <v/>
      </c>
      <c r="U199" s="216">
        <f>0.001*L199</f>
        <v/>
      </c>
      <c r="V199" s="229">
        <f>0.0000325*L199</f>
        <v/>
      </c>
      <c r="W199" s="217">
        <f>0.18*V199</f>
        <v/>
      </c>
      <c r="X199" s="230">
        <f>0.0000005*L199</f>
        <v/>
      </c>
      <c r="Y199" s="218">
        <f>0.000075*L199</f>
        <v/>
      </c>
      <c r="Z199" s="150" t="n"/>
      <c r="AA199" s="151" t="n"/>
      <c r="AB199" s="150" t="n"/>
      <c r="AC199" s="150" t="n"/>
      <c r="AD199" s="150" t="n"/>
      <c r="AE199" s="150" t="n"/>
      <c r="AF199" s="150" t="n"/>
      <c r="AG199" s="150" t="n"/>
    </row>
    <row r="200" ht="21.3" customHeight="1" s="144">
      <c r="A200" s="219" t="n"/>
      <c r="B200" s="289" t="n"/>
      <c r="C200" s="290" t="n"/>
      <c r="D200" s="250" t="n"/>
      <c r="E200" s="251" t="n"/>
      <c r="F200" s="251" t="n"/>
      <c r="G200" s="291" t="n"/>
      <c r="H200" s="292" t="inlineStr">
        <is>
          <t>Sold w others</t>
        </is>
      </c>
      <c r="I200" s="275">
        <f>D200*(F200-E200)                                            +N(" QTY*(buy price-Sell price ) ")</f>
        <v/>
      </c>
      <c r="J200" s="206">
        <f>IF(F200=0,"0.00",IF(H200="yes",-15.93+I200-SUM(T200:Y200),I200-SUM(T200:Y200)))</f>
        <v/>
      </c>
      <c r="K200" s="207">
        <f>IF(H200="yes",15.93+SUM(T200:Y200),SUM(T200:Y200))</f>
        <v/>
      </c>
      <c r="L200" s="208">
        <f>D200*(F200+E200)</f>
        <v/>
      </c>
      <c r="M200" s="276">
        <f>IF(J200="0.00"," - ",IF(J200&gt;0,"Profit","Loss"))</f>
        <v/>
      </c>
      <c r="N200" s="210">
        <f>IFERROR(J200/(D200*E200)," - ")</f>
        <v/>
      </c>
      <c r="O200" s="282" t="n"/>
      <c r="P200" s="279">
        <f>IFERROR((O200-E200)/E200,0)</f>
        <v/>
      </c>
      <c r="Q200" s="280">
        <f>IF(C200=0, " - ",C200)</f>
        <v/>
      </c>
      <c r="R200" s="281">
        <f>IF(D200=0, " - " ,( IF(F200=0,D200*E200+K200,"Closed")))</f>
        <v/>
      </c>
      <c r="S200" s="150" t="n"/>
      <c r="T200" s="215">
        <f>0</f>
        <v/>
      </c>
      <c r="U200" s="216">
        <f>0.001*L200</f>
        <v/>
      </c>
      <c r="V200" s="229">
        <f>0.0000325*L200</f>
        <v/>
      </c>
      <c r="W200" s="217">
        <f>0.18*V200</f>
        <v/>
      </c>
      <c r="X200" s="230">
        <f>0.0000005*L200</f>
        <v/>
      </c>
      <c r="Y200" s="218">
        <f>0.000075*L200</f>
        <v/>
      </c>
      <c r="Z200" s="150" t="n"/>
      <c r="AA200" s="151" t="n"/>
      <c r="AB200" s="150" t="n"/>
      <c r="AC200" s="150" t="n"/>
      <c r="AD200" s="150" t="n"/>
      <c r="AE200" s="150" t="n"/>
      <c r="AF200" s="150" t="n"/>
      <c r="AG200" s="150" t="n"/>
    </row>
    <row r="201" ht="17.35" customHeight="1" s="144">
      <c r="A201" s="150" t="n"/>
      <c r="B201" s="145" t="n"/>
      <c r="C201" s="253" t="n"/>
      <c r="D201" s="145" t="n"/>
      <c r="E201" s="145" t="n"/>
      <c r="F201" s="145" t="n"/>
      <c r="G201" s="145" t="n"/>
      <c r="H201" s="145" t="n"/>
      <c r="I201" s="145" t="n"/>
      <c r="J201" s="145" t="n"/>
      <c r="K201" s="145" t="n"/>
      <c r="L201" s="145" t="n"/>
      <c r="M201" s="150" t="n"/>
      <c r="N201" s="293" t="n"/>
      <c r="O201" s="150" t="n"/>
      <c r="P201" s="294" t="n"/>
      <c r="Q201" s="150" t="n"/>
      <c r="R201" s="150" t="n"/>
      <c r="S201" s="150" t="n"/>
      <c r="T201" s="150" t="n"/>
      <c r="U201" s="150" t="n"/>
      <c r="V201" s="150" t="n"/>
      <c r="W201" s="254" t="n"/>
      <c r="X201" s="255" t="n"/>
      <c r="Y201" s="255" t="n"/>
      <c r="Z201" s="150" t="n"/>
      <c r="AA201" s="151" t="n"/>
      <c r="AB201" s="150" t="n"/>
      <c r="AC201" s="150" t="n"/>
      <c r="AD201" s="150" t="n"/>
      <c r="AE201" s="150" t="n"/>
      <c r="AF201" s="150" t="n"/>
      <c r="AG201" s="150" t="n"/>
    </row>
    <row r="202" ht="27.25" customHeight="1" s="144">
      <c r="A202" s="150" t="n"/>
      <c r="B202" s="145" t="n"/>
      <c r="C202" s="145" t="n"/>
      <c r="D202" s="145" t="n"/>
      <c r="E202" s="150" t="n"/>
      <c r="F202" s="150" t="n"/>
      <c r="G202" s="256" t="inlineStr">
        <is>
          <t xml:space="preserve">Fund used for Delivery BUY </t>
        </is>
      </c>
      <c r="H202" s="194" t="n"/>
      <c r="I202" s="195" t="n"/>
      <c r="J202" s="257">
        <f>SUM(R73:R200)</f>
        <v/>
      </c>
      <c r="K202" s="150" t="n"/>
      <c r="L202" s="150" t="n"/>
      <c r="M202" s="150" t="n"/>
      <c r="N202" s="150" t="n"/>
      <c r="O202" s="150" t="n"/>
      <c r="P202" s="182" t="n"/>
      <c r="Q202" s="150" t="n"/>
      <c r="R202" s="295">
        <f>SUM(R73:R200)</f>
        <v/>
      </c>
      <c r="S202" s="150" t="n"/>
      <c r="T202" s="150" t="n"/>
      <c r="U202" s="150" t="n"/>
      <c r="V202" s="150" t="n"/>
      <c r="W202" s="254" t="n"/>
      <c r="X202" s="255" t="n"/>
      <c r="Y202" s="255" t="n"/>
      <c r="Z202" s="150" t="n"/>
      <c r="AA202" s="151" t="n"/>
      <c r="AB202" s="150" t="n"/>
      <c r="AC202" s="150" t="n"/>
      <c r="AD202" s="150" t="n"/>
      <c r="AE202" s="150" t="n"/>
      <c r="AF202" s="150" t="n"/>
      <c r="AG202" s="150" t="n"/>
    </row>
    <row r="203" ht="27.25" customHeight="1" s="144">
      <c r="A203" s="150" t="n"/>
      <c r="B203" s="145" t="n"/>
      <c r="C203" s="145" t="n"/>
      <c r="D203" s="145" t="n"/>
      <c r="E203" s="150" t="n"/>
      <c r="F203" s="150" t="n"/>
      <c r="G203" s="150" t="n"/>
      <c r="H203" s="150" t="n"/>
      <c r="I203" s="150" t="n"/>
      <c r="J203" s="150" t="n"/>
      <c r="K203" s="150" t="n"/>
      <c r="L203" s="150" t="n"/>
      <c r="M203" s="150" t="n"/>
      <c r="N203" s="150" t="n"/>
      <c r="O203" s="150" t="n"/>
      <c r="P203" s="150" t="n"/>
      <c r="Q203" s="150" t="n"/>
      <c r="R203" s="150" t="n"/>
      <c r="S203" s="150" t="n"/>
      <c r="T203" s="150" t="n"/>
      <c r="U203" s="150" t="n"/>
      <c r="V203" s="150" t="n"/>
      <c r="W203" s="254" t="n"/>
      <c r="X203" s="255" t="n"/>
      <c r="Y203" s="255" t="n"/>
      <c r="Z203" s="150" t="n"/>
      <c r="AA203" s="151" t="n"/>
      <c r="AB203" s="150" t="n"/>
      <c r="AC203" s="150" t="n"/>
      <c r="AD203" s="150" t="n"/>
      <c r="AE203" s="150" t="n"/>
      <c r="AF203" s="150" t="n"/>
      <c r="AG203" s="150" t="n"/>
    </row>
    <row r="204" ht="24.7" customHeight="1" s="144">
      <c r="A204" s="150" t="n"/>
      <c r="B204" s="145" t="n"/>
      <c r="C204" s="296" t="inlineStr">
        <is>
          <t>For calculation</t>
        </is>
      </c>
      <c r="D204" s="297" t="n"/>
      <c r="E204" s="297" t="n"/>
      <c r="F204" s="212" t="n"/>
      <c r="G204" s="150" t="n"/>
      <c r="H204" s="150" t="n"/>
      <c r="I204" s="150" t="n"/>
      <c r="J204" s="150" t="n"/>
      <c r="K204" s="150" t="n"/>
      <c r="L204" s="150" t="n"/>
      <c r="M204" s="150" t="n"/>
      <c r="N204" s="298" t="n"/>
      <c r="O204" s="150" t="n"/>
      <c r="P204" s="150" t="n"/>
      <c r="Q204" s="150" t="n"/>
      <c r="R204" s="150" t="n"/>
      <c r="S204" s="150" t="n"/>
      <c r="T204" s="150" t="n"/>
      <c r="U204" s="150" t="n"/>
      <c r="V204" s="150" t="n"/>
      <c r="W204" s="150" t="n"/>
      <c r="X204" s="150" t="n"/>
      <c r="Y204" s="150" t="n"/>
      <c r="Z204" s="150" t="n"/>
      <c r="AA204" s="151" t="n"/>
      <c r="AB204" s="150" t="n"/>
      <c r="AC204" s="150" t="n"/>
      <c r="AD204" s="150" t="n"/>
      <c r="AE204" s="150" t="n"/>
      <c r="AF204" s="150" t="n"/>
      <c r="AG204" s="150" t="n"/>
    </row>
    <row r="205" ht="20" customHeight="1" s="144">
      <c r="A205" s="150" t="n"/>
      <c r="B205" s="145" t="n"/>
      <c r="C205" s="299" t="n"/>
      <c r="D205" s="300" t="inlineStr">
        <is>
          <t>P&amp;L</t>
        </is>
      </c>
      <c r="E205" s="299" t="inlineStr">
        <is>
          <t>Min TGT</t>
        </is>
      </c>
      <c r="F205" s="299" t="inlineStr">
        <is>
          <t>qty</t>
        </is>
      </c>
      <c r="G205" s="150" t="n"/>
      <c r="H205" s="150" t="n"/>
      <c r="I205" s="150" t="n"/>
      <c r="J205" s="150" t="n"/>
      <c r="K205" s="150" t="n"/>
      <c r="L205" s="150" t="n"/>
      <c r="M205" s="145" t="n"/>
      <c r="N205" s="298" t="n"/>
      <c r="O205" s="150" t="n"/>
      <c r="P205" s="150" t="n"/>
      <c r="Q205" s="150" t="n"/>
      <c r="R205" s="150" t="n"/>
      <c r="S205" s="150" t="n"/>
      <c r="T205" s="145" t="n"/>
      <c r="U205" s="150" t="n"/>
      <c r="V205" s="150" t="n"/>
      <c r="W205" s="150" t="n"/>
      <c r="X205" s="150" t="n"/>
      <c r="Y205" s="150" t="n"/>
      <c r="Z205" s="145" t="n"/>
      <c r="AA205" s="151" t="n"/>
      <c r="AB205" s="150" t="n"/>
      <c r="AC205" s="150" t="n"/>
      <c r="AD205" s="150" t="n"/>
      <c r="AE205" s="150" t="n"/>
      <c r="AF205" s="150" t="n"/>
      <c r="AG205" s="150" t="n"/>
    </row>
    <row r="206" ht="20" customHeight="1" s="144">
      <c r="A206" s="150" t="n"/>
      <c r="B206" s="145" t="n"/>
      <c r="C206" s="299" t="inlineStr">
        <is>
          <t>EIHOTEL</t>
        </is>
      </c>
      <c r="D206" s="299" t="n">
        <v>-1321</v>
      </c>
      <c r="E206" s="299" t="n"/>
      <c r="F206" s="299" t="n"/>
      <c r="G206" s="150" t="n"/>
      <c r="H206" s="150" t="n"/>
      <c r="I206" s="150" t="n"/>
      <c r="J206" s="150" t="n"/>
      <c r="K206" s="150" t="n"/>
      <c r="L206" s="150" t="n"/>
      <c r="M206" s="150" t="n"/>
      <c r="N206" s="298" t="n"/>
      <c r="O206" s="150" t="n"/>
      <c r="P206" s="150" t="n"/>
      <c r="Q206" s="150" t="n"/>
      <c r="R206" s="150" t="n"/>
      <c r="S206" s="150" t="n"/>
      <c r="T206" s="150" t="n"/>
      <c r="U206" s="150" t="n"/>
      <c r="V206" s="150" t="n"/>
      <c r="W206" s="150" t="n"/>
      <c r="X206" s="150" t="n"/>
      <c r="Y206" s="150" t="n"/>
      <c r="Z206" s="150" t="n"/>
      <c r="AA206" s="151" t="n"/>
      <c r="AB206" s="150" t="n"/>
      <c r="AC206" s="150" t="n"/>
      <c r="AD206" s="150" t="n"/>
      <c r="AE206" s="150" t="n"/>
      <c r="AF206" s="150" t="n"/>
      <c r="AG206" s="150" t="n"/>
    </row>
    <row r="207" ht="20" customHeight="1" s="144">
      <c r="A207" s="150" t="n"/>
      <c r="B207" s="145" t="n"/>
      <c r="C207" s="299" t="inlineStr">
        <is>
          <t>GRANULES</t>
        </is>
      </c>
      <c r="D207" s="299">
        <f>J86+J87+J88+J93+J94</f>
        <v/>
      </c>
      <c r="E207" s="299" t="n"/>
      <c r="F207" s="299">
        <f>D86+D87+D88+D93+D94</f>
        <v/>
      </c>
      <c r="G207" s="150" t="n"/>
      <c r="H207" s="150" t="n"/>
      <c r="I207" s="150" t="n"/>
      <c r="J207" s="150" t="n"/>
      <c r="K207" s="150" t="n"/>
      <c r="L207" s="150" t="n"/>
      <c r="M207" s="150" t="n"/>
      <c r="N207" s="150" t="n"/>
      <c r="O207" s="150" t="n"/>
      <c r="P207" s="150" t="n"/>
      <c r="Q207" s="150" t="n"/>
      <c r="R207" s="150" t="n"/>
      <c r="S207" s="150" t="n"/>
      <c r="T207" s="150" t="n"/>
      <c r="U207" s="150" t="n"/>
      <c r="V207" s="150" t="n"/>
      <c r="W207" s="150" t="n"/>
      <c r="X207" s="150" t="n"/>
      <c r="Y207" s="150" t="n"/>
      <c r="Z207" s="150" t="n"/>
      <c r="AA207" s="151" t="n"/>
      <c r="AB207" s="150" t="n"/>
      <c r="AC207" s="150" t="n"/>
      <c r="AD207" s="150" t="n"/>
      <c r="AE207" s="150" t="n"/>
      <c r="AF207" s="150" t="n"/>
      <c r="AG207" s="150" t="n"/>
    </row>
    <row r="208" ht="20" customHeight="1" s="144">
      <c r="A208" s="150" t="n"/>
      <c r="B208" s="145" t="n"/>
      <c r="C208" s="299" t="inlineStr">
        <is>
          <t>GLENMARK</t>
        </is>
      </c>
      <c r="D208" s="299">
        <f>J85+J87+J88+J89+J98+J99+J100+J103+J106+J107+J133+J139</f>
        <v/>
      </c>
      <c r="E208" s="299" t="n"/>
      <c r="F208" s="299">
        <f>D129+D135+D154</f>
        <v/>
      </c>
      <c r="G208" s="150" t="n"/>
      <c r="H208" s="150" t="n"/>
      <c r="I208" s="150" t="n"/>
      <c r="J208" s="150" t="n"/>
      <c r="K208" s="150" t="n"/>
      <c r="L208" s="150" t="n"/>
      <c r="M208" s="150" t="n"/>
      <c r="N208" s="150" t="n"/>
      <c r="O208" s="150" t="n"/>
      <c r="P208" s="150" t="n"/>
      <c r="Q208" s="150" t="n"/>
      <c r="R208" s="150" t="n"/>
      <c r="S208" s="150" t="n"/>
      <c r="T208" s="150" t="n"/>
      <c r="U208" s="150" t="n"/>
      <c r="V208" s="150" t="n"/>
      <c r="W208" s="150" t="n"/>
      <c r="X208" s="150" t="n"/>
      <c r="Y208" s="150" t="n"/>
      <c r="Z208" s="150" t="n"/>
      <c r="AA208" s="151" t="n"/>
      <c r="AB208" s="150" t="n"/>
      <c r="AC208" s="150" t="n"/>
      <c r="AD208" s="150" t="n"/>
      <c r="AE208" s="150" t="n"/>
      <c r="AF208" s="150" t="n"/>
      <c r="AG208" s="150" t="n"/>
    </row>
    <row r="209" ht="20" customHeight="1" s="144">
      <c r="A209" s="150" t="n"/>
      <c r="B209" s="145" t="n"/>
      <c r="C209" s="299" t="inlineStr">
        <is>
          <t>Cummind</t>
        </is>
      </c>
      <c r="D209" s="299" t="n"/>
      <c r="E209" s="299" t="n"/>
      <c r="F209" s="299" t="n">
        <v>43</v>
      </c>
      <c r="G209" s="150" t="n"/>
      <c r="H209" s="150" t="n"/>
      <c r="I209" s="150" t="n"/>
      <c r="J209" s="150" t="n"/>
      <c r="K209" s="150" t="n"/>
      <c r="L209" s="150" t="n"/>
      <c r="M209" s="150" t="n"/>
      <c r="N209" s="150" t="n"/>
      <c r="O209" s="150" t="n"/>
      <c r="P209" s="150" t="n"/>
      <c r="Q209" s="150" t="n"/>
      <c r="R209" s="150" t="n"/>
      <c r="S209" s="150" t="n"/>
      <c r="T209" s="150" t="n"/>
      <c r="U209" s="150" t="n"/>
      <c r="V209" s="150" t="n"/>
      <c r="W209" s="150" t="n"/>
      <c r="X209" s="150" t="n"/>
      <c r="Y209" s="150" t="n"/>
      <c r="Z209" s="150" t="n"/>
      <c r="AA209" s="151" t="n"/>
      <c r="AB209" s="150" t="n"/>
      <c r="AC209" s="150" t="n"/>
      <c r="AD209" s="150" t="n"/>
      <c r="AE209" s="150" t="n"/>
      <c r="AF209" s="150" t="n"/>
      <c r="AG209" s="150" t="n"/>
    </row>
    <row r="210" ht="20" customHeight="1" s="144">
      <c r="A210" s="150" t="n"/>
      <c r="B210" s="145" t="n"/>
      <c r="C210" s="299" t="inlineStr">
        <is>
          <t>AMBUJACEM</t>
        </is>
      </c>
      <c r="D210" s="299">
        <f>J85+J88+J116+J136+J163</f>
        <v/>
      </c>
      <c r="E210" s="299" t="n"/>
      <c r="F210" s="299">
        <f>D85+D88+D116+D136+D163</f>
        <v/>
      </c>
      <c r="G210" s="150" t="n"/>
      <c r="H210" s="150" t="n"/>
      <c r="I210" s="150" t="n"/>
      <c r="J210" s="150" t="n"/>
      <c r="K210" s="150" t="n"/>
      <c r="L210" s="150" t="n"/>
      <c r="M210" s="150" t="n"/>
      <c r="N210" s="150" t="n"/>
      <c r="O210" s="150" t="n"/>
      <c r="P210" s="150" t="n"/>
      <c r="Q210" s="150" t="n"/>
      <c r="R210" s="150" t="n"/>
      <c r="S210" s="150" t="n"/>
      <c r="T210" s="150" t="n"/>
      <c r="U210" s="150" t="n"/>
      <c r="V210" s="150" t="n"/>
      <c r="W210" s="150" t="n"/>
      <c r="X210" s="150" t="n"/>
      <c r="Y210" s="150" t="n"/>
      <c r="Z210" s="150" t="n"/>
      <c r="AA210" s="151" t="n"/>
      <c r="AB210" s="150" t="n"/>
      <c r="AC210" s="150" t="n"/>
      <c r="AD210" s="150" t="n"/>
      <c r="AE210" s="150" t="n"/>
      <c r="AF210" s="150" t="n"/>
      <c r="AG210" s="150" t="n"/>
    </row>
    <row r="211" ht="20" customHeight="1" s="144">
      <c r="A211" s="150" t="n"/>
      <c r="B211" s="145" t="n"/>
      <c r="C211" s="299" t="inlineStr">
        <is>
          <t>AMBUJACEM</t>
        </is>
      </c>
      <c r="D211" s="299">
        <f>J77+J78+J80+J82+J83</f>
        <v/>
      </c>
      <c r="E211" s="299" t="n"/>
      <c r="F211" s="299">
        <f>D77+D78+D80+D82+D83</f>
        <v/>
      </c>
      <c r="G211" s="150" t="n"/>
      <c r="H211" s="150" t="n"/>
      <c r="I211" s="150" t="n"/>
      <c r="J211" s="150" t="n"/>
      <c r="K211" s="150" t="n"/>
      <c r="L211" s="150" t="n"/>
      <c r="M211" s="150" t="n"/>
      <c r="N211" s="150" t="n"/>
      <c r="O211" s="150" t="n"/>
      <c r="P211" s="150" t="n"/>
      <c r="Q211" s="150" t="n"/>
      <c r="R211" s="150" t="n"/>
      <c r="S211" s="150" t="n"/>
      <c r="T211" s="150" t="n"/>
      <c r="U211" s="150" t="n"/>
      <c r="V211" s="150" t="n"/>
      <c r="W211" s="150" t="n"/>
      <c r="X211" s="150" t="n"/>
      <c r="Y211" s="150" t="n"/>
      <c r="Z211" s="150" t="n"/>
      <c r="AA211" s="151" t="n"/>
      <c r="AB211" s="150" t="n"/>
      <c r="AC211" s="150" t="n"/>
      <c r="AD211" s="150" t="n"/>
      <c r="AE211" s="150" t="n"/>
      <c r="AF211" s="150" t="n"/>
      <c r="AG211" s="150" t="n"/>
    </row>
    <row r="212" ht="20" customHeight="1" s="144">
      <c r="A212" s="150" t="n"/>
      <c r="B212" s="145" t="n"/>
      <c r="C212" s="299" t="inlineStr">
        <is>
          <t>APOLLOTYRE</t>
        </is>
      </c>
      <c r="D212" s="299">
        <f>J122+J123+J124+J126+J127+J131+J132+J142+J145+J147+J161</f>
        <v/>
      </c>
      <c r="E212" s="299">
        <f>D122+D123+D124+D126+D127+D131+D132+D142+D145+D147+D161</f>
        <v/>
      </c>
      <c r="F212" s="299">
        <f>D132+D142+D145+D147+D161</f>
        <v/>
      </c>
      <c r="G212" s="150" t="n"/>
      <c r="H212" s="150" t="n"/>
      <c r="I212" s="150" t="n"/>
      <c r="J212" s="150" t="n"/>
      <c r="K212" s="150" t="n"/>
      <c r="L212" s="150" t="n"/>
      <c r="M212" s="150" t="n"/>
      <c r="N212" s="150" t="n"/>
      <c r="O212" s="150" t="n"/>
      <c r="P212" s="150" t="n"/>
      <c r="Q212" s="150" t="n"/>
      <c r="R212" s="150" t="n"/>
      <c r="S212" s="150" t="n"/>
      <c r="T212" s="150" t="n"/>
      <c r="U212" s="150" t="n"/>
      <c r="V212" s="150" t="n"/>
      <c r="W212" s="150" t="n"/>
      <c r="X212" s="150" t="n"/>
      <c r="Y212" s="150" t="n"/>
      <c r="Z212" s="150" t="n"/>
      <c r="AA212" s="151" t="n"/>
      <c r="AB212" s="150" t="n"/>
      <c r="AC212" s="150" t="n"/>
      <c r="AD212" s="150" t="n"/>
      <c r="AE212" s="150" t="n"/>
      <c r="AF212" s="150" t="n"/>
      <c r="AG212" s="150" t="n"/>
    </row>
    <row r="213" ht="20" customHeight="1" s="144">
      <c r="A213" s="150" t="n"/>
      <c r="B213" s="145" t="n"/>
      <c r="C213" s="299" t="inlineStr">
        <is>
          <t>ESCORTS</t>
        </is>
      </c>
      <c r="D213" s="299">
        <f>J73+J74+J75+J76+J79</f>
        <v/>
      </c>
      <c r="E213" s="299" t="n"/>
      <c r="F213" s="299">
        <f>D73+D74+D75+D76+D79</f>
        <v/>
      </c>
      <c r="G213" s="150" t="n"/>
      <c r="H213" s="150" t="n"/>
      <c r="I213" s="150" t="n"/>
      <c r="J213" s="150" t="n"/>
      <c r="K213" s="150" t="n"/>
      <c r="L213" s="150" t="n"/>
      <c r="M213" s="150" t="n"/>
      <c r="N213" s="150" t="n"/>
      <c r="O213" s="150" t="n"/>
      <c r="P213" s="150" t="n"/>
      <c r="Q213" s="150" t="n"/>
      <c r="R213" s="150" t="n"/>
      <c r="S213" s="150" t="n"/>
      <c r="T213" s="150" t="n"/>
      <c r="U213" s="150" t="n"/>
      <c r="V213" s="150" t="n"/>
      <c r="W213" s="150" t="n"/>
      <c r="X213" s="150" t="n"/>
      <c r="Y213" s="150" t="n"/>
      <c r="Z213" s="150" t="n"/>
      <c r="AA213" s="151" t="n"/>
      <c r="AB213" s="150" t="n"/>
      <c r="AC213" s="150" t="n"/>
      <c r="AD213" s="150" t="n"/>
      <c r="AE213" s="150" t="n"/>
      <c r="AF213" s="150" t="n"/>
      <c r="AG213" s="150" t="n"/>
    </row>
    <row r="214" ht="13.8" customHeight="1" s="144">
      <c r="A214" s="150" t="n"/>
      <c r="B214" s="150" t="n"/>
      <c r="C214" s="150" t="n"/>
      <c r="D214" s="150" t="n"/>
      <c r="E214" s="150" t="n"/>
      <c r="F214" s="150" t="n"/>
      <c r="G214" s="150" t="n"/>
      <c r="H214" s="150" t="n"/>
      <c r="I214" s="150" t="n"/>
      <c r="J214" s="150" t="n"/>
      <c r="K214" s="150" t="n"/>
      <c r="L214" s="150" t="n"/>
      <c r="M214" s="150" t="n"/>
      <c r="N214" s="150" t="n"/>
      <c r="O214" s="150" t="n"/>
      <c r="P214" s="150" t="n"/>
      <c r="Q214" s="150" t="n"/>
      <c r="R214" s="150" t="n"/>
      <c r="S214" s="150" t="n"/>
      <c r="T214" s="150" t="n"/>
      <c r="U214" s="150" t="n"/>
      <c r="V214" s="150" t="n"/>
      <c r="W214" s="150" t="n"/>
      <c r="X214" s="150" t="n"/>
      <c r="Y214" s="150" t="n"/>
      <c r="Z214" s="150" t="n"/>
      <c r="AA214" s="151" t="n"/>
      <c r="AB214" s="150" t="n"/>
      <c r="AC214" s="150" t="n"/>
      <c r="AD214" s="150" t="n"/>
      <c r="AE214" s="150" t="n"/>
      <c r="AF214" s="150" t="n"/>
      <c r="AG214" s="150" t="n"/>
    </row>
    <row r="215" ht="13.8" customHeight="1" s="144">
      <c r="A215" s="151" t="n"/>
      <c r="B215" s="301" t="n"/>
      <c r="C215" s="151" t="n"/>
      <c r="D215" s="151" t="n"/>
      <c r="E215" s="151" t="n"/>
      <c r="F215" s="151" t="n"/>
      <c r="G215" s="151" t="n"/>
      <c r="H215" s="151" t="n"/>
      <c r="I215" s="151" t="n"/>
      <c r="J215" s="151" t="n"/>
      <c r="K215" s="151" t="n"/>
      <c r="L215" s="151" t="n"/>
      <c r="M215" s="151" t="n"/>
      <c r="N215" s="151" t="n"/>
      <c r="O215" s="151" t="n"/>
      <c r="P215" s="151" t="n"/>
      <c r="Q215" s="151" t="n"/>
      <c r="R215" s="151" t="n"/>
      <c r="S215" s="151" t="n"/>
      <c r="T215" s="151" t="n"/>
      <c r="U215" s="151" t="n"/>
      <c r="V215" s="151" t="n"/>
      <c r="W215" s="151" t="n"/>
      <c r="X215" s="151" t="n"/>
      <c r="Y215" s="151" t="n"/>
      <c r="Z215" s="151" t="n"/>
      <c r="AA215" s="151" t="n"/>
      <c r="AB215" s="150" t="n"/>
      <c r="AC215" s="150" t="n"/>
      <c r="AD215" s="150" t="n"/>
      <c r="AE215" s="150" t="n"/>
      <c r="AF215" s="150" t="n"/>
      <c r="AG215" s="150" t="n"/>
    </row>
    <row r="216" ht="13.8" customHeight="1" s="144">
      <c r="A216" s="150" t="n"/>
      <c r="B216" s="145" t="n"/>
      <c r="C216" s="150" t="n"/>
      <c r="D216" s="150" t="n"/>
      <c r="E216" s="150" t="n"/>
      <c r="F216" s="150" t="n"/>
      <c r="G216" s="150" t="n"/>
      <c r="H216" s="150" t="n"/>
      <c r="I216" s="150" t="n"/>
      <c r="J216" s="150" t="n"/>
      <c r="K216" s="150" t="n"/>
      <c r="L216" s="150" t="n"/>
      <c r="M216" s="150" t="n"/>
      <c r="N216" s="150" t="n"/>
      <c r="O216" s="150" t="n"/>
      <c r="P216" s="150" t="n"/>
      <c r="Q216" s="150" t="n"/>
      <c r="R216" s="150" t="n"/>
      <c r="S216" s="150" t="n"/>
      <c r="T216" s="150" t="n"/>
      <c r="U216" s="150" t="n"/>
      <c r="V216" s="150" t="n"/>
      <c r="W216" s="150" t="n"/>
      <c r="X216" s="150" t="n"/>
      <c r="Y216" s="150" t="n"/>
      <c r="Z216" s="150" t="n"/>
      <c r="AA216" s="150" t="n"/>
      <c r="AB216" s="150" t="n"/>
      <c r="AC216" s="150" t="n"/>
      <c r="AD216" s="150" t="n"/>
      <c r="AE216" s="150" t="n"/>
      <c r="AF216" s="150" t="n"/>
      <c r="AG216" s="150" t="n"/>
    </row>
    <row r="217" ht="13.8" customHeight="1" s="144">
      <c r="A217" s="150" t="n"/>
      <c r="B217" s="145" t="n"/>
      <c r="C217" s="150" t="n"/>
      <c r="D217" s="150" t="n"/>
      <c r="E217" s="150" t="n"/>
      <c r="F217" s="150" t="n"/>
      <c r="G217" s="150" t="n"/>
      <c r="H217" s="150" t="n"/>
      <c r="I217" s="150" t="n"/>
      <c r="J217" s="150" t="n"/>
      <c r="K217" s="150" t="n"/>
      <c r="L217" s="150" t="n"/>
      <c r="M217" s="150" t="n"/>
      <c r="N217" s="150" t="n"/>
      <c r="O217" s="150" t="n"/>
      <c r="P217" s="150" t="n"/>
      <c r="Q217" s="150" t="n"/>
      <c r="R217" s="150" t="n"/>
      <c r="S217" s="150" t="n"/>
      <c r="T217" s="150" t="n"/>
      <c r="U217" s="150" t="n"/>
      <c r="V217" s="150" t="n"/>
      <c r="W217" s="150" t="n"/>
      <c r="X217" s="150" t="n"/>
      <c r="Y217" s="150" t="n"/>
      <c r="Z217" s="150" t="n"/>
      <c r="AA217" s="150" t="n"/>
      <c r="AB217" s="150" t="n"/>
      <c r="AC217" s="150" t="n"/>
      <c r="AD217" s="150" t="n"/>
      <c r="AE217" s="150" t="n"/>
      <c r="AF217" s="150" t="n"/>
      <c r="AG217" s="150" t="n"/>
    </row>
    <row r="218" ht="13.8" customHeight="1" s="144">
      <c r="A218" s="150" t="n"/>
      <c r="B218" s="145" t="n"/>
      <c r="C218" s="150" t="n"/>
      <c r="D218" s="150" t="n"/>
      <c r="E218" s="150" t="n"/>
      <c r="F218" s="150" t="n"/>
      <c r="G218" s="150" t="n"/>
      <c r="H218" s="150" t="n"/>
      <c r="I218" s="150" t="n"/>
      <c r="J218" s="150" t="n"/>
      <c r="K218" s="150" t="n"/>
      <c r="L218" s="150" t="n"/>
      <c r="M218" s="150" t="n"/>
      <c r="N218" s="150" t="n"/>
      <c r="O218" s="150" t="n"/>
      <c r="P218" s="150" t="n"/>
      <c r="Q218" s="150" t="n"/>
      <c r="R218" s="150" t="n"/>
      <c r="S218" s="150" t="n"/>
      <c r="T218" s="150" t="n"/>
      <c r="U218" s="150" t="n"/>
      <c r="V218" s="150" t="n"/>
      <c r="W218" s="150" t="n"/>
      <c r="X218" s="150" t="n"/>
      <c r="Y218" s="150" t="n"/>
      <c r="Z218" s="150" t="n"/>
      <c r="AA218" s="150" t="n"/>
      <c r="AB218" s="150" t="n"/>
      <c r="AC218" s="150" t="n"/>
      <c r="AD218" s="150" t="n"/>
      <c r="AE218" s="150" t="n"/>
      <c r="AF218" s="150" t="n"/>
      <c r="AG218" s="150" t="n"/>
    </row>
    <row r="219" ht="24.55" customHeight="1" s="144">
      <c r="A219" s="150" t="n"/>
      <c r="B219" s="302" t="inlineStr">
        <is>
          <t>Important links in Zerodha</t>
        </is>
      </c>
      <c r="C219" s="297" t="n"/>
      <c r="D219" s="297" t="n"/>
      <c r="E219" s="297" t="n"/>
      <c r="F219" s="297" t="n"/>
      <c r="G219" s="297" t="n"/>
      <c r="H219" s="297" t="n"/>
      <c r="I219" s="297" t="n"/>
      <c r="J219" s="297" t="n"/>
      <c r="K219" s="212" t="n"/>
      <c r="L219" s="150" t="n"/>
      <c r="M219" s="150" t="n"/>
      <c r="N219" s="150" t="n"/>
      <c r="O219" s="150" t="n"/>
      <c r="P219" s="150" t="n"/>
      <c r="Q219" s="150" t="n"/>
      <c r="R219" s="150" t="n"/>
      <c r="S219" s="150" t="n"/>
      <c r="T219" s="150" t="n"/>
      <c r="U219" s="150" t="n"/>
      <c r="V219" s="150" t="n"/>
      <c r="W219" s="150" t="n"/>
      <c r="X219" s="150" t="n"/>
      <c r="Y219" s="150" t="n"/>
      <c r="Z219" s="150" t="n"/>
      <c r="AA219" s="150" t="n"/>
      <c r="AB219" s="150" t="n"/>
      <c r="AC219" s="150" t="n"/>
      <c r="AD219" s="150" t="n"/>
      <c r="AE219" s="150" t="n"/>
      <c r="AF219" s="150" t="n"/>
      <c r="AG219" s="150" t="n"/>
    </row>
    <row r="220" ht="13.8" customHeight="1" s="144">
      <c r="A220" s="150" t="n"/>
      <c r="B220" s="303" t="inlineStr">
        <is>
          <t>P&amp;L reports</t>
        </is>
      </c>
      <c r="C220" s="302" t="inlineStr">
        <is>
          <t>https://console.zerodha.com/reports/pnl</t>
        </is>
      </c>
      <c r="D220" s="297" t="n"/>
      <c r="E220" s="297" t="n"/>
      <c r="F220" s="297" t="n"/>
      <c r="G220" s="297" t="n"/>
      <c r="H220" s="297" t="n"/>
      <c r="I220" s="297" t="n"/>
      <c r="J220" s="297" t="n"/>
      <c r="K220" s="212" t="n"/>
      <c r="L220" s="150" t="n"/>
      <c r="M220" s="150" t="n"/>
      <c r="N220" s="150" t="n"/>
      <c r="O220" s="150" t="n"/>
      <c r="P220" s="150" t="n"/>
      <c r="Q220" s="150" t="n"/>
      <c r="R220" s="150" t="n"/>
      <c r="S220" s="150" t="n"/>
      <c r="T220" s="150" t="n"/>
      <c r="U220" s="150" t="n"/>
      <c r="V220" s="150" t="n"/>
      <c r="W220" s="150" t="n"/>
      <c r="X220" s="150" t="n"/>
      <c r="Y220" s="150" t="n"/>
      <c r="Z220" s="150" t="n"/>
      <c r="AA220" s="150" t="n"/>
      <c r="AB220" s="150" t="n"/>
      <c r="AC220" s="150" t="n"/>
      <c r="AD220" s="150" t="n"/>
      <c r="AE220" s="150" t="n"/>
      <c r="AF220" s="150" t="n"/>
      <c r="AG220" s="150" t="n"/>
    </row>
    <row r="221" ht="13.8" customHeight="1" s="144">
      <c r="A221" s="150" t="n"/>
      <c r="B221" s="303" t="inlineStr">
        <is>
          <t xml:space="preserve">Funds </t>
        </is>
      </c>
      <c r="C221" s="302" t="inlineStr">
        <is>
          <t>https://console.zerodha.com/funds/statement</t>
        </is>
      </c>
      <c r="D221" s="297" t="n"/>
      <c r="E221" s="297" t="n"/>
      <c r="F221" s="297" t="n"/>
      <c r="G221" s="297" t="n"/>
      <c r="H221" s="297" t="n"/>
      <c r="I221" s="297" t="n"/>
      <c r="J221" s="297" t="n"/>
      <c r="K221" s="212" t="n"/>
      <c r="L221" s="150" t="n"/>
      <c r="M221" s="150" t="n"/>
      <c r="N221" s="150" t="n"/>
      <c r="O221" s="150" t="n"/>
      <c r="P221" s="150" t="n"/>
      <c r="Q221" s="150" t="n"/>
      <c r="R221" s="150" t="n"/>
      <c r="S221" s="150" t="n"/>
      <c r="T221" s="150" t="n"/>
      <c r="U221" s="150" t="n"/>
      <c r="V221" s="150" t="n"/>
      <c r="W221" s="150" t="n"/>
      <c r="X221" s="150" t="n"/>
      <c r="Y221" s="150" t="n"/>
      <c r="Z221" s="150" t="n"/>
      <c r="AA221" s="150" t="n"/>
      <c r="AB221" s="150" t="n"/>
      <c r="AC221" s="150" t="n"/>
      <c r="AD221" s="150" t="n"/>
      <c r="AE221" s="150" t="n"/>
      <c r="AF221" s="150" t="n"/>
      <c r="AG221" s="150" t="n"/>
    </row>
    <row r="222" ht="13.8" customHeight="1" s="144">
      <c r="A222" s="150" t="n"/>
      <c r="B222" s="303" t="n"/>
      <c r="C222" s="302" t="n"/>
      <c r="D222" s="297" t="n"/>
      <c r="E222" s="297" t="n"/>
      <c r="F222" s="297" t="n"/>
      <c r="G222" s="297" t="n"/>
      <c r="H222" s="297" t="n"/>
      <c r="I222" s="297" t="n"/>
      <c r="J222" s="297" t="n"/>
      <c r="K222" s="212" t="n"/>
      <c r="L222" s="150" t="n"/>
      <c r="M222" s="150" t="n"/>
      <c r="N222" s="150" t="n"/>
      <c r="O222" s="150" t="n"/>
      <c r="P222" s="150" t="n"/>
      <c r="Q222" s="150" t="n"/>
      <c r="R222" s="150" t="n"/>
      <c r="S222" s="150" t="n"/>
      <c r="T222" s="150" t="n"/>
      <c r="U222" s="150" t="n"/>
      <c r="V222" s="150" t="n"/>
      <c r="W222" s="150" t="n"/>
      <c r="X222" s="150" t="n"/>
      <c r="Y222" s="150" t="n"/>
      <c r="Z222" s="150" t="n"/>
      <c r="AA222" s="150" t="n"/>
      <c r="AB222" s="150" t="n"/>
      <c r="AC222" s="150" t="n"/>
      <c r="AD222" s="150" t="n"/>
      <c r="AE222" s="150" t="n"/>
      <c r="AF222" s="150" t="n"/>
      <c r="AG222" s="150" t="n"/>
    </row>
    <row r="223" ht="13.8" customHeight="1" s="144">
      <c r="A223" s="150" t="n"/>
      <c r="B223" s="303" t="n"/>
      <c r="C223" s="302" t="n"/>
      <c r="D223" s="297" t="n"/>
      <c r="E223" s="297" t="n"/>
      <c r="F223" s="297" t="n"/>
      <c r="G223" s="297" t="n"/>
      <c r="H223" s="297" t="n"/>
      <c r="I223" s="297" t="n"/>
      <c r="J223" s="297" t="n"/>
      <c r="K223" s="212" t="n"/>
      <c r="L223" s="150" t="n"/>
      <c r="M223" s="150" t="n"/>
      <c r="N223" s="150" t="n"/>
      <c r="O223" s="150" t="n"/>
      <c r="P223" s="150" t="n"/>
      <c r="Q223" s="150" t="n"/>
      <c r="R223" s="150" t="n"/>
      <c r="S223" s="150" t="n"/>
      <c r="T223" s="150" t="n"/>
      <c r="U223" s="150" t="n"/>
      <c r="V223" s="150" t="n"/>
      <c r="W223" s="150" t="n"/>
      <c r="X223" s="150" t="n"/>
      <c r="Y223" s="150" t="n"/>
      <c r="Z223" s="150" t="n"/>
      <c r="AA223" s="150" t="n"/>
      <c r="AB223" s="150" t="n"/>
      <c r="AC223" s="150" t="n"/>
      <c r="AD223" s="150" t="n"/>
      <c r="AE223" s="150" t="n"/>
      <c r="AF223" s="150" t="n"/>
      <c r="AG223" s="150" t="n"/>
    </row>
    <row r="224" ht="13.8" customHeight="1" s="144">
      <c r="A224" s="150" t="n"/>
      <c r="B224" s="303" t="n"/>
      <c r="C224" s="302" t="n"/>
      <c r="D224" s="297" t="n"/>
      <c r="E224" s="297" t="n"/>
      <c r="F224" s="297" t="n"/>
      <c r="G224" s="297" t="n"/>
      <c r="H224" s="297" t="n"/>
      <c r="I224" s="297" t="n"/>
      <c r="J224" s="297" t="n"/>
      <c r="K224" s="212" t="n"/>
      <c r="L224" s="150" t="n"/>
      <c r="M224" s="150" t="n"/>
      <c r="N224" s="150" t="n"/>
      <c r="O224" s="150" t="n"/>
      <c r="P224" s="150" t="n"/>
      <c r="Q224" s="150" t="n"/>
      <c r="R224" s="150" t="n"/>
      <c r="S224" s="150" t="n"/>
      <c r="T224" s="150" t="n"/>
      <c r="U224" s="150" t="n"/>
      <c r="V224" s="150" t="n"/>
      <c r="W224" s="150" t="n"/>
      <c r="X224" s="150" t="n"/>
      <c r="Y224" s="150" t="n"/>
      <c r="Z224" s="150" t="n"/>
      <c r="AA224" s="150" t="n"/>
      <c r="AB224" s="150" t="n"/>
      <c r="AC224" s="150" t="n"/>
      <c r="AD224" s="150" t="n"/>
      <c r="AE224" s="150" t="n"/>
      <c r="AF224" s="150" t="n"/>
      <c r="AG224" s="150" t="n"/>
    </row>
    <row r="225" ht="13.8" customHeight="1" s="144">
      <c r="A225" s="150" t="n"/>
      <c r="B225" s="303" t="n"/>
      <c r="C225" s="302" t="n"/>
      <c r="D225" s="297" t="n"/>
      <c r="E225" s="297" t="n"/>
      <c r="F225" s="297" t="n"/>
      <c r="G225" s="297" t="n"/>
      <c r="H225" s="297" t="n"/>
      <c r="I225" s="297" t="n"/>
      <c r="J225" s="297" t="n"/>
      <c r="K225" s="212" t="n"/>
      <c r="L225" s="150" t="n"/>
      <c r="M225" s="150" t="n"/>
      <c r="N225" s="150" t="n"/>
      <c r="O225" s="150" t="n"/>
      <c r="P225" s="150" t="n"/>
      <c r="Q225" s="150" t="n"/>
      <c r="R225" s="150" t="n"/>
      <c r="S225" s="150" t="n"/>
      <c r="T225" s="150" t="n"/>
      <c r="U225" s="150" t="n"/>
      <c r="V225" s="150" t="n"/>
      <c r="W225" s="150" t="n"/>
      <c r="X225" s="150" t="n"/>
      <c r="Y225" s="150" t="n"/>
      <c r="Z225" s="150" t="n"/>
      <c r="AA225" s="150" t="n"/>
      <c r="AB225" s="150" t="n"/>
      <c r="AC225" s="150" t="n"/>
      <c r="AD225" s="150" t="n"/>
      <c r="AE225" s="150" t="n"/>
      <c r="AF225" s="150" t="n"/>
      <c r="AG225" s="150" t="n"/>
    </row>
    <row r="226" ht="13.8" customHeight="1" s="144">
      <c r="A226" s="150" t="n"/>
      <c r="B226" s="303" t="n"/>
      <c r="C226" s="302" t="n"/>
      <c r="D226" s="297" t="n"/>
      <c r="E226" s="297" t="n"/>
      <c r="F226" s="297" t="n"/>
      <c r="G226" s="297" t="n"/>
      <c r="H226" s="297" t="n"/>
      <c r="I226" s="297" t="n"/>
      <c r="J226" s="297" t="n"/>
      <c r="K226" s="212" t="n"/>
      <c r="L226" s="150" t="n"/>
      <c r="M226" s="150" t="n"/>
      <c r="N226" s="150" t="n"/>
      <c r="O226" s="150" t="n"/>
      <c r="P226" s="150" t="n"/>
      <c r="Q226" s="150" t="n"/>
      <c r="R226" s="150" t="n"/>
      <c r="S226" s="150" t="n"/>
      <c r="T226" s="150" t="n"/>
      <c r="U226" s="150" t="n"/>
      <c r="V226" s="150" t="n"/>
      <c r="W226" s="150" t="n"/>
      <c r="X226" s="150" t="n"/>
      <c r="Y226" s="150" t="n"/>
      <c r="Z226" s="150" t="n"/>
      <c r="AA226" s="150" t="n"/>
      <c r="AB226" s="150" t="n"/>
      <c r="AC226" s="150" t="n"/>
      <c r="AD226" s="150" t="n"/>
      <c r="AE226" s="150" t="n"/>
      <c r="AF226" s="150" t="n"/>
      <c r="AG226" s="150" t="n"/>
    </row>
    <row r="227" ht="13.8" customHeight="1" s="144">
      <c r="A227" s="150" t="n"/>
      <c r="B227" s="303" t="n"/>
      <c r="C227" s="302" t="n"/>
      <c r="D227" s="297" t="n"/>
      <c r="E227" s="297" t="n"/>
      <c r="F227" s="297" t="n"/>
      <c r="G227" s="297" t="n"/>
      <c r="H227" s="297" t="n"/>
      <c r="I227" s="297" t="n"/>
      <c r="J227" s="297" t="n"/>
      <c r="K227" s="212" t="n"/>
      <c r="L227" s="150" t="n"/>
      <c r="M227" s="150" t="n"/>
      <c r="N227" s="150" t="n"/>
      <c r="O227" s="150" t="n"/>
      <c r="P227" s="150" t="n"/>
      <c r="Q227" s="150" t="n"/>
      <c r="R227" s="150" t="n"/>
      <c r="S227" s="150" t="n"/>
      <c r="T227" s="150" t="n"/>
      <c r="U227" s="150" t="n"/>
      <c r="V227" s="150" t="n"/>
      <c r="W227" s="150" t="n"/>
      <c r="X227" s="150" t="n"/>
      <c r="Y227" s="150" t="n"/>
      <c r="Z227" s="150" t="n"/>
      <c r="AA227" s="150" t="n"/>
      <c r="AB227" s="150" t="n"/>
      <c r="AC227" s="150" t="n"/>
      <c r="AD227" s="150" t="n"/>
      <c r="AE227" s="150" t="n"/>
      <c r="AF227" s="150" t="n"/>
      <c r="AG227" s="150" t="n"/>
    </row>
    <row r="228" ht="13.8" customHeight="1" s="144">
      <c r="A228" s="150" t="n"/>
      <c r="B228" s="303" t="n"/>
      <c r="C228" s="302" t="n"/>
      <c r="D228" s="297" t="n"/>
      <c r="E228" s="297" t="n"/>
      <c r="F228" s="297" t="n"/>
      <c r="G228" s="297" t="n"/>
      <c r="H228" s="297" t="n"/>
      <c r="I228" s="297" t="n"/>
      <c r="J228" s="297" t="n"/>
      <c r="K228" s="212" t="n"/>
      <c r="L228" s="150" t="n"/>
      <c r="M228" s="150" t="n"/>
      <c r="N228" s="150" t="n"/>
      <c r="O228" s="150" t="n"/>
      <c r="P228" s="150" t="n"/>
      <c r="Q228" s="150" t="n"/>
      <c r="R228" s="150" t="n"/>
      <c r="S228" s="150" t="n"/>
      <c r="T228" s="150" t="n"/>
      <c r="U228" s="150" t="n"/>
      <c r="V228" s="150" t="n"/>
      <c r="W228" s="150" t="n"/>
      <c r="X228" s="150" t="n"/>
      <c r="Y228" s="150" t="n"/>
      <c r="Z228" s="150" t="n"/>
      <c r="AA228" s="150" t="n"/>
      <c r="AB228" s="150" t="n"/>
      <c r="AC228" s="150" t="n"/>
      <c r="AD228" s="150" t="n"/>
      <c r="AE228" s="150" t="n"/>
      <c r="AF228" s="150" t="n"/>
      <c r="AG228" s="150" t="n"/>
    </row>
    <row r="229" ht="13.8" customHeight="1" s="144">
      <c r="A229" s="150" t="n"/>
      <c r="B229" s="150" t="n"/>
      <c r="C229" s="150" t="n"/>
      <c r="D229" s="150" t="n"/>
      <c r="E229" s="150" t="n"/>
      <c r="F229" s="150" t="n"/>
      <c r="G229" s="150" t="n"/>
      <c r="H229" s="150" t="n"/>
      <c r="I229" s="150" t="n"/>
      <c r="J229" s="150" t="n"/>
      <c r="K229" s="150" t="n"/>
      <c r="L229" s="150" t="n"/>
      <c r="M229" s="150" t="n"/>
      <c r="N229" s="150" t="n"/>
      <c r="O229" s="150" t="n"/>
      <c r="P229" s="150" t="n"/>
      <c r="Q229" s="150" t="n"/>
      <c r="R229" s="150" t="n"/>
      <c r="S229" s="150" t="n"/>
      <c r="T229" s="150" t="n"/>
      <c r="U229" s="150" t="n"/>
      <c r="V229" s="150" t="n"/>
      <c r="W229" s="150" t="n"/>
      <c r="X229" s="150" t="n"/>
      <c r="Y229" s="150" t="n"/>
      <c r="Z229" s="150" t="n"/>
      <c r="AA229" s="150" t="n"/>
      <c r="AB229" s="150" t="n"/>
      <c r="AC229" s="150" t="n"/>
      <c r="AD229" s="150" t="n"/>
      <c r="AE229" s="150" t="n"/>
      <c r="AF229" s="150" t="n"/>
      <c r="AG229" s="150" t="n"/>
    </row>
    <row r="230" ht="13.8" customHeight="1" s="144">
      <c r="A230" s="150" t="n"/>
      <c r="B230" s="150" t="n"/>
      <c r="C230" s="150" t="n"/>
      <c r="D230" s="150" t="n"/>
      <c r="E230" s="150" t="n"/>
      <c r="F230" s="150" t="n"/>
      <c r="G230" s="150" t="n"/>
      <c r="H230" s="150" t="n"/>
      <c r="I230" s="150" t="n"/>
      <c r="J230" s="150" t="n"/>
      <c r="K230" s="150" t="n"/>
      <c r="L230" s="150" t="n"/>
      <c r="M230" s="150" t="n"/>
      <c r="N230" s="150" t="n"/>
      <c r="O230" s="150" t="n"/>
      <c r="P230" s="150" t="n"/>
      <c r="Q230" s="150" t="n"/>
      <c r="R230" s="150" t="n"/>
      <c r="S230" s="150" t="n"/>
      <c r="T230" s="150" t="n"/>
      <c r="U230" s="150" t="n"/>
      <c r="V230" s="150" t="n"/>
      <c r="W230" s="150" t="n"/>
      <c r="X230" s="150" t="n"/>
      <c r="Y230" s="150" t="n"/>
      <c r="Z230" s="150" t="n"/>
      <c r="AA230" s="150" t="n"/>
      <c r="AB230" s="150" t="n"/>
      <c r="AC230" s="150" t="n"/>
      <c r="AD230" s="150" t="n"/>
      <c r="AE230" s="150" t="n"/>
      <c r="AF230" s="150" t="n"/>
      <c r="AG230" s="150" t="n"/>
    </row>
    <row r="231" ht="13.8" customHeight="1" s="144">
      <c r="A231" s="150" t="n"/>
      <c r="B231" s="150" t="n"/>
      <c r="C231" s="150" t="n"/>
      <c r="D231" s="150" t="n"/>
      <c r="E231" s="150" t="n"/>
      <c r="F231" s="150" t="n"/>
      <c r="G231" s="150" t="n"/>
      <c r="H231" s="150" t="n"/>
      <c r="I231" s="150" t="n"/>
      <c r="J231" s="150" t="n"/>
      <c r="K231" s="150" t="n"/>
      <c r="L231" s="150" t="n"/>
      <c r="M231" s="150" t="n"/>
      <c r="N231" s="150" t="n"/>
      <c r="O231" s="150" t="n"/>
      <c r="P231" s="150" t="n"/>
      <c r="Q231" s="150" t="n"/>
      <c r="R231" s="150" t="n"/>
      <c r="S231" s="150" t="n"/>
      <c r="T231" s="150" t="n"/>
      <c r="U231" s="150" t="n"/>
      <c r="V231" s="150" t="n"/>
      <c r="W231" s="150" t="n"/>
      <c r="X231" s="150" t="n"/>
      <c r="Y231" s="150" t="n"/>
      <c r="Z231" s="150" t="n"/>
      <c r="AA231" s="150" t="n"/>
      <c r="AB231" s="150" t="n"/>
      <c r="AC231" s="150" t="n"/>
      <c r="AD231" s="150" t="n"/>
      <c r="AE231" s="150" t="n"/>
      <c r="AF231" s="150" t="n"/>
      <c r="AG231" s="150" t="n"/>
    </row>
    <row r="232" ht="13.8" customHeight="1" s="144">
      <c r="A232" s="150" t="n"/>
      <c r="B232" s="150" t="n"/>
      <c r="C232" s="150" t="n"/>
      <c r="D232" s="150" t="n"/>
      <c r="E232" s="150" t="n"/>
      <c r="F232" s="150" t="n"/>
      <c r="G232" s="150" t="n"/>
      <c r="H232" s="150" t="n"/>
      <c r="I232" s="150" t="n"/>
      <c r="J232" s="150" t="n"/>
      <c r="K232" s="150" t="n"/>
      <c r="L232" s="150" t="n"/>
      <c r="M232" s="150" t="n"/>
      <c r="N232" s="150" t="n"/>
      <c r="O232" s="150" t="n"/>
      <c r="P232" s="150" t="n"/>
      <c r="Q232" s="150" t="n"/>
      <c r="R232" s="150" t="n"/>
      <c r="S232" s="150" t="n"/>
      <c r="T232" s="150" t="n"/>
      <c r="U232" s="150" t="n"/>
      <c r="V232" s="150" t="n"/>
      <c r="W232" s="150" t="n"/>
      <c r="X232" s="150" t="n"/>
      <c r="Y232" s="150" t="n"/>
      <c r="Z232" s="150" t="n"/>
      <c r="AA232" s="150" t="n"/>
      <c r="AB232" s="150" t="n"/>
      <c r="AC232" s="150" t="n"/>
      <c r="AD232" s="150" t="n"/>
      <c r="AE232" s="150" t="n"/>
      <c r="AF232" s="150" t="n"/>
      <c r="AG232" s="150" t="n"/>
    </row>
    <row r="233" ht="13.8" customHeight="1" s="144">
      <c r="A233" s="150" t="n"/>
      <c r="B233" s="150" t="n"/>
      <c r="C233" s="150" t="n"/>
      <c r="D233" s="150" t="n"/>
      <c r="E233" s="150" t="n"/>
      <c r="F233" s="150" t="n"/>
      <c r="G233" s="150" t="n"/>
      <c r="H233" s="150" t="n"/>
      <c r="I233" s="150" t="n"/>
      <c r="J233" s="150" t="n"/>
      <c r="K233" s="150" t="n"/>
      <c r="L233" s="150" t="n"/>
      <c r="M233" s="150" t="n"/>
      <c r="N233" s="150" t="n"/>
      <c r="O233" s="150" t="n"/>
      <c r="P233" s="150" t="n"/>
      <c r="Q233" s="150" t="n"/>
      <c r="R233" s="150" t="n"/>
      <c r="S233" s="150" t="n"/>
      <c r="T233" s="150" t="n"/>
      <c r="U233" s="150" t="n"/>
      <c r="V233" s="150" t="n"/>
      <c r="W233" s="150" t="n"/>
      <c r="X233" s="150" t="n"/>
      <c r="Y233" s="150" t="n"/>
      <c r="Z233" s="150" t="n"/>
      <c r="AA233" s="150" t="n"/>
      <c r="AB233" s="150" t="n"/>
      <c r="AC233" s="150" t="n"/>
      <c r="AD233" s="150" t="n"/>
      <c r="AE233" s="150" t="n"/>
      <c r="AF233" s="150" t="n"/>
      <c r="AG233" s="150" t="n"/>
    </row>
    <row r="234" ht="13.8" customHeight="1" s="144">
      <c r="A234" s="150" t="n"/>
      <c r="B234" s="150" t="n"/>
      <c r="C234" s="150" t="n"/>
      <c r="D234" s="150" t="n"/>
      <c r="E234" s="150" t="n"/>
      <c r="F234" s="150" t="n"/>
      <c r="G234" s="150" t="n"/>
      <c r="H234" s="150" t="n"/>
      <c r="I234" s="150" t="n"/>
      <c r="J234" s="150" t="n"/>
      <c r="K234" s="150" t="n"/>
      <c r="L234" s="150" t="n"/>
      <c r="M234" s="150" t="n"/>
      <c r="N234" s="150" t="n"/>
      <c r="O234" s="150" t="n"/>
      <c r="P234" s="150" t="n"/>
      <c r="Q234" s="150" t="n"/>
      <c r="R234" s="150" t="n"/>
      <c r="S234" s="150" t="n"/>
      <c r="T234" s="150" t="n"/>
      <c r="U234" s="150" t="n"/>
      <c r="V234" s="150" t="n"/>
      <c r="W234" s="150" t="n"/>
      <c r="X234" s="150" t="n"/>
      <c r="Y234" s="150" t="n"/>
      <c r="Z234" s="150" t="n"/>
      <c r="AA234" s="150" t="n"/>
      <c r="AB234" s="150" t="n"/>
      <c r="AC234" s="150" t="n"/>
      <c r="AD234" s="150" t="n"/>
      <c r="AE234" s="150" t="n"/>
      <c r="AF234" s="150" t="n"/>
      <c r="AG234" s="150" t="n"/>
    </row>
    <row r="235" ht="13.8" customHeight="1" s="144">
      <c r="A235" s="150" t="n"/>
      <c r="B235" s="150" t="n"/>
      <c r="C235" s="150" t="n"/>
      <c r="D235" s="150" t="n"/>
      <c r="E235" s="150" t="n"/>
      <c r="F235" s="150" t="n"/>
      <c r="G235" s="150" t="n"/>
      <c r="H235" s="150" t="n"/>
      <c r="I235" s="150" t="n"/>
      <c r="J235" s="150" t="n"/>
      <c r="K235" s="150" t="n"/>
      <c r="L235" s="150" t="n"/>
      <c r="M235" s="150" t="n"/>
      <c r="N235" s="150" t="n"/>
      <c r="O235" s="150" t="n"/>
      <c r="P235" s="150" t="n"/>
      <c r="Q235" s="150" t="n"/>
      <c r="R235" s="150" t="n"/>
      <c r="S235" s="150" t="n"/>
      <c r="T235" s="150" t="n"/>
      <c r="U235" s="150" t="n"/>
      <c r="V235" s="150" t="n"/>
      <c r="W235" s="150" t="n"/>
      <c r="X235" s="150" t="n"/>
      <c r="Y235" s="150" t="n"/>
      <c r="Z235" s="150" t="n"/>
      <c r="AA235" s="150" t="n"/>
      <c r="AB235" s="150" t="n"/>
      <c r="AC235" s="150" t="n"/>
      <c r="AD235" s="150" t="n"/>
      <c r="AE235" s="150" t="n"/>
      <c r="AF235" s="150" t="n"/>
      <c r="AG235" s="150" t="n"/>
    </row>
    <row r="236" ht="13.8" customHeight="1" s="144">
      <c r="A236" s="150" t="n"/>
      <c r="B236" s="150" t="n"/>
      <c r="C236" s="150" t="n"/>
      <c r="D236" s="150" t="n"/>
      <c r="E236" s="150" t="n"/>
      <c r="F236" s="150" t="n"/>
      <c r="G236" s="150" t="n"/>
      <c r="H236" s="150" t="n"/>
      <c r="I236" s="150" t="n"/>
      <c r="J236" s="150" t="n"/>
      <c r="K236" s="150" t="n"/>
      <c r="L236" s="150" t="n"/>
      <c r="M236" s="150" t="n"/>
      <c r="N236" s="150" t="n"/>
      <c r="O236" s="150" t="n"/>
      <c r="P236" s="150" t="n"/>
      <c r="Q236" s="150" t="n"/>
      <c r="R236" s="150" t="n"/>
      <c r="S236" s="150" t="n"/>
      <c r="T236" s="150" t="n"/>
      <c r="U236" s="150" t="n"/>
      <c r="V236" s="150" t="n"/>
      <c r="W236" s="150" t="n"/>
      <c r="X236" s="150" t="n"/>
      <c r="Y236" s="150" t="n"/>
      <c r="Z236" s="150" t="n"/>
      <c r="AA236" s="150" t="n"/>
      <c r="AB236" s="150" t="n"/>
      <c r="AC236" s="150" t="n"/>
      <c r="AD236" s="150" t="n"/>
      <c r="AE236" s="150" t="n"/>
      <c r="AF236" s="150" t="n"/>
      <c r="AG236" s="150" t="n"/>
    </row>
    <row r="237" ht="13.8" customHeight="1" s="144">
      <c r="A237" s="150" t="n"/>
      <c r="B237" s="150" t="n"/>
      <c r="C237" s="150" t="n"/>
      <c r="D237" s="150" t="n"/>
      <c r="E237" s="150" t="n"/>
      <c r="F237" s="150" t="n"/>
      <c r="G237" s="150" t="n"/>
      <c r="H237" s="150" t="n"/>
      <c r="I237" s="150" t="n"/>
      <c r="J237" s="150" t="n"/>
      <c r="K237" s="150" t="n"/>
      <c r="L237" s="150" t="n"/>
      <c r="M237" s="150" t="n"/>
      <c r="N237" s="150" t="n"/>
      <c r="O237" s="150" t="n"/>
      <c r="P237" s="150" t="n"/>
      <c r="Q237" s="150" t="n"/>
      <c r="R237" s="150" t="n"/>
      <c r="S237" s="150" t="n"/>
      <c r="T237" s="150" t="n"/>
      <c r="U237" s="150" t="n"/>
      <c r="V237" s="150" t="n"/>
      <c r="W237" s="150" t="n"/>
      <c r="X237" s="150" t="n"/>
      <c r="Y237" s="150" t="n"/>
      <c r="Z237" s="150" t="n"/>
      <c r="AA237" s="150" t="n"/>
      <c r="AB237" s="150" t="n"/>
      <c r="AC237" s="150" t="n"/>
      <c r="AD237" s="150" t="n"/>
      <c r="AE237" s="150" t="n"/>
      <c r="AF237" s="150" t="n"/>
      <c r="AG237" s="150" t="n"/>
    </row>
    <row r="238" ht="13.8" customHeight="1" s="144">
      <c r="A238" s="150" t="n"/>
      <c r="B238" s="150" t="n"/>
      <c r="C238" s="150" t="n"/>
      <c r="D238" s="150" t="n"/>
      <c r="E238" s="150" t="n"/>
      <c r="F238" s="150" t="n"/>
      <c r="G238" s="150" t="n"/>
      <c r="H238" s="150" t="n"/>
      <c r="I238" s="150" t="n"/>
      <c r="J238" s="150" t="n"/>
      <c r="K238" s="150" t="n"/>
      <c r="L238" s="150" t="n"/>
      <c r="M238" s="150" t="n"/>
      <c r="N238" s="150" t="n"/>
      <c r="O238" s="150" t="n"/>
      <c r="P238" s="150" t="n"/>
      <c r="Q238" s="150" t="n"/>
      <c r="R238" s="150" t="n"/>
      <c r="S238" s="150" t="n"/>
      <c r="T238" s="150" t="n"/>
      <c r="U238" s="150" t="n"/>
      <c r="V238" s="150" t="n"/>
      <c r="W238" s="150" t="n"/>
      <c r="X238" s="150" t="n"/>
      <c r="Y238" s="150" t="n"/>
      <c r="Z238" s="150" t="n"/>
      <c r="AA238" s="150" t="n"/>
      <c r="AB238" s="150" t="n"/>
      <c r="AC238" s="150" t="n"/>
      <c r="AD238" s="150" t="n"/>
      <c r="AE238" s="150" t="n"/>
      <c r="AF238" s="150" t="n"/>
      <c r="AG238" s="150" t="n"/>
    </row>
    <row r="239" ht="13.8" customHeight="1" s="144">
      <c r="A239" s="150" t="n"/>
      <c r="B239" s="150" t="n"/>
      <c r="C239" s="150" t="n"/>
      <c r="D239" s="150" t="n"/>
      <c r="E239" s="150" t="n"/>
      <c r="F239" s="150" t="n"/>
      <c r="G239" s="150" t="n"/>
      <c r="H239" s="150" t="n"/>
      <c r="I239" s="150" t="n"/>
      <c r="J239" s="150" t="n"/>
      <c r="K239" s="150" t="n"/>
      <c r="L239" s="150" t="n"/>
      <c r="M239" s="150" t="n"/>
      <c r="N239" s="150" t="n"/>
      <c r="O239" s="150" t="n"/>
      <c r="P239" s="150" t="n"/>
      <c r="Q239" s="150" t="n"/>
      <c r="R239" s="150" t="n"/>
      <c r="S239" s="150" t="n"/>
      <c r="T239" s="150" t="n"/>
      <c r="U239" s="150" t="n"/>
      <c r="V239" s="150" t="n"/>
      <c r="W239" s="150" t="n"/>
      <c r="X239" s="150" t="n"/>
      <c r="Y239" s="150" t="n"/>
      <c r="Z239" s="150" t="n"/>
      <c r="AA239" s="150" t="n"/>
      <c r="AB239" s="150" t="n"/>
      <c r="AC239" s="150" t="n"/>
      <c r="AD239" s="150" t="n"/>
      <c r="AE239" s="150" t="n"/>
      <c r="AF239" s="150" t="n"/>
      <c r="AG239" s="150" t="n"/>
    </row>
    <row r="240" ht="13.8" customHeight="1" s="144">
      <c r="A240" s="150" t="n"/>
      <c r="B240" s="150" t="n"/>
      <c r="C240" s="150" t="n"/>
      <c r="D240" s="150" t="n"/>
      <c r="E240" s="150" t="n"/>
      <c r="F240" s="150" t="n"/>
      <c r="G240" s="150" t="n"/>
      <c r="H240" s="150" t="n"/>
      <c r="I240" s="150" t="n"/>
      <c r="J240" s="150" t="n"/>
      <c r="K240" s="150" t="n"/>
      <c r="L240" s="150" t="n"/>
      <c r="M240" s="150" t="n"/>
      <c r="N240" s="150" t="n"/>
      <c r="O240" s="150" t="n"/>
      <c r="P240" s="150" t="n"/>
      <c r="Q240" s="150" t="n"/>
      <c r="R240" s="150" t="n"/>
      <c r="S240" s="150" t="n"/>
      <c r="T240" s="150" t="n"/>
      <c r="U240" s="150" t="n"/>
      <c r="V240" s="150" t="n"/>
      <c r="W240" s="150" t="n"/>
      <c r="X240" s="150" t="n"/>
      <c r="Y240" s="150" t="n"/>
      <c r="Z240" s="150" t="n"/>
      <c r="AA240" s="150" t="n"/>
      <c r="AB240" s="150" t="n"/>
      <c r="AC240" s="150" t="n"/>
      <c r="AD240" s="150" t="n"/>
      <c r="AE240" s="150" t="n"/>
      <c r="AF240" s="150" t="n"/>
      <c r="AG240" s="150" t="n"/>
    </row>
    <row r="241" ht="13.8" customHeight="1" s="144">
      <c r="A241" s="150" t="n"/>
      <c r="B241" s="150" t="n"/>
      <c r="C241" s="150" t="n"/>
      <c r="D241" s="150" t="n"/>
      <c r="E241" s="150" t="n"/>
      <c r="F241" s="150" t="n"/>
      <c r="G241" s="150" t="n"/>
      <c r="H241" s="150" t="n"/>
      <c r="I241" s="150" t="n"/>
      <c r="J241" s="150" t="n"/>
      <c r="K241" s="150" t="n"/>
      <c r="L241" s="150" t="n"/>
      <c r="M241" s="150" t="n"/>
      <c r="N241" s="150" t="n"/>
      <c r="O241" s="150" t="n"/>
      <c r="P241" s="150" t="n"/>
      <c r="Q241" s="150" t="n"/>
      <c r="R241" s="150" t="n"/>
      <c r="S241" s="150" t="n"/>
      <c r="T241" s="150" t="n"/>
      <c r="U241" s="150" t="n"/>
      <c r="V241" s="150" t="n"/>
      <c r="W241" s="150" t="n"/>
      <c r="X241" s="150" t="n"/>
      <c r="Y241" s="150" t="n"/>
      <c r="Z241" s="150" t="n"/>
      <c r="AA241" s="150" t="n"/>
      <c r="AB241" s="150" t="n"/>
      <c r="AC241" s="150" t="n"/>
      <c r="AD241" s="150" t="n"/>
      <c r="AE241" s="150" t="n"/>
      <c r="AF241" s="150" t="n"/>
      <c r="AG241" s="150" t="n"/>
    </row>
    <row r="242" ht="13.8" customHeight="1" s="144">
      <c r="A242" s="150" t="n"/>
      <c r="B242" s="150" t="n"/>
      <c r="C242" s="150" t="n"/>
      <c r="D242" s="150" t="n"/>
      <c r="E242" s="150" t="n"/>
      <c r="F242" s="150" t="n"/>
      <c r="G242" s="150" t="n"/>
      <c r="H242" s="150" t="n"/>
      <c r="I242" s="150" t="n"/>
      <c r="J242" s="150" t="n"/>
      <c r="K242" s="150" t="n"/>
      <c r="L242" s="150" t="n"/>
      <c r="M242" s="150" t="n"/>
      <c r="N242" s="150" t="n"/>
      <c r="O242" s="150" t="n"/>
      <c r="P242" s="150" t="n"/>
      <c r="Q242" s="150" t="n"/>
      <c r="R242" s="150" t="n"/>
      <c r="S242" s="150" t="n"/>
      <c r="T242" s="150" t="n"/>
      <c r="U242" s="150" t="n"/>
      <c r="V242" s="150" t="n"/>
      <c r="W242" s="150" t="n"/>
      <c r="X242" s="150" t="n"/>
      <c r="Y242" s="150" t="n"/>
      <c r="Z242" s="150" t="n"/>
      <c r="AA242" s="150" t="n"/>
      <c r="AB242" s="150" t="n"/>
      <c r="AC242" s="150" t="n"/>
      <c r="AD242" s="150" t="n"/>
      <c r="AE242" s="150" t="n"/>
      <c r="AF242" s="150" t="n"/>
      <c r="AG242" s="150" t="n"/>
    </row>
    <row r="243" ht="13.8" customHeight="1" s="144">
      <c r="A243" s="150" t="n"/>
      <c r="B243" s="150" t="n"/>
      <c r="C243" s="150" t="n"/>
      <c r="D243" s="150" t="n"/>
      <c r="E243" s="150" t="n"/>
      <c r="F243" s="150" t="n"/>
      <c r="G243" s="150" t="n"/>
      <c r="H243" s="150" t="n"/>
      <c r="I243" s="150" t="n"/>
      <c r="J243" s="150" t="n"/>
      <c r="K243" s="150" t="n"/>
      <c r="L243" s="150" t="n"/>
      <c r="M243" s="150" t="n"/>
      <c r="N243" s="150" t="n"/>
      <c r="O243" s="150" t="n"/>
      <c r="P243" s="150" t="n"/>
      <c r="Q243" s="150" t="n"/>
      <c r="R243" s="150" t="n"/>
      <c r="S243" s="150" t="n"/>
      <c r="T243" s="150" t="n"/>
      <c r="U243" s="150" t="n"/>
      <c r="V243" s="150" t="n"/>
      <c r="W243" s="150" t="n"/>
      <c r="X243" s="150" t="n"/>
      <c r="Y243" s="150" t="n"/>
      <c r="Z243" s="150" t="n"/>
      <c r="AA243" s="150" t="n"/>
      <c r="AB243" s="150" t="n"/>
      <c r="AC243" s="150" t="n"/>
      <c r="AD243" s="150" t="n"/>
      <c r="AE243" s="150" t="n"/>
      <c r="AF243" s="150" t="n"/>
      <c r="AG243" s="150" t="n"/>
    </row>
    <row r="244" ht="13.8" customHeight="1" s="144">
      <c r="A244" s="150" t="n"/>
      <c r="B244" s="150" t="n"/>
      <c r="C244" s="150" t="n"/>
      <c r="D244" s="150" t="n"/>
      <c r="E244" s="150" t="n"/>
      <c r="F244" s="150" t="n"/>
      <c r="G244" s="150" t="n"/>
      <c r="H244" s="150" t="n"/>
      <c r="I244" s="150" t="n"/>
      <c r="J244" s="150" t="n"/>
      <c r="K244" s="150" t="n"/>
      <c r="L244" s="150" t="n"/>
      <c r="M244" s="150" t="n"/>
      <c r="N244" s="150" t="n"/>
      <c r="O244" s="150" t="n"/>
      <c r="P244" s="150" t="n"/>
      <c r="Q244" s="150" t="n"/>
      <c r="R244" s="150" t="n"/>
      <c r="S244" s="150" t="n"/>
      <c r="T244" s="150" t="n"/>
      <c r="U244" s="150" t="n"/>
      <c r="V244" s="150" t="n"/>
      <c r="W244" s="150" t="n"/>
      <c r="X244" s="150" t="n"/>
      <c r="Y244" s="150" t="n"/>
      <c r="Z244" s="150" t="n"/>
      <c r="AA244" s="150" t="n"/>
      <c r="AB244" s="150" t="n"/>
      <c r="AC244" s="150" t="n"/>
      <c r="AD244" s="150" t="n"/>
      <c r="AE244" s="150" t="n"/>
      <c r="AF244" s="150" t="n"/>
      <c r="AG244" s="150" t="n"/>
    </row>
    <row r="245" ht="13.8" customHeight="1" s="144">
      <c r="A245" s="150" t="n"/>
      <c r="B245" s="150" t="n"/>
      <c r="C245" s="150" t="n"/>
      <c r="D245" s="150" t="n"/>
      <c r="E245" s="150" t="n"/>
      <c r="F245" s="150" t="n"/>
      <c r="G245" s="150" t="n"/>
      <c r="H245" s="150" t="n"/>
      <c r="I245" s="150" t="n"/>
      <c r="J245" s="150" t="n"/>
      <c r="K245" s="150" t="n"/>
      <c r="L245" s="150" t="n"/>
      <c r="M245" s="150" t="n"/>
      <c r="N245" s="150" t="n"/>
      <c r="O245" s="150" t="n"/>
      <c r="P245" s="150" t="n"/>
      <c r="Q245" s="150" t="n"/>
      <c r="R245" s="150" t="n"/>
      <c r="S245" s="150" t="n"/>
      <c r="T245" s="150" t="n"/>
      <c r="U245" s="150" t="n"/>
      <c r="V245" s="150" t="n"/>
      <c r="W245" s="150" t="n"/>
      <c r="X245" s="150" t="n"/>
      <c r="Y245" s="150" t="n"/>
      <c r="Z245" s="150" t="n"/>
      <c r="AA245" s="150" t="n"/>
      <c r="AB245" s="150" t="n"/>
      <c r="AC245" s="150" t="n"/>
      <c r="AD245" s="150" t="n"/>
      <c r="AE245" s="150" t="n"/>
      <c r="AF245" s="150" t="n"/>
      <c r="AG245" s="150" t="n"/>
    </row>
    <row r="246" ht="13.8" customHeight="1" s="144">
      <c r="A246" s="150" t="n"/>
      <c r="B246" s="150" t="n"/>
      <c r="C246" s="150" t="n"/>
      <c r="D246" s="150" t="n"/>
      <c r="E246" s="150" t="n"/>
      <c r="F246" s="150" t="n"/>
      <c r="G246" s="150" t="n"/>
      <c r="H246" s="150" t="n"/>
      <c r="I246" s="150" t="n"/>
      <c r="J246" s="150" t="n"/>
      <c r="K246" s="150" t="n"/>
      <c r="L246" s="150" t="n"/>
      <c r="M246" s="150" t="n"/>
      <c r="N246" s="150" t="n"/>
      <c r="O246" s="150" t="n"/>
      <c r="P246" s="150" t="n"/>
      <c r="Q246" s="150" t="n"/>
      <c r="R246" s="150" t="n"/>
      <c r="S246" s="150" t="n"/>
      <c r="T246" s="150" t="n"/>
      <c r="U246" s="150" t="n"/>
      <c r="V246" s="150" t="n"/>
      <c r="W246" s="150" t="n"/>
      <c r="X246" s="150" t="n"/>
      <c r="Y246" s="150" t="n"/>
      <c r="Z246" s="150" t="n"/>
      <c r="AA246" s="150" t="n"/>
      <c r="AB246" s="150" t="n"/>
      <c r="AC246" s="150" t="n"/>
      <c r="AD246" s="150" t="n"/>
      <c r="AE246" s="150" t="n"/>
      <c r="AF246" s="150" t="n"/>
      <c r="AG246" s="150" t="n"/>
    </row>
    <row r="247" ht="13.8" customHeight="1" s="144">
      <c r="A247" s="150" t="n"/>
      <c r="B247" s="150" t="n"/>
      <c r="C247" s="150" t="n"/>
      <c r="D247" s="150" t="n"/>
      <c r="E247" s="150" t="n"/>
      <c r="F247" s="150" t="n"/>
      <c r="G247" s="150" t="n"/>
      <c r="H247" s="150" t="n"/>
      <c r="I247" s="150" t="n"/>
      <c r="J247" s="150" t="n"/>
      <c r="K247" s="150" t="n"/>
      <c r="L247" s="150" t="n"/>
      <c r="M247" s="150" t="n"/>
      <c r="N247" s="150" t="n"/>
      <c r="O247" s="150" t="n"/>
      <c r="P247" s="150" t="n"/>
      <c r="Q247" s="150" t="n"/>
      <c r="R247" s="150" t="n"/>
      <c r="S247" s="150" t="n"/>
      <c r="T247" s="150" t="n"/>
      <c r="U247" s="150" t="n"/>
      <c r="V247" s="150" t="n"/>
      <c r="W247" s="150" t="n"/>
      <c r="X247" s="150" t="n"/>
      <c r="Y247" s="150" t="n"/>
      <c r="Z247" s="150" t="n"/>
      <c r="AA247" s="150" t="n"/>
      <c r="AB247" s="150" t="n"/>
      <c r="AC247" s="150" t="n"/>
      <c r="AD247" s="150" t="n"/>
      <c r="AE247" s="150" t="n"/>
      <c r="AF247" s="150" t="n"/>
      <c r="AG247" s="150" t="n"/>
    </row>
    <row r="248" ht="13.8" customHeight="1" s="144">
      <c r="A248" s="150" t="n"/>
      <c r="B248" s="150" t="n"/>
      <c r="C248" s="150" t="n"/>
      <c r="D248" s="150" t="n"/>
      <c r="E248" s="150" t="n"/>
      <c r="F248" s="150" t="n"/>
      <c r="G248" s="150" t="n"/>
      <c r="H248" s="150" t="n"/>
      <c r="I248" s="150" t="n"/>
      <c r="J248" s="150" t="n"/>
      <c r="K248" s="150" t="n"/>
      <c r="L248" s="150" t="n"/>
      <c r="M248" s="150" t="n"/>
      <c r="N248" s="150" t="n"/>
      <c r="O248" s="150" t="n"/>
      <c r="P248" s="150" t="n"/>
      <c r="Q248" s="150" t="n"/>
      <c r="R248" s="150" t="n"/>
      <c r="S248" s="150" t="n"/>
      <c r="T248" s="150" t="n"/>
      <c r="U248" s="150" t="n"/>
      <c r="V248" s="150" t="n"/>
      <c r="W248" s="150" t="n"/>
      <c r="X248" s="150" t="n"/>
      <c r="Y248" s="150" t="n"/>
      <c r="Z248" s="150" t="n"/>
      <c r="AA248" s="150" t="n"/>
      <c r="AB248" s="150" t="n"/>
      <c r="AC248" s="150" t="n"/>
      <c r="AD248" s="150" t="n"/>
      <c r="AE248" s="150" t="n"/>
      <c r="AF248" s="150" t="n"/>
      <c r="AG248" s="150" t="n"/>
    </row>
    <row r="249" ht="13.8" customHeight="1" s="144">
      <c r="A249" s="150" t="n"/>
      <c r="B249" s="150" t="n"/>
      <c r="C249" s="150" t="n"/>
      <c r="D249" s="150" t="n"/>
      <c r="E249" s="150" t="n"/>
      <c r="F249" s="150" t="n"/>
      <c r="G249" s="150" t="n"/>
      <c r="H249" s="150" t="n"/>
      <c r="I249" s="150" t="n"/>
      <c r="J249" s="150" t="n"/>
      <c r="K249" s="150" t="n"/>
      <c r="L249" s="150" t="n"/>
      <c r="M249" s="150" t="n"/>
      <c r="N249" s="150" t="n"/>
      <c r="O249" s="150" t="n"/>
      <c r="P249" s="150" t="n"/>
      <c r="Q249" s="150" t="n"/>
      <c r="R249" s="150" t="n"/>
      <c r="S249" s="150" t="n"/>
      <c r="T249" s="150" t="n"/>
      <c r="U249" s="150" t="n"/>
      <c r="V249" s="150" t="n"/>
      <c r="W249" s="150" t="n"/>
      <c r="X249" s="150" t="n"/>
      <c r="Y249" s="150" t="n"/>
      <c r="Z249" s="150" t="n"/>
      <c r="AA249" s="150" t="n"/>
      <c r="AB249" s="150" t="n"/>
      <c r="AC249" s="150" t="n"/>
      <c r="AD249" s="150" t="n"/>
      <c r="AE249" s="150" t="n"/>
      <c r="AF249" s="150" t="n"/>
      <c r="AG249" s="150" t="n"/>
    </row>
    <row r="250" ht="13.8" customHeight="1" s="144">
      <c r="A250" s="150" t="n"/>
      <c r="B250" s="150" t="n"/>
      <c r="C250" s="150" t="n"/>
      <c r="D250" s="150" t="n"/>
      <c r="E250" s="150" t="n"/>
      <c r="F250" s="150" t="n"/>
      <c r="G250" s="150" t="n"/>
      <c r="H250" s="150" t="n"/>
      <c r="I250" s="150" t="n"/>
      <c r="J250" s="150" t="n"/>
      <c r="K250" s="150" t="n"/>
      <c r="L250" s="150" t="n"/>
      <c r="M250" s="150" t="n"/>
      <c r="N250" s="150" t="n"/>
      <c r="O250" s="150" t="n"/>
      <c r="P250" s="150" t="n"/>
      <c r="Q250" s="150" t="n"/>
      <c r="R250" s="150" t="n"/>
      <c r="S250" s="150" t="n"/>
      <c r="T250" s="150" t="n"/>
      <c r="U250" s="150" t="n"/>
      <c r="V250" s="150" t="n"/>
      <c r="W250" s="150" t="n"/>
      <c r="X250" s="150" t="n"/>
      <c r="Y250" s="150" t="n"/>
      <c r="Z250" s="150" t="n"/>
      <c r="AA250" s="150" t="n"/>
      <c r="AB250" s="150" t="n"/>
      <c r="AC250" s="150" t="n"/>
      <c r="AD250" s="150" t="n"/>
      <c r="AE250" s="150" t="n"/>
      <c r="AF250" s="150" t="n"/>
      <c r="AG250" s="150" t="n"/>
    </row>
    <row r="251" ht="13.8" customHeight="1" s="144">
      <c r="A251" s="150" t="n"/>
      <c r="B251" s="150" t="n"/>
      <c r="C251" s="150" t="n"/>
      <c r="D251" s="150" t="n"/>
      <c r="E251" s="150" t="n"/>
      <c r="F251" s="150" t="n"/>
      <c r="G251" s="150" t="n"/>
      <c r="H251" s="150" t="n"/>
      <c r="I251" s="150" t="n"/>
      <c r="J251" s="150" t="n"/>
      <c r="K251" s="150" t="n"/>
      <c r="L251" s="150" t="n"/>
      <c r="M251" s="150" t="n"/>
      <c r="N251" s="150" t="n"/>
      <c r="O251" s="150" t="n"/>
      <c r="P251" s="150" t="n"/>
      <c r="Q251" s="150" t="n"/>
      <c r="R251" s="150" t="n"/>
      <c r="S251" s="150" t="n"/>
      <c r="T251" s="150" t="n"/>
      <c r="U251" s="150" t="n"/>
      <c r="V251" s="150" t="n"/>
      <c r="W251" s="150" t="n"/>
      <c r="X251" s="150" t="n"/>
      <c r="Y251" s="150" t="n"/>
      <c r="Z251" s="150" t="n"/>
      <c r="AA251" s="150" t="n"/>
      <c r="AB251" s="150" t="n"/>
      <c r="AC251" s="150" t="n"/>
      <c r="AD251" s="150" t="n"/>
      <c r="AE251" s="150" t="n"/>
      <c r="AF251" s="150" t="n"/>
      <c r="AG251" s="150" t="n"/>
    </row>
    <row r="252" ht="13.8" customHeight="1" s="144">
      <c r="A252" s="150" t="n"/>
      <c r="B252" s="150" t="n"/>
      <c r="C252" s="150" t="n"/>
      <c r="D252" s="150" t="n"/>
      <c r="E252" s="150" t="n"/>
      <c r="F252" s="150" t="n"/>
      <c r="G252" s="150" t="n"/>
      <c r="H252" s="150" t="n"/>
      <c r="I252" s="150" t="n"/>
      <c r="J252" s="150" t="n"/>
      <c r="K252" s="150" t="n"/>
      <c r="L252" s="150" t="n"/>
      <c r="M252" s="150" t="n"/>
      <c r="N252" s="150" t="n"/>
      <c r="O252" s="150" t="n"/>
      <c r="P252" s="150" t="n"/>
      <c r="Q252" s="150" t="n"/>
      <c r="R252" s="150" t="n"/>
      <c r="S252" s="150" t="n"/>
      <c r="T252" s="150" t="n"/>
      <c r="U252" s="150" t="n"/>
      <c r="V252" s="150" t="n"/>
      <c r="W252" s="150" t="n"/>
      <c r="X252" s="150" t="n"/>
      <c r="Y252" s="150" t="n"/>
      <c r="Z252" s="150" t="n"/>
      <c r="AA252" s="150" t="n"/>
      <c r="AB252" s="150" t="n"/>
      <c r="AC252" s="150" t="n"/>
      <c r="AD252" s="150" t="n"/>
      <c r="AE252" s="150" t="n"/>
      <c r="AF252" s="150" t="n"/>
      <c r="AG252" s="150" t="n"/>
    </row>
    <row r="253" ht="13.8" customHeight="1" s="144">
      <c r="A253" s="150" t="n"/>
      <c r="B253" s="150" t="n"/>
      <c r="C253" s="150" t="n"/>
      <c r="D253" s="150" t="n"/>
      <c r="E253" s="150" t="n"/>
      <c r="F253" s="150" t="n"/>
      <c r="G253" s="150" t="n"/>
      <c r="H253" s="150" t="n"/>
      <c r="I253" s="150" t="n"/>
      <c r="J253" s="150" t="n"/>
      <c r="K253" s="150" t="n"/>
      <c r="L253" s="150" t="n"/>
      <c r="M253" s="150" t="n"/>
      <c r="N253" s="150" t="n"/>
      <c r="O253" s="150" t="n"/>
      <c r="P253" s="150" t="n"/>
      <c r="Q253" s="150" t="n"/>
      <c r="R253" s="150" t="n"/>
      <c r="S253" s="150" t="n"/>
      <c r="T253" s="150" t="n"/>
      <c r="U253" s="150" t="n"/>
      <c r="V253" s="150" t="n"/>
      <c r="W253" s="150" t="n"/>
      <c r="X253" s="150" t="n"/>
      <c r="Y253" s="150" t="n"/>
      <c r="Z253" s="150" t="n"/>
      <c r="AA253" s="150" t="n"/>
      <c r="AB253" s="150" t="n"/>
      <c r="AC253" s="150" t="n"/>
      <c r="AD253" s="150" t="n"/>
      <c r="AE253" s="150" t="n"/>
      <c r="AF253" s="150" t="n"/>
      <c r="AG253" s="150" t="n"/>
    </row>
    <row r="254" ht="13.8" customHeight="1" s="144">
      <c r="A254" s="150" t="n"/>
      <c r="B254" s="150" t="n"/>
      <c r="C254" s="150" t="n"/>
      <c r="D254" s="150" t="n"/>
      <c r="E254" s="150" t="n"/>
      <c r="F254" s="150" t="n"/>
      <c r="G254" s="150" t="n"/>
      <c r="H254" s="150" t="n"/>
      <c r="I254" s="150" t="n"/>
      <c r="J254" s="150" t="n"/>
      <c r="K254" s="150" t="n"/>
      <c r="L254" s="150" t="n"/>
      <c r="M254" s="150" t="n"/>
      <c r="N254" s="150" t="n"/>
      <c r="O254" s="150" t="n"/>
      <c r="P254" s="150" t="n"/>
      <c r="Q254" s="150" t="n"/>
      <c r="R254" s="150" t="n"/>
      <c r="S254" s="150" t="n"/>
      <c r="T254" s="150" t="n"/>
      <c r="U254" s="150" t="n"/>
      <c r="V254" s="150" t="n"/>
      <c r="W254" s="150" t="n"/>
      <c r="X254" s="150" t="n"/>
      <c r="Y254" s="150" t="n"/>
      <c r="Z254" s="150" t="n"/>
      <c r="AA254" s="150" t="n"/>
      <c r="AB254" s="150" t="n"/>
      <c r="AC254" s="150" t="n"/>
      <c r="AD254" s="150" t="n"/>
      <c r="AE254" s="150" t="n"/>
      <c r="AF254" s="150" t="n"/>
      <c r="AG254" s="150" t="n"/>
    </row>
    <row r="255" ht="13.8" customHeight="1" s="144">
      <c r="A255" s="150" t="n"/>
      <c r="B255" s="150" t="n"/>
      <c r="C255" s="150" t="n"/>
      <c r="D255" s="150" t="n"/>
      <c r="E255" s="150" t="n"/>
      <c r="F255" s="150" t="n"/>
      <c r="G255" s="150" t="n"/>
      <c r="H255" s="150" t="n"/>
      <c r="I255" s="150" t="n"/>
      <c r="J255" s="150" t="n"/>
      <c r="K255" s="150" t="n"/>
      <c r="L255" s="150" t="n"/>
      <c r="M255" s="150" t="n"/>
      <c r="N255" s="150" t="n"/>
      <c r="O255" s="150" t="n"/>
      <c r="P255" s="150" t="n"/>
      <c r="Q255" s="150" t="n"/>
      <c r="R255" s="150" t="n"/>
      <c r="S255" s="150" t="n"/>
      <c r="T255" s="150" t="n"/>
      <c r="U255" s="150" t="n"/>
      <c r="V255" s="150" t="n"/>
      <c r="W255" s="150" t="n"/>
      <c r="X255" s="150" t="n"/>
      <c r="Y255" s="150" t="n"/>
      <c r="Z255" s="150" t="n"/>
      <c r="AA255" s="150" t="n"/>
      <c r="AB255" s="150" t="n"/>
      <c r="AC255" s="150" t="n"/>
      <c r="AD255" s="150" t="n"/>
      <c r="AE255" s="150" t="n"/>
      <c r="AF255" s="150" t="n"/>
      <c r="AG255" s="150" t="n"/>
    </row>
    <row r="256" ht="13.8" customHeight="1" s="144">
      <c r="A256" s="150" t="n"/>
      <c r="B256" s="150" t="n"/>
      <c r="C256" s="150" t="n"/>
      <c r="D256" s="150" t="n"/>
      <c r="E256" s="150" t="n"/>
      <c r="F256" s="150" t="n"/>
      <c r="G256" s="150" t="n"/>
      <c r="H256" s="150" t="n"/>
      <c r="I256" s="150" t="n"/>
      <c r="J256" s="150" t="n"/>
      <c r="K256" s="150" t="n"/>
      <c r="L256" s="150" t="n"/>
      <c r="M256" s="150" t="n"/>
      <c r="N256" s="150" t="n"/>
      <c r="O256" s="150" t="n"/>
      <c r="P256" s="150" t="n"/>
      <c r="Q256" s="150" t="n"/>
      <c r="R256" s="150" t="n"/>
      <c r="S256" s="150" t="n"/>
      <c r="T256" s="150" t="n"/>
      <c r="U256" s="150" t="n"/>
      <c r="V256" s="150" t="n"/>
      <c r="W256" s="150" t="n"/>
      <c r="X256" s="150" t="n"/>
      <c r="Y256" s="150" t="n"/>
      <c r="Z256" s="150" t="n"/>
      <c r="AA256" s="150" t="n"/>
      <c r="AB256" s="150" t="n"/>
      <c r="AC256" s="150" t="n"/>
      <c r="AD256" s="150" t="n"/>
      <c r="AE256" s="150" t="n"/>
      <c r="AF256" s="150" t="n"/>
      <c r="AG256" s="150" t="n"/>
    </row>
    <row r="257" ht="13.8" customHeight="1" s="144">
      <c r="A257" s="150" t="n"/>
      <c r="B257" s="150" t="n"/>
      <c r="C257" s="150" t="n"/>
      <c r="D257" s="150" t="n"/>
      <c r="E257" s="150" t="n"/>
      <c r="F257" s="150" t="n"/>
      <c r="G257" s="150" t="n"/>
      <c r="H257" s="150" t="n"/>
      <c r="I257" s="150" t="n"/>
      <c r="J257" s="150" t="n"/>
      <c r="K257" s="150" t="n"/>
      <c r="L257" s="150" t="n"/>
      <c r="M257" s="150" t="n"/>
      <c r="N257" s="150" t="n"/>
      <c r="O257" s="150" t="n"/>
      <c r="P257" s="150" t="n"/>
      <c r="Q257" s="150" t="n"/>
      <c r="R257" s="150" t="n"/>
      <c r="S257" s="150" t="n"/>
      <c r="T257" s="150" t="n"/>
      <c r="U257" s="150" t="n"/>
      <c r="V257" s="150" t="n"/>
      <c r="W257" s="150" t="n"/>
      <c r="X257" s="150" t="n"/>
      <c r="Y257" s="150" t="n"/>
      <c r="Z257" s="150" t="n"/>
      <c r="AA257" s="150" t="n"/>
      <c r="AB257" s="150" t="n"/>
      <c r="AC257" s="150" t="n"/>
      <c r="AD257" s="150" t="n"/>
      <c r="AE257" s="150" t="n"/>
      <c r="AF257" s="150" t="n"/>
      <c r="AG257" s="150" t="n"/>
    </row>
    <row r="258" ht="13.8" customHeight="1" s="144">
      <c r="A258" s="150" t="n"/>
      <c r="B258" s="150" t="n"/>
      <c r="C258" s="150" t="n"/>
      <c r="D258" s="150" t="n"/>
      <c r="E258" s="150" t="n"/>
      <c r="F258" s="150" t="n"/>
      <c r="G258" s="150" t="n"/>
      <c r="H258" s="150" t="n"/>
      <c r="I258" s="150" t="n"/>
      <c r="J258" s="150" t="n"/>
      <c r="K258" s="150" t="n"/>
      <c r="L258" s="150" t="n"/>
      <c r="M258" s="150" t="n"/>
      <c r="N258" s="150" t="n"/>
      <c r="O258" s="150" t="n"/>
      <c r="P258" s="150" t="n"/>
      <c r="Q258" s="150" t="n"/>
      <c r="R258" s="150" t="n"/>
      <c r="S258" s="150" t="n"/>
      <c r="T258" s="150" t="n"/>
      <c r="U258" s="150" t="n"/>
      <c r="V258" s="150" t="n"/>
      <c r="W258" s="150" t="n"/>
      <c r="X258" s="150" t="n"/>
      <c r="Y258" s="150" t="n"/>
      <c r="Z258" s="150" t="n"/>
      <c r="AA258" s="150" t="n"/>
      <c r="AB258" s="150" t="n"/>
      <c r="AC258" s="150" t="n"/>
      <c r="AD258" s="150" t="n"/>
      <c r="AE258" s="150" t="n"/>
      <c r="AF258" s="150" t="n"/>
      <c r="AG258" s="150" t="n"/>
    </row>
    <row r="259" ht="13.8" customHeight="1" s="144">
      <c r="A259" s="150" t="n"/>
      <c r="B259" s="150" t="n"/>
      <c r="C259" s="150" t="n"/>
      <c r="D259" s="150" t="n"/>
      <c r="E259" s="150" t="n"/>
      <c r="F259" s="150" t="n"/>
      <c r="G259" s="150" t="n"/>
      <c r="H259" s="150" t="n"/>
      <c r="I259" s="150" t="n"/>
      <c r="J259" s="150" t="n"/>
      <c r="K259" s="150" t="n"/>
      <c r="L259" s="150" t="n"/>
      <c r="M259" s="150" t="n"/>
      <c r="N259" s="150" t="n"/>
      <c r="O259" s="150" t="n"/>
      <c r="P259" s="150" t="n"/>
      <c r="Q259" s="150" t="n"/>
      <c r="R259" s="150" t="n"/>
      <c r="S259" s="150" t="n"/>
      <c r="T259" s="150" t="n"/>
      <c r="U259" s="150" t="n"/>
      <c r="V259" s="150" t="n"/>
      <c r="W259" s="150" t="n"/>
      <c r="X259" s="150" t="n"/>
      <c r="Y259" s="150" t="n"/>
      <c r="Z259" s="150" t="n"/>
      <c r="AA259" s="150" t="n"/>
      <c r="AB259" s="150" t="n"/>
      <c r="AC259" s="150" t="n"/>
      <c r="AD259" s="150" t="n"/>
      <c r="AE259" s="150" t="n"/>
      <c r="AF259" s="150" t="n"/>
      <c r="AG259" s="150" t="n"/>
    </row>
    <row r="260" ht="13.8" customHeight="1" s="144">
      <c r="A260" s="150" t="n"/>
      <c r="B260" s="150" t="n"/>
      <c r="C260" s="150" t="n"/>
      <c r="D260" s="150" t="n"/>
      <c r="E260" s="150" t="n"/>
      <c r="F260" s="150" t="n"/>
      <c r="G260" s="150" t="n"/>
      <c r="H260" s="150" t="n"/>
      <c r="I260" s="150" t="n"/>
      <c r="J260" s="150" t="n"/>
      <c r="K260" s="150" t="n"/>
      <c r="L260" s="150" t="n"/>
      <c r="M260" s="150" t="n"/>
      <c r="N260" s="150" t="n"/>
      <c r="O260" s="150" t="n"/>
      <c r="P260" s="150" t="n"/>
      <c r="Q260" s="150" t="n"/>
      <c r="R260" s="150" t="n"/>
      <c r="S260" s="150" t="n"/>
      <c r="T260" s="150" t="n"/>
      <c r="U260" s="150" t="n"/>
      <c r="V260" s="150" t="n"/>
      <c r="W260" s="150" t="n"/>
      <c r="X260" s="150" t="n"/>
      <c r="Y260" s="150" t="n"/>
      <c r="Z260" s="150" t="n"/>
      <c r="AA260" s="150" t="n"/>
      <c r="AB260" s="150" t="n"/>
      <c r="AC260" s="150" t="n"/>
      <c r="AD260" s="150" t="n"/>
      <c r="AE260" s="150" t="n"/>
      <c r="AF260" s="150" t="n"/>
      <c r="AG260" s="150" t="n"/>
    </row>
    <row r="261" ht="13.8" customHeight="1" s="144">
      <c r="A261" s="150" t="n"/>
      <c r="B261" s="150" t="n"/>
      <c r="C261" s="150" t="n"/>
      <c r="D261" s="150" t="n"/>
      <c r="E261" s="150" t="n"/>
      <c r="F261" s="150" t="n"/>
      <c r="G261" s="150" t="n"/>
      <c r="H261" s="150" t="n"/>
      <c r="I261" s="150" t="n"/>
      <c r="J261" s="150" t="n"/>
      <c r="K261" s="150" t="n"/>
      <c r="L261" s="150" t="n"/>
      <c r="M261" s="150" t="n"/>
      <c r="N261" s="150" t="n"/>
      <c r="O261" s="150" t="n"/>
      <c r="P261" s="150" t="n"/>
      <c r="Q261" s="150" t="n"/>
      <c r="R261" s="150" t="n"/>
      <c r="S261" s="150" t="n"/>
      <c r="T261" s="150" t="n"/>
      <c r="U261" s="150" t="n"/>
      <c r="V261" s="150" t="n"/>
      <c r="W261" s="150" t="n"/>
      <c r="X261" s="150" t="n"/>
      <c r="Y261" s="150" t="n"/>
      <c r="Z261" s="150" t="n"/>
      <c r="AA261" s="150" t="n"/>
      <c r="AB261" s="150" t="n"/>
      <c r="AC261" s="150" t="n"/>
      <c r="AD261" s="150" t="n"/>
      <c r="AE261" s="150" t="n"/>
      <c r="AF261" s="150" t="n"/>
      <c r="AG261" s="150" t="n"/>
    </row>
    <row r="262" ht="13.8" customHeight="1" s="144">
      <c r="A262" s="150" t="n"/>
      <c r="B262" s="150" t="n"/>
      <c r="C262" s="150" t="n"/>
      <c r="D262" s="150" t="n"/>
      <c r="E262" s="150" t="n"/>
      <c r="F262" s="150" t="n"/>
      <c r="G262" s="150" t="n"/>
      <c r="H262" s="150" t="n"/>
      <c r="I262" s="150" t="n"/>
      <c r="J262" s="150" t="n"/>
      <c r="K262" s="150" t="n"/>
      <c r="L262" s="150" t="n"/>
      <c r="M262" s="150" t="n"/>
      <c r="N262" s="150" t="n"/>
      <c r="O262" s="150" t="n"/>
      <c r="P262" s="150" t="n"/>
      <c r="Q262" s="150" t="n"/>
      <c r="R262" s="150" t="n"/>
      <c r="S262" s="150" t="n"/>
      <c r="T262" s="150" t="n"/>
      <c r="U262" s="150" t="n"/>
      <c r="V262" s="150" t="n"/>
      <c r="W262" s="150" t="n"/>
      <c r="X262" s="150" t="n"/>
      <c r="Y262" s="150" t="n"/>
      <c r="Z262" s="150" t="n"/>
      <c r="AA262" s="150" t="n"/>
      <c r="AB262" s="150" t="n"/>
      <c r="AC262" s="150" t="n"/>
      <c r="AD262" s="150" t="n"/>
      <c r="AE262" s="150" t="n"/>
      <c r="AF262" s="150" t="n"/>
      <c r="AG262" s="150" t="n"/>
    </row>
    <row r="263" ht="13.8" customHeight="1" s="144">
      <c r="A263" s="150" t="n"/>
      <c r="B263" s="150" t="n"/>
      <c r="C263" s="150" t="n"/>
      <c r="D263" s="150" t="n"/>
      <c r="E263" s="150" t="n"/>
      <c r="F263" s="150" t="n"/>
      <c r="G263" s="150" t="n"/>
      <c r="H263" s="150" t="n"/>
      <c r="I263" s="150" t="n"/>
      <c r="J263" s="150" t="n"/>
      <c r="K263" s="150" t="n"/>
      <c r="L263" s="150" t="n"/>
      <c r="M263" s="150" t="n"/>
      <c r="N263" s="150" t="n"/>
      <c r="O263" s="150" t="n"/>
      <c r="P263" s="150" t="n"/>
      <c r="Q263" s="150" t="n"/>
      <c r="R263" s="150" t="n"/>
      <c r="S263" s="150" t="n"/>
      <c r="T263" s="150" t="n"/>
      <c r="U263" s="150" t="n"/>
      <c r="V263" s="150" t="n"/>
      <c r="W263" s="150" t="n"/>
      <c r="X263" s="150" t="n"/>
      <c r="Y263" s="150" t="n"/>
      <c r="Z263" s="150" t="n"/>
      <c r="AA263" s="150" t="n"/>
      <c r="AB263" s="150" t="n"/>
      <c r="AC263" s="150" t="n"/>
      <c r="AD263" s="150" t="n"/>
      <c r="AE263" s="150" t="n"/>
      <c r="AF263" s="150" t="n"/>
      <c r="AG263" s="150" t="n"/>
    </row>
    <row r="264" ht="13.8" customHeight="1" s="144">
      <c r="A264" s="150" t="n"/>
      <c r="B264" s="150" t="n"/>
      <c r="C264" s="150" t="n"/>
      <c r="D264" s="150" t="n"/>
      <c r="E264" s="150" t="n"/>
      <c r="F264" s="150" t="n"/>
      <c r="G264" s="150" t="n"/>
      <c r="H264" s="150" t="n"/>
      <c r="I264" s="150" t="n"/>
      <c r="J264" s="150" t="n"/>
      <c r="K264" s="150" t="n"/>
      <c r="L264" s="150" t="n"/>
      <c r="M264" s="150" t="n"/>
      <c r="N264" s="150" t="n"/>
      <c r="O264" s="150" t="n"/>
      <c r="P264" s="150" t="n"/>
      <c r="Q264" s="150" t="n"/>
      <c r="R264" s="150" t="n"/>
      <c r="S264" s="150" t="n"/>
      <c r="T264" s="150" t="n"/>
      <c r="U264" s="150" t="n"/>
      <c r="V264" s="150" t="n"/>
      <c r="W264" s="150" t="n"/>
      <c r="X264" s="150" t="n"/>
      <c r="Y264" s="150" t="n"/>
      <c r="Z264" s="150" t="n"/>
      <c r="AA264" s="150" t="n"/>
      <c r="AB264" s="150" t="n"/>
      <c r="AC264" s="150" t="n"/>
      <c r="AD264" s="150" t="n"/>
      <c r="AE264" s="150" t="n"/>
      <c r="AF264" s="150" t="n"/>
      <c r="AG264" s="150" t="n"/>
    </row>
    <row r="265" ht="13.8" customHeight="1" s="144">
      <c r="A265" s="150" t="n"/>
      <c r="B265" s="150" t="n"/>
      <c r="C265" s="150" t="n"/>
      <c r="D265" s="150" t="n"/>
      <c r="E265" s="150" t="n"/>
      <c r="F265" s="150" t="n"/>
      <c r="G265" s="150" t="n"/>
      <c r="H265" s="150" t="n"/>
      <c r="I265" s="150" t="n"/>
      <c r="J265" s="150" t="n"/>
      <c r="K265" s="150" t="n"/>
      <c r="L265" s="150" t="n"/>
      <c r="M265" s="150" t="n"/>
      <c r="N265" s="150" t="n"/>
      <c r="O265" s="150" t="n"/>
      <c r="P265" s="150" t="n"/>
      <c r="Q265" s="150" t="n"/>
      <c r="R265" s="150" t="n"/>
      <c r="S265" s="150" t="n"/>
      <c r="T265" s="150" t="n"/>
      <c r="U265" s="150" t="n"/>
      <c r="V265" s="150" t="n"/>
      <c r="W265" s="150" t="n"/>
      <c r="X265" s="150" t="n"/>
      <c r="Y265" s="150" t="n"/>
      <c r="Z265" s="150" t="n"/>
      <c r="AA265" s="150" t="n"/>
      <c r="AB265" s="150" t="n"/>
      <c r="AC265" s="150" t="n"/>
      <c r="AD265" s="150" t="n"/>
      <c r="AE265" s="150" t="n"/>
      <c r="AF265" s="150" t="n"/>
      <c r="AG265" s="150" t="n"/>
    </row>
    <row r="266" ht="13.8" customHeight="1" s="144">
      <c r="A266" s="150" t="n"/>
      <c r="B266" s="150" t="n"/>
      <c r="C266" s="150" t="n"/>
      <c r="D266" s="150" t="n"/>
      <c r="E266" s="150" t="n"/>
      <c r="F266" s="150" t="n"/>
      <c r="G266" s="150" t="n"/>
      <c r="H266" s="150" t="n"/>
      <c r="I266" s="150" t="n"/>
      <c r="J266" s="150" t="n"/>
      <c r="K266" s="150" t="n"/>
      <c r="L266" s="150" t="n"/>
      <c r="M266" s="150" t="n"/>
      <c r="N266" s="150" t="n"/>
      <c r="O266" s="150" t="n"/>
      <c r="P266" s="150" t="n"/>
      <c r="Q266" s="150" t="n"/>
      <c r="R266" s="150" t="n"/>
      <c r="S266" s="150" t="n"/>
      <c r="T266" s="150" t="n"/>
      <c r="U266" s="150" t="n"/>
      <c r="V266" s="150" t="n"/>
      <c r="W266" s="150" t="n"/>
      <c r="X266" s="150" t="n"/>
      <c r="Y266" s="150" t="n"/>
      <c r="Z266" s="150" t="n"/>
      <c r="AA266" s="150" t="n"/>
      <c r="AB266" s="150" t="n"/>
      <c r="AC266" s="150" t="n"/>
      <c r="AD266" s="150" t="n"/>
      <c r="AE266" s="150" t="n"/>
      <c r="AF266" s="150" t="n"/>
      <c r="AG266" s="150" t="n"/>
    </row>
    <row r="267" ht="13.8" customHeight="1" s="144">
      <c r="A267" s="150" t="n"/>
      <c r="B267" s="150" t="n"/>
      <c r="C267" s="150" t="n"/>
      <c r="D267" s="150" t="n"/>
      <c r="E267" s="150" t="n"/>
      <c r="F267" s="150" t="n"/>
      <c r="G267" s="150" t="n"/>
      <c r="H267" s="150" t="n"/>
      <c r="I267" s="150" t="n"/>
      <c r="J267" s="150" t="n"/>
      <c r="K267" s="150" t="n"/>
      <c r="L267" s="150" t="n"/>
      <c r="M267" s="150" t="n"/>
      <c r="N267" s="150" t="n"/>
      <c r="O267" s="150" t="n"/>
      <c r="P267" s="150" t="n"/>
      <c r="Q267" s="150" t="n"/>
      <c r="R267" s="150" t="n"/>
      <c r="S267" s="150" t="n"/>
      <c r="T267" s="150" t="n"/>
      <c r="U267" s="150" t="n"/>
      <c r="V267" s="150" t="n"/>
      <c r="W267" s="150" t="n"/>
      <c r="X267" s="150" t="n"/>
      <c r="Y267" s="150" t="n"/>
      <c r="Z267" s="150" t="n"/>
      <c r="AA267" s="150" t="n"/>
      <c r="AB267" s="150" t="n"/>
      <c r="AC267" s="150" t="n"/>
      <c r="AD267" s="150" t="n"/>
      <c r="AE267" s="150" t="n"/>
      <c r="AF267" s="150" t="n"/>
      <c r="AG267" s="150" t="n"/>
    </row>
    <row r="268" ht="13.8" customHeight="1" s="144">
      <c r="A268" s="150" t="n"/>
      <c r="B268" s="150" t="n"/>
      <c r="C268" s="150" t="n"/>
      <c r="D268" s="150" t="n"/>
      <c r="E268" s="150" t="n"/>
      <c r="F268" s="150" t="n"/>
      <c r="G268" s="150" t="n"/>
      <c r="H268" s="150" t="n"/>
      <c r="I268" s="150" t="n"/>
      <c r="J268" s="150" t="n"/>
      <c r="K268" s="150" t="n"/>
      <c r="L268" s="150" t="n"/>
      <c r="M268" s="150" t="n"/>
      <c r="N268" s="150" t="n"/>
      <c r="O268" s="150" t="n"/>
      <c r="P268" s="150" t="n"/>
      <c r="Q268" s="150" t="n"/>
      <c r="R268" s="150" t="n"/>
      <c r="S268" s="150" t="n"/>
      <c r="T268" s="150" t="n"/>
      <c r="U268" s="150" t="n"/>
      <c r="V268" s="150" t="n"/>
      <c r="W268" s="150" t="n"/>
      <c r="X268" s="150" t="n"/>
      <c r="Y268" s="150" t="n"/>
      <c r="Z268" s="150" t="n"/>
      <c r="AA268" s="150" t="n"/>
      <c r="AB268" s="150" t="n"/>
      <c r="AC268" s="150" t="n"/>
      <c r="AD268" s="150" t="n"/>
      <c r="AE268" s="150" t="n"/>
      <c r="AF268" s="150" t="n"/>
      <c r="AG268" s="150" t="n"/>
    </row>
    <row r="269" ht="13.8" customHeight="1" s="144">
      <c r="A269" s="150" t="n"/>
      <c r="B269" s="150" t="n"/>
      <c r="C269" s="150" t="n"/>
      <c r="D269" s="150" t="n"/>
      <c r="E269" s="150" t="n"/>
      <c r="F269" s="150" t="n"/>
      <c r="G269" s="150" t="n"/>
      <c r="H269" s="150" t="n"/>
      <c r="I269" s="150" t="n"/>
      <c r="J269" s="150" t="n"/>
      <c r="K269" s="150" t="n"/>
      <c r="L269" s="150" t="n"/>
      <c r="M269" s="150" t="n"/>
      <c r="N269" s="150" t="n"/>
      <c r="O269" s="150" t="n"/>
      <c r="P269" s="150" t="n"/>
      <c r="Q269" s="150" t="n"/>
      <c r="R269" s="150" t="n"/>
      <c r="S269" s="150" t="n"/>
      <c r="T269" s="150" t="n"/>
      <c r="U269" s="150" t="n"/>
      <c r="V269" s="150" t="n"/>
      <c r="W269" s="150" t="n"/>
      <c r="X269" s="150" t="n"/>
      <c r="Y269" s="150" t="n"/>
      <c r="Z269" s="150" t="n"/>
      <c r="AA269" s="150" t="n"/>
      <c r="AB269" s="150" t="n"/>
      <c r="AC269" s="150" t="n"/>
      <c r="AD269" s="150" t="n"/>
      <c r="AE269" s="150" t="n"/>
      <c r="AF269" s="150" t="n"/>
      <c r="AG269" s="150" t="n"/>
    </row>
    <row r="270" ht="13.8" customHeight="1" s="144">
      <c r="A270" s="150" t="n"/>
      <c r="B270" s="150" t="n"/>
      <c r="C270" s="150" t="n"/>
      <c r="D270" s="150" t="n"/>
      <c r="E270" s="150" t="n"/>
      <c r="F270" s="150" t="n"/>
      <c r="G270" s="150" t="n"/>
      <c r="H270" s="150" t="n"/>
      <c r="I270" s="150" t="n"/>
      <c r="J270" s="150" t="n"/>
      <c r="K270" s="150" t="n"/>
      <c r="L270" s="150" t="n"/>
      <c r="M270" s="150" t="n"/>
      <c r="N270" s="150" t="n"/>
      <c r="O270" s="150" t="n"/>
      <c r="P270" s="150" t="n"/>
      <c r="Q270" s="150" t="n"/>
      <c r="R270" s="150" t="n"/>
      <c r="S270" s="150" t="n"/>
      <c r="T270" s="150" t="n"/>
      <c r="U270" s="150" t="n"/>
      <c r="V270" s="150" t="n"/>
      <c r="W270" s="150" t="n"/>
      <c r="X270" s="150" t="n"/>
      <c r="Y270" s="150" t="n"/>
      <c r="Z270" s="150" t="n"/>
      <c r="AA270" s="150" t="n"/>
      <c r="AB270" s="150" t="n"/>
      <c r="AC270" s="150" t="n"/>
      <c r="AD270" s="150" t="n"/>
      <c r="AE270" s="150" t="n"/>
      <c r="AF270" s="150" t="n"/>
      <c r="AG270" s="150" t="n"/>
    </row>
    <row r="271" ht="13.8" customHeight="1" s="144">
      <c r="A271" s="150" t="n"/>
      <c r="B271" s="150" t="n"/>
      <c r="C271" s="150" t="n"/>
      <c r="D271" s="150" t="n"/>
      <c r="E271" s="150" t="n"/>
      <c r="F271" s="150" t="n"/>
      <c r="G271" s="150" t="n"/>
      <c r="H271" s="150" t="n"/>
      <c r="I271" s="150" t="n"/>
      <c r="J271" s="150" t="n"/>
      <c r="K271" s="150" t="n"/>
      <c r="L271" s="150" t="n"/>
      <c r="M271" s="150" t="n"/>
      <c r="N271" s="150" t="n"/>
      <c r="O271" s="150" t="n"/>
      <c r="P271" s="150" t="n"/>
      <c r="Q271" s="150" t="n"/>
      <c r="R271" s="150" t="n"/>
      <c r="S271" s="150" t="n"/>
      <c r="T271" s="150" t="n"/>
      <c r="U271" s="150" t="n"/>
      <c r="V271" s="150" t="n"/>
      <c r="W271" s="150" t="n"/>
      <c r="X271" s="150" t="n"/>
      <c r="Y271" s="150" t="n"/>
      <c r="Z271" s="150" t="n"/>
      <c r="AA271" s="150" t="n"/>
      <c r="AB271" s="150" t="n"/>
      <c r="AC271" s="150" t="n"/>
      <c r="AD271" s="150" t="n"/>
      <c r="AE271" s="150" t="n"/>
      <c r="AF271" s="150" t="n"/>
      <c r="AG271" s="150" t="n"/>
    </row>
    <row r="272" ht="13.8" customHeight="1" s="144">
      <c r="A272" s="150" t="n"/>
      <c r="B272" s="150" t="n"/>
      <c r="C272" s="150" t="n"/>
      <c r="D272" s="150" t="n"/>
      <c r="E272" s="150" t="n"/>
      <c r="F272" s="150" t="n"/>
      <c r="G272" s="150" t="n"/>
      <c r="H272" s="150" t="n"/>
      <c r="I272" s="150" t="n"/>
      <c r="J272" s="150" t="n"/>
      <c r="K272" s="150" t="n"/>
      <c r="L272" s="150" t="n"/>
      <c r="M272" s="150" t="n"/>
      <c r="N272" s="150" t="n"/>
      <c r="O272" s="150" t="n"/>
      <c r="P272" s="150" t="n"/>
      <c r="Q272" s="150" t="n"/>
      <c r="R272" s="150" t="n"/>
      <c r="S272" s="150" t="n"/>
      <c r="T272" s="150" t="n"/>
      <c r="U272" s="150" t="n"/>
      <c r="V272" s="150" t="n"/>
      <c r="W272" s="150" t="n"/>
      <c r="X272" s="150" t="n"/>
      <c r="Y272" s="150" t="n"/>
      <c r="Z272" s="150" t="n"/>
      <c r="AA272" s="150" t="n"/>
      <c r="AB272" s="150" t="n"/>
      <c r="AC272" s="150" t="n"/>
      <c r="AD272" s="150" t="n"/>
      <c r="AE272" s="150" t="n"/>
      <c r="AF272" s="150" t="n"/>
      <c r="AG272" s="150" t="n"/>
    </row>
    <row r="273" ht="13.8" customHeight="1" s="144">
      <c r="A273" s="150" t="n"/>
      <c r="B273" s="150" t="n"/>
      <c r="C273" s="150" t="n"/>
      <c r="D273" s="150" t="n"/>
      <c r="E273" s="150" t="n"/>
      <c r="F273" s="150" t="n"/>
      <c r="G273" s="150" t="n"/>
      <c r="H273" s="150" t="n"/>
      <c r="I273" s="150" t="n"/>
      <c r="J273" s="150" t="n"/>
      <c r="K273" s="150" t="n"/>
      <c r="L273" s="150" t="n"/>
      <c r="M273" s="150" t="n"/>
      <c r="N273" s="150" t="n"/>
      <c r="O273" s="150" t="n"/>
      <c r="P273" s="150" t="n"/>
      <c r="Q273" s="150" t="n"/>
      <c r="R273" s="150" t="n"/>
      <c r="S273" s="150" t="n"/>
      <c r="T273" s="150" t="n"/>
      <c r="U273" s="150" t="n"/>
      <c r="V273" s="150" t="n"/>
      <c r="W273" s="150" t="n"/>
      <c r="X273" s="150" t="n"/>
      <c r="Y273" s="150" t="n"/>
      <c r="Z273" s="150" t="n"/>
      <c r="AA273" s="150" t="n"/>
      <c r="AB273" s="150" t="n"/>
      <c r="AC273" s="150" t="n"/>
      <c r="AD273" s="150" t="n"/>
      <c r="AE273" s="150" t="n"/>
      <c r="AF273" s="150" t="n"/>
      <c r="AG273" s="150" t="n"/>
    </row>
    <row r="274" ht="13.8" customHeight="1" s="144">
      <c r="A274" s="150" t="n"/>
      <c r="B274" s="150" t="n"/>
      <c r="C274" s="150" t="n"/>
      <c r="D274" s="150" t="n"/>
      <c r="E274" s="150" t="n"/>
      <c r="F274" s="150" t="n"/>
      <c r="G274" s="150" t="n"/>
      <c r="H274" s="150" t="n"/>
      <c r="I274" s="150" t="n"/>
      <c r="J274" s="150" t="n"/>
      <c r="K274" s="150" t="n"/>
      <c r="L274" s="150" t="n"/>
      <c r="M274" s="150" t="n"/>
      <c r="N274" s="150" t="n"/>
      <c r="O274" s="150" t="n"/>
      <c r="P274" s="150" t="n"/>
      <c r="Q274" s="150" t="n"/>
      <c r="R274" s="150" t="n"/>
      <c r="S274" s="150" t="n"/>
      <c r="T274" s="150" t="n"/>
      <c r="U274" s="150" t="n"/>
      <c r="V274" s="150" t="n"/>
      <c r="W274" s="150" t="n"/>
      <c r="X274" s="150" t="n"/>
      <c r="Y274" s="150" t="n"/>
      <c r="Z274" s="150" t="n"/>
      <c r="AA274" s="150" t="n"/>
      <c r="AB274" s="150" t="n"/>
      <c r="AC274" s="150" t="n"/>
      <c r="AD274" s="150" t="n"/>
      <c r="AE274" s="150" t="n"/>
      <c r="AF274" s="150" t="n"/>
      <c r="AG274" s="150" t="n"/>
    </row>
    <row r="275" ht="13.8" customHeight="1" s="144">
      <c r="A275" s="150" t="n"/>
      <c r="B275" s="150" t="n"/>
      <c r="C275" s="150" t="n"/>
      <c r="D275" s="150" t="n"/>
      <c r="E275" s="150" t="n"/>
      <c r="F275" s="150" t="n"/>
      <c r="G275" s="150" t="n"/>
      <c r="H275" s="150" t="n"/>
      <c r="I275" s="150" t="n"/>
      <c r="J275" s="150" t="n"/>
      <c r="K275" s="150" t="n"/>
      <c r="L275" s="150" t="n"/>
      <c r="M275" s="150" t="n"/>
      <c r="N275" s="150" t="n"/>
      <c r="O275" s="150" t="n"/>
      <c r="P275" s="150" t="n"/>
      <c r="Q275" s="150" t="n"/>
      <c r="R275" s="150" t="n"/>
      <c r="S275" s="150" t="n"/>
      <c r="T275" s="150" t="n"/>
      <c r="U275" s="150" t="n"/>
      <c r="V275" s="150" t="n"/>
      <c r="W275" s="150" t="n"/>
      <c r="X275" s="150" t="n"/>
      <c r="Y275" s="150" t="n"/>
      <c r="Z275" s="150" t="n"/>
      <c r="AA275" s="150" t="n"/>
      <c r="AB275" s="150" t="n"/>
      <c r="AC275" s="150" t="n"/>
      <c r="AD275" s="150" t="n"/>
      <c r="AE275" s="150" t="n"/>
      <c r="AF275" s="150" t="n"/>
      <c r="AG275" s="150" t="n"/>
    </row>
    <row r="276" ht="13.8" customHeight="1" s="144">
      <c r="A276" s="150" t="n"/>
      <c r="B276" s="150" t="n"/>
      <c r="C276" s="150" t="n"/>
      <c r="D276" s="150" t="n"/>
      <c r="E276" s="150" t="n"/>
      <c r="F276" s="150" t="n"/>
      <c r="G276" s="150" t="n"/>
      <c r="H276" s="150" t="n"/>
      <c r="I276" s="150" t="n"/>
      <c r="J276" s="150" t="n"/>
      <c r="K276" s="150" t="n"/>
      <c r="L276" s="150" t="n"/>
      <c r="M276" s="150" t="n"/>
      <c r="N276" s="150" t="n"/>
      <c r="O276" s="150" t="n"/>
      <c r="P276" s="150" t="n"/>
      <c r="Q276" s="150" t="n"/>
      <c r="R276" s="150" t="n"/>
      <c r="S276" s="150" t="n"/>
      <c r="T276" s="150" t="n"/>
      <c r="U276" s="150" t="n"/>
      <c r="V276" s="150" t="n"/>
      <c r="W276" s="150" t="n"/>
      <c r="X276" s="150" t="n"/>
      <c r="Y276" s="150" t="n"/>
      <c r="Z276" s="150" t="n"/>
      <c r="AA276" s="150" t="n"/>
      <c r="AB276" s="150" t="n"/>
      <c r="AC276" s="150" t="n"/>
      <c r="AD276" s="150" t="n"/>
      <c r="AE276" s="150" t="n"/>
      <c r="AF276" s="150" t="n"/>
      <c r="AG276" s="150" t="n"/>
    </row>
    <row r="277" ht="13.8" customHeight="1" s="144">
      <c r="A277" s="150" t="n"/>
      <c r="B277" s="150" t="n"/>
      <c r="C277" s="150" t="n"/>
      <c r="D277" s="150" t="n"/>
      <c r="E277" s="150" t="n"/>
      <c r="F277" s="150" t="n"/>
      <c r="G277" s="150" t="n"/>
      <c r="H277" s="150" t="n"/>
      <c r="I277" s="150" t="n"/>
      <c r="J277" s="150" t="n"/>
      <c r="K277" s="150" t="n"/>
      <c r="L277" s="150" t="n"/>
      <c r="M277" s="150" t="n"/>
      <c r="N277" s="150" t="n"/>
      <c r="O277" s="150" t="n"/>
      <c r="P277" s="150" t="n"/>
      <c r="Q277" s="150" t="n"/>
      <c r="R277" s="150" t="n"/>
      <c r="S277" s="150" t="n"/>
      <c r="T277" s="150" t="n"/>
      <c r="U277" s="150" t="n"/>
      <c r="V277" s="150" t="n"/>
      <c r="W277" s="150" t="n"/>
      <c r="X277" s="150" t="n"/>
      <c r="Y277" s="150" t="n"/>
      <c r="Z277" s="150" t="n"/>
      <c r="AA277" s="150" t="n"/>
      <c r="AB277" s="150" t="n"/>
      <c r="AC277" s="150" t="n"/>
      <c r="AD277" s="150" t="n"/>
      <c r="AE277" s="150" t="n"/>
      <c r="AF277" s="150" t="n"/>
      <c r="AG277" s="150" t="n"/>
    </row>
    <row r="278" ht="13.8" customHeight="1" s="144">
      <c r="A278" s="150" t="n"/>
      <c r="B278" s="150" t="n"/>
      <c r="C278" s="150" t="n"/>
      <c r="D278" s="150" t="n"/>
      <c r="E278" s="150" t="n"/>
      <c r="F278" s="150" t="n"/>
      <c r="G278" s="150" t="n"/>
      <c r="H278" s="150" t="n"/>
      <c r="I278" s="150" t="n"/>
      <c r="J278" s="150" t="n"/>
      <c r="K278" s="150" t="n"/>
      <c r="L278" s="150" t="n"/>
      <c r="M278" s="150" t="n"/>
      <c r="N278" s="150" t="n"/>
      <c r="O278" s="150" t="n"/>
      <c r="P278" s="150" t="n"/>
      <c r="Q278" s="150" t="n"/>
      <c r="R278" s="150" t="n"/>
      <c r="S278" s="150" t="n"/>
      <c r="T278" s="150" t="n"/>
      <c r="U278" s="150" t="n"/>
      <c r="V278" s="150" t="n"/>
      <c r="W278" s="150" t="n"/>
      <c r="X278" s="150" t="n"/>
      <c r="Y278" s="150" t="n"/>
      <c r="Z278" s="150" t="n"/>
      <c r="AA278" s="150" t="n"/>
      <c r="AB278" s="150" t="n"/>
      <c r="AC278" s="150" t="n"/>
      <c r="AD278" s="150" t="n"/>
      <c r="AE278" s="150" t="n"/>
      <c r="AF278" s="150" t="n"/>
      <c r="AG278" s="150" t="n"/>
    </row>
    <row r="279" ht="13.8" customHeight="1" s="144">
      <c r="A279" s="150" t="n"/>
      <c r="B279" s="150" t="n"/>
      <c r="C279" s="150" t="n"/>
      <c r="D279" s="150" t="n"/>
      <c r="E279" s="150" t="n"/>
      <c r="F279" s="150" t="n"/>
      <c r="G279" s="150" t="n"/>
      <c r="H279" s="150" t="n"/>
      <c r="I279" s="150" t="n"/>
      <c r="J279" s="150" t="n"/>
      <c r="K279" s="150" t="n"/>
      <c r="L279" s="150" t="n"/>
      <c r="M279" s="150" t="n"/>
      <c r="N279" s="150" t="n"/>
      <c r="O279" s="150" t="n"/>
      <c r="P279" s="150" t="n"/>
      <c r="Q279" s="150" t="n"/>
      <c r="R279" s="150" t="n"/>
      <c r="S279" s="150" t="n"/>
      <c r="T279" s="150" t="n"/>
      <c r="U279" s="150" t="n"/>
      <c r="V279" s="150" t="n"/>
      <c r="W279" s="150" t="n"/>
      <c r="X279" s="150" t="n"/>
      <c r="Y279" s="150" t="n"/>
      <c r="Z279" s="150" t="n"/>
      <c r="AA279" s="150" t="n"/>
      <c r="AB279" s="150" t="n"/>
      <c r="AC279" s="150" t="n"/>
      <c r="AD279" s="150" t="n"/>
      <c r="AE279" s="150" t="n"/>
      <c r="AF279" s="150" t="n"/>
      <c r="AG279" s="150" t="n"/>
    </row>
    <row r="280" ht="13.8" customHeight="1" s="144">
      <c r="A280" s="150" t="n"/>
      <c r="B280" s="150" t="n"/>
      <c r="C280" s="150" t="n"/>
      <c r="D280" s="150" t="n"/>
      <c r="E280" s="150" t="n"/>
      <c r="F280" s="150" t="n"/>
      <c r="G280" s="150" t="n"/>
      <c r="H280" s="150" t="n"/>
      <c r="I280" s="150" t="n"/>
      <c r="J280" s="150" t="n"/>
      <c r="K280" s="150" t="n"/>
      <c r="L280" s="150" t="n"/>
      <c r="M280" s="150" t="n"/>
      <c r="N280" s="150" t="n"/>
      <c r="O280" s="150" t="n"/>
      <c r="P280" s="150" t="n"/>
      <c r="Q280" s="150" t="n"/>
      <c r="R280" s="150" t="n"/>
      <c r="S280" s="150" t="n"/>
      <c r="T280" s="150" t="n"/>
      <c r="U280" s="150" t="n"/>
      <c r="V280" s="150" t="n"/>
      <c r="W280" s="150" t="n"/>
      <c r="X280" s="150" t="n"/>
      <c r="Y280" s="150" t="n"/>
      <c r="Z280" s="150" t="n"/>
      <c r="AA280" s="150" t="n"/>
      <c r="AB280" s="150" t="n"/>
      <c r="AC280" s="150" t="n"/>
      <c r="AD280" s="150" t="n"/>
      <c r="AE280" s="150" t="n"/>
      <c r="AF280" s="150" t="n"/>
      <c r="AG280" s="150" t="n"/>
    </row>
    <row r="281" ht="13.8" customHeight="1" s="144">
      <c r="A281" s="150" t="n"/>
      <c r="B281" s="150" t="n"/>
      <c r="C281" s="150" t="n"/>
      <c r="D281" s="150" t="n"/>
      <c r="E281" s="150" t="n"/>
      <c r="F281" s="150" t="n"/>
      <c r="G281" s="150" t="n"/>
      <c r="H281" s="150" t="n"/>
      <c r="I281" s="150" t="n"/>
      <c r="J281" s="150" t="n"/>
      <c r="K281" s="150" t="n"/>
      <c r="L281" s="150" t="n"/>
      <c r="M281" s="150" t="n"/>
      <c r="N281" s="150" t="n"/>
      <c r="O281" s="150" t="n"/>
      <c r="P281" s="150" t="n"/>
      <c r="Q281" s="150" t="n"/>
      <c r="R281" s="150" t="n"/>
      <c r="S281" s="150" t="n"/>
      <c r="T281" s="150" t="n"/>
      <c r="U281" s="150" t="n"/>
      <c r="V281" s="150" t="n"/>
      <c r="W281" s="150" t="n"/>
      <c r="X281" s="150" t="n"/>
      <c r="Y281" s="150" t="n"/>
      <c r="Z281" s="150" t="n"/>
      <c r="AA281" s="150" t="n"/>
      <c r="AB281" s="150" t="n"/>
      <c r="AC281" s="150" t="n"/>
      <c r="AD281" s="150" t="n"/>
      <c r="AE281" s="150" t="n"/>
      <c r="AF281" s="150" t="n"/>
      <c r="AG281" s="150" t="n"/>
    </row>
    <row r="282" ht="13.8" customHeight="1" s="144">
      <c r="A282" s="150" t="n"/>
      <c r="B282" s="150" t="n"/>
      <c r="C282" s="150" t="n"/>
      <c r="D282" s="150" t="n"/>
      <c r="E282" s="150" t="n"/>
      <c r="F282" s="150" t="n"/>
      <c r="G282" s="150" t="n"/>
      <c r="H282" s="150" t="n"/>
      <c r="I282" s="150" t="n"/>
      <c r="J282" s="150" t="n"/>
      <c r="K282" s="150" t="n"/>
      <c r="L282" s="150" t="n"/>
      <c r="M282" s="150" t="n"/>
      <c r="N282" s="150" t="n"/>
      <c r="O282" s="150" t="n"/>
      <c r="P282" s="150" t="n"/>
      <c r="Q282" s="150" t="n"/>
      <c r="R282" s="150" t="n"/>
      <c r="S282" s="150" t="n"/>
      <c r="T282" s="150" t="n"/>
      <c r="U282" s="150" t="n"/>
      <c r="V282" s="150" t="n"/>
      <c r="W282" s="150" t="n"/>
      <c r="X282" s="150" t="n"/>
      <c r="Y282" s="150" t="n"/>
      <c r="Z282" s="150" t="n"/>
      <c r="AA282" s="150" t="n"/>
      <c r="AB282" s="150" t="n"/>
      <c r="AC282" s="150" t="n"/>
      <c r="AD282" s="150" t="n"/>
      <c r="AE282" s="150" t="n"/>
      <c r="AF282" s="150" t="n"/>
      <c r="AG282" s="150" t="n"/>
    </row>
    <row r="283" ht="13.8" customHeight="1" s="144">
      <c r="A283" s="150" t="n"/>
      <c r="B283" s="150" t="n"/>
      <c r="C283" s="150" t="n"/>
      <c r="D283" s="150" t="n"/>
      <c r="E283" s="150" t="n"/>
      <c r="F283" s="150" t="n"/>
      <c r="G283" s="150" t="n"/>
      <c r="H283" s="150" t="n"/>
      <c r="I283" s="150" t="n"/>
      <c r="J283" s="150" t="n"/>
      <c r="K283" s="150" t="n"/>
      <c r="L283" s="150" t="n"/>
      <c r="M283" s="150" t="n"/>
      <c r="N283" s="150" t="n"/>
      <c r="O283" s="150" t="n"/>
      <c r="P283" s="150" t="n"/>
      <c r="Q283" s="150" t="n"/>
      <c r="R283" s="150" t="n"/>
      <c r="S283" s="150" t="n"/>
      <c r="T283" s="150" t="n"/>
      <c r="U283" s="150" t="n"/>
      <c r="V283" s="150" t="n"/>
      <c r="W283" s="150" t="n"/>
      <c r="X283" s="150" t="n"/>
      <c r="Y283" s="150" t="n"/>
      <c r="Z283" s="150" t="n"/>
      <c r="AA283" s="150" t="n"/>
      <c r="AB283" s="150" t="n"/>
      <c r="AC283" s="150" t="n"/>
      <c r="AD283" s="150" t="n"/>
      <c r="AE283" s="150" t="n"/>
      <c r="AF283" s="150" t="n"/>
      <c r="AG283" s="150" t="n"/>
    </row>
    <row r="284" ht="13.8" customHeight="1" s="144">
      <c r="A284" s="150" t="n"/>
      <c r="B284" s="150" t="n"/>
      <c r="C284" s="150" t="n"/>
      <c r="D284" s="150" t="n"/>
      <c r="E284" s="150" t="n"/>
      <c r="F284" s="150" t="n"/>
      <c r="G284" s="150" t="n"/>
      <c r="H284" s="150" t="n"/>
      <c r="I284" s="150" t="n"/>
      <c r="J284" s="150" t="n"/>
      <c r="K284" s="150" t="n"/>
      <c r="L284" s="150" t="n"/>
      <c r="M284" s="150" t="n"/>
      <c r="N284" s="150" t="n"/>
      <c r="O284" s="150" t="n"/>
      <c r="P284" s="150" t="n"/>
      <c r="Q284" s="150" t="n"/>
      <c r="R284" s="150" t="n"/>
      <c r="S284" s="150" t="n"/>
      <c r="T284" s="150" t="n"/>
      <c r="U284" s="150" t="n"/>
      <c r="V284" s="150" t="n"/>
      <c r="W284" s="150" t="n"/>
      <c r="X284" s="150" t="n"/>
      <c r="Y284" s="150" t="n"/>
      <c r="Z284" s="150" t="n"/>
      <c r="AA284" s="150" t="n"/>
      <c r="AB284" s="150" t="n"/>
      <c r="AC284" s="150" t="n"/>
      <c r="AD284" s="150" t="n"/>
      <c r="AE284" s="150" t="n"/>
      <c r="AF284" s="150" t="n"/>
      <c r="AG284" s="150" t="n"/>
    </row>
    <row r="285" ht="13.8" customHeight="1" s="144">
      <c r="A285" s="150" t="n"/>
      <c r="B285" s="150" t="n"/>
      <c r="C285" s="150" t="n"/>
      <c r="D285" s="150" t="n"/>
      <c r="E285" s="150" t="n"/>
      <c r="F285" s="150" t="n"/>
      <c r="G285" s="150" t="n"/>
      <c r="H285" s="150" t="n"/>
      <c r="I285" s="150" t="n"/>
      <c r="J285" s="150" t="n"/>
      <c r="K285" s="150" t="n"/>
      <c r="L285" s="150" t="n"/>
      <c r="M285" s="150" t="n"/>
      <c r="N285" s="150" t="n"/>
      <c r="O285" s="150" t="n"/>
      <c r="P285" s="150" t="n"/>
      <c r="Q285" s="150" t="n"/>
      <c r="R285" s="150" t="n"/>
      <c r="S285" s="150" t="n"/>
      <c r="T285" s="150" t="n"/>
      <c r="U285" s="150" t="n"/>
      <c r="V285" s="150" t="n"/>
      <c r="W285" s="150" t="n"/>
      <c r="X285" s="150" t="n"/>
      <c r="Y285" s="150" t="n"/>
      <c r="Z285" s="150" t="n"/>
      <c r="AA285" s="150" t="n"/>
      <c r="AB285" s="150" t="n"/>
      <c r="AC285" s="150" t="n"/>
      <c r="AD285" s="150" t="n"/>
      <c r="AE285" s="150" t="n"/>
      <c r="AF285" s="150" t="n"/>
      <c r="AG285" s="150" t="n"/>
    </row>
    <row r="286" ht="13.8" customHeight="1" s="144">
      <c r="A286" s="150" t="n"/>
      <c r="B286" s="150" t="n"/>
      <c r="C286" s="150" t="n"/>
      <c r="D286" s="150" t="n"/>
      <c r="E286" s="150" t="n"/>
      <c r="F286" s="150" t="n"/>
      <c r="G286" s="150" t="n"/>
      <c r="H286" s="150" t="n"/>
      <c r="I286" s="150" t="n"/>
      <c r="J286" s="150" t="n"/>
      <c r="K286" s="150" t="n"/>
      <c r="L286" s="150" t="n"/>
      <c r="M286" s="150" t="n"/>
      <c r="N286" s="150" t="n"/>
      <c r="O286" s="150" t="n"/>
      <c r="P286" s="150" t="n"/>
      <c r="Q286" s="150" t="n"/>
      <c r="R286" s="150" t="n"/>
      <c r="S286" s="150" t="n"/>
      <c r="T286" s="150" t="n"/>
      <c r="U286" s="150" t="n"/>
      <c r="V286" s="150" t="n"/>
      <c r="W286" s="150" t="n"/>
      <c r="X286" s="150" t="n"/>
      <c r="Y286" s="150" t="n"/>
      <c r="Z286" s="150" t="n"/>
      <c r="AA286" s="150" t="n"/>
      <c r="AB286" s="150" t="n"/>
      <c r="AC286" s="150" t="n"/>
      <c r="AD286" s="150" t="n"/>
      <c r="AE286" s="150" t="n"/>
      <c r="AF286" s="150" t="n"/>
      <c r="AG286" s="150" t="n"/>
    </row>
    <row r="287" ht="13.8" customHeight="1" s="144">
      <c r="A287" s="150" t="n"/>
      <c r="B287" s="150" t="n"/>
      <c r="C287" s="150" t="n"/>
      <c r="D287" s="150" t="n"/>
      <c r="E287" s="150" t="n"/>
      <c r="F287" s="150" t="n"/>
      <c r="G287" s="150" t="n"/>
      <c r="H287" s="150" t="n"/>
      <c r="I287" s="150" t="n"/>
      <c r="J287" s="150" t="n"/>
      <c r="K287" s="150" t="n"/>
      <c r="L287" s="150" t="n"/>
      <c r="M287" s="150" t="n"/>
      <c r="N287" s="150" t="n"/>
      <c r="O287" s="150" t="n"/>
      <c r="P287" s="150" t="n"/>
      <c r="Q287" s="150" t="n"/>
      <c r="R287" s="150" t="n"/>
      <c r="S287" s="150" t="n"/>
      <c r="T287" s="150" t="n"/>
      <c r="U287" s="150" t="n"/>
      <c r="V287" s="150" t="n"/>
      <c r="W287" s="150" t="n"/>
      <c r="X287" s="150" t="n"/>
      <c r="Y287" s="150" t="n"/>
      <c r="Z287" s="150" t="n"/>
      <c r="AA287" s="150" t="n"/>
      <c r="AB287" s="150" t="n"/>
      <c r="AC287" s="150" t="n"/>
      <c r="AD287" s="150" t="n"/>
      <c r="AE287" s="150" t="n"/>
      <c r="AF287" s="150" t="n"/>
      <c r="AG287" s="150" t="n"/>
    </row>
    <row r="288" ht="13.8" customHeight="1" s="144">
      <c r="A288" s="150" t="n"/>
      <c r="B288" s="150" t="n"/>
      <c r="C288" s="150" t="n"/>
      <c r="D288" s="150" t="n"/>
      <c r="E288" s="150" t="n"/>
      <c r="F288" s="150" t="n"/>
      <c r="G288" s="150" t="n"/>
      <c r="H288" s="150" t="n"/>
      <c r="I288" s="150" t="n"/>
      <c r="J288" s="150" t="n"/>
      <c r="K288" s="150" t="n"/>
      <c r="L288" s="150" t="n"/>
      <c r="M288" s="150" t="n"/>
      <c r="N288" s="150" t="n"/>
      <c r="O288" s="150" t="n"/>
      <c r="P288" s="150" t="n"/>
      <c r="Q288" s="150" t="n"/>
      <c r="R288" s="150" t="n"/>
      <c r="S288" s="150" t="n"/>
      <c r="T288" s="150" t="n"/>
      <c r="U288" s="150" t="n"/>
      <c r="V288" s="150" t="n"/>
      <c r="W288" s="150" t="n"/>
      <c r="X288" s="150" t="n"/>
      <c r="Y288" s="150" t="n"/>
      <c r="Z288" s="150" t="n"/>
      <c r="AA288" s="150" t="n"/>
      <c r="AB288" s="150" t="n"/>
      <c r="AC288" s="150" t="n"/>
      <c r="AD288" s="150" t="n"/>
      <c r="AE288" s="150" t="n"/>
      <c r="AF288" s="150" t="n"/>
      <c r="AG288" s="150" t="n"/>
    </row>
    <row r="289" ht="13.8" customHeight="1" s="144">
      <c r="A289" s="150" t="n"/>
      <c r="B289" s="150" t="n"/>
      <c r="C289" s="150" t="n"/>
      <c r="D289" s="150" t="n"/>
      <c r="E289" s="150" t="n"/>
      <c r="F289" s="150" t="n"/>
      <c r="G289" s="150" t="n"/>
      <c r="H289" s="150" t="n"/>
      <c r="I289" s="150" t="n"/>
      <c r="J289" s="150" t="n"/>
      <c r="K289" s="150" t="n"/>
      <c r="L289" s="150" t="n"/>
      <c r="M289" s="150" t="n"/>
      <c r="N289" s="150" t="n"/>
      <c r="O289" s="150" t="n"/>
      <c r="P289" s="150" t="n"/>
      <c r="Q289" s="150" t="n"/>
      <c r="R289" s="150" t="n"/>
      <c r="S289" s="150" t="n"/>
      <c r="T289" s="150" t="n"/>
      <c r="U289" s="150" t="n"/>
      <c r="V289" s="150" t="n"/>
      <c r="W289" s="150" t="n"/>
      <c r="X289" s="150" t="n"/>
      <c r="Y289" s="150" t="n"/>
      <c r="Z289" s="150" t="n"/>
      <c r="AA289" s="150" t="n"/>
      <c r="AB289" s="150" t="n"/>
      <c r="AC289" s="150" t="n"/>
      <c r="AD289" s="150" t="n"/>
      <c r="AE289" s="150" t="n"/>
      <c r="AF289" s="150" t="n"/>
      <c r="AG289" s="150" t="n"/>
    </row>
    <row r="290" ht="13.8" customHeight="1" s="144">
      <c r="A290" s="150" t="n"/>
      <c r="B290" s="150" t="n"/>
      <c r="C290" s="150" t="n"/>
      <c r="D290" s="150" t="n"/>
      <c r="E290" s="150" t="n"/>
      <c r="F290" s="150" t="n"/>
      <c r="G290" s="150" t="n"/>
      <c r="H290" s="150" t="n"/>
      <c r="I290" s="150" t="n"/>
      <c r="J290" s="150" t="n"/>
      <c r="K290" s="150" t="n"/>
      <c r="L290" s="150" t="n"/>
      <c r="M290" s="150" t="n"/>
      <c r="N290" s="150" t="n"/>
      <c r="O290" s="150" t="n"/>
      <c r="P290" s="150" t="n"/>
      <c r="Q290" s="150" t="n"/>
      <c r="R290" s="150" t="n"/>
      <c r="S290" s="150" t="n"/>
      <c r="T290" s="150" t="n"/>
      <c r="U290" s="150" t="n"/>
      <c r="V290" s="150" t="n"/>
      <c r="W290" s="150" t="n"/>
      <c r="X290" s="150" t="n"/>
      <c r="Y290" s="150" t="n"/>
      <c r="Z290" s="150" t="n"/>
      <c r="AA290" s="150" t="n"/>
      <c r="AB290" s="150" t="n"/>
      <c r="AC290" s="150" t="n"/>
      <c r="AD290" s="150" t="n"/>
      <c r="AE290" s="150" t="n"/>
      <c r="AF290" s="150" t="n"/>
      <c r="AG290" s="150" t="n"/>
    </row>
    <row r="291" ht="13.8" customHeight="1" s="144">
      <c r="A291" s="150" t="n"/>
      <c r="B291" s="150" t="n"/>
      <c r="C291" s="150" t="n"/>
      <c r="D291" s="150" t="n"/>
      <c r="E291" s="150" t="n"/>
      <c r="F291" s="150" t="n"/>
      <c r="G291" s="150" t="n"/>
      <c r="H291" s="150" t="n"/>
      <c r="I291" s="150" t="n"/>
      <c r="J291" s="150" t="n"/>
      <c r="K291" s="150" t="n"/>
      <c r="L291" s="150" t="n"/>
      <c r="M291" s="150" t="n"/>
      <c r="N291" s="150" t="n"/>
      <c r="O291" s="150" t="n"/>
      <c r="P291" s="150" t="n"/>
      <c r="Q291" s="150" t="n"/>
      <c r="R291" s="150" t="n"/>
      <c r="S291" s="150" t="n"/>
      <c r="T291" s="150" t="n"/>
      <c r="U291" s="150" t="n"/>
      <c r="V291" s="150" t="n"/>
      <c r="W291" s="150" t="n"/>
      <c r="X291" s="150" t="n"/>
      <c r="Y291" s="150" t="n"/>
      <c r="Z291" s="150" t="n"/>
      <c r="AA291" s="150" t="n"/>
      <c r="AB291" s="150" t="n"/>
      <c r="AC291" s="150" t="n"/>
      <c r="AD291" s="150" t="n"/>
      <c r="AE291" s="150" t="n"/>
      <c r="AF291" s="150" t="n"/>
      <c r="AG291" s="150" t="n"/>
    </row>
    <row r="292" ht="13.8" customHeight="1" s="144">
      <c r="A292" s="150" t="n"/>
      <c r="B292" s="150" t="n"/>
      <c r="C292" s="150" t="n"/>
      <c r="D292" s="150" t="n"/>
      <c r="E292" s="150" t="n"/>
      <c r="F292" s="150" t="n"/>
      <c r="G292" s="150" t="n"/>
      <c r="H292" s="150" t="n"/>
      <c r="I292" s="150" t="n"/>
      <c r="J292" s="150" t="n"/>
      <c r="K292" s="150" t="n"/>
      <c r="L292" s="150" t="n"/>
      <c r="M292" s="150" t="n"/>
      <c r="N292" s="150" t="n"/>
      <c r="O292" s="150" t="n"/>
      <c r="P292" s="150" t="n"/>
      <c r="Q292" s="150" t="n"/>
      <c r="R292" s="150" t="n"/>
      <c r="S292" s="150" t="n"/>
      <c r="T292" s="150" t="n"/>
      <c r="U292" s="150" t="n"/>
      <c r="V292" s="150" t="n"/>
      <c r="W292" s="150" t="n"/>
      <c r="X292" s="150" t="n"/>
      <c r="Y292" s="150" t="n"/>
      <c r="Z292" s="150" t="n"/>
      <c r="AA292" s="150" t="n"/>
      <c r="AB292" s="150" t="n"/>
      <c r="AC292" s="150" t="n"/>
      <c r="AD292" s="150" t="n"/>
      <c r="AE292" s="150" t="n"/>
      <c r="AF292" s="150" t="n"/>
      <c r="AG292" s="150" t="n"/>
    </row>
    <row r="293" ht="13.8" customHeight="1" s="144">
      <c r="A293" s="150" t="n"/>
      <c r="B293" s="150" t="n"/>
      <c r="C293" s="150" t="n"/>
      <c r="D293" s="150" t="n"/>
      <c r="E293" s="150" t="n"/>
      <c r="F293" s="150" t="n"/>
      <c r="G293" s="150" t="n"/>
      <c r="H293" s="150" t="n"/>
      <c r="I293" s="150" t="n"/>
      <c r="J293" s="150" t="n"/>
      <c r="K293" s="150" t="n"/>
      <c r="L293" s="150" t="n"/>
      <c r="M293" s="150" t="n"/>
      <c r="N293" s="150" t="n"/>
      <c r="O293" s="150" t="n"/>
      <c r="P293" s="150" t="n"/>
      <c r="Q293" s="150" t="n"/>
      <c r="R293" s="150" t="n"/>
      <c r="S293" s="150" t="n"/>
      <c r="T293" s="150" t="n"/>
      <c r="U293" s="150" t="n"/>
      <c r="V293" s="150" t="n"/>
      <c r="W293" s="150" t="n"/>
      <c r="X293" s="150" t="n"/>
      <c r="Y293" s="150" t="n"/>
      <c r="Z293" s="150" t="n"/>
      <c r="AA293" s="150" t="n"/>
      <c r="AB293" s="150" t="n"/>
      <c r="AC293" s="150" t="n"/>
      <c r="AD293" s="150" t="n"/>
      <c r="AE293" s="150" t="n"/>
      <c r="AF293" s="150" t="n"/>
      <c r="AG293" s="150" t="n"/>
    </row>
    <row r="294" ht="13.8" customHeight="1" s="144">
      <c r="A294" s="150" t="n"/>
      <c r="B294" s="150" t="n"/>
      <c r="C294" s="150" t="n"/>
      <c r="D294" s="150" t="n"/>
      <c r="E294" s="150" t="n"/>
      <c r="F294" s="150" t="n"/>
      <c r="G294" s="150" t="n"/>
      <c r="H294" s="150" t="n"/>
      <c r="I294" s="150" t="n"/>
      <c r="J294" s="150" t="n"/>
      <c r="K294" s="150" t="n"/>
      <c r="L294" s="150" t="n"/>
      <c r="M294" s="150" t="n"/>
      <c r="N294" s="150" t="n"/>
      <c r="O294" s="150" t="n"/>
      <c r="P294" s="150" t="n"/>
      <c r="Q294" s="150" t="n"/>
      <c r="R294" s="150" t="n"/>
      <c r="S294" s="150" t="n"/>
      <c r="T294" s="150" t="n"/>
      <c r="U294" s="150" t="n"/>
      <c r="V294" s="150" t="n"/>
      <c r="W294" s="150" t="n"/>
      <c r="X294" s="150" t="n"/>
      <c r="Y294" s="150" t="n"/>
      <c r="Z294" s="150" t="n"/>
      <c r="AA294" s="150" t="n"/>
      <c r="AB294" s="150" t="n"/>
      <c r="AC294" s="150" t="n"/>
      <c r="AD294" s="150" t="n"/>
      <c r="AE294" s="150" t="n"/>
      <c r="AF294" s="150" t="n"/>
      <c r="AG294" s="150" t="n"/>
    </row>
    <row r="295" ht="13.8" customHeight="1" s="144">
      <c r="A295" s="150" t="n"/>
      <c r="B295" s="150" t="n"/>
      <c r="C295" s="150" t="n"/>
      <c r="D295" s="150" t="n"/>
      <c r="E295" s="150" t="n"/>
      <c r="F295" s="150" t="n"/>
      <c r="G295" s="150" t="n"/>
      <c r="H295" s="150" t="n"/>
      <c r="I295" s="150" t="n"/>
      <c r="J295" s="150" t="n"/>
      <c r="K295" s="150" t="n"/>
      <c r="L295" s="150" t="n"/>
      <c r="M295" s="150" t="n"/>
      <c r="N295" s="150" t="n"/>
      <c r="O295" s="150" t="n"/>
      <c r="P295" s="150" t="n"/>
      <c r="Q295" s="150" t="n"/>
      <c r="R295" s="150" t="n"/>
      <c r="S295" s="150" t="n"/>
      <c r="T295" s="150" t="n"/>
      <c r="U295" s="150" t="n"/>
      <c r="V295" s="150" t="n"/>
      <c r="W295" s="150" t="n"/>
      <c r="X295" s="150" t="n"/>
      <c r="Y295" s="150" t="n"/>
      <c r="Z295" s="150" t="n"/>
      <c r="AA295" s="150" t="n"/>
      <c r="AB295" s="150" t="n"/>
      <c r="AC295" s="150" t="n"/>
      <c r="AD295" s="150" t="n"/>
      <c r="AE295" s="150" t="n"/>
      <c r="AF295" s="150" t="n"/>
      <c r="AG295" s="150" t="n"/>
    </row>
    <row r="296" ht="13.8" customHeight="1" s="144">
      <c r="A296" s="150" t="n"/>
      <c r="B296" s="150" t="n"/>
      <c r="C296" s="150" t="n"/>
      <c r="D296" s="150" t="n"/>
      <c r="E296" s="150" t="n"/>
      <c r="F296" s="150" t="n"/>
      <c r="G296" s="150" t="n"/>
      <c r="H296" s="150" t="n"/>
      <c r="I296" s="150" t="n"/>
      <c r="J296" s="150" t="n"/>
      <c r="K296" s="150" t="n"/>
      <c r="L296" s="150" t="n"/>
      <c r="M296" s="150" t="n"/>
      <c r="N296" s="150" t="n"/>
      <c r="O296" s="150" t="n"/>
      <c r="P296" s="150" t="n"/>
      <c r="Q296" s="150" t="n"/>
      <c r="R296" s="150" t="n"/>
      <c r="S296" s="150" t="n"/>
      <c r="T296" s="150" t="n"/>
      <c r="U296" s="150" t="n"/>
      <c r="V296" s="150" t="n"/>
      <c r="W296" s="150" t="n"/>
      <c r="X296" s="150" t="n"/>
      <c r="Y296" s="150" t="n"/>
      <c r="Z296" s="150" t="n"/>
      <c r="AA296" s="150" t="n"/>
      <c r="AB296" s="150" t="n"/>
      <c r="AC296" s="150" t="n"/>
      <c r="AD296" s="150" t="n"/>
      <c r="AE296" s="150" t="n"/>
      <c r="AF296" s="150" t="n"/>
      <c r="AG296" s="150" t="n"/>
    </row>
    <row r="297" ht="13.8" customHeight="1" s="144">
      <c r="A297" s="150" t="n"/>
      <c r="B297" s="150" t="n"/>
      <c r="C297" s="150" t="n"/>
      <c r="D297" s="150" t="n"/>
      <c r="E297" s="150" t="n"/>
      <c r="F297" s="150" t="n"/>
      <c r="G297" s="150" t="n"/>
      <c r="H297" s="150" t="n"/>
      <c r="I297" s="150" t="n"/>
      <c r="J297" s="150" t="n"/>
      <c r="K297" s="150" t="n"/>
      <c r="L297" s="150" t="n"/>
      <c r="M297" s="150" t="n"/>
      <c r="N297" s="150" t="n"/>
      <c r="O297" s="150" t="n"/>
      <c r="P297" s="150" t="n"/>
      <c r="Q297" s="150" t="n"/>
      <c r="R297" s="150" t="n"/>
      <c r="S297" s="150" t="n"/>
      <c r="T297" s="150" t="n"/>
      <c r="U297" s="150" t="n"/>
      <c r="V297" s="150" t="n"/>
      <c r="W297" s="150" t="n"/>
      <c r="X297" s="150" t="n"/>
      <c r="Y297" s="150" t="n"/>
      <c r="Z297" s="150" t="n"/>
      <c r="AA297" s="150" t="n"/>
      <c r="AB297" s="150" t="n"/>
      <c r="AC297" s="150" t="n"/>
      <c r="AD297" s="150" t="n"/>
      <c r="AE297" s="150" t="n"/>
      <c r="AF297" s="150" t="n"/>
      <c r="AG297" s="150" t="n"/>
    </row>
    <row r="298" ht="13.8" customHeight="1" s="144">
      <c r="A298" s="150" t="n"/>
      <c r="B298" s="150" t="n"/>
      <c r="C298" s="150" t="n"/>
      <c r="D298" s="150" t="n"/>
      <c r="E298" s="150" t="n"/>
      <c r="F298" s="150" t="n"/>
      <c r="G298" s="150" t="n"/>
      <c r="H298" s="150" t="n"/>
      <c r="I298" s="150" t="n"/>
      <c r="J298" s="150" t="n"/>
      <c r="K298" s="150" t="n"/>
      <c r="L298" s="150" t="n"/>
      <c r="M298" s="150" t="n"/>
      <c r="N298" s="150" t="n"/>
      <c r="O298" s="150" t="n"/>
      <c r="P298" s="150" t="n"/>
      <c r="Q298" s="150" t="n"/>
      <c r="R298" s="150" t="n"/>
      <c r="S298" s="150" t="n"/>
      <c r="T298" s="150" t="n"/>
      <c r="U298" s="150" t="n"/>
      <c r="V298" s="150" t="n"/>
      <c r="W298" s="150" t="n"/>
      <c r="X298" s="150" t="n"/>
      <c r="Y298" s="150" t="n"/>
      <c r="Z298" s="150" t="n"/>
      <c r="AA298" s="150" t="n"/>
      <c r="AB298" s="150" t="n"/>
      <c r="AC298" s="150" t="n"/>
      <c r="AD298" s="150" t="n"/>
      <c r="AE298" s="150" t="n"/>
      <c r="AF298" s="150" t="n"/>
      <c r="AG298" s="150" t="n"/>
    </row>
    <row r="299" ht="13.8" customHeight="1" s="144">
      <c r="A299" s="150" t="n"/>
      <c r="B299" s="150" t="n"/>
      <c r="C299" s="150" t="n"/>
      <c r="D299" s="150" t="n"/>
      <c r="E299" s="150" t="n"/>
      <c r="F299" s="150" t="n"/>
      <c r="G299" s="150" t="n"/>
      <c r="H299" s="150" t="n"/>
      <c r="I299" s="150" t="n"/>
      <c r="J299" s="150" t="n"/>
      <c r="K299" s="150" t="n"/>
      <c r="L299" s="150" t="n"/>
      <c r="M299" s="150" t="n"/>
      <c r="N299" s="150" t="n"/>
      <c r="O299" s="150" t="n"/>
      <c r="P299" s="150" t="n"/>
      <c r="Q299" s="150" t="n"/>
      <c r="R299" s="150" t="n"/>
      <c r="S299" s="150" t="n"/>
      <c r="T299" s="150" t="n"/>
      <c r="U299" s="150" t="n"/>
      <c r="V299" s="150" t="n"/>
      <c r="W299" s="150" t="n"/>
      <c r="X299" s="150" t="n"/>
      <c r="Y299" s="150" t="n"/>
      <c r="Z299" s="150" t="n"/>
      <c r="AA299" s="150" t="n"/>
      <c r="AB299" s="150" t="n"/>
      <c r="AC299" s="150" t="n"/>
      <c r="AD299" s="150" t="n"/>
      <c r="AE299" s="150" t="n"/>
      <c r="AF299" s="150" t="n"/>
      <c r="AG299" s="150" t="n"/>
    </row>
    <row r="300" ht="13.8" customHeight="1" s="144">
      <c r="A300" s="150" t="n"/>
      <c r="B300" s="150" t="n"/>
      <c r="C300" s="150" t="n"/>
      <c r="D300" s="150" t="n"/>
      <c r="E300" s="150" t="n"/>
      <c r="F300" s="150" t="n"/>
      <c r="G300" s="150" t="n"/>
      <c r="H300" s="150" t="n"/>
      <c r="I300" s="150" t="n"/>
      <c r="J300" s="150" t="n"/>
      <c r="K300" s="150" t="n"/>
      <c r="L300" s="150" t="n"/>
      <c r="M300" s="150" t="n"/>
      <c r="N300" s="150" t="n"/>
      <c r="O300" s="150" t="n"/>
      <c r="P300" s="150" t="n"/>
      <c r="Q300" s="150" t="n"/>
      <c r="R300" s="150" t="n"/>
      <c r="S300" s="150" t="n"/>
      <c r="T300" s="150" t="n"/>
      <c r="U300" s="150" t="n"/>
      <c r="V300" s="150" t="n"/>
      <c r="W300" s="150" t="n"/>
      <c r="X300" s="150" t="n"/>
      <c r="Y300" s="150" t="n"/>
      <c r="Z300" s="150" t="n"/>
      <c r="AA300" s="150" t="n"/>
      <c r="AB300" s="150" t="n"/>
      <c r="AC300" s="150" t="n"/>
      <c r="AD300" s="150" t="n"/>
      <c r="AE300" s="150" t="n"/>
      <c r="AF300" s="150" t="n"/>
      <c r="AG300" s="150" t="n"/>
    </row>
    <row r="301" ht="13.8" customHeight="1" s="144">
      <c r="A301" s="150" t="n"/>
      <c r="B301" s="150" t="n"/>
      <c r="C301" s="150" t="n"/>
      <c r="D301" s="150" t="n"/>
      <c r="E301" s="150" t="n"/>
      <c r="F301" s="150" t="n"/>
      <c r="G301" s="150" t="n"/>
      <c r="H301" s="150" t="n"/>
      <c r="I301" s="150" t="n"/>
      <c r="J301" s="150" t="n"/>
      <c r="K301" s="150" t="n"/>
      <c r="L301" s="150" t="n"/>
      <c r="M301" s="150" t="n"/>
      <c r="N301" s="150" t="n"/>
      <c r="O301" s="150" t="n"/>
      <c r="P301" s="150" t="n"/>
      <c r="Q301" s="150" t="n"/>
      <c r="R301" s="150" t="n"/>
      <c r="S301" s="150" t="n"/>
      <c r="T301" s="150" t="n"/>
      <c r="U301" s="150" t="n"/>
      <c r="V301" s="150" t="n"/>
      <c r="W301" s="150" t="n"/>
      <c r="X301" s="150" t="n"/>
      <c r="Y301" s="150" t="n"/>
      <c r="Z301" s="150" t="n"/>
      <c r="AA301" s="150" t="n"/>
      <c r="AB301" s="150" t="n"/>
      <c r="AC301" s="150" t="n"/>
      <c r="AD301" s="150" t="n"/>
      <c r="AE301" s="150" t="n"/>
      <c r="AF301" s="150" t="n"/>
      <c r="AG301" s="150" t="n"/>
    </row>
    <row r="302" ht="13.8" customHeight="1" s="144">
      <c r="A302" s="150" t="n"/>
      <c r="B302" s="150" t="n"/>
      <c r="C302" s="150" t="n"/>
      <c r="D302" s="150" t="n"/>
      <c r="E302" s="150" t="n"/>
      <c r="F302" s="150" t="n"/>
      <c r="G302" s="150" t="n"/>
      <c r="H302" s="150" t="n"/>
      <c r="I302" s="150" t="n"/>
      <c r="J302" s="150" t="n"/>
      <c r="K302" s="150" t="n"/>
      <c r="L302" s="150" t="n"/>
      <c r="M302" s="150" t="n"/>
      <c r="N302" s="150" t="n"/>
      <c r="O302" s="150" t="n"/>
      <c r="P302" s="150" t="n"/>
      <c r="Q302" s="150" t="n"/>
      <c r="R302" s="150" t="n"/>
      <c r="S302" s="150" t="n"/>
      <c r="T302" s="150" t="n"/>
      <c r="U302" s="150" t="n"/>
      <c r="V302" s="150" t="n"/>
      <c r="W302" s="150" t="n"/>
      <c r="X302" s="150" t="n"/>
      <c r="Y302" s="150" t="n"/>
      <c r="Z302" s="150" t="n"/>
      <c r="AA302" s="150" t="n"/>
      <c r="AB302" s="150" t="n"/>
      <c r="AC302" s="150" t="n"/>
      <c r="AD302" s="150" t="n"/>
      <c r="AE302" s="150" t="n"/>
      <c r="AF302" s="150" t="n"/>
      <c r="AG302" s="150" t="n"/>
    </row>
    <row r="303" ht="13.8" customHeight="1" s="144">
      <c r="A303" s="150" t="n"/>
      <c r="B303" s="150" t="n"/>
      <c r="C303" s="150" t="n"/>
      <c r="D303" s="150" t="n"/>
      <c r="E303" s="150" t="n"/>
      <c r="F303" s="150" t="n"/>
      <c r="G303" s="150" t="n"/>
      <c r="H303" s="150" t="n"/>
      <c r="I303" s="150" t="n"/>
      <c r="J303" s="150" t="n"/>
      <c r="K303" s="150" t="n"/>
      <c r="L303" s="150" t="n"/>
      <c r="M303" s="150" t="n"/>
      <c r="N303" s="150" t="n"/>
      <c r="O303" s="150" t="n"/>
      <c r="P303" s="150" t="n"/>
      <c r="Q303" s="150" t="n"/>
      <c r="R303" s="150" t="n"/>
      <c r="S303" s="150" t="n"/>
      <c r="T303" s="150" t="n"/>
      <c r="U303" s="150" t="n"/>
      <c r="V303" s="150" t="n"/>
      <c r="W303" s="150" t="n"/>
      <c r="X303" s="150" t="n"/>
      <c r="Y303" s="150" t="n"/>
      <c r="Z303" s="150" t="n"/>
      <c r="AA303" s="150" t="n"/>
      <c r="AB303" s="150" t="n"/>
      <c r="AC303" s="150" t="n"/>
      <c r="AD303" s="150" t="n"/>
      <c r="AE303" s="150" t="n"/>
      <c r="AF303" s="150" t="n"/>
      <c r="AG303" s="150" t="n"/>
    </row>
    <row r="304" ht="13.8" customHeight="1" s="144">
      <c r="A304" s="150" t="n"/>
      <c r="B304" s="150" t="n"/>
      <c r="C304" s="150" t="n"/>
      <c r="D304" s="150" t="n"/>
      <c r="E304" s="150" t="n"/>
      <c r="F304" s="150" t="n"/>
      <c r="G304" s="150" t="n"/>
      <c r="H304" s="150" t="n"/>
      <c r="I304" s="150" t="n"/>
      <c r="J304" s="150" t="n"/>
      <c r="K304" s="150" t="n"/>
      <c r="L304" s="150" t="n"/>
      <c r="M304" s="150" t="n"/>
      <c r="N304" s="150" t="n"/>
      <c r="O304" s="150" t="n"/>
      <c r="P304" s="150" t="n"/>
      <c r="Q304" s="150" t="n"/>
      <c r="R304" s="150" t="n"/>
      <c r="S304" s="150" t="n"/>
      <c r="T304" s="150" t="n"/>
      <c r="U304" s="150" t="n"/>
      <c r="V304" s="150" t="n"/>
      <c r="W304" s="150" t="n"/>
      <c r="X304" s="150" t="n"/>
      <c r="Y304" s="150" t="n"/>
      <c r="Z304" s="150" t="n"/>
      <c r="AA304" s="150" t="n"/>
      <c r="AB304" s="150" t="n"/>
      <c r="AC304" s="150" t="n"/>
      <c r="AD304" s="150" t="n"/>
      <c r="AE304" s="150" t="n"/>
      <c r="AF304" s="150" t="n"/>
      <c r="AG304" s="150" t="n"/>
    </row>
    <row r="305" ht="13.8" customHeight="1" s="144">
      <c r="A305" s="150" t="n"/>
      <c r="B305" s="150" t="n"/>
      <c r="C305" s="150" t="n"/>
      <c r="D305" s="150" t="n"/>
      <c r="E305" s="150" t="n"/>
      <c r="F305" s="150" t="n"/>
      <c r="G305" s="150" t="n"/>
      <c r="H305" s="150" t="n"/>
      <c r="I305" s="150" t="n"/>
      <c r="J305" s="150" t="n"/>
      <c r="K305" s="150" t="n"/>
      <c r="L305" s="150" t="n"/>
      <c r="M305" s="150" t="n"/>
      <c r="N305" s="150" t="n"/>
      <c r="O305" s="150" t="n"/>
      <c r="P305" s="150" t="n"/>
      <c r="Q305" s="150" t="n"/>
      <c r="R305" s="150" t="n"/>
      <c r="S305" s="150" t="n"/>
      <c r="T305" s="150" t="n"/>
      <c r="U305" s="150" t="n"/>
      <c r="V305" s="150" t="n"/>
      <c r="W305" s="150" t="n"/>
      <c r="X305" s="150" t="n"/>
      <c r="Y305" s="150" t="n"/>
      <c r="Z305" s="150" t="n"/>
      <c r="AA305" s="150" t="n"/>
      <c r="AB305" s="150" t="n"/>
      <c r="AC305" s="150" t="n"/>
      <c r="AD305" s="150" t="n"/>
      <c r="AE305" s="150" t="n"/>
      <c r="AF305" s="150" t="n"/>
      <c r="AG305" s="150" t="n"/>
    </row>
    <row r="306" ht="13.8" customHeight="1" s="144">
      <c r="A306" s="150" t="n"/>
      <c r="B306" s="150" t="n"/>
      <c r="C306" s="150" t="n"/>
      <c r="D306" s="150" t="n"/>
      <c r="E306" s="150" t="n"/>
      <c r="F306" s="150" t="n"/>
      <c r="G306" s="150" t="n"/>
      <c r="H306" s="150" t="n"/>
      <c r="I306" s="150" t="n"/>
      <c r="J306" s="150" t="n"/>
      <c r="K306" s="150" t="n"/>
      <c r="L306" s="150" t="n"/>
      <c r="M306" s="150" t="n"/>
      <c r="N306" s="150" t="n"/>
      <c r="O306" s="150" t="n"/>
      <c r="P306" s="150" t="n"/>
      <c r="Q306" s="150" t="n"/>
      <c r="R306" s="150" t="n"/>
      <c r="S306" s="150" t="n"/>
      <c r="T306" s="150" t="n"/>
      <c r="U306" s="150" t="n"/>
      <c r="V306" s="150" t="n"/>
      <c r="W306" s="150" t="n"/>
      <c r="X306" s="150" t="n"/>
      <c r="Y306" s="150" t="n"/>
      <c r="Z306" s="150" t="n"/>
      <c r="AA306" s="150" t="n"/>
      <c r="AB306" s="150" t="n"/>
      <c r="AC306" s="150" t="n"/>
      <c r="AD306" s="150" t="n"/>
      <c r="AE306" s="150" t="n"/>
      <c r="AF306" s="150" t="n"/>
      <c r="AG306" s="150" t="n"/>
    </row>
    <row r="307" ht="13.8" customHeight="1" s="144">
      <c r="A307" s="150" t="n"/>
      <c r="B307" s="150" t="n"/>
      <c r="C307" s="150" t="n"/>
      <c r="D307" s="150" t="n"/>
      <c r="E307" s="150" t="n"/>
      <c r="F307" s="150" t="n"/>
      <c r="G307" s="150" t="n"/>
      <c r="H307" s="150" t="n"/>
      <c r="I307" s="150" t="n"/>
      <c r="J307" s="150" t="n"/>
      <c r="K307" s="150" t="n"/>
      <c r="L307" s="150" t="n"/>
      <c r="M307" s="150" t="n"/>
      <c r="N307" s="150" t="n"/>
      <c r="O307" s="150" t="n"/>
      <c r="P307" s="150" t="n"/>
      <c r="Q307" s="150" t="n"/>
      <c r="R307" s="150" t="n"/>
      <c r="S307" s="150" t="n"/>
      <c r="T307" s="150" t="n"/>
      <c r="U307" s="150" t="n"/>
      <c r="V307" s="150" t="n"/>
      <c r="W307" s="150" t="n"/>
      <c r="X307" s="150" t="n"/>
      <c r="Y307" s="150" t="n"/>
      <c r="Z307" s="150" t="n"/>
      <c r="AA307" s="150" t="n"/>
      <c r="AB307" s="150" t="n"/>
      <c r="AC307" s="150" t="n"/>
      <c r="AD307" s="150" t="n"/>
      <c r="AE307" s="150" t="n"/>
      <c r="AF307" s="150" t="n"/>
      <c r="AG307" s="150" t="n"/>
    </row>
    <row r="308" ht="13.8" customHeight="1" s="144">
      <c r="A308" s="150" t="n"/>
      <c r="B308" s="150" t="n"/>
      <c r="C308" s="150" t="n"/>
      <c r="D308" s="150" t="n"/>
      <c r="E308" s="150" t="n"/>
      <c r="F308" s="150" t="n"/>
      <c r="G308" s="150" t="n"/>
      <c r="H308" s="150" t="n"/>
      <c r="I308" s="150" t="n"/>
      <c r="J308" s="150" t="n"/>
      <c r="K308" s="150" t="n"/>
      <c r="L308" s="150" t="n"/>
      <c r="M308" s="150" t="n"/>
      <c r="N308" s="150" t="n"/>
      <c r="O308" s="150" t="n"/>
      <c r="P308" s="150" t="n"/>
      <c r="Q308" s="150" t="n"/>
      <c r="R308" s="150" t="n"/>
      <c r="S308" s="150" t="n"/>
      <c r="T308" s="150" t="n"/>
      <c r="U308" s="150" t="n"/>
      <c r="V308" s="150" t="n"/>
      <c r="W308" s="150" t="n"/>
      <c r="X308" s="150" t="n"/>
      <c r="Y308" s="150" t="n"/>
      <c r="Z308" s="150" t="n"/>
      <c r="AA308" s="150" t="n"/>
      <c r="AB308" s="150" t="n"/>
      <c r="AC308" s="150" t="n"/>
      <c r="AD308" s="150" t="n"/>
      <c r="AE308" s="150" t="n"/>
      <c r="AF308" s="150" t="n"/>
      <c r="AG308" s="150" t="n"/>
    </row>
    <row r="309" ht="13.8" customHeight="1" s="144">
      <c r="A309" s="150" t="n"/>
      <c r="B309" s="150" t="n"/>
      <c r="C309" s="150" t="n"/>
      <c r="D309" s="150" t="n"/>
      <c r="E309" s="150" t="n"/>
      <c r="F309" s="150" t="n"/>
      <c r="G309" s="150" t="n"/>
      <c r="H309" s="150" t="n"/>
      <c r="I309" s="150" t="n"/>
      <c r="J309" s="150" t="n"/>
      <c r="K309" s="150" t="n"/>
      <c r="L309" s="150" t="n"/>
      <c r="M309" s="150" t="n"/>
      <c r="N309" s="150" t="n"/>
      <c r="O309" s="150" t="n"/>
      <c r="P309" s="150" t="n"/>
      <c r="Q309" s="150" t="n"/>
      <c r="R309" s="150" t="n"/>
      <c r="S309" s="150" t="n"/>
      <c r="T309" s="150" t="n"/>
      <c r="U309" s="150" t="n"/>
      <c r="V309" s="150" t="n"/>
      <c r="W309" s="150" t="n"/>
      <c r="X309" s="150" t="n"/>
      <c r="Y309" s="150" t="n"/>
      <c r="Z309" s="150" t="n"/>
      <c r="AA309" s="150" t="n"/>
      <c r="AB309" s="150" t="n"/>
      <c r="AC309" s="150" t="n"/>
      <c r="AD309" s="150" t="n"/>
      <c r="AE309" s="150" t="n"/>
      <c r="AF309" s="150" t="n"/>
      <c r="AG309" s="150" t="n"/>
    </row>
    <row r="310" ht="13.8" customHeight="1" s="144">
      <c r="A310" s="150" t="n"/>
      <c r="B310" s="150" t="n"/>
      <c r="C310" s="150" t="n"/>
      <c r="D310" s="150" t="n"/>
      <c r="E310" s="150" t="n"/>
      <c r="F310" s="150" t="n"/>
      <c r="G310" s="150" t="n"/>
      <c r="H310" s="150" t="n"/>
      <c r="I310" s="150" t="n"/>
      <c r="J310" s="150" t="n"/>
      <c r="K310" s="150" t="n"/>
      <c r="L310" s="150" t="n"/>
      <c r="M310" s="150" t="n"/>
      <c r="N310" s="150" t="n"/>
      <c r="O310" s="150" t="n"/>
      <c r="P310" s="150" t="n"/>
      <c r="Q310" s="150" t="n"/>
      <c r="R310" s="150" t="n"/>
      <c r="S310" s="150" t="n"/>
      <c r="T310" s="150" t="n"/>
      <c r="U310" s="150" t="n"/>
      <c r="V310" s="150" t="n"/>
      <c r="W310" s="150" t="n"/>
      <c r="X310" s="150" t="n"/>
      <c r="Y310" s="150" t="n"/>
      <c r="Z310" s="150" t="n"/>
      <c r="AA310" s="150" t="n"/>
      <c r="AB310" s="150" t="n"/>
      <c r="AC310" s="150" t="n"/>
      <c r="AD310" s="150" t="n"/>
      <c r="AE310" s="150" t="n"/>
      <c r="AF310" s="150" t="n"/>
      <c r="AG310" s="150" t="n"/>
    </row>
    <row r="311" ht="13.8" customHeight="1" s="144">
      <c r="A311" s="150" t="n"/>
      <c r="B311" s="150" t="n"/>
      <c r="C311" s="150" t="n"/>
      <c r="D311" s="150" t="n"/>
      <c r="E311" s="150" t="n"/>
      <c r="F311" s="150" t="n"/>
      <c r="G311" s="150" t="n"/>
      <c r="H311" s="150" t="n"/>
      <c r="I311" s="150" t="n"/>
      <c r="J311" s="150" t="n"/>
      <c r="K311" s="150" t="n"/>
      <c r="L311" s="150" t="n"/>
      <c r="M311" s="150" t="n"/>
      <c r="N311" s="150" t="n"/>
      <c r="O311" s="150" t="n"/>
      <c r="P311" s="150" t="n"/>
      <c r="Q311" s="150" t="n"/>
      <c r="R311" s="150" t="n"/>
      <c r="S311" s="150" t="n"/>
      <c r="T311" s="150" t="n"/>
      <c r="U311" s="150" t="n"/>
      <c r="V311" s="150" t="n"/>
      <c r="W311" s="150" t="n"/>
      <c r="X311" s="150" t="n"/>
      <c r="Y311" s="150" t="n"/>
      <c r="Z311" s="150" t="n"/>
      <c r="AA311" s="150" t="n"/>
      <c r="AB311" s="150" t="n"/>
      <c r="AC311" s="150" t="n"/>
      <c r="AD311" s="150" t="n"/>
      <c r="AE311" s="150" t="n"/>
      <c r="AF311" s="150" t="n"/>
      <c r="AG311" s="150" t="n"/>
    </row>
    <row r="312" ht="13.8" customHeight="1" s="144">
      <c r="A312" s="150" t="n"/>
      <c r="B312" s="150" t="n"/>
      <c r="C312" s="150" t="n"/>
      <c r="D312" s="150" t="n"/>
      <c r="E312" s="150" t="n"/>
      <c r="F312" s="150" t="n"/>
      <c r="G312" s="150" t="n"/>
      <c r="H312" s="150" t="n"/>
      <c r="I312" s="150" t="n"/>
      <c r="J312" s="150" t="n"/>
      <c r="K312" s="150" t="n"/>
      <c r="L312" s="150" t="n"/>
      <c r="M312" s="150" t="n"/>
      <c r="N312" s="150" t="n"/>
      <c r="O312" s="150" t="n"/>
      <c r="P312" s="150" t="n"/>
      <c r="Q312" s="150" t="n"/>
      <c r="R312" s="150" t="n"/>
      <c r="S312" s="150" t="n"/>
      <c r="T312" s="150" t="n"/>
      <c r="U312" s="150" t="n"/>
      <c r="V312" s="150" t="n"/>
      <c r="W312" s="150" t="n"/>
      <c r="X312" s="150" t="n"/>
      <c r="Y312" s="150" t="n"/>
      <c r="Z312" s="150" t="n"/>
      <c r="AA312" s="150" t="n"/>
      <c r="AB312" s="150" t="n"/>
      <c r="AC312" s="150" t="n"/>
      <c r="AD312" s="150" t="n"/>
      <c r="AE312" s="150" t="n"/>
      <c r="AF312" s="150" t="n"/>
      <c r="AG312" s="150" t="n"/>
    </row>
    <row r="313" ht="13.8" customHeight="1" s="144">
      <c r="A313" s="150" t="n"/>
      <c r="B313" s="150" t="n"/>
      <c r="C313" s="150" t="n"/>
      <c r="D313" s="150" t="n"/>
      <c r="E313" s="150" t="n"/>
      <c r="F313" s="150" t="n"/>
      <c r="G313" s="150" t="n"/>
      <c r="H313" s="150" t="n"/>
      <c r="I313" s="150" t="n"/>
      <c r="J313" s="150" t="n"/>
      <c r="K313" s="150" t="n"/>
      <c r="L313" s="150" t="n"/>
      <c r="M313" s="150" t="n"/>
      <c r="N313" s="150" t="n"/>
      <c r="O313" s="150" t="n"/>
      <c r="P313" s="150" t="n"/>
      <c r="Q313" s="150" t="n"/>
      <c r="R313" s="150" t="n"/>
      <c r="S313" s="150" t="n"/>
      <c r="T313" s="150" t="n"/>
      <c r="U313" s="150" t="n"/>
      <c r="V313" s="150" t="n"/>
      <c r="W313" s="150" t="n"/>
      <c r="X313" s="150" t="n"/>
      <c r="Y313" s="150" t="n"/>
      <c r="Z313" s="150" t="n"/>
      <c r="AA313" s="150" t="n"/>
      <c r="AB313" s="150" t="n"/>
      <c r="AC313" s="150" t="n"/>
      <c r="AD313" s="150" t="n"/>
      <c r="AE313" s="150" t="n"/>
      <c r="AF313" s="150" t="n"/>
      <c r="AG313" s="150" t="n"/>
    </row>
    <row r="314" ht="13.8" customHeight="1" s="144">
      <c r="A314" s="150" t="n"/>
      <c r="B314" s="150" t="n"/>
      <c r="C314" s="150" t="n"/>
      <c r="D314" s="150" t="n"/>
      <c r="E314" s="150" t="n"/>
      <c r="F314" s="150" t="n"/>
      <c r="G314" s="150" t="n"/>
      <c r="H314" s="150" t="n"/>
      <c r="I314" s="150" t="n"/>
      <c r="J314" s="150" t="n"/>
      <c r="K314" s="150" t="n"/>
      <c r="L314" s="150" t="n"/>
      <c r="M314" s="150" t="n"/>
      <c r="N314" s="150" t="n"/>
      <c r="O314" s="150" t="n"/>
      <c r="P314" s="150" t="n"/>
      <c r="Q314" s="150" t="n"/>
      <c r="R314" s="150" t="n"/>
      <c r="S314" s="150" t="n"/>
      <c r="T314" s="150" t="n"/>
      <c r="U314" s="150" t="n"/>
      <c r="V314" s="150" t="n"/>
      <c r="W314" s="150" t="n"/>
      <c r="X314" s="150" t="n"/>
      <c r="Y314" s="150" t="n"/>
      <c r="Z314" s="150" t="n"/>
      <c r="AA314" s="150" t="n"/>
      <c r="AB314" s="150" t="n"/>
      <c r="AC314" s="150" t="n"/>
      <c r="AD314" s="150" t="n"/>
      <c r="AE314" s="150" t="n"/>
      <c r="AF314" s="150" t="n"/>
      <c r="AG314" s="150" t="n"/>
    </row>
    <row r="315" ht="13.8" customHeight="1" s="144">
      <c r="A315" s="150" t="n"/>
      <c r="B315" s="150" t="n"/>
      <c r="C315" s="150" t="n"/>
      <c r="D315" s="150" t="n"/>
      <c r="E315" s="150" t="n"/>
      <c r="F315" s="150" t="n"/>
      <c r="G315" s="150" t="n"/>
      <c r="H315" s="150" t="n"/>
      <c r="I315" s="150" t="n"/>
      <c r="J315" s="150" t="n"/>
      <c r="K315" s="150" t="n"/>
      <c r="L315" s="150" t="n"/>
      <c r="M315" s="150" t="n"/>
      <c r="N315" s="150" t="n"/>
      <c r="O315" s="150" t="n"/>
      <c r="P315" s="150" t="n"/>
      <c r="Q315" s="150" t="n"/>
      <c r="R315" s="150" t="n"/>
      <c r="S315" s="150" t="n"/>
      <c r="T315" s="150" t="n"/>
      <c r="U315" s="150" t="n"/>
      <c r="V315" s="150" t="n"/>
      <c r="W315" s="150" t="n"/>
      <c r="X315" s="150" t="n"/>
      <c r="Y315" s="150" t="n"/>
      <c r="Z315" s="150" t="n"/>
      <c r="AA315" s="150" t="n"/>
      <c r="AB315" s="150" t="n"/>
      <c r="AC315" s="150" t="n"/>
      <c r="AD315" s="150" t="n"/>
      <c r="AE315" s="150" t="n"/>
      <c r="AF315" s="150" t="n"/>
      <c r="AG315" s="150" t="n"/>
    </row>
    <row r="316" ht="13.8" customHeight="1" s="144">
      <c r="A316" s="150" t="n"/>
      <c r="B316" s="150" t="n"/>
      <c r="C316" s="150" t="n"/>
      <c r="D316" s="150" t="n"/>
      <c r="E316" s="150" t="n"/>
      <c r="F316" s="150" t="n"/>
      <c r="G316" s="150" t="n"/>
      <c r="H316" s="150" t="n"/>
      <c r="I316" s="150" t="n"/>
      <c r="J316" s="150" t="n"/>
      <c r="K316" s="150" t="n"/>
      <c r="L316" s="150" t="n"/>
      <c r="M316" s="150" t="n"/>
      <c r="N316" s="150" t="n"/>
      <c r="O316" s="150" t="n"/>
      <c r="P316" s="150" t="n"/>
      <c r="Q316" s="150" t="n"/>
      <c r="R316" s="150" t="n"/>
      <c r="S316" s="150" t="n"/>
      <c r="T316" s="150" t="n"/>
      <c r="U316" s="150" t="n"/>
      <c r="V316" s="150" t="n"/>
      <c r="W316" s="150" t="n"/>
      <c r="X316" s="150" t="n"/>
      <c r="Y316" s="150" t="n"/>
      <c r="Z316" s="150" t="n"/>
      <c r="AA316" s="150" t="n"/>
      <c r="AB316" s="150" t="n"/>
      <c r="AC316" s="150" t="n"/>
      <c r="AD316" s="150" t="n"/>
      <c r="AE316" s="150" t="n"/>
      <c r="AF316" s="150" t="n"/>
      <c r="AG316" s="150" t="n"/>
    </row>
    <row r="317" ht="13.8" customHeight="1" s="144">
      <c r="A317" s="150" t="n"/>
      <c r="B317" s="150" t="n"/>
      <c r="C317" s="150" t="n"/>
      <c r="D317" s="150" t="n"/>
      <c r="E317" s="150" t="n"/>
      <c r="F317" s="150" t="n"/>
      <c r="G317" s="150" t="n"/>
      <c r="H317" s="150" t="n"/>
      <c r="I317" s="150" t="n"/>
      <c r="J317" s="150" t="n"/>
      <c r="K317" s="150" t="n"/>
      <c r="L317" s="150" t="n"/>
      <c r="M317" s="150" t="n"/>
      <c r="N317" s="150" t="n"/>
      <c r="O317" s="150" t="n"/>
      <c r="P317" s="150" t="n"/>
      <c r="Q317" s="150" t="n"/>
      <c r="R317" s="150" t="n"/>
      <c r="S317" s="150" t="n"/>
      <c r="T317" s="150" t="n"/>
      <c r="U317" s="150" t="n"/>
      <c r="V317" s="150" t="n"/>
      <c r="W317" s="150" t="n"/>
      <c r="X317" s="150" t="n"/>
      <c r="Y317" s="150" t="n"/>
      <c r="Z317" s="150" t="n"/>
      <c r="AA317" s="150" t="n"/>
      <c r="AB317" s="150" t="n"/>
      <c r="AC317" s="150" t="n"/>
      <c r="AD317" s="150" t="n"/>
      <c r="AE317" s="150" t="n"/>
      <c r="AF317" s="150" t="n"/>
      <c r="AG317" s="150" t="n"/>
    </row>
    <row r="318" ht="13.8" customHeight="1" s="144">
      <c r="A318" s="150" t="n"/>
      <c r="B318" s="150" t="n"/>
      <c r="C318" s="150" t="n"/>
      <c r="D318" s="150" t="n"/>
      <c r="E318" s="150" t="n"/>
      <c r="F318" s="150" t="n"/>
      <c r="G318" s="150" t="n"/>
      <c r="H318" s="150" t="n"/>
      <c r="I318" s="150" t="n"/>
      <c r="J318" s="150" t="n"/>
      <c r="K318" s="150" t="n"/>
      <c r="L318" s="150" t="n"/>
      <c r="M318" s="150" t="n"/>
      <c r="N318" s="150" t="n"/>
      <c r="O318" s="150" t="n"/>
      <c r="P318" s="150" t="n"/>
      <c r="Q318" s="150" t="n"/>
      <c r="R318" s="150" t="n"/>
      <c r="S318" s="150" t="n"/>
      <c r="T318" s="150" t="n"/>
      <c r="U318" s="150" t="n"/>
      <c r="V318" s="150" t="n"/>
      <c r="W318" s="150" t="n"/>
      <c r="X318" s="150" t="n"/>
      <c r="Y318" s="150" t="n"/>
      <c r="Z318" s="150" t="n"/>
      <c r="AA318" s="150" t="n"/>
      <c r="AB318" s="150" t="n"/>
      <c r="AC318" s="150" t="n"/>
      <c r="AD318" s="150" t="n"/>
      <c r="AE318" s="150" t="n"/>
      <c r="AF318" s="150" t="n"/>
      <c r="AG318" s="150" t="n"/>
    </row>
    <row r="319" ht="13.8" customHeight="1" s="144">
      <c r="A319" s="150" t="n"/>
      <c r="B319" s="150" t="n"/>
      <c r="C319" s="150" t="n"/>
      <c r="D319" s="150" t="n"/>
      <c r="E319" s="150" t="n"/>
      <c r="F319" s="150" t="n"/>
      <c r="G319" s="150" t="n"/>
      <c r="H319" s="150" t="n"/>
      <c r="I319" s="150" t="n"/>
      <c r="J319" s="150" t="n"/>
      <c r="K319" s="150" t="n"/>
      <c r="L319" s="150" t="n"/>
      <c r="M319" s="150" t="n"/>
      <c r="N319" s="150" t="n"/>
      <c r="O319" s="150" t="n"/>
      <c r="P319" s="150" t="n"/>
      <c r="Q319" s="150" t="n"/>
      <c r="R319" s="150" t="n"/>
      <c r="S319" s="150" t="n"/>
      <c r="T319" s="150" t="n"/>
      <c r="U319" s="150" t="n"/>
      <c r="V319" s="150" t="n"/>
      <c r="W319" s="150" t="n"/>
      <c r="X319" s="150" t="n"/>
      <c r="Y319" s="150" t="n"/>
      <c r="Z319" s="150" t="n"/>
      <c r="AA319" s="150" t="n"/>
      <c r="AB319" s="150" t="n"/>
      <c r="AC319" s="150" t="n"/>
      <c r="AD319" s="150" t="n"/>
      <c r="AE319" s="150" t="n"/>
      <c r="AF319" s="150" t="n"/>
      <c r="AG319" s="150" t="n"/>
    </row>
    <row r="320" ht="13.8" customHeight="1" s="144">
      <c r="A320" s="150" t="n"/>
      <c r="B320" s="150" t="n"/>
      <c r="C320" s="150" t="n"/>
      <c r="D320" s="150" t="n"/>
      <c r="E320" s="150" t="n"/>
      <c r="F320" s="150" t="n"/>
      <c r="G320" s="150" t="n"/>
      <c r="H320" s="150" t="n"/>
      <c r="I320" s="150" t="n"/>
      <c r="J320" s="150" t="n"/>
      <c r="K320" s="150" t="n"/>
      <c r="L320" s="150" t="n"/>
      <c r="M320" s="150" t="n"/>
      <c r="N320" s="150" t="n"/>
      <c r="O320" s="150" t="n"/>
      <c r="P320" s="150" t="n"/>
      <c r="Q320" s="150" t="n"/>
      <c r="R320" s="150" t="n"/>
      <c r="S320" s="150" t="n"/>
      <c r="T320" s="150" t="n"/>
      <c r="U320" s="150" t="n"/>
      <c r="V320" s="150" t="n"/>
      <c r="W320" s="150" t="n"/>
      <c r="X320" s="150" t="n"/>
      <c r="Y320" s="150" t="n"/>
      <c r="Z320" s="150" t="n"/>
      <c r="AA320" s="150" t="n"/>
      <c r="AB320" s="150" t="n"/>
      <c r="AC320" s="150" t="n"/>
      <c r="AD320" s="150" t="n"/>
      <c r="AE320" s="150" t="n"/>
      <c r="AF320" s="150" t="n"/>
      <c r="AG320" s="150" t="n"/>
    </row>
    <row r="321" ht="13.8" customHeight="1" s="144">
      <c r="A321" s="150" t="n"/>
      <c r="B321" s="150" t="n"/>
      <c r="C321" s="150" t="n"/>
      <c r="D321" s="150" t="n"/>
      <c r="E321" s="150" t="n"/>
      <c r="F321" s="150" t="n"/>
      <c r="G321" s="150" t="n"/>
      <c r="H321" s="150" t="n"/>
      <c r="I321" s="150" t="n"/>
      <c r="J321" s="150" t="n"/>
      <c r="K321" s="150" t="n"/>
      <c r="L321" s="150" t="n"/>
      <c r="M321" s="150" t="n"/>
      <c r="N321" s="150" t="n"/>
      <c r="O321" s="150" t="n"/>
      <c r="P321" s="150" t="n"/>
      <c r="Q321" s="150" t="n"/>
      <c r="R321" s="150" t="n"/>
      <c r="S321" s="150" t="n"/>
      <c r="T321" s="150" t="n"/>
      <c r="U321" s="150" t="n"/>
      <c r="V321" s="150" t="n"/>
      <c r="W321" s="150" t="n"/>
      <c r="X321" s="150" t="n"/>
      <c r="Y321" s="150" t="n"/>
      <c r="Z321" s="150" t="n"/>
      <c r="AA321" s="150" t="n"/>
      <c r="AB321" s="150" t="n"/>
      <c r="AC321" s="150" t="n"/>
      <c r="AD321" s="150" t="n"/>
      <c r="AE321" s="150" t="n"/>
      <c r="AF321" s="150" t="n"/>
      <c r="AG321" s="150" t="n"/>
    </row>
    <row r="322" ht="13.8" customHeight="1" s="144">
      <c r="A322" s="150" t="n"/>
      <c r="B322" s="150" t="n"/>
      <c r="C322" s="150" t="n"/>
      <c r="D322" s="150" t="n"/>
      <c r="E322" s="150" t="n"/>
      <c r="F322" s="150" t="n"/>
      <c r="G322" s="150" t="n"/>
      <c r="H322" s="150" t="n"/>
      <c r="I322" s="150" t="n"/>
      <c r="J322" s="150" t="n"/>
      <c r="K322" s="150" t="n"/>
      <c r="L322" s="150" t="n"/>
      <c r="M322" s="150" t="n"/>
      <c r="N322" s="150" t="n"/>
      <c r="O322" s="150" t="n"/>
      <c r="P322" s="150" t="n"/>
      <c r="Q322" s="150" t="n"/>
      <c r="R322" s="150" t="n"/>
      <c r="S322" s="150" t="n"/>
      <c r="T322" s="150" t="n"/>
      <c r="U322" s="150" t="n"/>
      <c r="V322" s="150" t="n"/>
      <c r="W322" s="150" t="n"/>
      <c r="X322" s="150" t="n"/>
      <c r="Y322" s="150" t="n"/>
      <c r="Z322" s="150" t="n"/>
      <c r="AA322" s="150" t="n"/>
      <c r="AB322" s="150" t="n"/>
      <c r="AC322" s="150" t="n"/>
      <c r="AD322" s="150" t="n"/>
      <c r="AE322" s="150" t="n"/>
      <c r="AF322" s="150" t="n"/>
      <c r="AG322" s="150" t="n"/>
    </row>
    <row r="323" ht="13.8" customHeight="1" s="144">
      <c r="A323" s="150" t="n"/>
      <c r="B323" s="150" t="n"/>
      <c r="C323" s="150" t="n"/>
      <c r="D323" s="150" t="n"/>
      <c r="E323" s="150" t="n"/>
      <c r="F323" s="150" t="n"/>
      <c r="G323" s="150" t="n"/>
      <c r="H323" s="150" t="n"/>
      <c r="I323" s="150" t="n"/>
      <c r="J323" s="150" t="n"/>
      <c r="K323" s="150" t="n"/>
      <c r="L323" s="150" t="n"/>
      <c r="M323" s="150" t="n"/>
      <c r="N323" s="150" t="n"/>
      <c r="O323" s="150" t="n"/>
      <c r="P323" s="150" t="n"/>
      <c r="Q323" s="150" t="n"/>
      <c r="R323" s="150" t="n"/>
      <c r="S323" s="150" t="n"/>
      <c r="T323" s="150" t="n"/>
      <c r="U323" s="150" t="n"/>
      <c r="V323" s="150" t="n"/>
      <c r="W323" s="150" t="n"/>
      <c r="X323" s="150" t="n"/>
      <c r="Y323" s="150" t="n"/>
      <c r="Z323" s="150" t="n"/>
      <c r="AA323" s="150" t="n"/>
      <c r="AB323" s="150" t="n"/>
      <c r="AC323" s="150" t="n"/>
      <c r="AD323" s="150" t="n"/>
      <c r="AE323" s="150" t="n"/>
      <c r="AF323" s="150" t="n"/>
      <c r="AG323" s="150" t="n"/>
    </row>
    <row r="324" ht="13.8" customHeight="1" s="144">
      <c r="A324" s="150" t="n"/>
      <c r="B324" s="150" t="n"/>
      <c r="C324" s="150" t="n"/>
      <c r="D324" s="150" t="n"/>
      <c r="E324" s="150" t="n"/>
      <c r="F324" s="150" t="n"/>
      <c r="G324" s="150" t="n"/>
      <c r="H324" s="150" t="n"/>
      <c r="I324" s="150" t="n"/>
      <c r="J324" s="150" t="n"/>
      <c r="K324" s="150" t="n"/>
      <c r="L324" s="150" t="n"/>
      <c r="M324" s="150" t="n"/>
      <c r="N324" s="150" t="n"/>
      <c r="O324" s="150" t="n"/>
      <c r="P324" s="150" t="n"/>
      <c r="Q324" s="150" t="n"/>
      <c r="R324" s="150" t="n"/>
      <c r="S324" s="150" t="n"/>
      <c r="T324" s="150" t="n"/>
      <c r="U324" s="150" t="n"/>
      <c r="V324" s="150" t="n"/>
      <c r="W324" s="150" t="n"/>
      <c r="X324" s="150" t="n"/>
      <c r="Y324" s="150" t="n"/>
      <c r="Z324" s="150" t="n"/>
      <c r="AA324" s="150" t="n"/>
      <c r="AB324" s="150" t="n"/>
      <c r="AC324" s="150" t="n"/>
      <c r="AD324" s="150" t="n"/>
      <c r="AE324" s="150" t="n"/>
      <c r="AF324" s="150" t="n"/>
      <c r="AG324" s="150" t="n"/>
    </row>
    <row r="325" ht="13.8" customHeight="1" s="144">
      <c r="A325" s="150" t="n"/>
      <c r="B325" s="150" t="n"/>
      <c r="C325" s="150" t="n"/>
      <c r="D325" s="150" t="n"/>
      <c r="E325" s="150" t="n"/>
      <c r="F325" s="150" t="n"/>
      <c r="G325" s="150" t="n"/>
      <c r="H325" s="150" t="n"/>
      <c r="I325" s="150" t="n"/>
      <c r="J325" s="150" t="n"/>
      <c r="K325" s="150" t="n"/>
      <c r="L325" s="150" t="n"/>
      <c r="M325" s="150" t="n"/>
      <c r="N325" s="150" t="n"/>
      <c r="O325" s="150" t="n"/>
      <c r="P325" s="150" t="n"/>
      <c r="Q325" s="150" t="n"/>
      <c r="R325" s="150" t="n"/>
      <c r="S325" s="150" t="n"/>
      <c r="T325" s="150" t="n"/>
      <c r="U325" s="150" t="n"/>
      <c r="V325" s="150" t="n"/>
      <c r="W325" s="150" t="n"/>
      <c r="X325" s="150" t="n"/>
      <c r="Y325" s="150" t="n"/>
      <c r="Z325" s="150" t="n"/>
      <c r="AA325" s="150" t="n"/>
      <c r="AB325" s="150" t="n"/>
      <c r="AC325" s="150" t="n"/>
      <c r="AD325" s="150" t="n"/>
      <c r="AE325" s="150" t="n"/>
      <c r="AF325" s="150" t="n"/>
      <c r="AG325" s="150" t="n"/>
    </row>
    <row r="326" ht="13.8" customHeight="1" s="144">
      <c r="A326" s="150" t="n"/>
      <c r="B326" s="150" t="n"/>
      <c r="C326" s="150" t="n"/>
      <c r="D326" s="150" t="n"/>
      <c r="E326" s="150" t="n"/>
      <c r="F326" s="150" t="n"/>
      <c r="G326" s="150" t="n"/>
      <c r="H326" s="150" t="n"/>
      <c r="I326" s="150" t="n"/>
      <c r="J326" s="150" t="n"/>
      <c r="K326" s="150" t="n"/>
      <c r="L326" s="150" t="n"/>
      <c r="M326" s="150" t="n"/>
      <c r="N326" s="150" t="n"/>
      <c r="O326" s="150" t="n"/>
      <c r="P326" s="150" t="n"/>
      <c r="Q326" s="150" t="n"/>
      <c r="R326" s="150" t="n"/>
      <c r="S326" s="150" t="n"/>
      <c r="T326" s="150" t="n"/>
      <c r="U326" s="150" t="n"/>
      <c r="V326" s="150" t="n"/>
      <c r="W326" s="150" t="n"/>
      <c r="X326" s="150" t="n"/>
      <c r="Y326" s="150" t="n"/>
      <c r="Z326" s="150" t="n"/>
      <c r="AA326" s="150" t="n"/>
      <c r="AB326" s="150" t="n"/>
      <c r="AC326" s="150" t="n"/>
      <c r="AD326" s="150" t="n"/>
      <c r="AE326" s="150" t="n"/>
      <c r="AF326" s="150" t="n"/>
      <c r="AG326" s="150" t="n"/>
    </row>
    <row r="327" ht="13.8" customHeight="1" s="144">
      <c r="A327" s="150" t="n"/>
      <c r="B327" s="150" t="n"/>
      <c r="C327" s="150" t="n"/>
      <c r="D327" s="150" t="n"/>
      <c r="E327" s="150" t="n"/>
      <c r="F327" s="150" t="n"/>
      <c r="G327" s="150" t="n"/>
      <c r="H327" s="150" t="n"/>
      <c r="I327" s="150" t="n"/>
      <c r="J327" s="150" t="n"/>
      <c r="K327" s="150" t="n"/>
      <c r="L327" s="150" t="n"/>
      <c r="M327" s="150" t="n"/>
      <c r="N327" s="150" t="n"/>
      <c r="O327" s="150" t="n"/>
      <c r="P327" s="150" t="n"/>
      <c r="Q327" s="150" t="n"/>
      <c r="R327" s="150" t="n"/>
      <c r="S327" s="150" t="n"/>
      <c r="T327" s="150" t="n"/>
      <c r="U327" s="150" t="n"/>
      <c r="V327" s="150" t="n"/>
      <c r="W327" s="150" t="n"/>
      <c r="X327" s="150" t="n"/>
      <c r="Y327" s="150" t="n"/>
      <c r="Z327" s="150" t="n"/>
      <c r="AA327" s="150" t="n"/>
      <c r="AB327" s="150" t="n"/>
      <c r="AC327" s="150" t="n"/>
      <c r="AD327" s="150" t="n"/>
      <c r="AE327" s="150" t="n"/>
      <c r="AF327" s="150" t="n"/>
      <c r="AG327" s="150" t="n"/>
    </row>
    <row r="328" ht="13.8" customHeight="1" s="144">
      <c r="A328" s="150" t="n"/>
      <c r="B328" s="150" t="n"/>
      <c r="C328" s="150" t="n"/>
      <c r="D328" s="150" t="n"/>
      <c r="E328" s="150" t="n"/>
      <c r="F328" s="150" t="n"/>
      <c r="G328" s="150" t="n"/>
      <c r="H328" s="150" t="n"/>
      <c r="I328" s="150" t="n"/>
      <c r="J328" s="150" t="n"/>
      <c r="K328" s="150" t="n"/>
      <c r="L328" s="150" t="n"/>
      <c r="M328" s="150" t="n"/>
      <c r="N328" s="150" t="n"/>
      <c r="O328" s="150" t="n"/>
      <c r="P328" s="150" t="n"/>
      <c r="Q328" s="150" t="n"/>
      <c r="R328" s="150" t="n"/>
      <c r="S328" s="150" t="n"/>
      <c r="T328" s="150" t="n"/>
      <c r="U328" s="150" t="n"/>
      <c r="V328" s="150" t="n"/>
      <c r="W328" s="150" t="n"/>
      <c r="X328" s="150" t="n"/>
      <c r="Y328" s="150" t="n"/>
      <c r="Z328" s="150" t="n"/>
      <c r="AA328" s="150" t="n"/>
      <c r="AB328" s="150" t="n"/>
      <c r="AC328" s="150" t="n"/>
      <c r="AD328" s="150" t="n"/>
      <c r="AE328" s="150" t="n"/>
      <c r="AF328" s="150" t="n"/>
      <c r="AG328" s="150" t="n"/>
    </row>
    <row r="329" ht="13.8" customHeight="1" s="144">
      <c r="A329" s="150" t="n"/>
      <c r="B329" s="150" t="n"/>
      <c r="C329" s="150" t="n"/>
      <c r="D329" s="150" t="n"/>
      <c r="E329" s="150" t="n"/>
      <c r="F329" s="150" t="n"/>
      <c r="G329" s="150" t="n"/>
      <c r="H329" s="150" t="n"/>
      <c r="I329" s="150" t="n"/>
      <c r="J329" s="150" t="n"/>
      <c r="K329" s="150" t="n"/>
      <c r="L329" s="150" t="n"/>
      <c r="M329" s="150" t="n"/>
      <c r="N329" s="150" t="n"/>
      <c r="O329" s="150" t="n"/>
      <c r="P329" s="150" t="n"/>
      <c r="Q329" s="150" t="n"/>
      <c r="R329" s="150" t="n"/>
      <c r="S329" s="150" t="n"/>
      <c r="T329" s="150" t="n"/>
      <c r="U329" s="150" t="n"/>
      <c r="V329" s="150" t="n"/>
      <c r="W329" s="150" t="n"/>
      <c r="X329" s="150" t="n"/>
      <c r="Y329" s="150" t="n"/>
      <c r="Z329" s="150" t="n"/>
      <c r="AA329" s="150" t="n"/>
      <c r="AB329" s="150" t="n"/>
      <c r="AC329" s="150" t="n"/>
      <c r="AD329" s="150" t="n"/>
      <c r="AE329" s="150" t="n"/>
      <c r="AF329" s="150" t="n"/>
      <c r="AG329" s="150" t="n"/>
    </row>
    <row r="330" ht="13.8" customHeight="1" s="144">
      <c r="A330" s="150" t="n"/>
      <c r="B330" s="150" t="n"/>
      <c r="C330" s="150" t="n"/>
      <c r="D330" s="150" t="n"/>
      <c r="E330" s="150" t="n"/>
      <c r="F330" s="150" t="n"/>
      <c r="G330" s="150" t="n"/>
      <c r="H330" s="150" t="n"/>
      <c r="I330" s="150" t="n"/>
      <c r="J330" s="150" t="n"/>
      <c r="K330" s="150" t="n"/>
      <c r="L330" s="150" t="n"/>
      <c r="M330" s="150" t="n"/>
      <c r="N330" s="150" t="n"/>
      <c r="O330" s="150" t="n"/>
      <c r="P330" s="150" t="n"/>
      <c r="Q330" s="150" t="n"/>
      <c r="R330" s="150" t="n"/>
      <c r="S330" s="150" t="n"/>
      <c r="T330" s="150" t="n"/>
      <c r="U330" s="150" t="n"/>
      <c r="V330" s="150" t="n"/>
      <c r="W330" s="150" t="n"/>
      <c r="X330" s="150" t="n"/>
      <c r="Y330" s="150" t="n"/>
      <c r="Z330" s="150" t="n"/>
      <c r="AA330" s="150" t="n"/>
      <c r="AB330" s="150" t="n"/>
      <c r="AC330" s="150" t="n"/>
      <c r="AD330" s="150" t="n"/>
      <c r="AE330" s="150" t="n"/>
      <c r="AF330" s="150" t="n"/>
      <c r="AG330" s="150" t="n"/>
    </row>
    <row r="331" ht="13.8" customHeight="1" s="144">
      <c r="A331" s="150" t="n"/>
      <c r="B331" s="150" t="n"/>
      <c r="C331" s="150" t="n"/>
      <c r="D331" s="150" t="n"/>
      <c r="E331" s="150" t="n"/>
      <c r="F331" s="150" t="n"/>
      <c r="G331" s="150" t="n"/>
      <c r="H331" s="150" t="n"/>
      <c r="I331" s="150" t="n"/>
      <c r="J331" s="150" t="n"/>
      <c r="K331" s="150" t="n"/>
      <c r="L331" s="150" t="n"/>
      <c r="M331" s="150" t="n"/>
      <c r="N331" s="150" t="n"/>
      <c r="O331" s="150" t="n"/>
      <c r="P331" s="150" t="n"/>
      <c r="Q331" s="150" t="n"/>
      <c r="R331" s="150" t="n"/>
      <c r="S331" s="150" t="n"/>
      <c r="T331" s="150" t="n"/>
      <c r="U331" s="150" t="n"/>
      <c r="V331" s="150" t="n"/>
      <c r="W331" s="150" t="n"/>
      <c r="X331" s="150" t="n"/>
      <c r="Y331" s="150" t="n"/>
      <c r="Z331" s="150" t="n"/>
      <c r="AA331" s="150" t="n"/>
      <c r="AB331" s="150" t="n"/>
      <c r="AC331" s="150" t="n"/>
      <c r="AD331" s="150" t="n"/>
      <c r="AE331" s="150" t="n"/>
      <c r="AF331" s="150" t="n"/>
      <c r="AG331" s="150" t="n"/>
    </row>
    <row r="332" ht="13.8" customHeight="1" s="144">
      <c r="A332" s="150" t="n"/>
      <c r="B332" s="150" t="n"/>
      <c r="C332" s="150" t="n"/>
      <c r="D332" s="150" t="n"/>
      <c r="E332" s="150" t="n"/>
      <c r="F332" s="150" t="n"/>
      <c r="G332" s="150" t="n"/>
      <c r="H332" s="150" t="n"/>
      <c r="I332" s="150" t="n"/>
      <c r="J332" s="150" t="n"/>
      <c r="K332" s="150" t="n"/>
      <c r="L332" s="150" t="n"/>
      <c r="M332" s="150" t="n"/>
      <c r="N332" s="150" t="n"/>
      <c r="O332" s="150" t="n"/>
      <c r="P332" s="150" t="n"/>
      <c r="Q332" s="150" t="n"/>
      <c r="R332" s="150" t="n"/>
      <c r="S332" s="150" t="n"/>
      <c r="T332" s="150" t="n"/>
      <c r="U332" s="150" t="n"/>
      <c r="V332" s="150" t="n"/>
      <c r="W332" s="150" t="n"/>
      <c r="X332" s="150" t="n"/>
      <c r="Y332" s="150" t="n"/>
      <c r="Z332" s="150" t="n"/>
      <c r="AA332" s="150" t="n"/>
      <c r="AB332" s="150" t="n"/>
      <c r="AC332" s="150" t="n"/>
      <c r="AD332" s="150" t="n"/>
      <c r="AE332" s="150" t="n"/>
      <c r="AF332" s="150" t="n"/>
      <c r="AG332" s="150" t="n"/>
    </row>
    <row r="333" ht="13.8" customHeight="1" s="144">
      <c r="A333" s="150" t="n"/>
      <c r="B333" s="150" t="n"/>
      <c r="C333" s="150" t="n"/>
      <c r="D333" s="150" t="n"/>
      <c r="E333" s="150" t="n"/>
      <c r="F333" s="150" t="n"/>
      <c r="G333" s="150" t="n"/>
      <c r="H333" s="150" t="n"/>
      <c r="I333" s="150" t="n"/>
      <c r="J333" s="150" t="n"/>
      <c r="K333" s="150" t="n"/>
      <c r="L333" s="150" t="n"/>
      <c r="M333" s="150" t="n"/>
      <c r="N333" s="150" t="n"/>
      <c r="O333" s="150" t="n"/>
      <c r="P333" s="150" t="n"/>
      <c r="Q333" s="150" t="n"/>
      <c r="R333" s="150" t="n"/>
      <c r="S333" s="150" t="n"/>
      <c r="T333" s="150" t="n"/>
      <c r="U333" s="150" t="n"/>
      <c r="V333" s="150" t="n"/>
      <c r="W333" s="150" t="n"/>
      <c r="X333" s="150" t="n"/>
      <c r="Y333" s="150" t="n"/>
      <c r="Z333" s="150" t="n"/>
      <c r="AA333" s="150" t="n"/>
      <c r="AB333" s="150" t="n"/>
      <c r="AC333" s="150" t="n"/>
      <c r="AD333" s="150" t="n"/>
      <c r="AE333" s="150" t="n"/>
      <c r="AF333" s="150" t="n"/>
      <c r="AG333" s="150" t="n"/>
    </row>
    <row r="334" ht="13.8" customHeight="1" s="144">
      <c r="A334" s="150" t="n"/>
      <c r="B334" s="150" t="n"/>
      <c r="C334" s="150" t="n"/>
      <c r="D334" s="150" t="n"/>
      <c r="E334" s="150" t="n"/>
      <c r="F334" s="150" t="n"/>
      <c r="G334" s="150" t="n"/>
      <c r="H334" s="150" t="n"/>
      <c r="I334" s="150" t="n"/>
      <c r="J334" s="150" t="n"/>
      <c r="K334" s="150" t="n"/>
      <c r="L334" s="150" t="n"/>
      <c r="M334" s="150" t="n"/>
      <c r="N334" s="150" t="n"/>
      <c r="O334" s="150" t="n"/>
      <c r="P334" s="150" t="n"/>
      <c r="Q334" s="150" t="n"/>
      <c r="R334" s="150" t="n"/>
      <c r="S334" s="150" t="n"/>
      <c r="T334" s="150" t="n"/>
      <c r="U334" s="150" t="n"/>
      <c r="V334" s="150" t="n"/>
      <c r="W334" s="150" t="n"/>
      <c r="X334" s="150" t="n"/>
      <c r="Y334" s="150" t="n"/>
      <c r="Z334" s="150" t="n"/>
      <c r="AA334" s="150" t="n"/>
      <c r="AB334" s="150" t="n"/>
      <c r="AC334" s="150" t="n"/>
      <c r="AD334" s="150" t="n"/>
      <c r="AE334" s="150" t="n"/>
      <c r="AF334" s="150" t="n"/>
      <c r="AG334" s="150" t="n"/>
    </row>
    <row r="335" ht="13.8" customHeight="1" s="144">
      <c r="A335" s="150" t="n"/>
      <c r="B335" s="150" t="n"/>
      <c r="C335" s="150" t="n"/>
      <c r="D335" s="150" t="n"/>
      <c r="E335" s="150" t="n"/>
      <c r="F335" s="150" t="n"/>
      <c r="G335" s="150" t="n"/>
      <c r="H335" s="150" t="n"/>
      <c r="I335" s="150" t="n"/>
      <c r="J335" s="150" t="n"/>
      <c r="K335" s="150" t="n"/>
      <c r="L335" s="150" t="n"/>
      <c r="M335" s="150" t="n"/>
      <c r="N335" s="150" t="n"/>
      <c r="O335" s="150" t="n"/>
      <c r="P335" s="150" t="n"/>
      <c r="Q335" s="150" t="n"/>
      <c r="R335" s="150" t="n"/>
      <c r="S335" s="150" t="n"/>
      <c r="T335" s="150" t="n"/>
      <c r="U335" s="150" t="n"/>
      <c r="V335" s="150" t="n"/>
      <c r="W335" s="150" t="n"/>
      <c r="X335" s="150" t="n"/>
      <c r="Y335" s="150" t="n"/>
      <c r="Z335" s="150" t="n"/>
      <c r="AA335" s="150" t="n"/>
      <c r="AB335" s="150" t="n"/>
      <c r="AC335" s="150" t="n"/>
      <c r="AD335" s="150" t="n"/>
      <c r="AE335" s="150" t="n"/>
      <c r="AF335" s="150" t="n"/>
      <c r="AG335" s="150" t="n"/>
    </row>
    <row r="336" ht="13.8" customHeight="1" s="144">
      <c r="A336" s="150" t="n"/>
      <c r="B336" s="150" t="n"/>
      <c r="C336" s="150" t="n"/>
      <c r="D336" s="150" t="n"/>
      <c r="E336" s="150" t="n"/>
      <c r="F336" s="150" t="n"/>
      <c r="G336" s="150" t="n"/>
      <c r="H336" s="150" t="n"/>
      <c r="I336" s="150" t="n"/>
      <c r="J336" s="150" t="n"/>
      <c r="K336" s="150" t="n"/>
      <c r="L336" s="150" t="n"/>
      <c r="M336" s="150" t="n"/>
      <c r="N336" s="150" t="n"/>
      <c r="O336" s="150" t="n"/>
      <c r="P336" s="150" t="n"/>
      <c r="Q336" s="150" t="n"/>
      <c r="R336" s="150" t="n"/>
      <c r="S336" s="150" t="n"/>
      <c r="T336" s="150" t="n"/>
      <c r="U336" s="150" t="n"/>
      <c r="V336" s="150" t="n"/>
      <c r="W336" s="150" t="n"/>
      <c r="X336" s="150" t="n"/>
      <c r="Y336" s="150" t="n"/>
      <c r="Z336" s="150" t="n"/>
      <c r="AA336" s="150" t="n"/>
      <c r="AB336" s="150" t="n"/>
      <c r="AC336" s="150" t="n"/>
      <c r="AD336" s="150" t="n"/>
      <c r="AE336" s="150" t="n"/>
      <c r="AF336" s="150" t="n"/>
      <c r="AG336" s="150" t="n"/>
    </row>
    <row r="337" ht="13.8" customHeight="1" s="144">
      <c r="A337" s="150" t="n"/>
      <c r="B337" s="150" t="n"/>
      <c r="C337" s="150" t="n"/>
      <c r="D337" s="150" t="n"/>
      <c r="E337" s="150" t="n"/>
      <c r="F337" s="150" t="n"/>
      <c r="G337" s="150" t="n"/>
      <c r="H337" s="150" t="n"/>
      <c r="I337" s="150" t="n"/>
      <c r="J337" s="150" t="n"/>
      <c r="K337" s="150" t="n"/>
      <c r="L337" s="150" t="n"/>
      <c r="M337" s="150" t="n"/>
      <c r="N337" s="150" t="n"/>
      <c r="O337" s="150" t="n"/>
      <c r="P337" s="150" t="n"/>
      <c r="Q337" s="150" t="n"/>
      <c r="R337" s="150" t="n"/>
      <c r="S337" s="150" t="n"/>
      <c r="T337" s="150" t="n"/>
      <c r="U337" s="150" t="n"/>
      <c r="V337" s="150" t="n"/>
      <c r="W337" s="150" t="n"/>
      <c r="X337" s="150" t="n"/>
      <c r="Y337" s="150" t="n"/>
      <c r="Z337" s="150" t="n"/>
      <c r="AA337" s="150" t="n"/>
      <c r="AB337" s="150" t="n"/>
      <c r="AC337" s="150" t="n"/>
      <c r="AD337" s="150" t="n"/>
      <c r="AE337" s="150" t="n"/>
      <c r="AF337" s="150" t="n"/>
      <c r="AG337" s="150" t="n"/>
    </row>
    <row r="338" ht="13.8" customHeight="1" s="144">
      <c r="A338" s="150" t="n"/>
      <c r="B338" s="150" t="n"/>
      <c r="C338" s="150" t="n"/>
      <c r="D338" s="150" t="n"/>
      <c r="E338" s="150" t="n"/>
      <c r="F338" s="150" t="n"/>
      <c r="G338" s="150" t="n"/>
      <c r="H338" s="150" t="n"/>
      <c r="I338" s="150" t="n"/>
      <c r="J338" s="150" t="n"/>
      <c r="K338" s="150" t="n"/>
      <c r="L338" s="150" t="n"/>
      <c r="M338" s="150" t="n"/>
      <c r="N338" s="150" t="n"/>
      <c r="O338" s="150" t="n"/>
      <c r="P338" s="150" t="n"/>
      <c r="Q338" s="150" t="n"/>
      <c r="R338" s="150" t="n"/>
      <c r="S338" s="150" t="n"/>
      <c r="T338" s="150" t="n"/>
      <c r="U338" s="150" t="n"/>
      <c r="V338" s="150" t="n"/>
      <c r="W338" s="150" t="n"/>
      <c r="X338" s="150" t="n"/>
      <c r="Y338" s="150" t="n"/>
      <c r="Z338" s="150" t="n"/>
      <c r="AA338" s="150" t="n"/>
      <c r="AB338" s="150" t="n"/>
      <c r="AC338" s="150" t="n"/>
      <c r="AD338" s="150" t="n"/>
      <c r="AE338" s="150" t="n"/>
      <c r="AF338" s="150" t="n"/>
      <c r="AG338" s="150" t="n"/>
    </row>
    <row r="339" ht="13.8" customHeight="1" s="144">
      <c r="A339" s="150" t="n"/>
      <c r="B339" s="150" t="n"/>
      <c r="C339" s="150" t="n"/>
      <c r="D339" s="150" t="n"/>
      <c r="E339" s="150" t="n"/>
      <c r="F339" s="150" t="n"/>
      <c r="G339" s="150" t="n"/>
      <c r="H339" s="150" t="n"/>
      <c r="I339" s="150" t="n"/>
      <c r="J339" s="150" t="n"/>
      <c r="K339" s="150" t="n"/>
      <c r="L339" s="150" t="n"/>
      <c r="M339" s="150" t="n"/>
      <c r="N339" s="150" t="n"/>
      <c r="O339" s="150" t="n"/>
      <c r="P339" s="150" t="n"/>
      <c r="Q339" s="150" t="n"/>
      <c r="R339" s="150" t="n"/>
      <c r="S339" s="150" t="n"/>
      <c r="T339" s="150" t="n"/>
      <c r="U339" s="150" t="n"/>
      <c r="V339" s="150" t="n"/>
      <c r="W339" s="150" t="n"/>
      <c r="X339" s="150" t="n"/>
      <c r="Y339" s="150" t="n"/>
      <c r="Z339" s="150" t="n"/>
      <c r="AA339" s="150" t="n"/>
      <c r="AB339" s="150" t="n"/>
      <c r="AC339" s="150" t="n"/>
      <c r="AD339" s="150" t="n"/>
      <c r="AE339" s="150" t="n"/>
      <c r="AF339" s="150" t="n"/>
      <c r="AG339" s="150" t="n"/>
    </row>
    <row r="340" ht="13.8" customHeight="1" s="144">
      <c r="A340" s="150" t="n"/>
      <c r="B340" s="150" t="n"/>
      <c r="C340" s="150" t="n"/>
      <c r="D340" s="150" t="n"/>
      <c r="E340" s="150" t="n"/>
      <c r="F340" s="150" t="n"/>
      <c r="G340" s="150" t="n"/>
      <c r="H340" s="150" t="n"/>
      <c r="I340" s="150" t="n"/>
      <c r="J340" s="150" t="n"/>
      <c r="K340" s="150" t="n"/>
      <c r="L340" s="150" t="n"/>
      <c r="M340" s="150" t="n"/>
      <c r="N340" s="150" t="n"/>
      <c r="O340" s="150" t="n"/>
      <c r="P340" s="150" t="n"/>
      <c r="Q340" s="150" t="n"/>
      <c r="R340" s="150" t="n"/>
      <c r="S340" s="150" t="n"/>
      <c r="T340" s="150" t="n"/>
      <c r="U340" s="150" t="n"/>
      <c r="V340" s="150" t="n"/>
      <c r="W340" s="150" t="n"/>
      <c r="X340" s="150" t="n"/>
      <c r="Y340" s="150" t="n"/>
      <c r="Z340" s="150" t="n"/>
      <c r="AA340" s="150" t="n"/>
      <c r="AB340" s="150" t="n"/>
      <c r="AC340" s="150" t="n"/>
      <c r="AD340" s="150" t="n"/>
      <c r="AE340" s="150" t="n"/>
      <c r="AF340" s="150" t="n"/>
      <c r="AG340" s="150" t="n"/>
    </row>
    <row r="341" ht="13.8" customHeight="1" s="144">
      <c r="A341" s="150" t="n"/>
      <c r="B341" s="150" t="n"/>
      <c r="C341" s="150" t="n"/>
      <c r="D341" s="150" t="n"/>
      <c r="E341" s="150" t="n"/>
      <c r="F341" s="150" t="n"/>
      <c r="G341" s="150" t="n"/>
      <c r="H341" s="150" t="n"/>
      <c r="I341" s="150" t="n"/>
      <c r="J341" s="150" t="n"/>
      <c r="K341" s="150" t="n"/>
      <c r="L341" s="150" t="n"/>
      <c r="M341" s="150" t="n"/>
      <c r="N341" s="150" t="n"/>
      <c r="O341" s="150" t="n"/>
      <c r="P341" s="150" t="n"/>
      <c r="Q341" s="150" t="n"/>
      <c r="R341" s="150" t="n"/>
      <c r="S341" s="150" t="n"/>
      <c r="T341" s="150" t="n"/>
      <c r="U341" s="150" t="n"/>
      <c r="V341" s="150" t="n"/>
      <c r="W341" s="150" t="n"/>
      <c r="X341" s="150" t="n"/>
      <c r="Y341" s="150" t="n"/>
      <c r="Z341" s="150" t="n"/>
      <c r="AA341" s="150" t="n"/>
      <c r="AB341" s="150" t="n"/>
      <c r="AC341" s="150" t="n"/>
      <c r="AD341" s="150" t="n"/>
      <c r="AE341" s="150" t="n"/>
      <c r="AF341" s="150" t="n"/>
      <c r="AG341" s="150" t="n"/>
    </row>
    <row r="342" ht="13.8" customHeight="1" s="144">
      <c r="A342" s="150" t="n"/>
      <c r="B342" s="150" t="n"/>
      <c r="C342" s="150" t="n"/>
      <c r="D342" s="150" t="n"/>
      <c r="E342" s="150" t="n"/>
      <c r="F342" s="150" t="n"/>
      <c r="G342" s="150" t="n"/>
      <c r="H342" s="150" t="n"/>
      <c r="I342" s="150" t="n"/>
      <c r="J342" s="150" t="n"/>
      <c r="K342" s="150" t="n"/>
      <c r="L342" s="150" t="n"/>
      <c r="M342" s="150" t="n"/>
      <c r="N342" s="150" t="n"/>
      <c r="O342" s="150" t="n"/>
      <c r="P342" s="150" t="n"/>
      <c r="Q342" s="150" t="n"/>
      <c r="R342" s="150" t="n"/>
      <c r="S342" s="150" t="n"/>
      <c r="T342" s="150" t="n"/>
      <c r="U342" s="150" t="n"/>
      <c r="V342" s="150" t="n"/>
      <c r="W342" s="150" t="n"/>
      <c r="X342" s="150" t="n"/>
      <c r="Y342" s="150" t="n"/>
      <c r="Z342" s="150" t="n"/>
      <c r="AA342" s="150" t="n"/>
      <c r="AB342" s="150" t="n"/>
      <c r="AC342" s="150" t="n"/>
      <c r="AD342" s="150" t="n"/>
      <c r="AE342" s="150" t="n"/>
      <c r="AF342" s="150" t="n"/>
      <c r="AG342" s="150" t="n"/>
    </row>
    <row r="343" ht="13.8" customHeight="1" s="144">
      <c r="A343" s="150" t="n"/>
      <c r="B343" s="150" t="n"/>
      <c r="C343" s="150" t="n"/>
      <c r="D343" s="150" t="n"/>
      <c r="E343" s="150" t="n"/>
      <c r="F343" s="150" t="n"/>
      <c r="G343" s="150" t="n"/>
      <c r="H343" s="150" t="n"/>
      <c r="I343" s="150" t="n"/>
      <c r="J343" s="150" t="n"/>
      <c r="K343" s="150" t="n"/>
      <c r="L343" s="150" t="n"/>
      <c r="M343" s="150" t="n"/>
      <c r="N343" s="150" t="n"/>
      <c r="O343" s="150" t="n"/>
      <c r="P343" s="150" t="n"/>
      <c r="Q343" s="150" t="n"/>
      <c r="R343" s="150" t="n"/>
      <c r="S343" s="150" t="n"/>
      <c r="T343" s="150" t="n"/>
      <c r="U343" s="150" t="n"/>
      <c r="V343" s="150" t="n"/>
      <c r="W343" s="150" t="n"/>
      <c r="X343" s="150" t="n"/>
      <c r="Y343" s="150" t="n"/>
      <c r="Z343" s="150" t="n"/>
      <c r="AA343" s="150" t="n"/>
      <c r="AB343" s="150" t="n"/>
      <c r="AC343" s="150" t="n"/>
      <c r="AD343" s="150" t="n"/>
      <c r="AE343" s="150" t="n"/>
      <c r="AF343" s="150" t="n"/>
      <c r="AG343" s="150" t="n"/>
    </row>
    <row r="344" ht="13.8" customHeight="1" s="144">
      <c r="A344" s="150" t="n"/>
      <c r="B344" s="150" t="n"/>
      <c r="C344" s="150" t="n"/>
      <c r="D344" s="150" t="n"/>
      <c r="E344" s="150" t="n"/>
      <c r="F344" s="150" t="n"/>
      <c r="G344" s="150" t="n"/>
      <c r="H344" s="150" t="n"/>
      <c r="I344" s="150" t="n"/>
      <c r="J344" s="150" t="n"/>
      <c r="K344" s="150" t="n"/>
      <c r="L344" s="150" t="n"/>
      <c r="M344" s="150" t="n"/>
      <c r="N344" s="150" t="n"/>
      <c r="O344" s="150" t="n"/>
      <c r="P344" s="150" t="n"/>
      <c r="Q344" s="150" t="n"/>
      <c r="R344" s="150" t="n"/>
      <c r="S344" s="150" t="n"/>
      <c r="T344" s="150" t="n"/>
      <c r="U344" s="150" t="n"/>
      <c r="V344" s="150" t="n"/>
      <c r="W344" s="150" t="n"/>
      <c r="X344" s="150" t="n"/>
      <c r="Y344" s="150" t="n"/>
      <c r="Z344" s="150" t="n"/>
      <c r="AA344" s="150" t="n"/>
      <c r="AB344" s="150" t="n"/>
      <c r="AC344" s="150" t="n"/>
      <c r="AD344" s="150" t="n"/>
      <c r="AE344" s="150" t="n"/>
      <c r="AF344" s="150" t="n"/>
      <c r="AG344" s="150" t="n"/>
    </row>
    <row r="345" ht="13.8" customHeight="1" s="144">
      <c r="A345" s="150" t="n"/>
      <c r="B345" s="150" t="n"/>
      <c r="C345" s="150" t="n"/>
      <c r="D345" s="150" t="n"/>
      <c r="E345" s="150" t="n"/>
      <c r="F345" s="150" t="n"/>
      <c r="G345" s="150" t="n"/>
      <c r="H345" s="150" t="n"/>
      <c r="I345" s="150" t="n"/>
      <c r="J345" s="150" t="n"/>
      <c r="K345" s="150" t="n"/>
      <c r="L345" s="150" t="n"/>
      <c r="M345" s="150" t="n"/>
      <c r="N345" s="150" t="n"/>
      <c r="O345" s="150" t="n"/>
      <c r="P345" s="150" t="n"/>
      <c r="Q345" s="150" t="n"/>
      <c r="R345" s="150" t="n"/>
      <c r="S345" s="150" t="n"/>
      <c r="T345" s="150" t="n"/>
      <c r="U345" s="150" t="n"/>
      <c r="V345" s="150" t="n"/>
      <c r="W345" s="150" t="n"/>
      <c r="X345" s="150" t="n"/>
      <c r="Y345" s="150" t="n"/>
      <c r="Z345" s="150" t="n"/>
      <c r="AA345" s="150" t="n"/>
      <c r="AB345" s="150" t="n"/>
      <c r="AC345" s="150" t="n"/>
      <c r="AD345" s="150" t="n"/>
      <c r="AE345" s="150" t="n"/>
      <c r="AF345" s="150" t="n"/>
      <c r="AG345" s="150" t="n"/>
    </row>
    <row r="346" ht="13.8" customHeight="1" s="144">
      <c r="A346" s="150" t="n"/>
      <c r="B346" s="150" t="n"/>
      <c r="C346" s="150" t="n"/>
      <c r="D346" s="150" t="n"/>
      <c r="E346" s="150" t="n"/>
      <c r="F346" s="150" t="n"/>
      <c r="G346" s="150" t="n"/>
      <c r="H346" s="150" t="n"/>
      <c r="I346" s="150" t="n"/>
      <c r="J346" s="150" t="n"/>
      <c r="K346" s="150" t="n"/>
      <c r="L346" s="150" t="n"/>
      <c r="M346" s="150" t="n"/>
      <c r="N346" s="150" t="n"/>
      <c r="O346" s="150" t="n"/>
      <c r="P346" s="150" t="n"/>
      <c r="Q346" s="150" t="n"/>
      <c r="R346" s="150" t="n"/>
      <c r="S346" s="150" t="n"/>
      <c r="T346" s="150" t="n"/>
      <c r="U346" s="150" t="n"/>
      <c r="V346" s="150" t="n"/>
      <c r="W346" s="150" t="n"/>
      <c r="X346" s="150" t="n"/>
      <c r="Y346" s="150" t="n"/>
      <c r="Z346" s="150" t="n"/>
      <c r="AA346" s="150" t="n"/>
      <c r="AB346" s="150" t="n"/>
      <c r="AC346" s="150" t="n"/>
      <c r="AD346" s="150" t="n"/>
      <c r="AE346" s="150" t="n"/>
      <c r="AF346" s="150" t="n"/>
      <c r="AG346" s="150" t="n"/>
    </row>
    <row r="347" ht="13.8" customHeight="1" s="144">
      <c r="A347" s="150" t="n"/>
      <c r="B347" s="150" t="n"/>
      <c r="C347" s="150" t="n"/>
      <c r="D347" s="150" t="n"/>
      <c r="E347" s="150" t="n"/>
      <c r="F347" s="150" t="n"/>
      <c r="G347" s="150" t="n"/>
      <c r="H347" s="150" t="n"/>
      <c r="I347" s="150" t="n"/>
      <c r="J347" s="150" t="n"/>
      <c r="K347" s="150" t="n"/>
      <c r="L347" s="150" t="n"/>
      <c r="M347" s="150" t="n"/>
      <c r="N347" s="150" t="n"/>
      <c r="O347" s="150" t="n"/>
      <c r="P347" s="150" t="n"/>
      <c r="Q347" s="150" t="n"/>
      <c r="R347" s="150" t="n"/>
      <c r="S347" s="150" t="n"/>
      <c r="T347" s="150" t="n"/>
      <c r="U347" s="150" t="n"/>
      <c r="V347" s="150" t="n"/>
      <c r="W347" s="150" t="n"/>
      <c r="X347" s="150" t="n"/>
      <c r="Y347" s="150" t="n"/>
      <c r="Z347" s="150" t="n"/>
      <c r="AA347" s="150" t="n"/>
      <c r="AB347" s="150" t="n"/>
      <c r="AC347" s="150" t="n"/>
      <c r="AD347" s="150" t="n"/>
      <c r="AE347" s="150" t="n"/>
      <c r="AF347" s="150" t="n"/>
      <c r="AG347" s="150" t="n"/>
    </row>
    <row r="348" ht="13.8" customHeight="1" s="144">
      <c r="A348" s="150" t="n"/>
      <c r="B348" s="150" t="n"/>
      <c r="C348" s="150" t="n"/>
      <c r="D348" s="150" t="n"/>
      <c r="E348" s="150" t="n"/>
      <c r="F348" s="150" t="n"/>
      <c r="G348" s="150" t="n"/>
      <c r="H348" s="150" t="n"/>
      <c r="I348" s="150" t="n"/>
      <c r="J348" s="150" t="n"/>
      <c r="K348" s="150" t="n"/>
      <c r="L348" s="150" t="n"/>
      <c r="M348" s="150" t="n"/>
      <c r="N348" s="150" t="n"/>
      <c r="O348" s="150" t="n"/>
      <c r="P348" s="150" t="n"/>
      <c r="Q348" s="150" t="n"/>
      <c r="R348" s="150" t="n"/>
      <c r="S348" s="150" t="n"/>
      <c r="T348" s="150" t="n"/>
      <c r="U348" s="150" t="n"/>
      <c r="V348" s="150" t="n"/>
      <c r="W348" s="150" t="n"/>
      <c r="X348" s="150" t="n"/>
      <c r="Y348" s="150" t="n"/>
      <c r="Z348" s="150" t="n"/>
      <c r="AA348" s="150" t="n"/>
      <c r="AB348" s="150" t="n"/>
      <c r="AC348" s="150" t="n"/>
      <c r="AD348" s="150" t="n"/>
      <c r="AE348" s="150" t="n"/>
      <c r="AF348" s="150" t="n"/>
      <c r="AG348" s="150" t="n"/>
    </row>
    <row r="349" ht="13.8" customHeight="1" s="144">
      <c r="A349" s="150" t="n"/>
      <c r="B349" s="150" t="n"/>
      <c r="C349" s="150" t="n"/>
      <c r="D349" s="150" t="n"/>
      <c r="E349" s="150" t="n"/>
      <c r="F349" s="150" t="n"/>
      <c r="G349" s="150" t="n"/>
      <c r="H349" s="150" t="n"/>
      <c r="I349" s="150" t="n"/>
      <c r="J349" s="150" t="n"/>
      <c r="K349" s="150" t="n"/>
      <c r="L349" s="150" t="n"/>
      <c r="M349" s="150" t="n"/>
      <c r="N349" s="150" t="n"/>
      <c r="O349" s="150" t="n"/>
      <c r="P349" s="150" t="n"/>
      <c r="Q349" s="150" t="n"/>
      <c r="R349" s="150" t="n"/>
      <c r="S349" s="150" t="n"/>
      <c r="T349" s="150" t="n"/>
      <c r="U349" s="150" t="n"/>
      <c r="V349" s="150" t="n"/>
      <c r="W349" s="150" t="n"/>
      <c r="X349" s="150" t="n"/>
      <c r="Y349" s="150" t="n"/>
      <c r="Z349" s="150" t="n"/>
      <c r="AA349" s="150" t="n"/>
      <c r="AB349" s="150" t="n"/>
      <c r="AC349" s="150" t="n"/>
      <c r="AD349" s="150" t="n"/>
      <c r="AE349" s="150" t="n"/>
      <c r="AF349" s="150" t="n"/>
      <c r="AG349" s="150" t="n"/>
    </row>
    <row r="350" ht="13.8" customHeight="1" s="144">
      <c r="A350" s="150" t="n"/>
      <c r="B350" s="150" t="n"/>
      <c r="C350" s="150" t="n"/>
      <c r="D350" s="150" t="n"/>
      <c r="E350" s="150" t="n"/>
      <c r="F350" s="150" t="n"/>
      <c r="G350" s="150" t="n"/>
      <c r="H350" s="150" t="n"/>
      <c r="I350" s="150" t="n"/>
      <c r="J350" s="150" t="n"/>
      <c r="K350" s="150" t="n"/>
      <c r="L350" s="150" t="n"/>
      <c r="M350" s="150" t="n"/>
      <c r="N350" s="150" t="n"/>
      <c r="O350" s="150" t="n"/>
      <c r="P350" s="150" t="n"/>
      <c r="Q350" s="150" t="n"/>
      <c r="R350" s="150" t="n"/>
      <c r="S350" s="150" t="n"/>
      <c r="T350" s="150" t="n"/>
      <c r="U350" s="150" t="n"/>
      <c r="V350" s="150" t="n"/>
      <c r="W350" s="150" t="n"/>
      <c r="X350" s="150" t="n"/>
      <c r="Y350" s="150" t="n"/>
      <c r="Z350" s="150" t="n"/>
      <c r="AA350" s="150" t="n"/>
      <c r="AB350" s="150" t="n"/>
      <c r="AC350" s="150" t="n"/>
      <c r="AD350" s="150" t="n"/>
      <c r="AE350" s="150" t="n"/>
      <c r="AF350" s="150" t="n"/>
      <c r="AG350" s="150" t="n"/>
    </row>
    <row r="351" ht="13.8" customHeight="1" s="144">
      <c r="A351" s="150" t="n"/>
      <c r="B351" s="150" t="n"/>
      <c r="C351" s="150" t="n"/>
      <c r="D351" s="150" t="n"/>
      <c r="E351" s="150" t="n"/>
      <c r="F351" s="150" t="n"/>
      <c r="G351" s="150" t="n"/>
      <c r="H351" s="150" t="n"/>
      <c r="I351" s="150" t="n"/>
      <c r="J351" s="150" t="n"/>
      <c r="K351" s="150" t="n"/>
      <c r="L351" s="150" t="n"/>
      <c r="M351" s="150" t="n"/>
      <c r="N351" s="150" t="n"/>
      <c r="O351" s="150" t="n"/>
      <c r="P351" s="150" t="n"/>
      <c r="Q351" s="150" t="n"/>
      <c r="R351" s="150" t="n"/>
      <c r="S351" s="150" t="n"/>
      <c r="T351" s="150" t="n"/>
      <c r="U351" s="150" t="n"/>
      <c r="V351" s="150" t="n"/>
      <c r="W351" s="150" t="n"/>
      <c r="X351" s="150" t="n"/>
      <c r="Y351" s="150" t="n"/>
      <c r="Z351" s="150" t="n"/>
      <c r="AA351" s="150" t="n"/>
      <c r="AB351" s="150" t="n"/>
      <c r="AC351" s="150" t="n"/>
      <c r="AD351" s="150" t="n"/>
      <c r="AE351" s="150" t="n"/>
      <c r="AF351" s="150" t="n"/>
      <c r="AG351" s="150" t="n"/>
    </row>
    <row r="352" ht="13.8" customHeight="1" s="144">
      <c r="A352" s="150" t="n"/>
      <c r="B352" s="150" t="n"/>
      <c r="C352" s="150" t="n"/>
      <c r="D352" s="150" t="n"/>
      <c r="E352" s="150" t="n"/>
      <c r="F352" s="150" t="n"/>
      <c r="G352" s="150" t="n"/>
      <c r="H352" s="150" t="n"/>
      <c r="I352" s="150" t="n"/>
      <c r="J352" s="150" t="n"/>
      <c r="K352" s="150" t="n"/>
      <c r="L352" s="150" t="n"/>
      <c r="M352" s="150" t="n"/>
      <c r="N352" s="150" t="n"/>
      <c r="O352" s="150" t="n"/>
      <c r="P352" s="150" t="n"/>
      <c r="Q352" s="150" t="n"/>
      <c r="R352" s="150" t="n"/>
      <c r="S352" s="150" t="n"/>
      <c r="T352" s="150" t="n"/>
      <c r="U352" s="150" t="n"/>
      <c r="V352" s="150" t="n"/>
      <c r="W352" s="150" t="n"/>
      <c r="X352" s="150" t="n"/>
      <c r="Y352" s="150" t="n"/>
      <c r="Z352" s="150" t="n"/>
      <c r="AA352" s="150" t="n"/>
      <c r="AB352" s="150" t="n"/>
      <c r="AC352" s="150" t="n"/>
      <c r="AD352" s="150" t="n"/>
      <c r="AE352" s="150" t="n"/>
      <c r="AF352" s="150" t="n"/>
      <c r="AG352" s="150" t="n"/>
    </row>
    <row r="353" ht="13.8" customHeight="1" s="144">
      <c r="A353" s="150" t="n"/>
      <c r="B353" s="150" t="n"/>
      <c r="C353" s="150" t="n"/>
      <c r="D353" s="150" t="n"/>
      <c r="E353" s="150" t="n"/>
      <c r="F353" s="150" t="n"/>
      <c r="G353" s="150" t="n"/>
      <c r="H353" s="150" t="n"/>
      <c r="I353" s="150" t="n"/>
      <c r="J353" s="150" t="n"/>
      <c r="K353" s="150" t="n"/>
      <c r="L353" s="150" t="n"/>
      <c r="M353" s="150" t="n"/>
      <c r="N353" s="150" t="n"/>
      <c r="O353" s="150" t="n"/>
      <c r="P353" s="150" t="n"/>
      <c r="Q353" s="150" t="n"/>
      <c r="R353" s="150" t="n"/>
      <c r="S353" s="150" t="n"/>
      <c r="T353" s="150" t="n"/>
      <c r="U353" s="150" t="n"/>
      <c r="V353" s="150" t="n"/>
      <c r="W353" s="150" t="n"/>
      <c r="X353" s="150" t="n"/>
      <c r="Y353" s="150" t="n"/>
      <c r="Z353" s="150" t="n"/>
      <c r="AA353" s="150" t="n"/>
      <c r="AB353" s="150" t="n"/>
      <c r="AC353" s="150" t="n"/>
      <c r="AD353" s="150" t="n"/>
      <c r="AE353" s="150" t="n"/>
      <c r="AF353" s="150" t="n"/>
      <c r="AG353" s="150" t="n"/>
    </row>
    <row r="354" ht="13.8" customHeight="1" s="144">
      <c r="A354" s="150" t="n"/>
      <c r="B354" s="150" t="n"/>
      <c r="C354" s="150" t="n"/>
      <c r="D354" s="150" t="n"/>
      <c r="E354" s="150" t="n"/>
      <c r="F354" s="150" t="n"/>
      <c r="G354" s="150" t="n"/>
      <c r="H354" s="150" t="n"/>
      <c r="I354" s="150" t="n"/>
      <c r="J354" s="150" t="n"/>
      <c r="K354" s="150" t="n"/>
      <c r="L354" s="150" t="n"/>
      <c r="M354" s="150" t="n"/>
      <c r="N354" s="150" t="n"/>
      <c r="O354" s="150" t="n"/>
      <c r="P354" s="150" t="n"/>
      <c r="Q354" s="150" t="n"/>
      <c r="R354" s="150" t="n"/>
      <c r="S354" s="150" t="n"/>
      <c r="T354" s="150" t="n"/>
      <c r="U354" s="150" t="n"/>
      <c r="V354" s="150" t="n"/>
      <c r="W354" s="150" t="n"/>
      <c r="X354" s="150" t="n"/>
      <c r="Y354" s="150" t="n"/>
      <c r="Z354" s="150" t="n"/>
      <c r="AA354" s="150" t="n"/>
      <c r="AB354" s="150" t="n"/>
      <c r="AC354" s="150" t="n"/>
      <c r="AD354" s="150" t="n"/>
      <c r="AE354" s="150" t="n"/>
      <c r="AF354" s="150" t="n"/>
      <c r="AG354" s="150" t="n"/>
    </row>
    <row r="355" ht="13.8" customHeight="1" s="144">
      <c r="A355" s="150" t="n"/>
      <c r="B355" s="150" t="n"/>
      <c r="C355" s="150" t="n"/>
      <c r="D355" s="150" t="n"/>
      <c r="E355" s="150" t="n"/>
      <c r="F355" s="150" t="n"/>
      <c r="G355" s="150" t="n"/>
      <c r="H355" s="150" t="n"/>
      <c r="I355" s="150" t="n"/>
      <c r="J355" s="150" t="n"/>
      <c r="K355" s="150" t="n"/>
      <c r="L355" s="150" t="n"/>
      <c r="M355" s="150" t="n"/>
      <c r="N355" s="150" t="n"/>
      <c r="O355" s="150" t="n"/>
      <c r="P355" s="150" t="n"/>
      <c r="Q355" s="150" t="n"/>
      <c r="R355" s="150" t="n"/>
      <c r="S355" s="150" t="n"/>
      <c r="T355" s="150" t="n"/>
      <c r="U355" s="150" t="n"/>
      <c r="V355" s="150" t="n"/>
      <c r="W355" s="150" t="n"/>
      <c r="X355" s="150" t="n"/>
      <c r="Y355" s="150" t="n"/>
      <c r="Z355" s="150" t="n"/>
      <c r="AA355" s="150" t="n"/>
      <c r="AB355" s="150" t="n"/>
      <c r="AC355" s="150" t="n"/>
      <c r="AD355" s="150" t="n"/>
      <c r="AE355" s="150" t="n"/>
      <c r="AF355" s="150" t="n"/>
      <c r="AG355" s="150" t="n"/>
    </row>
    <row r="356" ht="13.8" customHeight="1" s="144">
      <c r="A356" s="150" t="n"/>
      <c r="B356" s="150" t="n"/>
      <c r="C356" s="150" t="n"/>
      <c r="D356" s="150" t="n"/>
      <c r="E356" s="150" t="n"/>
      <c r="F356" s="150" t="n"/>
      <c r="G356" s="150" t="n"/>
      <c r="H356" s="150" t="n"/>
      <c r="I356" s="150" t="n"/>
      <c r="J356" s="150" t="n"/>
      <c r="K356" s="150" t="n"/>
      <c r="L356" s="150" t="n"/>
      <c r="M356" s="150" t="n"/>
      <c r="N356" s="150" t="n"/>
      <c r="O356" s="150" t="n"/>
      <c r="P356" s="150" t="n"/>
      <c r="Q356" s="150" t="n"/>
      <c r="R356" s="150" t="n"/>
      <c r="S356" s="150" t="n"/>
      <c r="T356" s="150" t="n"/>
      <c r="U356" s="150" t="n"/>
      <c r="V356" s="150" t="n"/>
      <c r="W356" s="150" t="n"/>
      <c r="X356" s="150" t="n"/>
      <c r="Y356" s="150" t="n"/>
      <c r="Z356" s="150" t="n"/>
      <c r="AA356" s="150" t="n"/>
      <c r="AB356" s="150" t="n"/>
      <c r="AC356" s="150" t="n"/>
      <c r="AD356" s="150" t="n"/>
      <c r="AE356" s="150" t="n"/>
      <c r="AF356" s="150" t="n"/>
      <c r="AG356" s="150" t="n"/>
    </row>
    <row r="357" ht="13.8" customHeight="1" s="144">
      <c r="A357" s="150" t="n"/>
      <c r="B357" s="150" t="n"/>
      <c r="C357" s="150" t="n"/>
      <c r="D357" s="150" t="n"/>
      <c r="E357" s="150" t="n"/>
      <c r="F357" s="150" t="n"/>
      <c r="G357" s="150" t="n"/>
      <c r="H357" s="150" t="n"/>
      <c r="I357" s="150" t="n"/>
      <c r="J357" s="150" t="n"/>
      <c r="K357" s="150" t="n"/>
      <c r="L357" s="150" t="n"/>
      <c r="M357" s="150" t="n"/>
      <c r="N357" s="150" t="n"/>
      <c r="O357" s="150" t="n"/>
      <c r="P357" s="150" t="n"/>
      <c r="Q357" s="150" t="n"/>
      <c r="R357" s="150" t="n"/>
      <c r="S357" s="150" t="n"/>
      <c r="T357" s="150" t="n"/>
      <c r="U357" s="150" t="n"/>
      <c r="V357" s="150" t="n"/>
      <c r="W357" s="150" t="n"/>
      <c r="X357" s="150" t="n"/>
      <c r="Y357" s="150" t="n"/>
      <c r="Z357" s="150" t="n"/>
      <c r="AA357" s="150" t="n"/>
      <c r="AB357" s="150" t="n"/>
      <c r="AC357" s="150" t="n"/>
      <c r="AD357" s="150" t="n"/>
      <c r="AE357" s="150" t="n"/>
      <c r="AF357" s="150" t="n"/>
      <c r="AG357" s="150" t="n"/>
    </row>
    <row r="358" ht="13.8" customHeight="1" s="144">
      <c r="A358" s="150" t="n"/>
      <c r="B358" s="150" t="n"/>
      <c r="C358" s="150" t="n"/>
      <c r="D358" s="150" t="n"/>
      <c r="E358" s="150" t="n"/>
      <c r="F358" s="150" t="n"/>
      <c r="G358" s="150" t="n"/>
      <c r="H358" s="150" t="n"/>
      <c r="I358" s="150" t="n"/>
      <c r="J358" s="150" t="n"/>
      <c r="K358" s="150" t="n"/>
      <c r="L358" s="150" t="n"/>
      <c r="M358" s="150" t="n"/>
      <c r="N358" s="150" t="n"/>
      <c r="O358" s="150" t="n"/>
      <c r="P358" s="150" t="n"/>
      <c r="Q358" s="150" t="n"/>
      <c r="R358" s="150" t="n"/>
      <c r="S358" s="150" t="n"/>
      <c r="T358" s="150" t="n"/>
      <c r="U358" s="150" t="n"/>
      <c r="V358" s="150" t="n"/>
      <c r="W358" s="150" t="n"/>
      <c r="X358" s="150" t="n"/>
      <c r="Y358" s="150" t="n"/>
      <c r="Z358" s="150" t="n"/>
      <c r="AA358" s="150" t="n"/>
      <c r="AB358" s="150" t="n"/>
      <c r="AC358" s="150" t="n"/>
      <c r="AD358" s="150" t="n"/>
      <c r="AE358" s="150" t="n"/>
      <c r="AF358" s="150" t="n"/>
      <c r="AG358" s="150" t="n"/>
    </row>
    <row r="359" ht="13.8" customHeight="1" s="144">
      <c r="A359" s="150" t="n"/>
      <c r="B359" s="150" t="n"/>
      <c r="C359" s="150" t="n"/>
      <c r="D359" s="150" t="n"/>
      <c r="E359" s="150" t="n"/>
      <c r="F359" s="150" t="n"/>
      <c r="G359" s="150" t="n"/>
      <c r="H359" s="150" t="n"/>
      <c r="I359" s="150" t="n"/>
      <c r="J359" s="150" t="n"/>
      <c r="K359" s="150" t="n"/>
      <c r="L359" s="150" t="n"/>
      <c r="M359" s="150" t="n"/>
      <c r="N359" s="150" t="n"/>
      <c r="O359" s="150" t="n"/>
      <c r="P359" s="150" t="n"/>
      <c r="Q359" s="150" t="n"/>
      <c r="R359" s="150" t="n"/>
      <c r="S359" s="150" t="n"/>
      <c r="T359" s="150" t="n"/>
      <c r="U359" s="150" t="n"/>
      <c r="V359" s="150" t="n"/>
      <c r="W359" s="150" t="n"/>
      <c r="X359" s="150" t="n"/>
      <c r="Y359" s="150" t="n"/>
      <c r="Z359" s="150" t="n"/>
      <c r="AA359" s="150" t="n"/>
      <c r="AB359" s="150" t="n"/>
      <c r="AC359" s="150" t="n"/>
      <c r="AD359" s="150" t="n"/>
      <c r="AE359" s="150" t="n"/>
      <c r="AF359" s="150" t="n"/>
      <c r="AG359" s="150" t="n"/>
    </row>
    <row r="360" ht="13.8" customHeight="1" s="144">
      <c r="A360" s="150" t="n"/>
      <c r="B360" s="150" t="n"/>
      <c r="C360" s="150" t="n"/>
      <c r="D360" s="150" t="n"/>
      <c r="E360" s="150" t="n"/>
      <c r="F360" s="150" t="n"/>
      <c r="G360" s="150" t="n"/>
      <c r="H360" s="150" t="n"/>
      <c r="I360" s="150" t="n"/>
      <c r="J360" s="150" t="n"/>
      <c r="K360" s="150" t="n"/>
      <c r="L360" s="150" t="n"/>
      <c r="M360" s="150" t="n"/>
      <c r="N360" s="150" t="n"/>
      <c r="O360" s="150" t="n"/>
      <c r="P360" s="150" t="n"/>
      <c r="Q360" s="150" t="n"/>
      <c r="R360" s="150" t="n"/>
      <c r="S360" s="150" t="n"/>
      <c r="T360" s="150" t="n"/>
      <c r="U360" s="150" t="n"/>
      <c r="V360" s="150" t="n"/>
      <c r="W360" s="150" t="n"/>
      <c r="X360" s="150" t="n"/>
      <c r="Y360" s="150" t="n"/>
      <c r="Z360" s="150" t="n"/>
      <c r="AA360" s="150" t="n"/>
      <c r="AB360" s="150" t="n"/>
      <c r="AC360" s="150" t="n"/>
      <c r="AD360" s="150" t="n"/>
      <c r="AE360" s="150" t="n"/>
      <c r="AF360" s="150" t="n"/>
      <c r="AG360" s="150" t="n"/>
    </row>
    <row r="361" ht="13.8" customHeight="1" s="144">
      <c r="A361" s="150" t="n"/>
      <c r="B361" s="150" t="n"/>
      <c r="C361" s="150" t="n"/>
      <c r="D361" s="150" t="n"/>
      <c r="E361" s="150" t="n"/>
      <c r="F361" s="150" t="n"/>
      <c r="G361" s="150" t="n"/>
      <c r="H361" s="150" t="n"/>
      <c r="I361" s="150" t="n"/>
      <c r="J361" s="150" t="n"/>
      <c r="K361" s="150" t="n"/>
      <c r="L361" s="150" t="n"/>
      <c r="M361" s="150" t="n"/>
      <c r="N361" s="150" t="n"/>
      <c r="O361" s="150" t="n"/>
      <c r="P361" s="150" t="n"/>
      <c r="Q361" s="150" t="n"/>
      <c r="R361" s="150" t="n"/>
      <c r="S361" s="150" t="n"/>
      <c r="T361" s="150" t="n"/>
      <c r="U361" s="150" t="n"/>
      <c r="V361" s="150" t="n"/>
      <c r="W361" s="150" t="n"/>
      <c r="X361" s="150" t="n"/>
      <c r="Y361" s="150" t="n"/>
      <c r="Z361" s="150" t="n"/>
      <c r="AA361" s="150" t="n"/>
      <c r="AB361" s="150" t="n"/>
      <c r="AC361" s="150" t="n"/>
      <c r="AD361" s="150" t="n"/>
      <c r="AE361" s="150" t="n"/>
      <c r="AF361" s="150" t="n"/>
      <c r="AG361" s="150" t="n"/>
    </row>
    <row r="362" ht="13.8" customHeight="1" s="144">
      <c r="A362" s="150" t="n"/>
      <c r="B362" s="150" t="n"/>
      <c r="C362" s="150" t="n"/>
      <c r="D362" s="150" t="n"/>
      <c r="E362" s="150" t="n"/>
      <c r="F362" s="150" t="n"/>
      <c r="G362" s="150" t="n"/>
      <c r="H362" s="150" t="n"/>
      <c r="I362" s="150" t="n"/>
      <c r="J362" s="150" t="n"/>
      <c r="K362" s="150" t="n"/>
      <c r="L362" s="150" t="n"/>
      <c r="M362" s="150" t="n"/>
      <c r="N362" s="150" t="n"/>
      <c r="O362" s="150" t="n"/>
      <c r="P362" s="150" t="n"/>
      <c r="Q362" s="150" t="n"/>
      <c r="R362" s="150" t="n"/>
      <c r="S362" s="150" t="n"/>
      <c r="T362" s="150" t="n"/>
      <c r="U362" s="150" t="n"/>
      <c r="V362" s="150" t="n"/>
      <c r="W362" s="150" t="n"/>
      <c r="X362" s="150" t="n"/>
      <c r="Y362" s="150" t="n"/>
      <c r="Z362" s="150" t="n"/>
      <c r="AA362" s="150" t="n"/>
      <c r="AB362" s="150" t="n"/>
      <c r="AC362" s="150" t="n"/>
      <c r="AD362" s="150" t="n"/>
      <c r="AE362" s="150" t="n"/>
      <c r="AF362" s="150" t="n"/>
      <c r="AG362" s="150" t="n"/>
    </row>
  </sheetData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rank="0" priority="2" equalAverage="0" operator="equal" aboveAverage="0" dxfId="0" text="" percent="0" bottom="0">
      <formula>"profit"</formula>
    </cfRule>
    <cfRule type="cellIs" rank="0" priority="3" equalAverage="0" operator="equal" aboveAverage="0" dxfId="1" text="" percent="0" bottom="0">
      <formula>"lose"</formula>
    </cfRule>
  </conditionalFormatting>
  <conditionalFormatting sqref="K11:K67 M73:M200">
    <cfRule type="cellIs" rank="0" priority="4" equalAverage="0" operator="equal" aboveAverage="0" dxfId="0" text="" percent="0" bottom="0">
      <formula>"profit"</formula>
    </cfRule>
    <cfRule type="cellIs" rank="0" priority="5" equalAverage="0" operator="equal" aboveAverage="0" dxfId="1" text="" percent="0" bottom="0">
      <formula>"Loss"</formula>
    </cfRule>
  </conditionalFormatting>
  <conditionalFormatting sqref="J6:K6 J3:J4 L11:L67 N73:N200">
    <cfRule type="cellIs" rank="0" priority="6" equalAverage="0" operator="greaterThan" aboveAverage="0" dxfId="0" text="" percent="0" bottom="0">
      <formula>0</formula>
    </cfRule>
    <cfRule type="cellIs" rank="0" priority="7" equalAverage="0" operator="lessThan" aboveAverage="0" dxfId="1" text="" percent="0" bottom="0">
      <formula>0</formula>
    </cfRule>
  </conditionalFormatting>
  <conditionalFormatting sqref="J73:J200 G11:H67 P12:Q13 P7:P8">
    <cfRule type="cellIs" rank="0" priority="8" equalAverage="0" operator="greaterThan" aboveAverage="0" dxfId="0" text="" percent="0" bottom="0">
      <formula>0</formula>
    </cfRule>
    <cfRule type="cellIs" rank="0" priority="9" equalAverage="0" operator="lessThan" aboveAverage="0" dxfId="3" text="" percent="0" bottom="0">
      <formula>0</formula>
    </cfRule>
  </conditionalFormatting>
  <conditionalFormatting sqref="R73:R200">
    <cfRule type="cellIs" rank="0" priority="10" equalAverage="0" operator="equal" aboveAverage="0" dxfId="4" text="" percent="0" bottom="0">
      <formula>"Closed"</formula>
    </cfRule>
  </conditionalFormatting>
  <hyperlinks>
    <hyperlink ref="C220" display="https://console.zerodha.com/reports/pnl" r:id="rId1"/>
  </hyperlink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2021-04-24T22:05:41Z</dcterms:created>
  <dcterms:modified xsi:type="dcterms:W3CDTF">2021-04-28T02:49:10Z</dcterms:modified>
  <cp:revision>2</cp:revision>
</cp:coreProperties>
</file>