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3-9" sheetId="1" r:id="rId4"/>
    <sheet state="visible" name="Forecasts" sheetId="2" r:id="rId5"/>
    <sheet state="visible" name="UCI Other Sockeye Data" sheetId="3" r:id="rId6"/>
    <sheet state="visible" name="Additional Data" sheetId="4" r:id="rId7"/>
  </sheets>
  <definedNames>
    <definedName localSheetId="1" name="EEZ_catch">'UCI Other Sockeye Data'!#REF!</definedName>
    <definedName localSheetId="2" name="p_EEZ">'UCI Other Sockeye Data'!$E$4</definedName>
    <definedName name="tot_esc">#REF!</definedName>
    <definedName name="tot_catch">#REF!</definedName>
    <definedName localSheetId="0" name="p_EEZ">#REF!</definedName>
    <definedName localSheetId="2" name="esc_index">'UCI Other Sockeye Data'!$AK$4</definedName>
    <definedName localSheetId="0" name="tot_catch">#REF!</definedName>
    <definedName localSheetId="0" name="esc_index">#REF!</definedName>
    <definedName localSheetId="0" name="gen_time">#REF!</definedName>
    <definedName name="esc_index_09">'UCI Other Sockeye Data'!$AK$5</definedName>
    <definedName localSheetId="0" name="tot_esc">#REF!</definedName>
    <definedName localSheetId="0" name="run">#REF!</definedName>
    <definedName name="run">#REF!</definedName>
    <definedName name="EEZ_catch">#REF!</definedName>
    <definedName localSheetId="2" name="tot_catch">'UCI Other Sockeye Data'!$U$8:$U$27</definedName>
    <definedName localSheetId="0" name="EEZ_catch">#REF!</definedName>
    <definedName name="p_EEZ">#REF!</definedName>
    <definedName name="esc_index">#REF!</definedName>
    <definedName localSheetId="2" name="tot_esc">'UCI Other Sockeye Data'!$AK$8:$AK$27</definedName>
    <definedName localSheetId="2" name="gen_time">'UCI Other Sockeye Data'!$E$3</definedName>
    <definedName localSheetId="2" name="run">'UCI Other Sockeye Data'!$AO$8:$AO$27</definedName>
    <definedName name="gen_time">#REF!</definedName>
  </definedNames>
  <calcPr/>
  <extLst>
    <ext uri="GoogleSheetsCustomDataVersion2">
      <go:sheetsCustomData xmlns:go="http://customooxmlschemas.google.com/" r:id="rId8" roundtripDataChecksum="vqpl89Q7Z0oK4fcyw8WUU45lh/ozySkbsQZC0DOJXgQ="/>
    </ext>
  </extLst>
</workbook>
</file>

<file path=xl/comments1.xml><?xml version="1.0" encoding="utf-8"?>
<comments xmlns:r="http://schemas.openxmlformats.org/officeDocument/2006/relationships" xmlns="http://schemas.openxmlformats.org/spreadsheetml/2006/main">
  <authors>
    <author/>
  </authors>
  <commentList>
    <comment authorId="0" ref="F3">
      <text>
        <t xml:space="preserve">======
ID#AAAA7gPELJ8
Joshua Russell - NOAA Federal    (2023-10-17 19:53:55)
https://www.arlis.org/docs/vol1/ADFG/38562439/38562439-5J00-04.pdf</t>
      </text>
    </comment>
    <comment authorId="0" ref="F18">
      <text>
        <t xml:space="preserve">======
ID#AAAA7gPELJ4
Joshua Russell - NOAA Federal    (2023-10-17 19:42:31)
https://www.adfg.alaska.gov/fedaidpdfs/sp15-04.pdf</t>
      </text>
    </comment>
    <comment authorId="0" ref="F17">
      <text>
        <t xml:space="preserve">======
ID#AAAA7gPELJw
Joshua Russell - NOAA Federal    (2023-10-17 19:40:40)
https://www.adfg.alaska.gov/fedaidpdfs/SP14-10.pdf</t>
      </text>
    </comment>
    <comment authorId="0" ref="F16">
      <text>
        <t xml:space="preserve">======
ID#AAAA7gPELJs
Joshua Russell - NOAA Federal    (2023-10-17 19:39:08)
https://www.adfg.alaska.gov/fedaidpdfs/sp13-03.pdf</t>
      </text>
    </comment>
    <comment authorId="0" ref="F15">
      <text>
        <t xml:space="preserve">======
ID#AAAA7gPELJo
Joshua Russell - NOAA Federal    (2023-10-17 19:38:43)
https://www.adfg.alaska.gov/fedaidpdfs/sp12-01.pdf</t>
      </text>
    </comment>
    <comment authorId="0" ref="F14">
      <text>
        <t xml:space="preserve">======
ID#AAAA7gPELJk
Joshua Russell - NOAA Federal    (2023-10-17 19:38:14)
https://www.adfg.alaska.gov/fedaidpdfs/sp11-03.pdf</t>
      </text>
    </comment>
    <comment authorId="0" ref="F13">
      <text>
        <t xml:space="preserve">======
ID#AAAA7gPELJg
Joshua Russell - NOAA Federal    (2023-10-17 19:33:43)
https://www.adfg.alaska.gov/FedAidPDFs/sp10-02.pdf</t>
      </text>
    </comment>
    <comment authorId="0" ref="F12">
      <text>
        <t xml:space="preserve">======
ID#AAAA7gPELJc
Joshua Russell - NOAA Federal    (2023-10-17 19:31:08)
https://www.adfg.alaska.gov/fedaidpdfs/sp09-07.pdf</t>
      </text>
    </comment>
    <comment authorId="0" ref="F11">
      <text>
        <t xml:space="preserve">======
ID#AAAA7gPELJY
Joshua Russell - NOAA Federal    (2023-10-17 19:29:58)
https://www.adfg.alaska.gov/fedaidpdfs/sp08-09.pdf</t>
      </text>
    </comment>
    <comment authorId="0" ref="F10">
      <text>
        <t xml:space="preserve">======
ID#AAAA7gPELJU
Joshua Russell - NOAA Federal    (2023-10-17 19:28:24)
https://www.adfg.alaska.gov/fedaidpdfs/sp07-01.pdf</t>
      </text>
    </comment>
    <comment authorId="0" ref="F9">
      <text>
        <t xml:space="preserve">======
ID#AAAA7gPELJQ
Joshua Russell - NOAA Federal    (2023-10-17 19:26:59)
https://www.adfg.alaska.gov/fedaidpdfs/sp06-07.pdf</t>
      </text>
    </comment>
    <comment authorId="0" ref="F8">
      <text>
        <t xml:space="preserve">======
ID#AAAA7gPELJM
Joshua Russell - NOAA Federal    (2023-10-17 19:25:23)
https://www.arlis.org/docs/vol1/ADFG/38562439/38562439-SP05-01.pdf</t>
      </text>
    </comment>
    <comment authorId="0" ref="F7">
      <text>
        <t xml:space="preserve">======
ID#AAAA7gPELJI
Joshua Russell - NOAA Federal    (2023-10-17 19:23:47)
https://www.adfg.alaska.gov/fedaidpdfs/RIR.5J.2004.01.pdf</t>
      </text>
    </comment>
    <comment authorId="0" ref="F6">
      <text>
        <t xml:space="preserve">======
ID#AAAA-WQBlVE
Joshua Russell - NOAA Federal    (2023-10-17 00:14:05)
https://www.arlis.org/docs/vol1/ADFG/38562439/38562439-5J03-01.pdf</t>
      </text>
    </comment>
    <comment authorId="0" ref="F4">
      <text>
        <t xml:space="preserve">======
ID#AAAA-WQBlVA
Joshua Russell - NOAA Federal    (2023-10-17 00:11:56)
https://www.arlis.org/docs/vol1/ADFG/38562439/38562439-5J01-03.pdf</t>
      </text>
    </comment>
    <comment authorId="0" ref="F5">
      <text>
        <t xml:space="preserve">======
ID#AAAA-WQBlU8
Joshua Russell - NOAA Federal    (2023-10-17 00:07:16)
https://www.adfg.alaska.gov/FedAidPDFs/RIR.5J.2002.01.pdf</t>
      </text>
    </comment>
    <comment authorId="0" ref="F2">
      <text>
        <t xml:space="preserve">======
ID#AAAA-WQBlU4
Joshua Russell - NOAA Federal    (2023-10-17 00:02:10)
https://www.adfg.alaska.gov/fedaidpdfs/RIR.5J.1999.06.pdf</t>
      </text>
    </comment>
    <comment authorId="0" ref="F19">
      <text>
        <t xml:space="preserve">======
ID#AAAA-WQBlU0
Joshua Russell - NOAA Federal    (2023-10-16 23:56:13)
https://www.adfg.alaska.gov/static/applications/dcfnewsrelease/631907582.pdf</t>
      </text>
    </comment>
    <comment authorId="0" ref="F26">
      <text>
        <t xml:space="preserve">======
ID#AAAA-WQBlUw
Joshua Russell - NOAA Federal    (2023-10-16 23:52:23)
https://www.adfg.alaska.gov/static/applications/dcfnewsrelease/1456866430.pdf</t>
      </text>
    </comment>
    <comment authorId="0" ref="F25">
      <text>
        <t xml:space="preserve">======
ID#AAAA-WQBlUs
Joshua Russell - NOAA Federal    (2023-10-16 23:46:38)
https://www.adfg.alaska.gov/static/applications/dcfnewsrelease/1355244301.pdf</t>
      </text>
    </comment>
    <comment authorId="0" ref="F24">
      <text>
        <t xml:space="preserve">======
ID#AAAA-WQBlUo
Joshua Russell - NOAA Federal    (2023-10-16 23:45:19)
https://www.adfg.alaska.gov/static/applications/dcfnewsrelease/1240755723.pdf</t>
      </text>
    </comment>
    <comment authorId="0" ref="F23">
      <text>
        <t xml:space="preserve">======
ID#AAAA-WQBlUk
Joshua Russell - NOAA Federal    (2023-10-16 23:43:46)
https://www.adfg.alaska.gov/static/applications/dcfnewsrelease/1133308674.pdf</t>
      </text>
    </comment>
    <comment authorId="0" ref="F22">
      <text>
        <t xml:space="preserve">======
ID#AAAA-WQBlUg
Joshua Russell - NOAA Federal    (2023-10-16 23:42:10)
https://www.adfg.alaska.gov/static/applications/dcfnewsrelease/1007623443.pdf</t>
      </text>
    </comment>
    <comment authorId="0" ref="F21">
      <text>
        <t xml:space="preserve">======
ID#AAAA-WQBlUc
Joshua Russell - NOAA Federal    (2023-10-16 23:40:07)
https://www.adfg.alaska.gov/static/applications/dcfnewsrelease/880030115.pdf</t>
      </text>
    </comment>
    <comment authorId="0" ref="F20">
      <text>
        <t xml:space="preserve">======
ID#AAAA-WQBlUY
Joshua Russell - NOAA Federal    (2023-10-16 23:39:07)
https://www.adfg.alaska.gov/static/applications/dcfnewsrelease/755851893.pdf</t>
      </text>
    </comment>
    <comment authorId="0" ref="B1">
      <text>
        <t xml:space="preserve">======
ID#AAAA-WQBlUU
Richard Brenner - NOAA Federal    (2023-10-16 22:49:13)
Hi @joshua.russell@noaa.gov In the State's preseason forecast documents, this value would be = (Entire UCI sockeye salmon total run forecast) - (Kenai sockeye total run forecast) - (Kasilof sockeye total run forecast)
_Assigned to Joshua Russell - NOAA Federal_</t>
      </text>
    </comment>
  </commentList>
  <extLst>
    <ext uri="GoogleSheetsCustomDataVersion2">
      <go:sheetsCustomData xmlns:go="http://customooxmlschemas.google.com/" r:id="rId1" roundtripDataSignature="AMtx7mg3h7F76QZHhXWtlw5nLdaTfFkogg=="/>
    </ext>
  </extLst>
</comments>
</file>

<file path=xl/comments2.xml><?xml version="1.0" encoding="utf-8"?>
<comments xmlns:r="http://schemas.openxmlformats.org/officeDocument/2006/relationships" xmlns="http://schemas.openxmlformats.org/spreadsheetml/2006/main">
  <authors>
    <author/>
  </authors>
  <commentList>
    <comment authorId="0" ref="D31">
      <text>
        <t xml:space="preserve">======
ID#AAAA-JcGVH0
Joshua Russell - NOAA Federal    (2023-11-01 19:43:15)
https://www.adfg.alaska.gov/static/applications/dcfnewsrelease/1447206643.pdf</t>
      </text>
    </comment>
    <comment authorId="0" ref="E31">
      <text>
        <t xml:space="preserve">======
ID#AAAA-JcGVHw
Joshua Russell - NOAA Federal    (2023-11-01 19:36:47)
https://www.adfg.alaska.gov/static/applications/dcfnewsrelease/1447206643.pdf</t>
      </text>
    </comment>
    <comment authorId="0" ref="B31">
      <text>
        <t xml:space="preserve">======
ID#AAAA-JcGVHs
Joshua Russell - NOAA Federal    (2023-11-01 19:33:15)
https://www.adfg.alaska.gov/static/applications/dcfnewsrelease/1447206643.pdf</t>
      </text>
    </comment>
    <comment authorId="0" ref="C31">
      <text>
        <t xml:space="preserve">======
ID#AAAA-JcGVHo
Joshua Russell - NOAA Federal    (2023-11-01 19:32:26)
https://www.adfg.alaska.gov/static/applications/dcfnewsrelease/1447206643.pdf</t>
      </text>
    </comment>
    <comment authorId="0" ref="B7">
      <text>
        <t xml:space="preserve">======
ID#AAAA7bzJNYA
(DFG)    (2023-10-13 01:00:20)
Central District Drift Gillnet</t>
      </text>
    </comment>
    <comment authorId="0" ref="P7">
      <text>
        <t xml:space="preserve">======
ID#AAAA7bzJNX8
Brenner, Richard E (DFG)    (2023-10-13 01:00:20)
Personal Use data includes  harvest from Kasilof River gillnet, Kasilof River dipnet, Kenai River dipnet, Beluga River dipnet, Fish Creek dipnet, and PU harvest where location was not reported
Appendix B17 FMR19-25</t>
      </text>
    </comment>
    <comment authorId="0" ref="AD7">
      <text>
        <t xml:space="preserve">======
ID#AAAA7bzJNXw
(DFG)    (2023-10-13 01:00:20)
Assummed a certain proportion of commercial drift fishery catch.</t>
      </text>
    </comment>
    <comment authorId="0" ref="B27">
      <text>
        <t xml:space="preserve">======
ID#AAAA7bzJNX4
(DFG)    (2023-10-13 01:00:20)
400,285 in append. A22</t>
      </text>
    </comment>
    <comment authorId="0" ref="C7">
      <text>
        <t xml:space="preserve">======
ID#AAAA7bzJNX0
Brenner, Richard E (DFG)    (2023-10-13 01:00:20)
East Side Set Net</t>
      </text>
    </comment>
    <comment authorId="0" ref="F25">
      <text>
        <t xml:space="preserve">======
ID#AAAA7bzJNXs
Munro, Andrew R (DFG)    (2023-10-13 01:00:20)
1,130,112 in append A22</t>
      </text>
    </comment>
    <comment authorId="0" ref="AZ6">
      <text>
        <t xml:space="preserve">======
ID#AAAA7bzJNXo
(DFG)    (2023-10-13 01:00:20)
Accountability Measure is the state responsibility to meet escapement goals annually.
Yes = the state took action because escapement was below the goal</t>
      </text>
    </comment>
    <comment authorId="0" ref="AX7">
      <text>
        <t xml:space="preserve">======
ID#AAAA7bzJNXk
Brenner, Richard E (DFG)    (2023-10-13 01:00:20)
If actual spawners is less than minimum sustainable stock threshold, then the stock has been overfished.
This is from the perspective of spawning.</t>
      </text>
    </comment>
    <comment authorId="0" ref="AR7">
      <text>
        <t xml:space="preserve">======
ID#AAAA7bzJNXg
raclark    (2023-10-13 01:00:20)
Maximum Fishing Mortality Threshold:
Index of F (not actual F)
MFMT = the % of fishing mortality (F) at which the escapement goal would not be met.
MFMT increases (higher level of fishing mortality allowed) as overall biomass increases.</t>
      </text>
    </comment>
    <comment authorId="0" ref="F26">
      <text>
        <t xml:space="preserve">======
ID#AAAA7bzJNXc
Munro, Andrew R (DFG)    (2023-10-13 01:00:20)
968,571 in append A22</t>
      </text>
    </comment>
    <comment authorId="0" ref="AU7">
      <text>
        <t xml:space="preserve">======
ID#AAAA7bzJNXU
Brenner, Richard E (DFG)    (2023-10-13 01:00:20)
Annual Catch Limit</t>
      </text>
    </comment>
    <comment authorId="0" ref="AQ7">
      <text>
        <t xml:space="preserve">======
ID#AAAA7bzJNXQ
raclark    (2023-10-13 01:00:20)
Fishing mortality
Index of F (not actual F!!)
EEZ Catch/(Run index)
Run index = Total Catch+ Total Esc Index</t>
      </text>
    </comment>
    <comment authorId="0" ref="D7">
      <text>
        <t xml:space="preserve">======
ID#AAAA7bzJNXM
(DFG)    (2023-10-13 01:00:20)
Kalgin-Westside Set Gillnet</t>
      </text>
    </comment>
    <comment authorId="0" ref="B25">
      <text>
        <t xml:space="preserve">======
ID#AAAA7bzJNXI
(DFG)    (2023-10-13 01:00:20)
1,266,696 in append. A22</t>
      </text>
    </comment>
    <comment authorId="0" ref="H18">
      <text>
        <t xml:space="preserve">======
ID#AAAA7bzJNXE
Munro, Andrew R (DFG)    (2023-10-13 01:00:20)
2,059,742</t>
      </text>
    </comment>
    <comment authorId="0" ref="J6">
      <text>
        <t xml:space="preserve">======
ID#AAAA7bzJNW8
(DFG)    (2023-10-13 01:00:20)
Sport harvest estimates from Statewide Harvest Survey query run by Michael Martz (ADF&amp;G) for Northern Economics, February 4, 2020.</t>
      </text>
    </comment>
    <comment authorId="0" ref="AV7">
      <text>
        <t xml:space="preserve">======
ID#AAAA7bzJNXA
Brenner, Richard E (DFG)    (2023-10-13 01:00:20)
Catch</t>
      </text>
    </comment>
    <comment authorId="0" ref="B18">
      <text>
        <t xml:space="preserve">======
ID#AAAA7bzJNWw
(DFG)    (2023-10-13 01:00:20)
968,075 in append. A22 &amp; B2. 
966,368 is the number M. Hartley uses to calculate proportion of harvest in EEZ.</t>
      </text>
    </comment>
    <comment authorId="0" ref="E7">
      <text>
        <t xml:space="preserve">======
ID#AAAA7bzJNW0
Munro, Andrew R (DFG)    (2023-10-13 01:00:20)
Northern Distric Set Gillnet</t>
      </text>
    </comment>
    <comment authorId="0" ref="AT7">
      <text>
        <t xml:space="preserve">======
ID#AAAA7bzJNW4
raclark    (2023-10-13 01:00:20)
Index of S, not S.
# of Spawners</t>
      </text>
    </comment>
    <comment authorId="0" ref="V6">
      <text>
        <t xml:space="preserve">======
ID#AAAA7bzJNWs
(DFG)    (2023-10-13 01:00:20)
From Tier 1 Kenai River SDC workbook.  Refer for details.</t>
      </text>
    </comment>
    <comment authorId="0" ref="AC6">
      <text>
        <t xml:space="preserve">======
ID#AAAA7bzJNWo
(DFG)    (2023-10-13 01:00:20)
From EEZPercentBySpecies.xls sent by Marcus Hartley 3/26/2020.  Percent of Catch table in sheet 'EEZEachSpeciesAnnualS03H'</t>
      </text>
    </comment>
    <comment authorId="0" ref="AW7">
      <text>
        <t xml:space="preserve">======
ID#AAAA7bzJNWk
Brenner, Richard E (DFG)    (2023-10-13 01:00:20)
Overfishing = Fishing mortality &gt; maximum fishing mortality threshold.
This is from the perspective of harvest.</t>
      </text>
    </comment>
    <comment authorId="0" ref="H7">
      <text>
        <t xml:space="preserve">======
ID#AAAA7bzJNWg
Munro, Andrew R (DFG)    (2023-10-13 01:00:20)
total commercial fishery catches</t>
      </text>
    </comment>
    <comment authorId="0" ref="W6">
      <text>
        <t xml:space="preserve">======
ID#AAAA7bzJNWc
(DFG)    (2023-10-13 01:00:20)
From Tier 1 Kasilof River SDC workbook.  Refer for details.</t>
      </text>
    </comment>
    <comment authorId="0" ref="AS7">
      <text>
        <t xml:space="preserve">======
ID#AAAA7bzJNWY
raclark    (2023-10-13 01:00:20)
Minimum Stock Size Threshold.
Index of S, not S.
MSST =
(Spawning goal x 4)/2
Multiplied by 4 because this exercise uses a 4-year running mean due to approximate lifecycle of coho.
"MSST is given by the largest of 1/2Bmsy, or the lowest biomass from which Bsmy will be reached in 10 years if fishing at MFMT"....but this is for a data rich scenario.....thus, this approximation for MSST might be too low, especially if these are from a LB SEG that isn't expected to include Smsy.</t>
      </text>
    </comment>
  </commentList>
  <extLst>
    <ext uri="GoogleSheetsCustomDataVersion2">
      <go:sheetsCustomData xmlns:go="http://customooxmlschemas.google.com/" r:id="rId1" roundtripDataSignature="AMtx7mjzpFEELqUEt0kD3LwvEqVNKJjklw=="/>
    </ext>
  </extLst>
</comments>
</file>

<file path=xl/comments3.xml><?xml version="1.0" encoding="utf-8"?>
<comments xmlns:r="http://schemas.openxmlformats.org/officeDocument/2006/relationships" xmlns="http://schemas.openxmlformats.org/spreadsheetml/2006/main">
  <authors>
    <author/>
  </authors>
  <commentList>
    <comment authorId="0" ref="AH3">
      <text>
        <t xml:space="preserve">======
ID#AAAA7bzJNXY
(DFG)    (2023-10-13 01:00:20)
1999 &amp; 2000 excluded from EG analysis because of hatchery influence.</t>
      </text>
    </comment>
  </commentList>
  <extLst>
    <ext uri="GoogleSheetsCustomDataVersion2">
      <go:sheetsCustomData xmlns:go="http://customooxmlschemas.google.com/" r:id="rId1" roundtripDataSignature="AMtx7mi/uj7q/gfeBn6Om/lWTz4CWrdGyQ=="/>
    </ext>
  </extLst>
</comments>
</file>

<file path=xl/sharedStrings.xml><?xml version="1.0" encoding="utf-8"?>
<sst xmlns="http://schemas.openxmlformats.org/spreadsheetml/2006/main" count="240" uniqueCount="139">
  <si>
    <t>Table 3‑9   Tier 2, Upper Cook Inlet other sockeye salmon total catch, estimated catch in the EEZ, indexed escapements, proxy run size, and sum of lower bounds of escapement goals from 1999-2021 and retrospective estimates of the Status Determination Criteria and Annual Catch Limits, 2003-2021.</t>
  </si>
  <si>
    <t>Escapement</t>
  </si>
  <si>
    <t>EEZ</t>
  </si>
  <si>
    <t>Year</t>
  </si>
  <si>
    <r>
      <rPr>
        <rFont val="Arial"/>
        <b/>
        <color theme="1"/>
        <sz val="9.0"/>
      </rPr>
      <t>Total Catch (</t>
    </r>
    <r>
      <rPr>
        <rFont val="Arial"/>
        <b/>
        <i/>
        <color theme="1"/>
        <sz val="9.0"/>
      </rPr>
      <t>C</t>
    </r>
    <r>
      <rPr>
        <rFont val="Arial"/>
        <b/>
        <i/>
        <color theme="1"/>
        <sz val="9.0"/>
        <vertAlign val="subscript"/>
      </rPr>
      <t>Total</t>
    </r>
    <r>
      <rPr>
        <rFont val="Arial"/>
        <b/>
        <color theme="1"/>
        <sz val="9.0"/>
      </rPr>
      <t>)</t>
    </r>
  </si>
  <si>
    <r>
      <rPr>
        <rFont val="Arial"/>
        <b/>
        <color theme="1"/>
        <sz val="9.0"/>
      </rPr>
      <t>EEZ Catch (</t>
    </r>
    <r>
      <rPr>
        <rFont val="Arial"/>
        <b/>
        <i/>
        <color theme="1"/>
        <sz val="9.0"/>
      </rPr>
      <t>C</t>
    </r>
    <r>
      <rPr>
        <rFont val="Arial"/>
        <b/>
        <i/>
        <color theme="1"/>
        <sz val="9.0"/>
        <vertAlign val="subscript"/>
      </rPr>
      <t>EEZ</t>
    </r>
    <r>
      <rPr>
        <rFont val="Arial"/>
        <b/>
        <color theme="1"/>
        <sz val="9.0"/>
      </rPr>
      <t>)</t>
    </r>
  </si>
  <si>
    <t>Yentna R.</t>
  </si>
  <si>
    <t>Chelatna Lk.</t>
  </si>
  <si>
    <t>Judd Lk.</t>
  </si>
  <si>
    <t>Larson Lk.</t>
  </si>
  <si>
    <t>Fish Ck.</t>
  </si>
  <si>
    <r>
      <rPr>
        <rFont val="Arial"/>
        <b/>
        <color theme="1"/>
        <sz val="9.0"/>
      </rPr>
      <t>Total      (</t>
    </r>
    <r>
      <rPr>
        <rFont val="Arial"/>
        <b/>
        <i/>
        <color theme="1"/>
        <sz val="9.0"/>
      </rPr>
      <t>S</t>
    </r>
    <r>
      <rPr>
        <rFont val="Arial"/>
        <b/>
        <color theme="1"/>
        <sz val="9.0"/>
      </rPr>
      <t>)</t>
    </r>
  </si>
  <si>
    <r>
      <rPr>
        <rFont val="Arial"/>
        <b/>
        <color theme="1"/>
        <sz val="9.0"/>
      </rPr>
      <t>Run        (</t>
    </r>
    <r>
      <rPr>
        <rFont val="Arial"/>
        <b/>
        <i/>
        <color theme="1"/>
        <sz val="9.0"/>
      </rPr>
      <t>R</t>
    </r>
    <r>
      <rPr>
        <rFont val="Arial"/>
        <b/>
        <color theme="1"/>
        <sz val="9.0"/>
      </rPr>
      <t>)</t>
    </r>
  </si>
  <si>
    <r>
      <rPr>
        <rFont val="Arial"/>
        <b/>
        <color theme="1"/>
        <sz val="9.0"/>
      </rPr>
      <t>LB Goal Index     (</t>
    </r>
    <r>
      <rPr>
        <rFont val="Arial"/>
        <b/>
        <i/>
        <color theme="1"/>
        <sz val="9.0"/>
      </rPr>
      <t>G</t>
    </r>
    <r>
      <rPr>
        <rFont val="Arial"/>
        <b/>
        <color theme="1"/>
        <sz val="9.0"/>
      </rPr>
      <t>)</t>
    </r>
  </si>
  <si>
    <r>
      <rPr>
        <rFont val="Arial"/>
        <b/>
        <color theme="1"/>
        <sz val="9.0"/>
      </rPr>
      <t>Potential Yield (</t>
    </r>
    <r>
      <rPr>
        <rFont val="Arial"/>
        <b/>
        <i/>
        <color theme="1"/>
        <sz val="9.0"/>
      </rPr>
      <t>Y</t>
    </r>
    <r>
      <rPr>
        <rFont val="Arial"/>
        <b/>
        <i/>
        <color theme="1"/>
        <sz val="9.0"/>
        <vertAlign val="subscript"/>
      </rPr>
      <t>EEZ</t>
    </r>
    <r>
      <rPr>
        <rFont val="Arial"/>
        <b/>
        <color theme="1"/>
        <sz val="9.0"/>
      </rPr>
      <t>)</t>
    </r>
  </si>
  <si>
    <r>
      <rPr>
        <rFont val="Arial"/>
        <b/>
        <i/>
        <color theme="1"/>
        <sz val="9.0"/>
      </rPr>
      <t>F</t>
    </r>
    <r>
      <rPr>
        <rFont val="Arial"/>
        <b/>
        <i/>
        <color theme="1"/>
        <sz val="9.0"/>
        <vertAlign val="subscript"/>
      </rPr>
      <t>EEZ</t>
    </r>
  </si>
  <si>
    <t>MFMT</t>
  </si>
  <si>
    <t>MSST</t>
  </si>
  <si>
    <r>
      <rPr>
        <rFont val="Arial"/>
        <b/>
        <color theme="1"/>
        <sz val="9.0"/>
      </rPr>
      <t>Cumulative Escapement (∑</t>
    </r>
    <r>
      <rPr>
        <rFont val="Arial"/>
        <b/>
        <i/>
        <color theme="1"/>
        <sz val="9.0"/>
      </rPr>
      <t>S</t>
    </r>
    <r>
      <rPr>
        <rFont val="Arial"/>
        <b/>
        <i/>
        <color theme="1"/>
        <sz val="9.0"/>
        <vertAlign val="subscript"/>
      </rPr>
      <t>t</t>
    </r>
    <r>
      <rPr>
        <rFont val="Arial"/>
        <b/>
        <i/>
        <color theme="1"/>
        <sz val="9.0"/>
      </rPr>
      <t>)</t>
    </r>
  </si>
  <si>
    <r>
      <rPr>
        <rFont val="Arial"/>
        <b/>
        <color theme="1"/>
        <sz val="9.0"/>
      </rPr>
      <t>ACL (∑</t>
    </r>
    <r>
      <rPr>
        <rFont val="Arial"/>
        <b/>
        <i/>
        <color theme="1"/>
        <sz val="9.0"/>
      </rPr>
      <t>Y</t>
    </r>
    <r>
      <rPr>
        <rFont val="Arial"/>
        <b/>
        <i/>
        <color theme="1"/>
        <sz val="9.0"/>
        <vertAlign val="subscript"/>
      </rPr>
      <t>EEZ,t</t>
    </r>
    <r>
      <rPr>
        <rFont val="Arial"/>
        <b/>
        <color theme="1"/>
        <sz val="9.0"/>
      </rPr>
      <t>)</t>
    </r>
  </si>
  <si>
    <r>
      <rPr>
        <rFont val="Arial"/>
        <b/>
        <i val="0"/>
        <color theme="1"/>
        <sz val="9.0"/>
      </rPr>
      <t>Cumulative Catch (∑</t>
    </r>
    <r>
      <rPr>
        <rFont val="Arial"/>
        <b/>
        <i/>
        <color theme="1"/>
        <sz val="9.0"/>
      </rPr>
      <t>C</t>
    </r>
    <r>
      <rPr>
        <rFont val="Arial"/>
        <b/>
        <i/>
        <color theme="1"/>
        <sz val="9.0"/>
        <vertAlign val="subscript"/>
      </rPr>
      <t>EEZ</t>
    </r>
    <r>
      <rPr>
        <rFont val="Arial"/>
        <b/>
        <i/>
        <color theme="1"/>
        <sz val="9.0"/>
      </rPr>
      <t>)</t>
    </r>
  </si>
  <si>
    <t>Overfishing?</t>
  </si>
  <si>
    <t>Overfished?</t>
  </si>
  <si>
    <t>ACL Exceeded?</t>
  </si>
  <si>
    <t>Escapements in bold did not meet the lower bound of the escapement goal.</t>
  </si>
  <si>
    <r>
      <rPr>
        <rFont val="Arial"/>
        <color theme="1"/>
        <sz val="9.0"/>
      </rPr>
      <t>NOTE: Average generation time (</t>
    </r>
    <r>
      <rPr>
        <rFont val="Arial"/>
        <i/>
        <color theme="1"/>
        <sz val="9.0"/>
      </rPr>
      <t>T</t>
    </r>
    <r>
      <rPr>
        <rFont val="Arial"/>
        <color theme="1"/>
        <sz val="9.0"/>
      </rPr>
      <t>) is assummed to be 5 years in this example.</t>
    </r>
  </si>
  <si>
    <t>Note: Yentna River sockeye salmon escapement goal was replaced by escapement goals for Chelatna, Judd, and Larson lakes in 2009.</t>
  </si>
  <si>
    <t>Note: Fish Creek escapement goal from 1982-2001 was a point goal and not a lower-bound goal, but in this retrospective example it is treated as a lower bound.</t>
  </si>
  <si>
    <t>Source: Developed by ADF&amp;G fisheries scientists using harvest and escapement data from ADF&amp;G.</t>
  </si>
  <si>
    <t>Other sockeye total run forecasts</t>
  </si>
  <si>
    <t>Other sockeye total run actual</t>
  </si>
  <si>
    <t>Actual - Forecast</t>
  </si>
  <si>
    <t>UCI Sockeye
Total Run
Forcast</t>
  </si>
  <si>
    <t>Kenai Sockeye Total Run Forcast</t>
  </si>
  <si>
    <t>Kasilof Sockeye
Total Run
Forcast</t>
  </si>
  <si>
    <t>UCI other sockeye salmon data 1999-2021</t>
  </si>
  <si>
    <t>Generation time (yrs):</t>
  </si>
  <si>
    <t>Shaded = incomplete catch data.</t>
  </si>
  <si>
    <t>Assumed proportion catch in EEZ:</t>
  </si>
  <si>
    <t>Annual est.</t>
  </si>
  <si>
    <t>Proxies = *</t>
  </si>
  <si>
    <t>All UCI Sockeye</t>
  </si>
  <si>
    <t>Commercial Harvest</t>
  </si>
  <si>
    <t>Sport Fish Harvest</t>
  </si>
  <si>
    <t>Personal Use, Subsitence &amp; Educational</t>
  </si>
  <si>
    <t>Total</t>
  </si>
  <si>
    <t>Kenai R.</t>
  </si>
  <si>
    <t>Kasilof R.</t>
  </si>
  <si>
    <t>Other Sockeye</t>
  </si>
  <si>
    <t>Drift Gillnet Harvest</t>
  </si>
  <si>
    <t xml:space="preserve">Other Sockeye </t>
  </si>
  <si>
    <t>Escapement Indexes</t>
  </si>
  <si>
    <t>Sum of</t>
  </si>
  <si>
    <t>SDCs</t>
  </si>
  <si>
    <t>EEZ ACL Exceeded?</t>
  </si>
  <si>
    <t>AM Triggered?</t>
  </si>
  <si>
    <t>1 or more EG not met</t>
  </si>
  <si>
    <t>Drift</t>
  </si>
  <si>
    <t>ESSN</t>
  </si>
  <si>
    <t>Kalgin-Westside</t>
  </si>
  <si>
    <t>N. Disitrict</t>
  </si>
  <si>
    <t>Set Net Total</t>
  </si>
  <si>
    <t>Test Fishery</t>
  </si>
  <si>
    <t>SW_Res</t>
  </si>
  <si>
    <t>SW_Non</t>
  </si>
  <si>
    <t>FW_Res</t>
  </si>
  <si>
    <t>FW_Non</t>
  </si>
  <si>
    <t>PU</t>
  </si>
  <si>
    <t>Sub.</t>
  </si>
  <si>
    <t>Ed.</t>
  </si>
  <si>
    <t>Harvest</t>
  </si>
  <si>
    <t>Tot. Harvest</t>
  </si>
  <si>
    <t>Drift Gillnet Prop.</t>
  </si>
  <si>
    <t xml:space="preserve">Drift Gillnet </t>
  </si>
  <si>
    <t>proportion in EEZ</t>
  </si>
  <si>
    <t>EEZ Catch</t>
  </si>
  <si>
    <t>Lower Bounds</t>
  </si>
  <si>
    <t>Run*</t>
  </si>
  <si>
    <t>Yield*</t>
  </si>
  <si>
    <t>F*</t>
  </si>
  <si>
    <t>MFMT*</t>
  </si>
  <si>
    <t>MSST*</t>
  </si>
  <si>
    <t>S*</t>
  </si>
  <si>
    <t>ACL</t>
  </si>
  <si>
    <t>C</t>
  </si>
  <si>
    <t>NA</t>
  </si>
  <si>
    <t>NS</t>
  </si>
  <si>
    <t>Data sources:</t>
  </si>
  <si>
    <t>Commercial harvest: FMR19-25 Appendix tables A22 &amp; B2.  Note that there are some small discrepancies between the two tables.</t>
  </si>
  <si>
    <t>Sport harvest estimates from Statewide Harvest Survey query run by Michael Martz (ADF&amp;G) for Northern Economics, February 4, 2020.</t>
  </si>
  <si>
    <t>Personal use harvests: FMR19-25 Appendix B17</t>
  </si>
  <si>
    <t>Subsistence and educational harvest: FMR19-25 Appendix A22</t>
  </si>
  <si>
    <t>Proportion of harvest in EEZ from EEZPercentBySpecies.xls sent by Marcus Hartley 3/26/2020.  Percent of Catch table in sheet 'EEZEachSpeciesAnnualS03H'.</t>
  </si>
  <si>
    <t>Escapement data: McKinley et al. (2020; FMS20-02) for Chelatna, Judd, and Larson lakes and Fish Creek; Fair et al. (2009; FMS09-01) for Yentna.</t>
  </si>
  <si>
    <t>2022 update:</t>
  </si>
  <si>
    <t>Commercial harvest estimates from Appendix B2 FMR22-16; http://www.adfg.alaska.gov/FedAidPDFs/FMR22-16.pdf)</t>
  </si>
  <si>
    <t>Test fish harvest from Appendix A21 in FMR22-16</t>
  </si>
  <si>
    <t>Sport harvest estimates from Statewide Harvest Survey query run by J. Bozzini (ADF&amp;G) for Northern Economics, November 7, 2022.</t>
  </si>
  <si>
    <t>Personal use from Appendix A17 in FMR21-26, FMR22-12, FMR22-16</t>
  </si>
  <si>
    <t>Subsistence and educational from Appendix A22 in FMR21-26, FMR22-12, FMR22-16</t>
  </si>
  <si>
    <t>Drift gillnet catch proportion in EEZ updated from data provided by M. Hartley in email 11/14/2022</t>
  </si>
  <si>
    <t>NS = no survey/assessment</t>
  </si>
  <si>
    <t>Stock-specific Drift Gillnet Harvest Proportions</t>
  </si>
  <si>
    <t>UCI Sockeye salmon escapement goal history for Tier 2 index stocks.</t>
  </si>
  <si>
    <t>Lower bounds of escapement goals for each stock by year.</t>
  </si>
  <si>
    <t>Escapement data from FMS20-02 &amp; updated from FMS22-02</t>
  </si>
  <si>
    <t>System</t>
  </si>
  <si>
    <t>Lower</t>
  </si>
  <si>
    <t>Point</t>
  </si>
  <si>
    <t>Upper</t>
  </si>
  <si>
    <t>Initial Year</t>
  </si>
  <si>
    <t>Final Year</t>
  </si>
  <si>
    <t>Assessment Method</t>
  </si>
  <si>
    <t>Type</t>
  </si>
  <si>
    <t>Goal Method</t>
  </si>
  <si>
    <t>Yentna</t>
  </si>
  <si>
    <t>Chelatna</t>
  </si>
  <si>
    <t>Judd</t>
  </si>
  <si>
    <t>Larson</t>
  </si>
  <si>
    <t>Fish Creek</t>
  </si>
  <si>
    <t>Other</t>
  </si>
  <si>
    <t>Bendix Sonar</t>
  </si>
  <si>
    <t>EG</t>
  </si>
  <si>
    <t>based on conjecture of production and production estimates based on rearing lake euphotic volumes</t>
  </si>
  <si>
    <t>SEG</t>
  </si>
  <si>
    <t>Percentile</t>
  </si>
  <si>
    <t>Chelatna Lake</t>
  </si>
  <si>
    <t>weir</t>
  </si>
  <si>
    <t>percentile</t>
  </si>
  <si>
    <t>present</t>
  </si>
  <si>
    <t>Judd Lake</t>
  </si>
  <si>
    <t>Larson Lake</t>
  </si>
  <si>
    <t>?</t>
  </si>
  <si>
    <t>Note - hatchery fish could not be distinguished from wild through to 2000</t>
  </si>
  <si>
    <t>Estimated stock-specific proportions of sockeye salmon harvested in the Central District drift gillnet fishery based upon age-compostion estimates (1999-2004) or GSI (2005-present).</t>
  </si>
  <si>
    <t>Note: Fish Creek escapement goal up to and including 2001 was a point goal and not a lower-bound goal (i.e. a minimum threshold to achieve)</t>
  </si>
  <si>
    <t>Tables 1-14, Barclay 2020, RIR 5J20-02, for 2005-2018; proportions for 1999-2004 from age-composition estimates (various appendix tables, Tobias and Willette 2013, RIR.2A.2013.02).</t>
  </si>
  <si>
    <t>New data (2020 from Barclay &amp; Chenoweth 2021; 2021 estimate A. Barclay pers. comm.)</t>
  </si>
  <si>
    <t>Barclay, A. W., and E. L. Chenoweth. 2021. Genetic stock identification of Upper Cook Inlet sockeye salmon harvest, 2020. Alaska Department of Fish and Game, Division of Commercial Fisheries, Regional Information Report No. 5J21-04, Anchorage.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</si>
</sst>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
    <numFmt numFmtId="166" formatCode="#,##0.000"/>
  </numFmts>
  <fonts count="19">
    <font>
      <sz val="11.0"/>
      <color theme="1"/>
      <name val="Calibri"/>
      <scheme val="minor"/>
    </font>
    <font>
      <sz val="9.0"/>
      <color rgb="FF000000"/>
      <name val="Arial"/>
    </font>
    <font/>
    <font>
      <b/>
      <sz val="9.0"/>
      <color theme="1"/>
      <name val="Arial"/>
    </font>
    <font>
      <b/>
      <i/>
      <sz val="9.0"/>
      <color theme="1"/>
      <name val="Arial"/>
    </font>
    <font>
      <sz val="9.0"/>
      <color theme="1"/>
      <name val="Arial"/>
    </font>
    <font>
      <sz val="9.0"/>
      <color rgb="FF0000FF"/>
      <name val="Arial"/>
    </font>
    <font>
      <b/>
      <sz val="9.0"/>
      <color rgb="FF0000FF"/>
      <name val="Arial"/>
    </font>
    <font>
      <sz val="11.0"/>
      <color theme="1"/>
      <name val="Calibri"/>
    </font>
    <font>
      <color theme="1"/>
      <name val="Calibri"/>
      <scheme val="minor"/>
    </font>
    <font>
      <b/>
      <sz val="11.0"/>
      <color theme="1"/>
      <name val="Calibri"/>
    </font>
    <font>
      <b/>
      <i/>
      <sz val="11.0"/>
      <color theme="1"/>
      <name val="Calibri"/>
    </font>
    <font>
      <sz val="11.0"/>
      <color rgb="FF0000FF"/>
      <name val="Calibri"/>
    </font>
    <font>
      <i/>
      <sz val="11.0"/>
      <color rgb="FF0000FF"/>
      <name val="Calibri"/>
    </font>
    <font>
      <sz val="11.0"/>
      <color rgb="FF000000"/>
      <name val="Calibri"/>
    </font>
    <font>
      <i/>
      <sz val="11.0"/>
      <color theme="1"/>
      <name val="Calibri"/>
    </font>
    <font>
      <sz val="11.0"/>
      <color rgb="FFA5A5A5"/>
      <name val="Calibri"/>
    </font>
    <font>
      <u/>
      <sz val="11.0"/>
      <color theme="1"/>
      <name val="Calibri"/>
    </font>
    <font>
      <sz val="9.0"/>
      <color theme="1"/>
      <name val="Times New Roman"/>
    </font>
  </fonts>
  <fills count="6">
    <fill>
      <patternFill patternType="none"/>
    </fill>
    <fill>
      <patternFill patternType="lightGray"/>
    </fill>
    <fill>
      <patternFill patternType="solid">
        <fgColor rgb="FFF2F2F2"/>
        <bgColor rgb="FFF2F2F2"/>
      </patternFill>
    </fill>
    <fill>
      <patternFill patternType="solid">
        <fgColor rgb="FFECECEC"/>
        <bgColor rgb="FFECECEC"/>
      </patternFill>
    </fill>
    <fill>
      <patternFill patternType="solid">
        <fgColor rgb="FFFFFF00"/>
        <bgColor rgb="FFFFFF00"/>
      </patternFill>
    </fill>
    <fill>
      <patternFill patternType="solid">
        <fgColor rgb="FFFFFFFF"/>
        <bgColor rgb="FFFFFFFF"/>
      </patternFill>
    </fill>
  </fills>
  <borders count="25">
    <border/>
    <border>
      <bottom style="medium">
        <color rgb="FF000000"/>
      </bottom>
    </border>
    <border>
      <left style="medium">
        <color rgb="FF000000"/>
      </left>
      <right/>
      <top style="medium">
        <color rgb="FF000000"/>
      </top>
      <bottom/>
    </border>
    <border>
      <left/>
      <right/>
      <top style="medium">
        <color rgb="FF000000"/>
      </top>
      <bottom/>
    </border>
    <border>
      <left/>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top/>
      <bottom style="thin">
        <color rgb="FF000000"/>
      </bottom>
    </border>
    <border>
      <top/>
      <bottom style="thin">
        <color rgb="FF000000"/>
      </bottom>
    </border>
    <border>
      <right/>
      <top/>
      <bottom style="thin">
        <color rgb="FF000000"/>
      </bottom>
    </border>
    <border>
      <left/>
      <right/>
      <top/>
      <bottom/>
    </border>
    <border>
      <top style="thin">
        <color rgb="FF000000"/>
      </top>
    </border>
    <border>
      <top style="thin">
        <color rgb="FF000000"/>
      </top>
      <bottom style="thin">
        <color rgb="FF000000"/>
      </bottom>
    </border>
    <border>
      <left/>
      <right/>
      <top style="thin">
        <color rgb="FF000000"/>
      </top>
      <bottom/>
    </border>
    <border>
      <bottom style="thin">
        <color rgb="FF000000"/>
      </bottom>
    </border>
    <border>
      <left style="thin">
        <color rgb="FFC1C1C1"/>
      </left>
      <right style="thin">
        <color rgb="FFC1C1C1"/>
      </right>
      <top style="thin">
        <color rgb="FFC1C1C1"/>
      </top>
      <bottom style="thin">
        <color rgb="FFC1C1C1"/>
      </bottom>
    </border>
    <border>
      <left style="thin">
        <color rgb="FFC1C1C1"/>
      </left>
      <right style="thin">
        <color rgb="FFC1C1C1"/>
      </right>
      <top style="thin">
        <color rgb="FFC1C1C1"/>
      </top>
      <bottom/>
    </border>
    <border>
      <left/>
      <right/>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horizontal="left" shrinkToFit="0" wrapText="1"/>
    </xf>
    <xf borderId="1" fillId="0" fontId="2" numFmtId="0" xfId="0" applyBorder="1" applyFont="1"/>
    <xf borderId="2" fillId="2" fontId="3" numFmtId="0" xfId="0" applyAlignment="1" applyBorder="1" applyFill="1" applyFont="1">
      <alignment horizontal="center" shrinkToFit="0" vertical="center" wrapText="1"/>
    </xf>
    <xf borderId="3" fillId="2" fontId="3" numFmtId="0" xfId="0" applyAlignment="1" applyBorder="1" applyFont="1">
      <alignment horizontal="center" shrinkToFit="0" vertical="center" wrapText="1"/>
    </xf>
    <xf borderId="4" fillId="2" fontId="3" numFmtId="0" xfId="0" applyAlignment="1" applyBorder="1" applyFont="1">
      <alignment vertical="center"/>
    </xf>
    <xf borderId="3" fillId="2" fontId="3" numFmtId="0" xfId="0" applyAlignment="1" applyBorder="1" applyFont="1">
      <alignment vertical="center"/>
    </xf>
    <xf borderId="5" fillId="2" fontId="3" numFmtId="0" xfId="0" applyAlignment="1" applyBorder="1" applyFont="1">
      <alignment horizontal="center" shrinkToFit="0" vertical="center" wrapText="1"/>
    </xf>
    <xf borderId="6" fillId="0" fontId="2" numFmtId="0" xfId="0" applyBorder="1" applyFont="1"/>
    <xf borderId="7" fillId="0" fontId="2" numFmtId="0" xfId="0" applyBorder="1" applyFont="1"/>
    <xf borderId="8" fillId="2" fontId="3" numFmtId="0" xfId="0" applyAlignment="1" applyBorder="1" applyFont="1">
      <alignment horizontal="center" shrinkToFit="0" vertical="center" wrapText="1"/>
    </xf>
    <xf borderId="9" fillId="2" fontId="3" numFmtId="0" xfId="0" applyAlignment="1" applyBorder="1" applyFont="1">
      <alignment horizontal="center" shrinkToFit="0" vertical="center" wrapText="1"/>
    </xf>
    <xf borderId="10" fillId="2" fontId="3"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11" fillId="2" fontId="3" numFmtId="0" xfId="0" applyAlignment="1" applyBorder="1" applyFont="1">
      <alignment horizontal="center" shrinkToFit="0" vertical="center" wrapText="1"/>
    </xf>
    <xf borderId="0" fillId="0" fontId="5" numFmtId="0" xfId="0" applyFont="1"/>
    <xf borderId="0" fillId="0" fontId="6" numFmtId="3" xfId="0" applyFont="1" applyNumberFormat="1"/>
    <xf borderId="0" fillId="0" fontId="7" numFmtId="3" xfId="0" applyFont="1" applyNumberFormat="1"/>
    <xf borderId="0" fillId="0" fontId="6" numFmtId="0" xfId="0" applyFont="1"/>
    <xf borderId="0" fillId="0" fontId="6" numFmtId="164" xfId="0" applyFont="1" applyNumberFormat="1"/>
    <xf borderId="0" fillId="0" fontId="6" numFmtId="0" xfId="0" applyAlignment="1" applyFont="1">
      <alignment horizontal="center"/>
    </xf>
    <xf borderId="0" fillId="0" fontId="7" numFmtId="0" xfId="0" applyAlignment="1" applyFont="1">
      <alignment horizontal="center"/>
    </xf>
    <xf borderId="0" fillId="0" fontId="8" numFmtId="3" xfId="0" applyFont="1" applyNumberFormat="1"/>
    <xf borderId="0" fillId="0" fontId="6" numFmtId="3" xfId="0" applyAlignment="1" applyFont="1" applyNumberFormat="1">
      <alignment horizontal="right"/>
    </xf>
    <xf borderId="1" fillId="0" fontId="5" numFmtId="0" xfId="0" applyBorder="1" applyFont="1"/>
    <xf borderId="1" fillId="0" fontId="6" numFmtId="3" xfId="0" applyBorder="1" applyFont="1" applyNumberFormat="1"/>
    <xf borderId="1" fillId="0" fontId="6" numFmtId="164" xfId="0" applyBorder="1" applyFont="1" applyNumberFormat="1"/>
    <xf borderId="1" fillId="0" fontId="6" numFmtId="0" xfId="0" applyAlignment="1" applyBorder="1" applyFont="1">
      <alignment horizontal="center"/>
    </xf>
    <xf borderId="0" fillId="0" fontId="5" numFmtId="3" xfId="0" applyFont="1" applyNumberFormat="1"/>
    <xf borderId="0" fillId="0" fontId="5" numFmtId="164" xfId="0" applyFont="1" applyNumberFormat="1"/>
    <xf borderId="0" fillId="0" fontId="5" numFmtId="0" xfId="0" applyAlignment="1" applyFont="1">
      <alignment horizontal="center"/>
    </xf>
    <xf borderId="0" fillId="0" fontId="8" numFmtId="0" xfId="0" applyFont="1"/>
    <xf borderId="0" fillId="0" fontId="9" numFmtId="0" xfId="0" applyAlignment="1" applyFont="1">
      <alignment readingOrder="0" shrinkToFit="0" wrapText="1"/>
    </xf>
    <xf borderId="0" fillId="0" fontId="9" numFmtId="0" xfId="0" applyAlignment="1" applyFont="1">
      <alignment shrinkToFit="0" wrapText="1"/>
    </xf>
    <xf borderId="0" fillId="0" fontId="9" numFmtId="0" xfId="0" applyAlignment="1" applyFont="1">
      <alignment readingOrder="0"/>
    </xf>
    <xf borderId="0" fillId="0" fontId="9" numFmtId="0" xfId="0" applyFont="1"/>
    <xf borderId="0" fillId="0" fontId="8" numFmtId="0" xfId="0" applyAlignment="1" applyFont="1">
      <alignment horizontal="right" vertical="bottom"/>
    </xf>
    <xf borderId="0" fillId="0" fontId="10" numFmtId="0" xfId="0" applyFont="1"/>
    <xf borderId="0" fillId="0" fontId="10" numFmtId="0" xfId="0" applyAlignment="1" applyFont="1">
      <alignment horizontal="center"/>
    </xf>
    <xf borderId="0" fillId="0" fontId="10" numFmtId="0" xfId="0" applyAlignment="1" applyFont="1">
      <alignment horizontal="right"/>
    </xf>
    <xf borderId="12" fillId="3" fontId="8" numFmtId="0" xfId="0" applyBorder="1" applyFill="1" applyFont="1"/>
    <xf borderId="13" fillId="3" fontId="8" numFmtId="0" xfId="0" applyBorder="1" applyFont="1"/>
    <xf borderId="14" fillId="4" fontId="8" numFmtId="0" xfId="0" applyAlignment="1" applyBorder="1" applyFill="1" applyFont="1">
      <alignment horizontal="center"/>
    </xf>
    <xf borderId="15" fillId="0" fontId="2" numFmtId="0" xfId="0" applyBorder="1" applyFont="1"/>
    <xf borderId="16" fillId="0" fontId="2" numFmtId="0" xfId="0" applyBorder="1" applyFont="1"/>
    <xf borderId="17" fillId="4" fontId="8" numFmtId="0" xfId="0" applyBorder="1" applyFont="1"/>
    <xf borderId="18" fillId="0" fontId="10" numFmtId="0" xfId="0" applyBorder="1" applyFont="1"/>
    <xf borderId="19" fillId="0" fontId="10" numFmtId="0" xfId="0" applyAlignment="1" applyBorder="1" applyFont="1">
      <alignment horizontal="center"/>
    </xf>
    <xf borderId="19" fillId="0" fontId="2" numFmtId="0" xfId="0" applyBorder="1" applyFont="1"/>
    <xf borderId="18" fillId="0" fontId="11" numFmtId="0" xfId="0" applyAlignment="1" applyBorder="1" applyFont="1">
      <alignment horizontal="center"/>
    </xf>
    <xf borderId="18" fillId="0" fontId="10" numFmtId="0" xfId="0" applyAlignment="1" applyBorder="1" applyFont="1">
      <alignment horizontal="center"/>
    </xf>
    <xf borderId="0" fillId="0" fontId="11" numFmtId="0" xfId="0" applyAlignment="1" applyFont="1">
      <alignment horizontal="center"/>
    </xf>
    <xf borderId="18" fillId="0" fontId="2" numFmtId="0" xfId="0" applyBorder="1" applyFont="1"/>
    <xf borderId="18" fillId="0" fontId="8" numFmtId="0" xfId="0" applyBorder="1" applyFont="1"/>
    <xf borderId="19" fillId="0" fontId="10" numFmtId="3" xfId="0" applyAlignment="1" applyBorder="1" applyFont="1" applyNumberFormat="1">
      <alignment horizontal="center"/>
    </xf>
    <xf borderId="18" fillId="0" fontId="10" numFmtId="3" xfId="0" applyBorder="1" applyFont="1" applyNumberFormat="1"/>
    <xf borderId="18" fillId="0" fontId="10" numFmtId="0" xfId="0" applyAlignment="1" applyBorder="1" applyFont="1">
      <alignment horizontal="center" shrinkToFit="0" wrapText="1"/>
    </xf>
    <xf borderId="20" fillId="4" fontId="10" numFmtId="0" xfId="0" applyAlignment="1" applyBorder="1" applyFont="1">
      <alignment horizontal="center" shrinkToFit="0" wrapText="1"/>
    </xf>
    <xf borderId="21" fillId="0" fontId="10" numFmtId="0" xfId="0" applyAlignment="1" applyBorder="1" applyFont="1">
      <alignment horizontal="right"/>
    </xf>
    <xf borderId="19" fillId="0" fontId="10" numFmtId="0" xfId="0" applyAlignment="1" applyBorder="1" applyFont="1">
      <alignment horizontal="right"/>
    </xf>
    <xf borderId="19" fillId="0" fontId="10" numFmtId="0" xfId="0" applyAlignment="1" applyBorder="1" applyFont="1">
      <alignment horizontal="left"/>
    </xf>
    <xf borderId="19" fillId="0" fontId="11" numFmtId="0" xfId="0" applyAlignment="1" applyBorder="1" applyFont="1">
      <alignment horizontal="right"/>
    </xf>
    <xf borderId="21" fillId="0" fontId="11" numFmtId="0" xfId="0" applyAlignment="1" applyBorder="1" applyFont="1">
      <alignment horizontal="right"/>
    </xf>
    <xf borderId="21" fillId="0" fontId="11" numFmtId="0" xfId="0" applyAlignment="1" applyBorder="1" applyFont="1">
      <alignment horizontal="center"/>
    </xf>
    <xf borderId="21" fillId="0" fontId="10" numFmtId="0" xfId="0" applyBorder="1" applyFont="1"/>
    <xf borderId="0" fillId="0" fontId="11" numFmtId="0" xfId="0" applyAlignment="1" applyFont="1">
      <alignment horizontal="right"/>
    </xf>
    <xf borderId="21" fillId="0" fontId="10" numFmtId="0" xfId="0" applyAlignment="1" applyBorder="1" applyFont="1">
      <alignment horizontal="center" shrinkToFit="0" wrapText="1"/>
    </xf>
    <xf borderId="0" fillId="0" fontId="12" numFmtId="3" xfId="0" applyFont="1" applyNumberFormat="1"/>
    <xf borderId="0" fillId="0" fontId="13" numFmtId="3" xfId="0" applyFont="1" applyNumberFormat="1"/>
    <xf borderId="22" fillId="5" fontId="8" numFmtId="165" xfId="0" applyAlignment="1" applyBorder="1" applyFill="1" applyFont="1" applyNumberFormat="1">
      <alignment horizontal="right"/>
    </xf>
    <xf borderId="0" fillId="0" fontId="13" numFmtId="165" xfId="0" applyFont="1" applyNumberFormat="1"/>
    <xf borderId="0" fillId="0" fontId="14" numFmtId="3" xfId="0" applyAlignment="1" applyFont="1" applyNumberFormat="1">
      <alignment horizontal="right"/>
    </xf>
    <xf borderId="0" fillId="0" fontId="13" numFmtId="3" xfId="0" applyAlignment="1" applyFont="1" applyNumberFormat="1">
      <alignment horizontal="right"/>
    </xf>
    <xf borderId="0" fillId="0" fontId="15" numFmtId="3" xfId="0" applyFont="1" applyNumberFormat="1"/>
    <xf borderId="0" fillId="0" fontId="13" numFmtId="4" xfId="0" applyFont="1" applyNumberFormat="1"/>
    <xf borderId="0" fillId="0" fontId="8" numFmtId="164" xfId="0" applyFont="1" applyNumberFormat="1"/>
    <xf borderId="0" fillId="0" fontId="10" numFmtId="3" xfId="0" applyFont="1" applyNumberFormat="1"/>
    <xf borderId="0" fillId="0" fontId="8" numFmtId="3" xfId="0" applyAlignment="1" applyFont="1" applyNumberFormat="1">
      <alignment horizontal="right"/>
    </xf>
    <xf borderId="0" fillId="0" fontId="16" numFmtId="3" xfId="0" applyAlignment="1" applyFont="1" applyNumberFormat="1">
      <alignment horizontal="right"/>
    </xf>
    <xf borderId="0" fillId="0" fontId="10" numFmtId="3" xfId="0" applyAlignment="1" applyFont="1" applyNumberFormat="1">
      <alignment horizontal="right"/>
    </xf>
    <xf borderId="0" fillId="0" fontId="11" numFmtId="3" xfId="0" applyFont="1" applyNumberFormat="1"/>
    <xf borderId="0" fillId="0" fontId="8" numFmtId="0" xfId="0" applyAlignment="1" applyFont="1">
      <alignment horizontal="center"/>
    </xf>
    <xf borderId="0" fillId="0" fontId="14" numFmtId="3" xfId="0" applyFont="1" applyNumberFormat="1"/>
    <xf borderId="23" fillId="5" fontId="8" numFmtId="165" xfId="0" applyAlignment="1" applyBorder="1" applyFont="1" applyNumberFormat="1">
      <alignment horizontal="right"/>
    </xf>
    <xf borderId="17" fillId="5" fontId="8" numFmtId="165" xfId="0" applyAlignment="1" applyBorder="1" applyFont="1" applyNumberFormat="1">
      <alignment horizontal="right"/>
    </xf>
    <xf borderId="0" fillId="0" fontId="8" numFmtId="165" xfId="0" applyAlignment="1" applyFont="1" applyNumberFormat="1">
      <alignment horizontal="right"/>
    </xf>
    <xf borderId="0" fillId="0" fontId="8" numFmtId="2" xfId="0" applyFont="1" applyNumberFormat="1"/>
    <xf borderId="0" fillId="0" fontId="8" numFmtId="3" xfId="0" applyAlignment="1" applyFont="1" applyNumberFormat="1">
      <alignment readingOrder="0"/>
    </xf>
    <xf borderId="0" fillId="0" fontId="9" numFmtId="3" xfId="0" applyAlignment="1" applyFont="1" applyNumberFormat="1">
      <alignment readingOrder="0"/>
    </xf>
    <xf borderId="0" fillId="0" fontId="8" numFmtId="166" xfId="0" applyFont="1" applyNumberFormat="1"/>
    <xf borderId="21" fillId="0" fontId="9" numFmtId="0" xfId="0" applyAlignment="1" applyBorder="1" applyFont="1">
      <alignment readingOrder="0"/>
    </xf>
    <xf borderId="21" fillId="0" fontId="8" numFmtId="3" xfId="0" applyBorder="1" applyFont="1" applyNumberFormat="1"/>
    <xf borderId="21" fillId="0" fontId="8" numFmtId="0" xfId="0" applyBorder="1" applyFont="1"/>
    <xf borderId="21" fillId="0" fontId="15" numFmtId="3" xfId="0" applyBorder="1" applyFont="1" applyNumberFormat="1"/>
    <xf borderId="21" fillId="0" fontId="9" numFmtId="0" xfId="0" applyBorder="1" applyFont="1"/>
    <xf borderId="21" fillId="0" fontId="8" numFmtId="166" xfId="0" applyBorder="1" applyFont="1" applyNumberFormat="1"/>
    <xf borderId="0" fillId="0" fontId="17" numFmtId="0" xfId="0" applyFont="1"/>
    <xf borderId="0" fillId="0" fontId="8" numFmtId="0" xfId="0" applyAlignment="1" applyFont="1">
      <alignment horizontal="right"/>
    </xf>
    <xf borderId="19" fillId="0" fontId="10" numFmtId="0" xfId="0" applyBorder="1" applyFont="1"/>
    <xf borderId="19" fillId="0" fontId="8" numFmtId="0" xfId="0" applyBorder="1" applyFont="1"/>
    <xf borderId="17" fillId="4" fontId="8" numFmtId="3" xfId="0" applyAlignment="1" applyBorder="1" applyFont="1" applyNumberFormat="1">
      <alignment horizontal="right"/>
    </xf>
    <xf borderId="0" fillId="0" fontId="15" numFmtId="164" xfId="0" applyFont="1" applyNumberFormat="1"/>
    <xf borderId="21" fillId="0" fontId="8" numFmtId="3" xfId="0" applyAlignment="1" applyBorder="1" applyFont="1" applyNumberFormat="1">
      <alignment horizontal="right"/>
    </xf>
    <xf borderId="21" fillId="0" fontId="8" numFmtId="0" xfId="0" applyAlignment="1" applyBorder="1" applyFont="1">
      <alignment horizontal="right"/>
    </xf>
    <xf borderId="0" fillId="0" fontId="18" numFmtId="3" xfId="0" applyAlignment="1" applyFont="1" applyNumberFormat="1">
      <alignment horizontal="right"/>
    </xf>
    <xf borderId="0" fillId="0" fontId="18" numFmtId="3" xfId="0" applyFont="1" applyNumberFormat="1"/>
    <xf borderId="17" fillId="4" fontId="8" numFmtId="3" xfId="0" applyBorder="1" applyFont="1" applyNumberFormat="1"/>
    <xf borderId="24" fillId="4" fontId="8" numFmtId="3" xfId="0" applyAlignment="1" applyBorder="1" applyFont="1" applyNumberFormat="1">
      <alignment horizontal="right"/>
    </xf>
    <xf borderId="24" fillId="4" fontId="8" numFmtId="3" xfId="0" applyBorder="1" applyFont="1" applyNumberFormat="1"/>
    <xf borderId="21" fillId="0" fontId="8" numFmtId="164" xfId="0" applyBorder="1" applyFont="1" applyNumberFormat="1"/>
    <xf borderId="21" fillId="0" fontId="15" numFmtId="164" xfId="0" applyBorder="1" applyFont="1" applyNumberFormat="1"/>
    <xf borderId="0" fillId="0" fontId="8" numFmtId="0" xfId="0" applyAlignment="1" applyFont="1">
      <alignment horizontal="left" shrinkToFit="0" wrapText="1"/>
    </xf>
    <xf borderId="0" fillId="0" fontId="8" numFmtId="0" xfId="0" applyAlignment="1" applyFont="1">
      <alignment vertical="top"/>
    </xf>
    <xf quotePrefix="1" borderId="0" fillId="0" fontId="8" numFmtId="0" xfId="0" applyAlignment="1" applyFont="1">
      <alignment vertical="top"/>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15" width="8.71"/>
    <col customWidth="1" min="16" max="16" width="11.57"/>
    <col customWidth="1" min="17" max="17" width="8.71"/>
    <col customWidth="1" min="18" max="18" width="10.0"/>
    <col customWidth="1" min="19" max="19" width="11.57"/>
    <col customWidth="1" min="20" max="20" width="11.29"/>
    <col customWidth="1" min="21" max="21" width="11.14"/>
    <col customWidth="1" min="22" max="26" width="8.71"/>
  </cols>
  <sheetData>
    <row r="2" ht="30.75" customHeight="1">
      <c r="A2" s="1" t="s">
        <v>0</v>
      </c>
      <c r="B2" s="2"/>
      <c r="C2" s="2"/>
      <c r="D2" s="2"/>
      <c r="E2" s="2"/>
      <c r="F2" s="2"/>
      <c r="G2" s="2"/>
      <c r="H2" s="2"/>
      <c r="I2" s="2"/>
      <c r="J2" s="2"/>
      <c r="K2" s="2"/>
      <c r="L2" s="2"/>
      <c r="M2" s="2"/>
      <c r="N2" s="2"/>
      <c r="O2" s="2"/>
      <c r="P2" s="2"/>
      <c r="Q2" s="2"/>
      <c r="R2" s="2"/>
      <c r="S2" s="2"/>
      <c r="T2" s="2"/>
      <c r="U2" s="2"/>
    </row>
    <row r="3">
      <c r="A3" s="3"/>
      <c r="B3" s="4"/>
      <c r="C3" s="4"/>
      <c r="D3" s="4"/>
      <c r="E3" s="4"/>
      <c r="F3" s="4"/>
      <c r="G3" s="5" t="s">
        <v>1</v>
      </c>
      <c r="H3" s="5"/>
      <c r="I3" s="5"/>
      <c r="J3" s="6"/>
      <c r="K3" s="4"/>
      <c r="L3" s="7" t="s">
        <v>2</v>
      </c>
      <c r="M3" s="8"/>
      <c r="N3" s="9"/>
      <c r="O3" s="4"/>
      <c r="P3" s="4"/>
      <c r="Q3" s="7" t="s">
        <v>2</v>
      </c>
      <c r="R3" s="9"/>
      <c r="S3" s="4"/>
      <c r="T3" s="4"/>
      <c r="U3" s="10"/>
    </row>
    <row r="4">
      <c r="A4" s="11" t="s">
        <v>3</v>
      </c>
      <c r="B4" s="12" t="s">
        <v>4</v>
      </c>
      <c r="C4" s="12" t="s">
        <v>5</v>
      </c>
      <c r="D4" s="13" t="s">
        <v>6</v>
      </c>
      <c r="E4" s="13" t="s">
        <v>7</v>
      </c>
      <c r="F4" s="13" t="s">
        <v>8</v>
      </c>
      <c r="G4" s="13" t="s">
        <v>9</v>
      </c>
      <c r="H4" s="13" t="s">
        <v>10</v>
      </c>
      <c r="I4" s="12" t="s">
        <v>11</v>
      </c>
      <c r="J4" s="12" t="s">
        <v>12</v>
      </c>
      <c r="K4" s="12" t="s">
        <v>13</v>
      </c>
      <c r="L4" s="12" t="s">
        <v>14</v>
      </c>
      <c r="M4" s="14" t="s">
        <v>15</v>
      </c>
      <c r="N4" s="13" t="s">
        <v>16</v>
      </c>
      <c r="O4" s="12" t="s">
        <v>17</v>
      </c>
      <c r="P4" s="12" t="s">
        <v>18</v>
      </c>
      <c r="Q4" s="12" t="s">
        <v>19</v>
      </c>
      <c r="R4" s="14" t="s">
        <v>20</v>
      </c>
      <c r="S4" s="12" t="s">
        <v>21</v>
      </c>
      <c r="T4" s="12" t="s">
        <v>22</v>
      </c>
      <c r="U4" s="15" t="s">
        <v>23</v>
      </c>
    </row>
    <row r="5">
      <c r="A5" s="16">
        <v>1999.0</v>
      </c>
      <c r="B5" s="17">
        <f>'UCI Other Sockeye Data'!X8</f>
        <v>648575</v>
      </c>
      <c r="C5" s="17">
        <f>'UCI Other Sockeye Data'!AD8</f>
        <v>156824</v>
      </c>
      <c r="D5" s="18">
        <f>'UCI Other Sockeye Data'!AF8</f>
        <v>99029</v>
      </c>
      <c r="E5" s="17"/>
      <c r="F5" s="17"/>
      <c r="G5" s="17"/>
      <c r="H5" s="18">
        <f>'UCI Other Sockeye Data'!AJ8</f>
        <v>26746</v>
      </c>
      <c r="I5" s="17">
        <f>'UCI Other Sockeye Data'!AK8</f>
        <v>125775</v>
      </c>
      <c r="J5" s="17">
        <f t="shared" ref="J5:J27" si="1">B5+I5</f>
        <v>774350</v>
      </c>
      <c r="K5" s="17">
        <f>'UCI Other Sockeye Data'!AM8</f>
        <v>150000</v>
      </c>
      <c r="L5" s="17">
        <f t="shared" ref="L5:L27" si="2">MAX(J5-K5-(B5-C5),0)</f>
        <v>132599</v>
      </c>
      <c r="M5" s="19"/>
      <c r="N5" s="19"/>
      <c r="O5" s="19"/>
      <c r="P5" s="19"/>
      <c r="Q5" s="19"/>
      <c r="R5" s="19"/>
      <c r="S5" s="19"/>
      <c r="T5" s="19"/>
      <c r="U5" s="19"/>
    </row>
    <row r="6">
      <c r="A6" s="16">
        <v>2000.0</v>
      </c>
      <c r="B6" s="17">
        <f>'UCI Other Sockeye Data'!X9</f>
        <v>434858</v>
      </c>
      <c r="C6" s="17">
        <f>'UCI Other Sockeye Data'!AD9</f>
        <v>119113</v>
      </c>
      <c r="D6" s="17">
        <f>'UCI Other Sockeye Data'!AF9</f>
        <v>133094</v>
      </c>
      <c r="E6" s="17"/>
      <c r="F6" s="17"/>
      <c r="G6" s="17"/>
      <c r="H6" s="18">
        <f>'UCI Other Sockeye Data'!AJ9</f>
        <v>19533</v>
      </c>
      <c r="I6" s="17">
        <f>'UCI Other Sockeye Data'!AK9</f>
        <v>152627</v>
      </c>
      <c r="J6" s="17">
        <f t="shared" si="1"/>
        <v>587485</v>
      </c>
      <c r="K6" s="17">
        <f>'UCI Other Sockeye Data'!AM9</f>
        <v>150000</v>
      </c>
      <c r="L6" s="17">
        <f t="shared" si="2"/>
        <v>121740</v>
      </c>
      <c r="M6" s="19"/>
      <c r="N6" s="19"/>
      <c r="O6" s="19"/>
      <c r="P6" s="19"/>
      <c r="Q6" s="19"/>
      <c r="R6" s="19"/>
      <c r="S6" s="19"/>
      <c r="T6" s="19"/>
      <c r="U6" s="19"/>
    </row>
    <row r="7">
      <c r="A7" s="16">
        <v>2001.0</v>
      </c>
      <c r="B7" s="17">
        <f>'UCI Other Sockeye Data'!X10</f>
        <v>456081</v>
      </c>
      <c r="C7" s="17">
        <f>'UCI Other Sockeye Data'!AD10</f>
        <v>109011</v>
      </c>
      <c r="D7" s="18">
        <f>'UCI Other Sockeye Data'!AF10</f>
        <v>83532</v>
      </c>
      <c r="E7" s="17"/>
      <c r="F7" s="17"/>
      <c r="G7" s="17"/>
      <c r="H7" s="18">
        <f>'UCI Other Sockeye Data'!AJ10</f>
        <v>43469</v>
      </c>
      <c r="I7" s="17">
        <f>'UCI Other Sockeye Data'!AK10</f>
        <v>127001</v>
      </c>
      <c r="J7" s="17">
        <f t="shared" si="1"/>
        <v>583082</v>
      </c>
      <c r="K7" s="17">
        <f>'UCI Other Sockeye Data'!AM10</f>
        <v>150000</v>
      </c>
      <c r="L7" s="17">
        <f t="shared" si="2"/>
        <v>86012</v>
      </c>
      <c r="M7" s="19"/>
      <c r="N7" s="19"/>
      <c r="O7" s="19"/>
      <c r="P7" s="19"/>
      <c r="Q7" s="19"/>
      <c r="R7" s="19"/>
      <c r="S7" s="19"/>
      <c r="T7" s="19"/>
      <c r="U7" s="19"/>
    </row>
    <row r="8">
      <c r="A8" s="16">
        <v>2002.0</v>
      </c>
      <c r="B8" s="17">
        <f>'UCI Other Sockeye Data'!X11</f>
        <v>634198</v>
      </c>
      <c r="C8" s="17">
        <f>'UCI Other Sockeye Data'!AD11</f>
        <v>143699</v>
      </c>
      <c r="D8" s="18">
        <f>'UCI Other Sockeye Data'!AF11</f>
        <v>78591</v>
      </c>
      <c r="E8" s="17"/>
      <c r="F8" s="17"/>
      <c r="G8" s="17"/>
      <c r="H8" s="17">
        <f>'UCI Other Sockeye Data'!AJ11</f>
        <v>90483</v>
      </c>
      <c r="I8" s="17">
        <f>'UCI Other Sockeye Data'!AK11</f>
        <v>169074</v>
      </c>
      <c r="J8" s="17">
        <f t="shared" si="1"/>
        <v>803272</v>
      </c>
      <c r="K8" s="17">
        <f>'UCI Other Sockeye Data'!AM11</f>
        <v>110000</v>
      </c>
      <c r="L8" s="17">
        <f t="shared" si="2"/>
        <v>202773</v>
      </c>
      <c r="M8" s="20"/>
      <c r="N8" s="20"/>
      <c r="O8" s="17"/>
      <c r="P8" s="17"/>
      <c r="Q8" s="17"/>
      <c r="R8" s="17"/>
      <c r="S8" s="21"/>
      <c r="T8" s="21"/>
      <c r="U8" s="21"/>
    </row>
    <row r="9">
      <c r="A9" s="16">
        <v>2003.0</v>
      </c>
      <c r="B9" s="17">
        <f>'UCI Other Sockeye Data'!X12</f>
        <v>620332</v>
      </c>
      <c r="C9" s="17">
        <f>'UCI Other Sockeye Data'!AD12</f>
        <v>233954</v>
      </c>
      <c r="D9" s="17">
        <f>'UCI Other Sockeye Data'!AF12</f>
        <v>180813</v>
      </c>
      <c r="E9" s="17"/>
      <c r="F9" s="17"/>
      <c r="G9" s="17"/>
      <c r="H9" s="17">
        <f>'UCI Other Sockeye Data'!AJ12</f>
        <v>92298</v>
      </c>
      <c r="I9" s="17">
        <f>'UCI Other Sockeye Data'!AK12</f>
        <v>273111</v>
      </c>
      <c r="J9" s="17">
        <f t="shared" si="1"/>
        <v>893443</v>
      </c>
      <c r="K9" s="17">
        <f>'UCI Other Sockeye Data'!AM12</f>
        <v>110000</v>
      </c>
      <c r="L9" s="17">
        <f t="shared" si="2"/>
        <v>397065</v>
      </c>
      <c r="M9" s="20">
        <f t="shared" ref="M9:M27" si="3">SUM(C5:C9)/SUM(J5:J9)</f>
        <v>0.2094118791</v>
      </c>
      <c r="N9" s="20">
        <f t="shared" ref="N9:N27" si="4">SUM(L5:L9)/SUM(J5:J9)</f>
        <v>0.2581779268</v>
      </c>
      <c r="O9" s="17">
        <f t="shared" ref="O9:O27" si="5">SUM(K5:K9)/2</f>
        <v>335000</v>
      </c>
      <c r="P9" s="17">
        <f t="shared" ref="P9:P27" si="6">SUM(I5:I9)</f>
        <v>847588</v>
      </c>
      <c r="Q9" s="17">
        <f t="shared" ref="Q9:Q27" si="7">SUM(L5:L9)</f>
        <v>940189</v>
      </c>
      <c r="R9" s="17">
        <f t="shared" ref="R9:R27" si="8">SUM(C5:C9)</f>
        <v>762601</v>
      </c>
      <c r="S9" s="21" t="str">
        <f t="shared" ref="S9:S27" si="9">IF(M9&gt;N9,"Yes","No")</f>
        <v>No</v>
      </c>
      <c r="T9" s="21" t="str">
        <f t="shared" ref="T9:T27" si="10">IF(P9&lt;O9,"Yes","No")</f>
        <v>No</v>
      </c>
      <c r="U9" s="21" t="str">
        <f t="shared" ref="U9:U27" si="11">IF(R9&lt;=Q9,"No","Yes")</f>
        <v>No</v>
      </c>
    </row>
    <row r="10">
      <c r="A10" s="16">
        <v>2004.0</v>
      </c>
      <c r="B10" s="17">
        <f>'UCI Other Sockeye Data'!X13</f>
        <v>759438</v>
      </c>
      <c r="C10" s="17">
        <f>'UCI Other Sockeye Data'!AD13</f>
        <v>217801</v>
      </c>
      <c r="D10" s="18">
        <f>'UCI Other Sockeye Data'!AF13</f>
        <v>71281</v>
      </c>
      <c r="E10" s="17"/>
      <c r="F10" s="17"/>
      <c r="G10" s="17"/>
      <c r="H10" s="17">
        <f>'UCI Other Sockeye Data'!AJ13</f>
        <v>22157</v>
      </c>
      <c r="I10" s="17">
        <f>'UCI Other Sockeye Data'!AK13</f>
        <v>93438</v>
      </c>
      <c r="J10" s="17">
        <f t="shared" si="1"/>
        <v>852876</v>
      </c>
      <c r="K10" s="17">
        <f>'UCI Other Sockeye Data'!AM13</f>
        <v>110000</v>
      </c>
      <c r="L10" s="17">
        <f t="shared" si="2"/>
        <v>201239</v>
      </c>
      <c r="M10" s="20">
        <f t="shared" si="3"/>
        <v>0.2213825327</v>
      </c>
      <c r="N10" s="20">
        <f t="shared" si="4"/>
        <v>0.2711790736</v>
      </c>
      <c r="O10" s="17">
        <f t="shared" si="5"/>
        <v>315000</v>
      </c>
      <c r="P10" s="17">
        <f t="shared" si="6"/>
        <v>815251</v>
      </c>
      <c r="Q10" s="17">
        <f t="shared" si="7"/>
        <v>1008829</v>
      </c>
      <c r="R10" s="17">
        <f t="shared" si="8"/>
        <v>823578</v>
      </c>
      <c r="S10" s="21" t="str">
        <f t="shared" si="9"/>
        <v>No</v>
      </c>
      <c r="T10" s="21" t="str">
        <f t="shared" si="10"/>
        <v>No</v>
      </c>
      <c r="U10" s="21" t="str">
        <f t="shared" si="11"/>
        <v>No</v>
      </c>
    </row>
    <row r="11">
      <c r="A11" s="16">
        <v>2005.0</v>
      </c>
      <c r="B11" s="17">
        <f>'UCI Other Sockeye Data'!X14</f>
        <v>676378</v>
      </c>
      <c r="C11" s="17">
        <f>'UCI Other Sockeye Data'!AD14</f>
        <v>61373</v>
      </c>
      <c r="D11" s="18">
        <f>'UCI Other Sockeye Data'!AF14</f>
        <v>36921</v>
      </c>
      <c r="E11" s="17"/>
      <c r="F11" s="17"/>
      <c r="G11" s="17"/>
      <c r="H11" s="18">
        <f>'UCI Other Sockeye Data'!AJ14</f>
        <v>14215</v>
      </c>
      <c r="I11" s="17">
        <f>'UCI Other Sockeye Data'!AK14</f>
        <v>51136</v>
      </c>
      <c r="J11" s="17">
        <f t="shared" si="1"/>
        <v>727514</v>
      </c>
      <c r="K11" s="17">
        <f>'UCI Other Sockeye Data'!AM14</f>
        <v>110000</v>
      </c>
      <c r="L11" s="17">
        <f t="shared" si="2"/>
        <v>2509</v>
      </c>
      <c r="M11" s="20">
        <f t="shared" si="3"/>
        <v>0.1983940156</v>
      </c>
      <c r="N11" s="20">
        <f t="shared" si="4"/>
        <v>0.2304546386</v>
      </c>
      <c r="O11" s="17">
        <f t="shared" si="5"/>
        <v>295000</v>
      </c>
      <c r="P11" s="17">
        <f t="shared" si="6"/>
        <v>713760</v>
      </c>
      <c r="Q11" s="17">
        <f t="shared" si="7"/>
        <v>889598</v>
      </c>
      <c r="R11" s="17">
        <f t="shared" si="8"/>
        <v>765838</v>
      </c>
      <c r="S11" s="21" t="str">
        <f t="shared" si="9"/>
        <v>No</v>
      </c>
      <c r="T11" s="21" t="str">
        <f t="shared" si="10"/>
        <v>No</v>
      </c>
      <c r="U11" s="21" t="str">
        <f t="shared" si="11"/>
        <v>No</v>
      </c>
    </row>
    <row r="12">
      <c r="A12" s="16">
        <v>2006.0</v>
      </c>
      <c r="B12" s="17">
        <f>'UCI Other Sockeye Data'!X15</f>
        <v>255954.639</v>
      </c>
      <c r="C12" s="17">
        <f>'UCI Other Sockeye Data'!AD15</f>
        <v>38546</v>
      </c>
      <c r="D12" s="17">
        <f>'UCI Other Sockeye Data'!AF15</f>
        <v>92051</v>
      </c>
      <c r="E12" s="17"/>
      <c r="F12" s="17"/>
      <c r="G12" s="17"/>
      <c r="H12" s="17">
        <f>'UCI Other Sockeye Data'!AJ15</f>
        <v>32562</v>
      </c>
      <c r="I12" s="17">
        <f>'UCI Other Sockeye Data'!AK15</f>
        <v>124613</v>
      </c>
      <c r="J12" s="17">
        <f t="shared" si="1"/>
        <v>380567.639</v>
      </c>
      <c r="K12" s="17">
        <f>'UCI Other Sockeye Data'!AM15</f>
        <v>110000</v>
      </c>
      <c r="L12" s="17">
        <f t="shared" si="2"/>
        <v>53159</v>
      </c>
      <c r="M12" s="20">
        <f t="shared" si="3"/>
        <v>0.1901135144</v>
      </c>
      <c r="N12" s="20">
        <f t="shared" si="4"/>
        <v>0.2342322795</v>
      </c>
      <c r="O12" s="17">
        <f t="shared" si="5"/>
        <v>275000</v>
      </c>
      <c r="P12" s="17">
        <f t="shared" si="6"/>
        <v>711372</v>
      </c>
      <c r="Q12" s="17">
        <f t="shared" si="7"/>
        <v>856745</v>
      </c>
      <c r="R12" s="17">
        <f t="shared" si="8"/>
        <v>695373</v>
      </c>
      <c r="S12" s="21" t="str">
        <f t="shared" si="9"/>
        <v>No</v>
      </c>
      <c r="T12" s="21" t="str">
        <f t="shared" si="10"/>
        <v>No</v>
      </c>
      <c r="U12" s="21" t="str">
        <f t="shared" si="11"/>
        <v>No</v>
      </c>
    </row>
    <row r="13">
      <c r="A13" s="16">
        <v>2007.0</v>
      </c>
      <c r="B13" s="17">
        <f>'UCI Other Sockeye Data'!X16</f>
        <v>650879.3069</v>
      </c>
      <c r="C13" s="17">
        <f>'UCI Other Sockeye Data'!AD16</f>
        <v>229734</v>
      </c>
      <c r="D13" s="18">
        <f>'UCI Other Sockeye Data'!AF16</f>
        <v>79901</v>
      </c>
      <c r="E13" s="17"/>
      <c r="F13" s="17"/>
      <c r="G13" s="17"/>
      <c r="H13" s="17">
        <f>'UCI Other Sockeye Data'!AJ16</f>
        <v>27948</v>
      </c>
      <c r="I13" s="17">
        <f>'UCI Other Sockeye Data'!AK16</f>
        <v>107849</v>
      </c>
      <c r="J13" s="17">
        <f t="shared" si="1"/>
        <v>758728.3069</v>
      </c>
      <c r="K13" s="17">
        <f>'UCI Other Sockeye Data'!AM16</f>
        <v>110000</v>
      </c>
      <c r="L13" s="17">
        <f t="shared" si="2"/>
        <v>227583</v>
      </c>
      <c r="M13" s="20">
        <f t="shared" si="3"/>
        <v>0.2162690598</v>
      </c>
      <c r="N13" s="20">
        <f t="shared" si="4"/>
        <v>0.243986587</v>
      </c>
      <c r="O13" s="17">
        <f t="shared" si="5"/>
        <v>275000</v>
      </c>
      <c r="P13" s="17">
        <f t="shared" si="6"/>
        <v>650147</v>
      </c>
      <c r="Q13" s="17">
        <f t="shared" si="7"/>
        <v>881555</v>
      </c>
      <c r="R13" s="17">
        <f t="shared" si="8"/>
        <v>781408</v>
      </c>
      <c r="S13" s="21" t="str">
        <f t="shared" si="9"/>
        <v>No</v>
      </c>
      <c r="T13" s="21" t="str">
        <f t="shared" si="10"/>
        <v>No</v>
      </c>
      <c r="U13" s="21" t="str">
        <f t="shared" si="11"/>
        <v>No</v>
      </c>
    </row>
    <row r="14">
      <c r="A14" s="16">
        <v>2008.0</v>
      </c>
      <c r="B14" s="17">
        <f>'UCI Other Sockeye Data'!X17</f>
        <v>424069.2308</v>
      </c>
      <c r="C14" s="17">
        <f>'UCI Other Sockeye Data'!AD17</f>
        <v>85106</v>
      </c>
      <c r="D14" s="17">
        <f>'UCI Other Sockeye Data'!AF17</f>
        <v>90146</v>
      </c>
      <c r="E14" s="17"/>
      <c r="F14" s="17"/>
      <c r="G14" s="17"/>
      <c r="H14" s="18">
        <f>'UCI Other Sockeye Data'!AJ17</f>
        <v>19339</v>
      </c>
      <c r="I14" s="17">
        <f>'UCI Other Sockeye Data'!AK17</f>
        <v>109485</v>
      </c>
      <c r="J14" s="17">
        <f t="shared" si="1"/>
        <v>533554.2308</v>
      </c>
      <c r="K14" s="17">
        <f>'UCI Other Sockeye Data'!AM17</f>
        <v>110000</v>
      </c>
      <c r="L14" s="17">
        <f t="shared" si="2"/>
        <v>84591</v>
      </c>
      <c r="M14" s="20">
        <f t="shared" si="3"/>
        <v>0.1944399939</v>
      </c>
      <c r="N14" s="20">
        <f t="shared" si="4"/>
        <v>0.1749274474</v>
      </c>
      <c r="O14" s="17">
        <f t="shared" si="5"/>
        <v>275000</v>
      </c>
      <c r="P14" s="17">
        <f t="shared" si="6"/>
        <v>486521</v>
      </c>
      <c r="Q14" s="17">
        <f t="shared" si="7"/>
        <v>569081</v>
      </c>
      <c r="R14" s="17">
        <f t="shared" si="8"/>
        <v>632560</v>
      </c>
      <c r="S14" s="22" t="str">
        <f t="shared" si="9"/>
        <v>Yes</v>
      </c>
      <c r="T14" s="21" t="str">
        <f t="shared" si="10"/>
        <v>No</v>
      </c>
      <c r="U14" s="22" t="str">
        <f t="shared" si="11"/>
        <v>Yes</v>
      </c>
    </row>
    <row r="15">
      <c r="A15" s="16">
        <v>2009.0</v>
      </c>
      <c r="B15" s="17">
        <f>'UCI Other Sockeye Data'!X18</f>
        <v>539839.5898</v>
      </c>
      <c r="C15" s="17">
        <f>'UCI Other Sockeye Data'!AD18</f>
        <v>135999</v>
      </c>
      <c r="D15" s="17"/>
      <c r="E15" s="18">
        <f>'UCI Other Sockeye Data'!AG18</f>
        <v>17721</v>
      </c>
      <c r="F15" s="17">
        <f>'UCI Other Sockeye Data'!AH18</f>
        <v>44616</v>
      </c>
      <c r="G15" s="17">
        <f>'UCI Other Sockeye Data'!AI18</f>
        <v>40930</v>
      </c>
      <c r="H15" s="17">
        <f>'UCI Other Sockeye Data'!AJ18</f>
        <v>83480</v>
      </c>
      <c r="I15" s="17">
        <f>'UCI Other Sockeye Data'!AK18</f>
        <v>186747</v>
      </c>
      <c r="J15" s="17">
        <f t="shared" si="1"/>
        <v>726586.5898</v>
      </c>
      <c r="K15" s="17">
        <f>'UCI Other Sockeye Data'!AM18</f>
        <v>80000</v>
      </c>
      <c r="L15" s="17">
        <f t="shared" si="2"/>
        <v>242746</v>
      </c>
      <c r="M15" s="20">
        <f t="shared" si="3"/>
        <v>0.17613261</v>
      </c>
      <c r="N15" s="20">
        <f t="shared" si="4"/>
        <v>0.195266266</v>
      </c>
      <c r="O15" s="17">
        <f t="shared" si="5"/>
        <v>260000</v>
      </c>
      <c r="P15" s="17">
        <f t="shared" si="6"/>
        <v>579830</v>
      </c>
      <c r="Q15" s="17">
        <f t="shared" si="7"/>
        <v>610588</v>
      </c>
      <c r="R15" s="17">
        <f t="shared" si="8"/>
        <v>550758</v>
      </c>
      <c r="S15" s="21" t="str">
        <f t="shared" si="9"/>
        <v>No</v>
      </c>
      <c r="T15" s="21" t="str">
        <f t="shared" si="10"/>
        <v>No</v>
      </c>
      <c r="U15" s="21" t="str">
        <f t="shared" si="11"/>
        <v>No</v>
      </c>
    </row>
    <row r="16">
      <c r="A16" s="16">
        <v>2010.0</v>
      </c>
      <c r="B16" s="17">
        <f>'UCI Other Sockeye Data'!X19</f>
        <v>636905.5411</v>
      </c>
      <c r="C16" s="17">
        <f>'UCI Other Sockeye Data'!AD19</f>
        <v>201708</v>
      </c>
      <c r="D16" s="17"/>
      <c r="E16" s="17">
        <f>'UCI Other Sockeye Data'!AG19</f>
        <v>37734</v>
      </c>
      <c r="F16" s="18">
        <f>'UCI Other Sockeye Data'!AH19</f>
        <v>18466</v>
      </c>
      <c r="G16" s="17">
        <f>'UCI Other Sockeye Data'!AI19</f>
        <v>20324</v>
      </c>
      <c r="H16" s="17">
        <f>'UCI Other Sockeye Data'!AJ19</f>
        <v>126836</v>
      </c>
      <c r="I16" s="17">
        <f>'UCI Other Sockeye Data'!AK19</f>
        <v>203360</v>
      </c>
      <c r="J16" s="17">
        <f t="shared" si="1"/>
        <v>840265.5411</v>
      </c>
      <c r="K16" s="17">
        <f>'UCI Other Sockeye Data'!AM19</f>
        <v>80000</v>
      </c>
      <c r="L16" s="17">
        <f t="shared" si="2"/>
        <v>325068</v>
      </c>
      <c r="M16" s="20">
        <f t="shared" si="3"/>
        <v>0.2133199086</v>
      </c>
      <c r="N16" s="20">
        <f t="shared" si="4"/>
        <v>0.2880347981</v>
      </c>
      <c r="O16" s="17">
        <f t="shared" si="5"/>
        <v>245000</v>
      </c>
      <c r="P16" s="17">
        <f t="shared" si="6"/>
        <v>732054</v>
      </c>
      <c r="Q16" s="17">
        <f t="shared" si="7"/>
        <v>933147</v>
      </c>
      <c r="R16" s="17">
        <f t="shared" si="8"/>
        <v>691093</v>
      </c>
      <c r="S16" s="21" t="str">
        <f t="shared" si="9"/>
        <v>No</v>
      </c>
      <c r="T16" s="21" t="str">
        <f t="shared" si="10"/>
        <v>No</v>
      </c>
      <c r="U16" s="21" t="str">
        <f t="shared" si="11"/>
        <v>No</v>
      </c>
    </row>
    <row r="17">
      <c r="A17" s="16">
        <v>2011.0</v>
      </c>
      <c r="B17" s="17">
        <f>'UCI Other Sockeye Data'!X20</f>
        <v>834647.5912</v>
      </c>
      <c r="C17" s="17">
        <f>'UCI Other Sockeye Data'!AD20</f>
        <v>254210</v>
      </c>
      <c r="D17" s="17"/>
      <c r="E17" s="17">
        <f>'UCI Other Sockeye Data'!AG20</f>
        <v>70353</v>
      </c>
      <c r="F17" s="17">
        <f>'UCI Other Sockeye Data'!AH20</f>
        <v>39909</v>
      </c>
      <c r="G17" s="18">
        <f>'UCI Other Sockeye Data'!AI20</f>
        <v>12225</v>
      </c>
      <c r="H17" s="17">
        <f>'UCI Other Sockeye Data'!AJ20</f>
        <v>66678</v>
      </c>
      <c r="I17" s="17">
        <f>'UCI Other Sockeye Data'!AK20</f>
        <v>189165</v>
      </c>
      <c r="J17" s="17">
        <f t="shared" si="1"/>
        <v>1023812.591</v>
      </c>
      <c r="K17" s="17">
        <f>'UCI Other Sockeye Data'!AM20</f>
        <v>80000</v>
      </c>
      <c r="L17" s="17">
        <f t="shared" si="2"/>
        <v>363375</v>
      </c>
      <c r="M17" s="20">
        <f t="shared" si="3"/>
        <v>0.233522873</v>
      </c>
      <c r="N17" s="20">
        <f t="shared" si="4"/>
        <v>0.3202111481</v>
      </c>
      <c r="O17" s="17">
        <f t="shared" si="5"/>
        <v>230000</v>
      </c>
      <c r="P17" s="17">
        <f t="shared" si="6"/>
        <v>796606</v>
      </c>
      <c r="Q17" s="17">
        <f t="shared" si="7"/>
        <v>1243363</v>
      </c>
      <c r="R17" s="17">
        <f t="shared" si="8"/>
        <v>906757</v>
      </c>
      <c r="S17" s="21" t="str">
        <f t="shared" si="9"/>
        <v>No</v>
      </c>
      <c r="T17" s="21" t="str">
        <f t="shared" si="10"/>
        <v>No</v>
      </c>
      <c r="U17" s="21" t="str">
        <f t="shared" si="11"/>
        <v>No</v>
      </c>
    </row>
    <row r="18">
      <c r="A18" s="16">
        <v>2012.0</v>
      </c>
      <c r="B18" s="17">
        <f>'UCI Other Sockeye Data'!X21</f>
        <v>472767.0381</v>
      </c>
      <c r="C18" s="17">
        <f>'UCI Other Sockeye Data'!AD21</f>
        <v>166148</v>
      </c>
      <c r="D18" s="17"/>
      <c r="E18" s="17">
        <f>'UCI Other Sockeye Data'!AG21</f>
        <v>36736</v>
      </c>
      <c r="F18" s="18">
        <f>'UCI Other Sockeye Data'!AH21</f>
        <v>18715</v>
      </c>
      <c r="G18" s="17">
        <f>'UCI Other Sockeye Data'!AI21</f>
        <v>16557</v>
      </c>
      <c r="H18" s="18">
        <f>'UCI Other Sockeye Data'!AJ21</f>
        <v>18813</v>
      </c>
      <c r="I18" s="17">
        <f>'UCI Other Sockeye Data'!AK21</f>
        <v>90821</v>
      </c>
      <c r="J18" s="17">
        <f t="shared" si="1"/>
        <v>563588.0381</v>
      </c>
      <c r="K18" s="17">
        <f>'UCI Other Sockeye Data'!AM21</f>
        <v>80000</v>
      </c>
      <c r="L18" s="17">
        <f t="shared" si="2"/>
        <v>176969</v>
      </c>
      <c r="M18" s="20">
        <f t="shared" si="3"/>
        <v>0.2286375079</v>
      </c>
      <c r="N18" s="20">
        <f t="shared" si="4"/>
        <v>0.3234304298</v>
      </c>
      <c r="O18" s="17">
        <f t="shared" si="5"/>
        <v>215000</v>
      </c>
      <c r="P18" s="17">
        <f t="shared" si="6"/>
        <v>779578</v>
      </c>
      <c r="Q18" s="17">
        <f t="shared" si="7"/>
        <v>1192749</v>
      </c>
      <c r="R18" s="17">
        <f t="shared" si="8"/>
        <v>843171</v>
      </c>
      <c r="S18" s="21" t="str">
        <f t="shared" si="9"/>
        <v>No</v>
      </c>
      <c r="T18" s="21" t="str">
        <f t="shared" si="10"/>
        <v>No</v>
      </c>
      <c r="U18" s="21" t="str">
        <f t="shared" si="11"/>
        <v>No</v>
      </c>
    </row>
    <row r="19">
      <c r="A19" s="16">
        <v>2013.0</v>
      </c>
      <c r="B19" s="17">
        <f>'UCI Other Sockeye Data'!X22</f>
        <v>506728.9528</v>
      </c>
      <c r="C19" s="17">
        <f>'UCI Other Sockeye Data'!AD22</f>
        <v>143884</v>
      </c>
      <c r="D19" s="17"/>
      <c r="E19" s="17">
        <f>'UCI Other Sockeye Data'!AG22</f>
        <v>70555</v>
      </c>
      <c r="F19" s="18">
        <f>'UCI Other Sockeye Data'!AH22</f>
        <v>14088</v>
      </c>
      <c r="G19" s="17">
        <f>'UCI Other Sockeye Data'!AI22</f>
        <v>21821</v>
      </c>
      <c r="H19" s="18">
        <f>'UCI Other Sockeye Data'!AJ22</f>
        <v>18912</v>
      </c>
      <c r="I19" s="17">
        <f>'UCI Other Sockeye Data'!AK22</f>
        <v>125376</v>
      </c>
      <c r="J19" s="17">
        <f t="shared" si="1"/>
        <v>632104.9528</v>
      </c>
      <c r="K19" s="17">
        <f>'UCI Other Sockeye Data'!AM22</f>
        <v>80000</v>
      </c>
      <c r="L19" s="17">
        <f t="shared" si="2"/>
        <v>189260</v>
      </c>
      <c r="M19" s="20">
        <f t="shared" si="3"/>
        <v>0.2382101926</v>
      </c>
      <c r="N19" s="20">
        <f t="shared" si="4"/>
        <v>0.3426559502</v>
      </c>
      <c r="O19" s="17">
        <f t="shared" si="5"/>
        <v>200000</v>
      </c>
      <c r="P19" s="17">
        <f t="shared" si="6"/>
        <v>795469</v>
      </c>
      <c r="Q19" s="17">
        <f t="shared" si="7"/>
        <v>1297418</v>
      </c>
      <c r="R19" s="17">
        <f t="shared" si="8"/>
        <v>901949</v>
      </c>
      <c r="S19" s="21" t="str">
        <f t="shared" si="9"/>
        <v>No</v>
      </c>
      <c r="T19" s="21" t="str">
        <f t="shared" si="10"/>
        <v>No</v>
      </c>
      <c r="U19" s="21" t="str">
        <f t="shared" si="11"/>
        <v>No</v>
      </c>
      <c r="V19" s="23"/>
    </row>
    <row r="20">
      <c r="A20" s="16">
        <v>2014.0</v>
      </c>
      <c r="B20" s="17">
        <f>'UCI Other Sockeye Data'!X23</f>
        <v>469175.4018</v>
      </c>
      <c r="C20" s="17">
        <f>'UCI Other Sockeye Data'!AD23</f>
        <v>136438</v>
      </c>
      <c r="D20" s="17"/>
      <c r="E20" s="17">
        <f>'UCI Other Sockeye Data'!AG23</f>
        <v>26374</v>
      </c>
      <c r="F20" s="18">
        <f>'UCI Other Sockeye Data'!AH23</f>
        <v>22229</v>
      </c>
      <c r="G20" s="18">
        <f>'UCI Other Sockeye Data'!AI23</f>
        <v>12430</v>
      </c>
      <c r="H20" s="17">
        <f>'UCI Other Sockeye Data'!AJ23</f>
        <v>43915</v>
      </c>
      <c r="I20" s="17">
        <f>'UCI Other Sockeye Data'!AK23</f>
        <v>104948</v>
      </c>
      <c r="J20" s="17">
        <f t="shared" si="1"/>
        <v>574123.4018</v>
      </c>
      <c r="K20" s="17">
        <f>'UCI Other Sockeye Data'!AM23</f>
        <v>80000</v>
      </c>
      <c r="L20" s="17">
        <f t="shared" si="2"/>
        <v>161386</v>
      </c>
      <c r="M20" s="20">
        <f t="shared" si="3"/>
        <v>0.2483253143</v>
      </c>
      <c r="N20" s="20">
        <f t="shared" si="4"/>
        <v>0.3346431746</v>
      </c>
      <c r="O20" s="17">
        <f t="shared" si="5"/>
        <v>200000</v>
      </c>
      <c r="P20" s="17">
        <f t="shared" si="6"/>
        <v>713670</v>
      </c>
      <c r="Q20" s="17">
        <f t="shared" si="7"/>
        <v>1216058</v>
      </c>
      <c r="R20" s="17">
        <f t="shared" si="8"/>
        <v>902388</v>
      </c>
      <c r="S20" s="21" t="str">
        <f t="shared" si="9"/>
        <v>No</v>
      </c>
      <c r="T20" s="21" t="str">
        <f t="shared" si="10"/>
        <v>No</v>
      </c>
      <c r="U20" s="21" t="str">
        <f t="shared" si="11"/>
        <v>No</v>
      </c>
    </row>
    <row r="21" ht="15.75" customHeight="1">
      <c r="A21" s="16">
        <v>2015.0</v>
      </c>
      <c r="B21" s="17">
        <f>'UCI Other Sockeye Data'!X24</f>
        <v>504962.243</v>
      </c>
      <c r="C21" s="17">
        <f>'UCI Other Sockeye Data'!AD24</f>
        <v>70489</v>
      </c>
      <c r="D21" s="17"/>
      <c r="E21" s="17">
        <f>'UCI Other Sockeye Data'!AG24</f>
        <v>69897</v>
      </c>
      <c r="F21" s="17">
        <f>'UCI Other Sockeye Data'!AH24</f>
        <v>47934</v>
      </c>
      <c r="G21" s="17">
        <f>'UCI Other Sockeye Data'!AI24</f>
        <v>23184</v>
      </c>
      <c r="H21" s="17">
        <f>'UCI Other Sockeye Data'!AJ24</f>
        <v>102309</v>
      </c>
      <c r="I21" s="17">
        <f>'UCI Other Sockeye Data'!AK24</f>
        <v>243324</v>
      </c>
      <c r="J21" s="17">
        <f t="shared" si="1"/>
        <v>748286.243</v>
      </c>
      <c r="K21" s="17">
        <f>'UCI Other Sockeye Data'!AM24</f>
        <v>80000</v>
      </c>
      <c r="L21" s="17">
        <f t="shared" si="2"/>
        <v>233813</v>
      </c>
      <c r="M21" s="20">
        <f t="shared" si="3"/>
        <v>0.2177265549</v>
      </c>
      <c r="N21" s="20">
        <f t="shared" si="4"/>
        <v>0.3175691477</v>
      </c>
      <c r="O21" s="17">
        <f t="shared" si="5"/>
        <v>200000</v>
      </c>
      <c r="P21" s="17">
        <f t="shared" si="6"/>
        <v>753634</v>
      </c>
      <c r="Q21" s="17">
        <f t="shared" si="7"/>
        <v>1124803</v>
      </c>
      <c r="R21" s="17">
        <f t="shared" si="8"/>
        <v>771169</v>
      </c>
      <c r="S21" s="21" t="str">
        <f t="shared" si="9"/>
        <v>No</v>
      </c>
      <c r="T21" s="21" t="str">
        <f t="shared" si="10"/>
        <v>No</v>
      </c>
      <c r="U21" s="21" t="str">
        <f t="shared" si="11"/>
        <v>No</v>
      </c>
    </row>
    <row r="22" ht="15.75" customHeight="1">
      <c r="A22" s="16">
        <v>2016.0</v>
      </c>
      <c r="B22" s="17">
        <f>'UCI Other Sockeye Data'!X25</f>
        <v>308201.479</v>
      </c>
      <c r="C22" s="17">
        <f>'UCI Other Sockeye Data'!AD25</f>
        <v>48990</v>
      </c>
      <c r="D22" s="17"/>
      <c r="E22" s="17">
        <f>'UCI Other Sockeye Data'!AG25</f>
        <v>60792</v>
      </c>
      <c r="F22" s="24" t="str">
        <f>'UCI Other Sockeye Data'!AH25</f>
        <v>NA</v>
      </c>
      <c r="G22" s="18">
        <f>'UCI Other Sockeye Data'!AI25</f>
        <v>14333</v>
      </c>
      <c r="H22" s="17">
        <f>'UCI Other Sockeye Data'!AJ25</f>
        <v>46202</v>
      </c>
      <c r="I22" s="17">
        <f>'UCI Other Sockeye Data'!AK25</f>
        <v>121327</v>
      </c>
      <c r="J22" s="17">
        <f t="shared" si="1"/>
        <v>429528.479</v>
      </c>
      <c r="K22" s="17">
        <f>'UCI Other Sockeye Data'!AM25</f>
        <v>80000</v>
      </c>
      <c r="L22" s="17">
        <f t="shared" si="2"/>
        <v>90317</v>
      </c>
      <c r="M22" s="20">
        <f t="shared" si="3"/>
        <v>0.192001298</v>
      </c>
      <c r="N22" s="20">
        <f t="shared" si="4"/>
        <v>0.2889591563</v>
      </c>
      <c r="O22" s="17">
        <f t="shared" si="5"/>
        <v>200000</v>
      </c>
      <c r="P22" s="17">
        <f t="shared" si="6"/>
        <v>685796</v>
      </c>
      <c r="Q22" s="17">
        <f t="shared" si="7"/>
        <v>851745</v>
      </c>
      <c r="R22" s="17">
        <f t="shared" si="8"/>
        <v>565949</v>
      </c>
      <c r="S22" s="21" t="str">
        <f t="shared" si="9"/>
        <v>No</v>
      </c>
      <c r="T22" s="21" t="str">
        <f t="shared" si="10"/>
        <v>No</v>
      </c>
      <c r="U22" s="21" t="str">
        <f t="shared" si="11"/>
        <v>No</v>
      </c>
    </row>
    <row r="23" ht="15.75" customHeight="1">
      <c r="A23" s="16">
        <v>2017.0</v>
      </c>
      <c r="B23" s="17">
        <f>'UCI Other Sockeye Data'!X26</f>
        <v>656080</v>
      </c>
      <c r="C23" s="17">
        <f>'UCI Other Sockeye Data'!AD26</f>
        <v>131865</v>
      </c>
      <c r="D23" s="17"/>
      <c r="E23" s="17">
        <f>'UCI Other Sockeye Data'!AG26</f>
        <v>26986</v>
      </c>
      <c r="F23" s="17">
        <f>'UCI Other Sockeye Data'!AH26</f>
        <v>35731</v>
      </c>
      <c r="G23" s="17">
        <f>'UCI Other Sockeye Data'!AI26</f>
        <v>31866</v>
      </c>
      <c r="H23" s="17">
        <f>'UCI Other Sockeye Data'!AJ26</f>
        <v>61469</v>
      </c>
      <c r="I23" s="17">
        <f>'UCI Other Sockeye Data'!AK26</f>
        <v>156052</v>
      </c>
      <c r="J23" s="17">
        <f t="shared" si="1"/>
        <v>812132</v>
      </c>
      <c r="K23" s="17">
        <f>'UCI Other Sockeye Data'!AM26</f>
        <v>65000</v>
      </c>
      <c r="L23" s="17">
        <f t="shared" si="2"/>
        <v>222917</v>
      </c>
      <c r="M23" s="20">
        <f t="shared" si="3"/>
        <v>0.1663444546</v>
      </c>
      <c r="N23" s="20">
        <f t="shared" si="4"/>
        <v>0.280864777</v>
      </c>
      <c r="O23" s="17">
        <f t="shared" si="5"/>
        <v>192500</v>
      </c>
      <c r="P23" s="17">
        <f t="shared" si="6"/>
        <v>751027</v>
      </c>
      <c r="Q23" s="17">
        <f t="shared" si="7"/>
        <v>897693</v>
      </c>
      <c r="R23" s="17">
        <f t="shared" si="8"/>
        <v>531666</v>
      </c>
      <c r="S23" s="21" t="str">
        <f t="shared" si="9"/>
        <v>No</v>
      </c>
      <c r="T23" s="21" t="str">
        <f t="shared" si="10"/>
        <v>No</v>
      </c>
      <c r="U23" s="21" t="str">
        <f t="shared" si="11"/>
        <v>No</v>
      </c>
    </row>
    <row r="24" ht="15.75" customHeight="1">
      <c r="A24" s="16">
        <v>2018.0</v>
      </c>
      <c r="B24" s="17">
        <f>'UCI Other Sockeye Data'!X27</f>
        <v>361858</v>
      </c>
      <c r="C24" s="17">
        <f>'UCI Other Sockeye Data'!AD27</f>
        <v>79263</v>
      </c>
      <c r="D24" s="17"/>
      <c r="E24" s="17">
        <f>'UCI Other Sockeye Data'!AG27</f>
        <v>20434</v>
      </c>
      <c r="F24" s="17">
        <f>'UCI Other Sockeye Data'!AH27</f>
        <v>30844</v>
      </c>
      <c r="G24" s="17">
        <f>'UCI Other Sockeye Data'!AI27</f>
        <v>23632</v>
      </c>
      <c r="H24" s="17">
        <f>'UCI Other Sockeye Data'!AJ27</f>
        <v>71180</v>
      </c>
      <c r="I24" s="17">
        <f>'UCI Other Sockeye Data'!AK27</f>
        <v>146090</v>
      </c>
      <c r="J24" s="17">
        <f t="shared" si="1"/>
        <v>507948</v>
      </c>
      <c r="K24" s="17">
        <f>'UCI Other Sockeye Data'!AM27</f>
        <v>65000</v>
      </c>
      <c r="L24" s="17">
        <f t="shared" si="2"/>
        <v>160353</v>
      </c>
      <c r="M24" s="20">
        <f t="shared" si="3"/>
        <v>0.1520319807</v>
      </c>
      <c r="N24" s="20">
        <f t="shared" si="4"/>
        <v>0.2828062742</v>
      </c>
      <c r="O24" s="17">
        <f t="shared" si="5"/>
        <v>185000</v>
      </c>
      <c r="P24" s="17">
        <f t="shared" si="6"/>
        <v>771741</v>
      </c>
      <c r="Q24" s="17">
        <f t="shared" si="7"/>
        <v>868786</v>
      </c>
      <c r="R24" s="17">
        <f t="shared" si="8"/>
        <v>467045</v>
      </c>
      <c r="S24" s="21" t="str">
        <f t="shared" si="9"/>
        <v>No</v>
      </c>
      <c r="T24" s="21" t="str">
        <f t="shared" si="10"/>
        <v>No</v>
      </c>
      <c r="U24" s="21" t="str">
        <f t="shared" si="11"/>
        <v>No</v>
      </c>
    </row>
    <row r="25" ht="15.75" customHeight="1">
      <c r="A25" s="16">
        <v>2019.0</v>
      </c>
      <c r="B25" s="17">
        <f>'UCI Other Sockeye Data'!X28</f>
        <v>448705</v>
      </c>
      <c r="C25" s="17">
        <f>'UCI Other Sockeye Data'!AD28</f>
        <v>73049</v>
      </c>
      <c r="D25" s="17"/>
      <c r="E25" s="17">
        <f>'UCI Other Sockeye Data'!AG28</f>
        <v>26303</v>
      </c>
      <c r="F25" s="17">
        <f>'UCI Other Sockeye Data'!AH28</f>
        <v>44145</v>
      </c>
      <c r="G25" s="18">
        <f>'UCI Other Sockeye Data'!AI28</f>
        <v>9699</v>
      </c>
      <c r="H25" s="17">
        <f>'UCI Other Sockeye Data'!AJ28</f>
        <v>75411</v>
      </c>
      <c r="I25" s="17">
        <f>'UCI Other Sockeye Data'!AK28</f>
        <v>155558</v>
      </c>
      <c r="J25" s="17">
        <f t="shared" si="1"/>
        <v>604263</v>
      </c>
      <c r="K25" s="17">
        <f>'UCI Other Sockeye Data'!AM28</f>
        <v>65000</v>
      </c>
      <c r="L25" s="17">
        <f t="shared" si="2"/>
        <v>163607</v>
      </c>
      <c r="M25" s="20">
        <f t="shared" si="3"/>
        <v>0.1301210435</v>
      </c>
      <c r="N25" s="20">
        <f t="shared" si="4"/>
        <v>0.2807745699</v>
      </c>
      <c r="O25" s="17">
        <f t="shared" si="5"/>
        <v>177500</v>
      </c>
      <c r="P25" s="17">
        <f t="shared" si="6"/>
        <v>822351</v>
      </c>
      <c r="Q25" s="17">
        <f t="shared" si="7"/>
        <v>871007</v>
      </c>
      <c r="R25" s="17">
        <f t="shared" si="8"/>
        <v>403656</v>
      </c>
      <c r="S25" s="21" t="str">
        <f t="shared" si="9"/>
        <v>No</v>
      </c>
      <c r="T25" s="21" t="str">
        <f t="shared" si="10"/>
        <v>No</v>
      </c>
      <c r="U25" s="21" t="str">
        <f t="shared" si="11"/>
        <v>No</v>
      </c>
    </row>
    <row r="26" ht="15.75" customHeight="1">
      <c r="A26" s="16">
        <v>2020.0</v>
      </c>
      <c r="B26" s="17">
        <f>'UCI Other Sockeye Data'!X29</f>
        <v>230842</v>
      </c>
      <c r="C26" s="17">
        <f>'UCI Other Sockeye Data'!AD29</f>
        <v>13142</v>
      </c>
      <c r="D26" s="17"/>
      <c r="E26" s="24" t="str">
        <f>'UCI Other Sockeye Data'!AG29</f>
        <v>NS</v>
      </c>
      <c r="F26" s="17">
        <f>'UCI Other Sockeye Data'!AH29</f>
        <v>31219</v>
      </c>
      <c r="G26" s="18">
        <f>'UCI Other Sockeye Data'!AI29</f>
        <v>12074</v>
      </c>
      <c r="H26" s="17">
        <f>'UCI Other Sockeye Data'!AJ29</f>
        <v>64234</v>
      </c>
      <c r="I26" s="17">
        <f>'UCI Other Sockeye Data'!AK29</f>
        <v>107527</v>
      </c>
      <c r="J26" s="17">
        <f t="shared" si="1"/>
        <v>338369</v>
      </c>
      <c r="K26" s="17">
        <f>'UCI Other Sockeye Data'!AM29</f>
        <v>65000</v>
      </c>
      <c r="L26" s="17">
        <f t="shared" si="2"/>
        <v>55669</v>
      </c>
      <c r="M26" s="20">
        <f t="shared" si="3"/>
        <v>0.1286322684</v>
      </c>
      <c r="N26" s="20">
        <f t="shared" si="4"/>
        <v>0.2573555392</v>
      </c>
      <c r="O26" s="17">
        <f t="shared" si="5"/>
        <v>170000</v>
      </c>
      <c r="P26" s="17">
        <f t="shared" si="6"/>
        <v>686554</v>
      </c>
      <c r="Q26" s="17">
        <f t="shared" si="7"/>
        <v>692863</v>
      </c>
      <c r="R26" s="17">
        <f t="shared" si="8"/>
        <v>346309</v>
      </c>
      <c r="S26" s="21" t="str">
        <f t="shared" si="9"/>
        <v>No</v>
      </c>
      <c r="T26" s="21" t="str">
        <f t="shared" si="10"/>
        <v>No</v>
      </c>
      <c r="U26" s="21" t="str">
        <f t="shared" si="11"/>
        <v>No</v>
      </c>
    </row>
    <row r="27" ht="15.75" customHeight="1">
      <c r="A27" s="16">
        <v>2021.0</v>
      </c>
      <c r="B27" s="17">
        <f>'UCI Other Sockeye Data'!X30</f>
        <v>367315</v>
      </c>
      <c r="C27" s="17">
        <f>'UCI Other Sockeye Data'!AD30</f>
        <v>54303</v>
      </c>
      <c r="D27" s="17"/>
      <c r="E27" s="24" t="str">
        <f>'UCI Other Sockeye Data'!AG30</f>
        <v>NS</v>
      </c>
      <c r="F27" s="17">
        <f>'UCI Other Sockeye Data'!AH30</f>
        <v>49440</v>
      </c>
      <c r="G27" s="17">
        <f>'UCI Other Sockeye Data'!AI30</f>
        <v>21993</v>
      </c>
      <c r="H27" s="17">
        <f>'UCI Other Sockeye Data'!AJ30</f>
        <v>99324</v>
      </c>
      <c r="I27" s="17">
        <f>'UCI Other Sockeye Data'!AK30</f>
        <v>170757</v>
      </c>
      <c r="J27" s="17">
        <f t="shared" si="1"/>
        <v>538072</v>
      </c>
      <c r="K27" s="17">
        <f>'UCI Other Sockeye Data'!AM30</f>
        <v>65000</v>
      </c>
      <c r="L27" s="17">
        <f t="shared" si="2"/>
        <v>160060</v>
      </c>
      <c r="M27" s="20">
        <f t="shared" si="3"/>
        <v>0.1255441334</v>
      </c>
      <c r="N27" s="20">
        <f t="shared" si="4"/>
        <v>0.2722830465</v>
      </c>
      <c r="O27" s="17">
        <f t="shared" si="5"/>
        <v>162500</v>
      </c>
      <c r="P27" s="17">
        <f t="shared" si="6"/>
        <v>735984</v>
      </c>
      <c r="Q27" s="17">
        <f t="shared" si="7"/>
        <v>762606</v>
      </c>
      <c r="R27" s="17">
        <f t="shared" si="8"/>
        <v>351622</v>
      </c>
      <c r="S27" s="21" t="str">
        <f t="shared" si="9"/>
        <v>No</v>
      </c>
      <c r="T27" s="21" t="str">
        <f t="shared" si="10"/>
        <v>No</v>
      </c>
      <c r="U27" s="21" t="str">
        <f t="shared" si="11"/>
        <v>No</v>
      </c>
    </row>
    <row r="28" ht="15.75" customHeight="1">
      <c r="A28" s="16">
        <v>2022.0</v>
      </c>
      <c r="B28" s="17"/>
      <c r="C28" s="17"/>
      <c r="D28" s="17"/>
      <c r="E28" s="17"/>
      <c r="F28" s="17"/>
      <c r="G28" s="17"/>
      <c r="H28" s="17"/>
      <c r="I28" s="17"/>
      <c r="J28" s="17"/>
      <c r="K28" s="17"/>
      <c r="L28" s="17"/>
      <c r="M28" s="20"/>
      <c r="N28" s="20"/>
      <c r="O28" s="17"/>
      <c r="P28" s="17"/>
      <c r="Q28" s="17"/>
      <c r="R28" s="17"/>
      <c r="S28" s="21"/>
      <c r="T28" s="21"/>
      <c r="U28" s="21"/>
    </row>
    <row r="29" ht="15.75" customHeight="1">
      <c r="A29" s="25">
        <v>2023.0</v>
      </c>
      <c r="B29" s="26"/>
      <c r="C29" s="26"/>
      <c r="D29" s="26"/>
      <c r="E29" s="26"/>
      <c r="F29" s="26"/>
      <c r="G29" s="26"/>
      <c r="H29" s="26"/>
      <c r="I29" s="26"/>
      <c r="J29" s="26"/>
      <c r="K29" s="26"/>
      <c r="L29" s="26"/>
      <c r="M29" s="27"/>
      <c r="N29" s="27"/>
      <c r="O29" s="26"/>
      <c r="P29" s="26"/>
      <c r="Q29" s="26"/>
      <c r="R29" s="26"/>
      <c r="S29" s="28"/>
      <c r="T29" s="28"/>
      <c r="U29" s="28"/>
    </row>
    <row r="30" ht="15.75" customHeight="1">
      <c r="A30" s="16"/>
      <c r="B30" s="29"/>
      <c r="C30" s="29"/>
      <c r="D30" s="29"/>
      <c r="E30" s="29"/>
      <c r="F30" s="29"/>
      <c r="G30" s="29"/>
      <c r="H30" s="29"/>
      <c r="I30" s="29"/>
      <c r="J30" s="29"/>
      <c r="K30" s="29"/>
      <c r="L30" s="29"/>
      <c r="M30" s="30"/>
      <c r="N30" s="30"/>
      <c r="O30" s="29"/>
      <c r="P30" s="29"/>
      <c r="Q30" s="29"/>
      <c r="R30" s="29"/>
      <c r="S30" s="31"/>
      <c r="T30" s="31"/>
      <c r="U30" s="31"/>
    </row>
    <row r="31" ht="15.75" customHeight="1">
      <c r="A31" s="16" t="s">
        <v>24</v>
      </c>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16" t="s">
        <v>25</v>
      </c>
    </row>
    <row r="33" ht="15.75" customHeight="1">
      <c r="A33" s="16" t="s">
        <v>26</v>
      </c>
    </row>
    <row r="34" ht="15.75" customHeight="1">
      <c r="A34" s="16" t="s">
        <v>27</v>
      </c>
    </row>
    <row r="35" ht="15.75" customHeight="1">
      <c r="A35" s="16" t="s">
        <v>28</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2:U2"/>
    <mergeCell ref="L3:N3"/>
    <mergeCell ref="Q3:R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3" t="s">
        <v>3</v>
      </c>
      <c r="B1" s="33" t="s">
        <v>29</v>
      </c>
      <c r="C1" s="33" t="s">
        <v>30</v>
      </c>
      <c r="D1" s="33" t="s">
        <v>31</v>
      </c>
      <c r="E1" s="34"/>
      <c r="F1" s="33" t="s">
        <v>32</v>
      </c>
      <c r="G1" s="33" t="s">
        <v>33</v>
      </c>
      <c r="H1" s="33" t="s">
        <v>34</v>
      </c>
      <c r="I1" s="34"/>
      <c r="J1" s="34"/>
      <c r="K1" s="34"/>
      <c r="L1" s="34"/>
      <c r="M1" s="34"/>
      <c r="N1" s="34"/>
      <c r="O1" s="34"/>
      <c r="P1" s="34"/>
      <c r="Q1" s="34"/>
      <c r="R1" s="34"/>
      <c r="S1" s="34"/>
      <c r="T1" s="34"/>
      <c r="U1" s="34"/>
      <c r="V1" s="34"/>
      <c r="W1" s="34"/>
      <c r="X1" s="34"/>
      <c r="Y1" s="34"/>
    </row>
    <row r="2">
      <c r="A2" s="35">
        <v>1999.0</v>
      </c>
      <c r="B2" s="36">
        <f t="shared" ref="B2:B26" si="1">F2-G2-H2</f>
        <v>1191000</v>
      </c>
      <c r="F2" s="35">
        <v>3500000.0</v>
      </c>
      <c r="G2" s="37">
        <v>1649000.0</v>
      </c>
      <c r="H2" s="37">
        <v>660000.0</v>
      </c>
    </row>
    <row r="3">
      <c r="A3" s="35">
        <v>2000.0</v>
      </c>
      <c r="B3" s="36">
        <f t="shared" si="1"/>
        <v>1261000</v>
      </c>
      <c r="F3" s="35">
        <v>4500000.0</v>
      </c>
      <c r="G3" s="37">
        <v>2453000.0</v>
      </c>
      <c r="H3" s="37">
        <v>786000.0</v>
      </c>
    </row>
    <row r="4">
      <c r="A4" s="35">
        <v>2001.0</v>
      </c>
      <c r="B4" s="36">
        <f t="shared" si="1"/>
        <v>1074000</v>
      </c>
      <c r="F4" s="35">
        <v>4200000.0</v>
      </c>
      <c r="G4" s="37">
        <v>2438000.0</v>
      </c>
      <c r="H4" s="37">
        <v>688000.0</v>
      </c>
    </row>
    <row r="5">
      <c r="A5" s="35">
        <v>2002.0</v>
      </c>
      <c r="B5" s="36">
        <f t="shared" si="1"/>
        <v>1200000</v>
      </c>
      <c r="F5" s="35">
        <v>3700000.0</v>
      </c>
      <c r="G5" s="37">
        <v>1713000.0</v>
      </c>
      <c r="H5" s="37">
        <v>787000.0</v>
      </c>
    </row>
    <row r="6">
      <c r="A6" s="35">
        <v>2003.0</v>
      </c>
      <c r="B6" s="36">
        <f t="shared" si="1"/>
        <v>1179000</v>
      </c>
      <c r="F6" s="35">
        <v>3900000.0</v>
      </c>
      <c r="G6" s="37">
        <v>2044000.0</v>
      </c>
      <c r="H6" s="37">
        <v>677000.0</v>
      </c>
    </row>
    <row r="7">
      <c r="A7" s="35">
        <v>2004.0</v>
      </c>
      <c r="B7" s="36">
        <f t="shared" si="1"/>
        <v>1280000</v>
      </c>
      <c r="F7" s="35">
        <v>5200000.0</v>
      </c>
      <c r="G7" s="37">
        <v>3193000.0</v>
      </c>
      <c r="H7" s="37">
        <v>727000.0</v>
      </c>
    </row>
    <row r="8">
      <c r="A8" s="35">
        <v>2005.0</v>
      </c>
      <c r="B8" s="36">
        <f t="shared" si="1"/>
        <v>1370000</v>
      </c>
      <c r="F8" s="35">
        <v>5600000.0</v>
      </c>
      <c r="G8" s="37">
        <v>3319000.0</v>
      </c>
      <c r="H8" s="37">
        <v>911000.0</v>
      </c>
    </row>
    <row r="9">
      <c r="A9" s="35">
        <v>2006.0</v>
      </c>
      <c r="B9" s="36">
        <f t="shared" si="1"/>
        <v>814000</v>
      </c>
      <c r="F9" s="35">
        <v>3600000.0</v>
      </c>
      <c r="G9" s="37">
        <v>1849000.0</v>
      </c>
      <c r="H9" s="37">
        <v>937000.0</v>
      </c>
    </row>
    <row r="10">
      <c r="A10" s="35">
        <v>2007.0</v>
      </c>
      <c r="B10" s="36">
        <f t="shared" si="1"/>
        <v>1242000</v>
      </c>
      <c r="F10" s="35">
        <v>4900000.0</v>
      </c>
      <c r="G10" s="37">
        <v>2411000.0</v>
      </c>
      <c r="H10" s="37">
        <v>1247000.0</v>
      </c>
    </row>
    <row r="11">
      <c r="A11" s="35">
        <v>2008.0</v>
      </c>
      <c r="B11" s="36">
        <f t="shared" si="1"/>
        <v>1250000</v>
      </c>
      <c r="F11" s="35">
        <v>5600000.0</v>
      </c>
      <c r="G11" s="37">
        <v>3064000.0</v>
      </c>
      <c r="H11" s="37">
        <v>1286000.0</v>
      </c>
    </row>
    <row r="12">
      <c r="A12" s="35">
        <v>2009.0</v>
      </c>
      <c r="B12" s="36">
        <f t="shared" si="1"/>
        <v>1037000</v>
      </c>
      <c r="F12" s="35">
        <v>4300000.0</v>
      </c>
      <c r="G12" s="37">
        <v>2441000.0</v>
      </c>
      <c r="H12" s="37">
        <v>822000.0</v>
      </c>
    </row>
    <row r="13">
      <c r="A13" s="35">
        <v>2010.0</v>
      </c>
      <c r="B13" s="36">
        <f t="shared" si="1"/>
        <v>1027000</v>
      </c>
      <c r="F13" s="35">
        <v>3600000.0</v>
      </c>
      <c r="G13" s="37">
        <v>1672000.0</v>
      </c>
      <c r="H13" s="37">
        <v>901000.0</v>
      </c>
    </row>
    <row r="14">
      <c r="A14" s="35">
        <v>2011.0</v>
      </c>
      <c r="B14" s="36">
        <f t="shared" si="1"/>
        <v>1530000</v>
      </c>
      <c r="F14" s="35">
        <v>6400000.0</v>
      </c>
      <c r="G14" s="37">
        <v>3941000.0</v>
      </c>
      <c r="H14" s="37">
        <v>929000.0</v>
      </c>
    </row>
    <row r="15">
      <c r="A15" s="35">
        <v>2012.0</v>
      </c>
      <c r="B15" s="36">
        <f t="shared" si="1"/>
        <v>1420000</v>
      </c>
      <c r="F15" s="35">
        <v>6200000.0</v>
      </c>
      <c r="G15" s="37">
        <v>4026000.0</v>
      </c>
      <c r="H15" s="37">
        <v>754000.0</v>
      </c>
    </row>
    <row r="16">
      <c r="A16" s="35">
        <v>2013.0</v>
      </c>
      <c r="B16" s="36">
        <f t="shared" si="1"/>
        <v>1423000</v>
      </c>
      <c r="F16" s="35">
        <v>6700000.0</v>
      </c>
      <c r="G16" s="37">
        <v>4374000.0</v>
      </c>
      <c r="H16" s="37">
        <v>903000.0</v>
      </c>
    </row>
    <row r="17">
      <c r="A17" s="35">
        <v>2014.0</v>
      </c>
      <c r="B17" s="36">
        <f t="shared" si="1"/>
        <v>1246000</v>
      </c>
      <c r="F17" s="35">
        <v>6100000.0</v>
      </c>
      <c r="G17" s="37">
        <v>3792000.0</v>
      </c>
      <c r="H17" s="37">
        <v>1062000.0</v>
      </c>
    </row>
    <row r="18">
      <c r="A18" s="35">
        <v>2015.0</v>
      </c>
      <c r="B18" s="36">
        <f t="shared" si="1"/>
        <v>1158000</v>
      </c>
      <c r="F18" s="35">
        <v>5800000.0</v>
      </c>
      <c r="G18" s="37">
        <v>3550000.0</v>
      </c>
      <c r="H18" s="37">
        <v>1092000.0</v>
      </c>
    </row>
    <row r="19">
      <c r="A19" s="35">
        <v>2016.0</v>
      </c>
      <c r="B19" s="36">
        <f t="shared" si="1"/>
        <v>1521000</v>
      </c>
      <c r="F19" s="35">
        <v>7113000.0</v>
      </c>
      <c r="G19" s="37">
        <v>4731000.0</v>
      </c>
      <c r="H19" s="37">
        <v>861000.0</v>
      </c>
    </row>
    <row r="20">
      <c r="A20" s="35">
        <v>2017.0</v>
      </c>
      <c r="B20" s="36">
        <f t="shared" si="1"/>
        <v>1027000</v>
      </c>
      <c r="F20" s="35">
        <v>4016000.0</v>
      </c>
      <c r="G20" s="37">
        <v>2164000.0</v>
      </c>
      <c r="H20" s="37">
        <v>825000.0</v>
      </c>
    </row>
    <row r="21">
      <c r="A21" s="35">
        <v>2018.0</v>
      </c>
      <c r="B21" s="36">
        <f t="shared" si="1"/>
        <v>1205000</v>
      </c>
      <c r="F21" s="35">
        <v>4556000.0</v>
      </c>
      <c r="G21" s="37">
        <v>2485000.0</v>
      </c>
      <c r="H21" s="37">
        <v>866000.0</v>
      </c>
    </row>
    <row r="22">
      <c r="A22" s="35">
        <v>2019.0</v>
      </c>
      <c r="B22" s="36">
        <f t="shared" si="1"/>
        <v>1348000</v>
      </c>
      <c r="F22" s="35">
        <v>6035000.0</v>
      </c>
      <c r="G22" s="37">
        <v>3814000.0</v>
      </c>
      <c r="H22" s="37">
        <v>873000.0</v>
      </c>
    </row>
    <row r="23">
      <c r="A23" s="35">
        <v>2020.0</v>
      </c>
      <c r="B23" s="36">
        <f t="shared" si="1"/>
        <v>1316000</v>
      </c>
      <c r="F23" s="35">
        <v>4270000.0</v>
      </c>
      <c r="G23" s="37">
        <v>2231000.0</v>
      </c>
      <c r="H23" s="37">
        <v>723000.0</v>
      </c>
    </row>
    <row r="24">
      <c r="A24" s="35">
        <v>2021.0</v>
      </c>
      <c r="B24" s="36">
        <f t="shared" si="1"/>
        <v>1167000</v>
      </c>
      <c r="F24" s="35">
        <v>4373000.0</v>
      </c>
      <c r="G24" s="37">
        <v>2325000.0</v>
      </c>
      <c r="H24" s="37">
        <v>881000.0</v>
      </c>
    </row>
    <row r="25">
      <c r="A25" s="35">
        <v>2022.0</v>
      </c>
      <c r="B25" s="36">
        <f t="shared" si="1"/>
        <v>1124000</v>
      </c>
      <c r="F25" s="35">
        <v>4967000.0</v>
      </c>
      <c r="G25" s="37">
        <v>2902000.0</v>
      </c>
      <c r="H25" s="37">
        <v>941000.0</v>
      </c>
    </row>
    <row r="26">
      <c r="A26" s="35">
        <v>2023.0</v>
      </c>
      <c r="B26" s="36">
        <f t="shared" si="1"/>
        <v>1172368</v>
      </c>
      <c r="F26" s="35">
        <v>5120000.0</v>
      </c>
      <c r="G26" s="37">
        <v>2821170.0</v>
      </c>
      <c r="H26" s="37">
        <v>1126462.0</v>
      </c>
    </row>
    <row r="27">
      <c r="A27" s="35">
        <v>2024.0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8.71"/>
    <col customWidth="1" min="2" max="2" width="11.14"/>
    <col customWidth="1" min="3" max="3" width="9.86"/>
    <col customWidth="1" min="4" max="4" width="10.29"/>
    <col customWidth="1" min="5" max="6" width="10.57"/>
    <col customWidth="1" min="7" max="8" width="11.29"/>
    <col customWidth="1" min="9" max="9" width="2.71"/>
    <col customWidth="1" min="10" max="14" width="8.71"/>
    <col customWidth="1" min="15" max="15" width="2.71"/>
    <col customWidth="1" min="16" max="16" width="12.57"/>
    <col customWidth="1" min="17" max="18" width="8.0"/>
    <col customWidth="1" min="19" max="19" width="9.29"/>
    <col customWidth="1" min="20" max="20" width="2.71"/>
    <col customWidth="1" min="21" max="21" width="14.0"/>
    <col customWidth="1" min="22" max="23" width="12.71"/>
    <col customWidth="1" min="24" max="24" width="15.0"/>
    <col customWidth="1" min="25" max="25" width="2.71"/>
    <col customWidth="1" min="26" max="26" width="17.86"/>
    <col customWidth="1" min="27" max="27" width="15.0"/>
    <col customWidth="1" min="28" max="28" width="2.71"/>
    <col customWidth="1" min="29" max="29" width="19.29"/>
    <col customWidth="1" min="30" max="30" width="15.14"/>
    <col customWidth="1" min="31" max="31" width="2.71"/>
    <col customWidth="1" min="32" max="32" width="9.14"/>
    <col customWidth="1" min="33" max="33" width="12.14"/>
    <col customWidth="1" min="34" max="34" width="8.43"/>
    <col customWidth="1" min="35" max="35" width="10.14"/>
    <col customWidth="1" min="36" max="36" width="8.71"/>
    <col customWidth="1" min="37" max="37" width="9.14"/>
    <col customWidth="1" min="38" max="38" width="2.71"/>
    <col customWidth="1" min="39" max="39" width="13.14"/>
    <col customWidth="1" min="40" max="40" width="2.71"/>
    <col customWidth="1" min="41" max="41" width="11.29"/>
    <col customWidth="1" min="42" max="43" width="10.29"/>
    <col customWidth="1" min="44" max="45" width="8.71"/>
    <col customWidth="1" min="46" max="46" width="10.29"/>
    <col customWidth="1" min="47" max="47" width="10.57"/>
    <col customWidth="1" min="48" max="48" width="13.29"/>
    <col customWidth="1" min="49" max="49" width="14.43"/>
    <col customWidth="1" min="50" max="50" width="14.71"/>
    <col customWidth="1" min="51" max="51" width="12.29"/>
    <col customWidth="1" min="52" max="52" width="8.71"/>
    <col customWidth="1" min="53" max="53" width="15.57"/>
    <col customWidth="1" min="54" max="57" width="8.71"/>
  </cols>
  <sheetData>
    <row r="1">
      <c r="A1" s="38" t="s">
        <v>35</v>
      </c>
      <c r="I1" s="32"/>
      <c r="O1" s="32"/>
      <c r="T1" s="32"/>
      <c r="AE1" s="32"/>
      <c r="AL1" s="32"/>
      <c r="AN1" s="32"/>
    </row>
    <row r="2">
      <c r="I2" s="32"/>
      <c r="AE2" s="32"/>
      <c r="AL2" s="39"/>
      <c r="AM2" s="39"/>
      <c r="AN2" s="39"/>
    </row>
    <row r="3">
      <c r="D3" s="40" t="s">
        <v>36</v>
      </c>
      <c r="E3" s="41">
        <v>5.0</v>
      </c>
      <c r="F3" s="40"/>
      <c r="G3" s="40"/>
      <c r="I3" s="32"/>
      <c r="AE3" s="32"/>
      <c r="AL3" s="40"/>
      <c r="AM3" s="40"/>
      <c r="AN3" s="40"/>
      <c r="AP3" s="38" t="s">
        <v>37</v>
      </c>
    </row>
    <row r="4">
      <c r="D4" s="40" t="s">
        <v>38</v>
      </c>
      <c r="E4" s="42" t="s">
        <v>39</v>
      </c>
      <c r="F4" s="40"/>
      <c r="G4" s="40"/>
      <c r="I4" s="32"/>
      <c r="O4" s="32"/>
      <c r="T4" s="32"/>
      <c r="AE4" s="32"/>
      <c r="AL4" s="23"/>
      <c r="AM4" s="23"/>
      <c r="AN4" s="23"/>
      <c r="AP4" s="38" t="s">
        <v>40</v>
      </c>
    </row>
    <row r="5">
      <c r="B5" s="43" t="s">
        <v>41</v>
      </c>
      <c r="C5" s="44"/>
      <c r="D5" s="44"/>
      <c r="E5" s="44"/>
      <c r="F5" s="44"/>
      <c r="G5" s="44"/>
      <c r="H5" s="45"/>
      <c r="I5" s="32"/>
      <c r="J5" s="43" t="s">
        <v>41</v>
      </c>
      <c r="K5" s="44"/>
      <c r="L5" s="44"/>
      <c r="M5" s="44"/>
      <c r="N5" s="45"/>
      <c r="O5" s="32"/>
      <c r="P5" s="43" t="s">
        <v>41</v>
      </c>
      <c r="Q5" s="44"/>
      <c r="R5" s="44"/>
      <c r="S5" s="45"/>
      <c r="T5" s="32"/>
      <c r="U5" s="46" t="s">
        <v>41</v>
      </c>
      <c r="AE5" s="32"/>
      <c r="AL5" s="23"/>
      <c r="AM5" s="23"/>
      <c r="AN5" s="32"/>
    </row>
    <row r="6" ht="15.0" customHeight="1">
      <c r="A6" s="47"/>
      <c r="B6" s="48" t="s">
        <v>42</v>
      </c>
      <c r="C6" s="49"/>
      <c r="D6" s="49"/>
      <c r="E6" s="49"/>
      <c r="F6" s="49"/>
      <c r="G6" s="49"/>
      <c r="H6" s="49"/>
      <c r="I6" s="38"/>
      <c r="J6" s="48" t="s">
        <v>43</v>
      </c>
      <c r="K6" s="49"/>
      <c r="L6" s="49"/>
      <c r="M6" s="49"/>
      <c r="N6" s="49"/>
      <c r="O6" s="39"/>
      <c r="P6" s="48" t="s">
        <v>44</v>
      </c>
      <c r="Q6" s="49"/>
      <c r="R6" s="49"/>
      <c r="S6" s="49"/>
      <c r="T6" s="38"/>
      <c r="U6" s="50" t="s">
        <v>45</v>
      </c>
      <c r="V6" s="51" t="s">
        <v>46</v>
      </c>
      <c r="W6" s="51" t="s">
        <v>47</v>
      </c>
      <c r="X6" s="50" t="s">
        <v>48</v>
      </c>
      <c r="Y6" s="50"/>
      <c r="Z6" s="50" t="s">
        <v>48</v>
      </c>
      <c r="AA6" s="50" t="s">
        <v>48</v>
      </c>
      <c r="AB6" s="52"/>
      <c r="AC6" s="50" t="s">
        <v>49</v>
      </c>
      <c r="AD6" s="47" t="s">
        <v>50</v>
      </c>
      <c r="AE6" s="32"/>
      <c r="AF6" s="51" t="s">
        <v>51</v>
      </c>
      <c r="AG6" s="53"/>
      <c r="AH6" s="53"/>
      <c r="AI6" s="53"/>
      <c r="AJ6" s="53"/>
      <c r="AK6" s="53"/>
      <c r="AL6" s="39"/>
      <c r="AM6" s="51" t="s">
        <v>52</v>
      </c>
      <c r="AN6" s="39"/>
      <c r="AO6" s="54"/>
      <c r="AP6" s="55" t="s">
        <v>2</v>
      </c>
      <c r="AQ6" s="49"/>
      <c r="AR6" s="49"/>
      <c r="AS6" s="56"/>
      <c r="AT6" s="54"/>
      <c r="AU6" s="48" t="s">
        <v>2</v>
      </c>
      <c r="AV6" s="49"/>
      <c r="AW6" s="48" t="s">
        <v>53</v>
      </c>
      <c r="AX6" s="49"/>
      <c r="AY6" s="57" t="s">
        <v>54</v>
      </c>
      <c r="AZ6" s="58" t="s">
        <v>55</v>
      </c>
      <c r="BA6" s="38" t="s">
        <v>56</v>
      </c>
    </row>
    <row r="7">
      <c r="A7" s="59" t="s">
        <v>3</v>
      </c>
      <c r="B7" s="60" t="s">
        <v>57</v>
      </c>
      <c r="C7" s="60" t="s">
        <v>58</v>
      </c>
      <c r="D7" s="61" t="s">
        <v>59</v>
      </c>
      <c r="E7" s="61" t="s">
        <v>60</v>
      </c>
      <c r="F7" s="61" t="s">
        <v>61</v>
      </c>
      <c r="G7" s="61" t="s">
        <v>62</v>
      </c>
      <c r="H7" s="62" t="s">
        <v>45</v>
      </c>
      <c r="I7" s="32"/>
      <c r="J7" s="59" t="s">
        <v>63</v>
      </c>
      <c r="K7" s="59" t="s">
        <v>64</v>
      </c>
      <c r="L7" s="59" t="s">
        <v>65</v>
      </c>
      <c r="M7" s="59" t="s">
        <v>66</v>
      </c>
      <c r="N7" s="63" t="s">
        <v>45</v>
      </c>
      <c r="O7" s="40"/>
      <c r="P7" s="59" t="s">
        <v>67</v>
      </c>
      <c r="Q7" s="59" t="s">
        <v>68</v>
      </c>
      <c r="R7" s="59" t="s">
        <v>69</v>
      </c>
      <c r="S7" s="63" t="s">
        <v>45</v>
      </c>
      <c r="T7" s="40"/>
      <c r="U7" s="64" t="s">
        <v>70</v>
      </c>
      <c r="V7" s="65" t="s">
        <v>71</v>
      </c>
      <c r="W7" s="59" t="s">
        <v>71</v>
      </c>
      <c r="X7" s="63" t="s">
        <v>71</v>
      </c>
      <c r="Y7" s="63"/>
      <c r="Z7" s="63" t="s">
        <v>72</v>
      </c>
      <c r="AA7" s="63" t="s">
        <v>73</v>
      </c>
      <c r="AB7" s="66"/>
      <c r="AC7" s="63" t="s">
        <v>74</v>
      </c>
      <c r="AD7" s="63" t="s">
        <v>75</v>
      </c>
      <c r="AE7" s="40"/>
      <c r="AF7" s="59" t="s">
        <v>6</v>
      </c>
      <c r="AG7" s="59" t="s">
        <v>7</v>
      </c>
      <c r="AH7" s="59" t="s">
        <v>8</v>
      </c>
      <c r="AI7" s="59" t="s">
        <v>9</v>
      </c>
      <c r="AJ7" s="59" t="s">
        <v>10</v>
      </c>
      <c r="AK7" s="63" t="s">
        <v>45</v>
      </c>
      <c r="AL7" s="66"/>
      <c r="AM7" s="63" t="s">
        <v>76</v>
      </c>
      <c r="AN7" s="40"/>
      <c r="AO7" s="59" t="s">
        <v>77</v>
      </c>
      <c r="AP7" s="59" t="s">
        <v>78</v>
      </c>
      <c r="AQ7" s="59" t="s">
        <v>79</v>
      </c>
      <c r="AR7" s="59" t="s">
        <v>80</v>
      </c>
      <c r="AS7" s="59" t="s">
        <v>81</v>
      </c>
      <c r="AT7" s="59" t="s">
        <v>82</v>
      </c>
      <c r="AU7" s="59" t="s">
        <v>83</v>
      </c>
      <c r="AV7" s="59" t="s">
        <v>84</v>
      </c>
      <c r="AW7" s="59" t="s">
        <v>21</v>
      </c>
      <c r="AX7" s="59" t="s">
        <v>22</v>
      </c>
      <c r="AY7" s="67"/>
      <c r="AZ7" s="67"/>
    </row>
    <row r="8">
      <c r="A8" s="36">
        <v>1999.0</v>
      </c>
      <c r="B8" s="23">
        <v>1413995.0</v>
      </c>
      <c r="C8" s="23">
        <v>1092946.0</v>
      </c>
      <c r="D8" s="23">
        <v>114454.0</v>
      </c>
      <c r="E8" s="23">
        <v>59123.0</v>
      </c>
      <c r="F8" s="68">
        <f t="shared" ref="F8:F31" si="1">SUM(C8:E8)</f>
        <v>1266523</v>
      </c>
      <c r="G8" s="23">
        <v>11766.0</v>
      </c>
      <c r="H8" s="69">
        <f t="shared" ref="H8:H30" si="2">SUM(B8:E8,G8)</f>
        <v>2692284</v>
      </c>
      <c r="J8" s="23">
        <v>1168.0</v>
      </c>
      <c r="K8" s="70">
        <v>1282.0</v>
      </c>
      <c r="L8" s="70">
        <v>177925.0</v>
      </c>
      <c r="M8" s="70">
        <v>112871.0</v>
      </c>
      <c r="N8" s="71">
        <f t="shared" ref="N8:N30" si="3">SUM(J8:M8)</f>
        <v>293246</v>
      </c>
      <c r="O8" s="23"/>
      <c r="P8" s="72">
        <v>208589.0</v>
      </c>
      <c r="Q8" s="36">
        <v>599.0</v>
      </c>
      <c r="R8" s="72">
        <v>3037.0</v>
      </c>
      <c r="S8" s="73">
        <f t="shared" ref="S8:S30" si="4">P8+Q8+R8</f>
        <v>212225</v>
      </c>
      <c r="T8" s="72"/>
      <c r="U8" s="69">
        <f t="shared" ref="U8:U30" si="5">H8+N8+S8</f>
        <v>3197755</v>
      </c>
      <c r="V8" s="23">
        <v>2035292.0</v>
      </c>
      <c r="W8" s="23">
        <v>513888.0</v>
      </c>
      <c r="X8" s="69">
        <f t="shared" ref="X8:X30" si="6">U8-(V8+W8)</f>
        <v>648575</v>
      </c>
      <c r="Y8" s="74"/>
      <c r="Z8" s="75">
        <f>'Additional Data'!D4</f>
        <v>0.2580095418</v>
      </c>
      <c r="AA8" s="69">
        <f t="shared" ref="AA8:AA30" si="7">ROUND(B8*Z8,0)</f>
        <v>364824</v>
      </c>
      <c r="AB8" s="74"/>
      <c r="AC8" s="76">
        <v>0.42986184533891564</v>
      </c>
      <c r="AD8" s="69">
        <f t="shared" ref="AD8:AD30" si="8">ROUND(B8*Z8*AC8,0)</f>
        <v>156824</v>
      </c>
      <c r="AE8" s="32"/>
      <c r="AF8" s="77">
        <v>99029.0</v>
      </c>
      <c r="AG8" s="78"/>
      <c r="AH8" s="78"/>
      <c r="AI8" s="79">
        <v>18943.0</v>
      </c>
      <c r="AJ8" s="80">
        <v>26746.0</v>
      </c>
      <c r="AK8" s="81">
        <f t="shared" ref="AK8:AK17" si="9">AF8+AJ8</f>
        <v>125775</v>
      </c>
      <c r="AL8" s="74"/>
      <c r="AM8" s="74">
        <f>SUM('Additional Data'!W3:AA3)</f>
        <v>150000</v>
      </c>
      <c r="AN8" s="23"/>
      <c r="AO8" s="23">
        <f t="shared" ref="AO8:AO30" si="10">X8+AK8</f>
        <v>774350</v>
      </c>
      <c r="AP8" s="23">
        <f t="shared" ref="AP8:AP30" si="11">AO8-(X8-AD8)-AM8</f>
        <v>132599</v>
      </c>
      <c r="AS8" s="23"/>
      <c r="AT8" s="23"/>
      <c r="AU8" s="23"/>
      <c r="AV8" s="23"/>
      <c r="BD8" s="23"/>
      <c r="BE8" s="23"/>
    </row>
    <row r="9">
      <c r="A9" s="36">
        <v>2000.0</v>
      </c>
      <c r="B9" s="23">
        <v>656427.0</v>
      </c>
      <c r="C9" s="23">
        <v>529747.0</v>
      </c>
      <c r="D9" s="23">
        <v>92477.0</v>
      </c>
      <c r="E9" s="23">
        <v>43831.0</v>
      </c>
      <c r="F9" s="68">
        <f t="shared" si="1"/>
        <v>666055</v>
      </c>
      <c r="G9" s="23">
        <v>9450.0</v>
      </c>
      <c r="H9" s="69">
        <f t="shared" si="2"/>
        <v>1331932</v>
      </c>
      <c r="J9" s="23">
        <v>1018.0</v>
      </c>
      <c r="K9" s="70">
        <v>794.0</v>
      </c>
      <c r="L9" s="70">
        <v>158878.0</v>
      </c>
      <c r="M9" s="70">
        <v>174853.0</v>
      </c>
      <c r="N9" s="71">
        <f t="shared" si="3"/>
        <v>335543</v>
      </c>
      <c r="O9" s="23"/>
      <c r="P9" s="72">
        <v>149267.0</v>
      </c>
      <c r="Q9" s="36">
        <v>442.0</v>
      </c>
      <c r="R9" s="72">
        <v>2933.0</v>
      </c>
      <c r="S9" s="73">
        <f t="shared" si="4"/>
        <v>152642</v>
      </c>
      <c r="T9" s="72"/>
      <c r="U9" s="69">
        <f t="shared" si="5"/>
        <v>1820117</v>
      </c>
      <c r="V9" s="23">
        <v>1117880.0</v>
      </c>
      <c r="W9" s="23">
        <v>267379.0</v>
      </c>
      <c r="X9" s="69">
        <f t="shared" si="6"/>
        <v>434858</v>
      </c>
      <c r="Y9" s="74"/>
      <c r="Z9" s="75">
        <f>'Additional Data'!D5</f>
        <v>0.3306845863</v>
      </c>
      <c r="AA9" s="69">
        <f t="shared" si="7"/>
        <v>217070</v>
      </c>
      <c r="AB9" s="74"/>
      <c r="AC9" s="76">
        <v>0.5487319991408032</v>
      </c>
      <c r="AD9" s="69">
        <f t="shared" si="8"/>
        <v>119113</v>
      </c>
      <c r="AE9" s="32"/>
      <c r="AF9" s="23">
        <v>133094.0</v>
      </c>
      <c r="AG9" s="78"/>
      <c r="AH9" s="78"/>
      <c r="AI9" s="79">
        <v>11987.0</v>
      </c>
      <c r="AJ9" s="80">
        <v>19533.0</v>
      </c>
      <c r="AK9" s="74">
        <f t="shared" si="9"/>
        <v>152627</v>
      </c>
      <c r="AL9" s="74"/>
      <c r="AM9" s="74">
        <f>SUM('Additional Data'!W4:AA4)</f>
        <v>150000</v>
      </c>
      <c r="AN9" s="23"/>
      <c r="AO9" s="23">
        <f t="shared" si="10"/>
        <v>587485</v>
      </c>
      <c r="AP9" s="23">
        <f t="shared" si="11"/>
        <v>121740</v>
      </c>
      <c r="AS9" s="23"/>
      <c r="AT9" s="23"/>
      <c r="AU9" s="23"/>
      <c r="AV9" s="23"/>
      <c r="BD9" s="23"/>
      <c r="BE9" s="23"/>
    </row>
    <row r="10">
      <c r="A10" s="36">
        <v>2001.0</v>
      </c>
      <c r="B10" s="23">
        <v>846275.0</v>
      </c>
      <c r="C10" s="23">
        <v>870019.0</v>
      </c>
      <c r="D10" s="23">
        <v>59709.0</v>
      </c>
      <c r="E10" s="23">
        <v>50848.0</v>
      </c>
      <c r="F10" s="68">
        <f t="shared" si="1"/>
        <v>980576</v>
      </c>
      <c r="G10" s="23">
        <v>3381.0</v>
      </c>
      <c r="H10" s="69">
        <f t="shared" si="2"/>
        <v>1830232</v>
      </c>
      <c r="J10" s="23">
        <v>954.0</v>
      </c>
      <c r="K10" s="70">
        <v>1342.0</v>
      </c>
      <c r="L10" s="70">
        <v>132987.0</v>
      </c>
      <c r="M10" s="70">
        <v>150324.0</v>
      </c>
      <c r="N10" s="71">
        <f t="shared" si="3"/>
        <v>285607</v>
      </c>
      <c r="O10" s="23"/>
      <c r="P10" s="72">
        <v>218688.0</v>
      </c>
      <c r="Q10" s="36">
        <v>686.0</v>
      </c>
      <c r="R10" s="72">
        <v>4633.0</v>
      </c>
      <c r="S10" s="73">
        <f t="shared" si="4"/>
        <v>224007</v>
      </c>
      <c r="T10" s="72"/>
      <c r="U10" s="69">
        <f t="shared" si="5"/>
        <v>2339846</v>
      </c>
      <c r="V10" s="23">
        <v>1451441.0</v>
      </c>
      <c r="W10" s="23">
        <v>432324.0</v>
      </c>
      <c r="X10" s="69">
        <f t="shared" si="6"/>
        <v>456081</v>
      </c>
      <c r="Y10" s="74"/>
      <c r="Z10" s="75">
        <f>'Additional Data'!D6</f>
        <v>0.2655227462</v>
      </c>
      <c r="AA10" s="69">
        <f t="shared" si="7"/>
        <v>224705</v>
      </c>
      <c r="AB10" s="74"/>
      <c r="AC10" s="76">
        <v>0.48512776579716993</v>
      </c>
      <c r="AD10" s="69">
        <f t="shared" si="8"/>
        <v>109011</v>
      </c>
      <c r="AE10" s="32"/>
      <c r="AF10" s="77">
        <v>83532.0</v>
      </c>
      <c r="AG10" s="78"/>
      <c r="AH10" s="78"/>
      <c r="AI10" s="79"/>
      <c r="AJ10" s="80">
        <v>43469.0</v>
      </c>
      <c r="AK10" s="81">
        <f t="shared" si="9"/>
        <v>127001</v>
      </c>
      <c r="AL10" s="74"/>
      <c r="AM10" s="74">
        <f>SUM('Additional Data'!W5:AA5)</f>
        <v>150000</v>
      </c>
      <c r="AN10" s="23"/>
      <c r="AO10" s="23">
        <f t="shared" si="10"/>
        <v>583082</v>
      </c>
      <c r="AP10" s="23">
        <f t="shared" si="11"/>
        <v>86012</v>
      </c>
      <c r="AQ10" s="76"/>
      <c r="AR10" s="76"/>
      <c r="AS10" s="23"/>
      <c r="AT10" s="23"/>
      <c r="AU10" s="23"/>
      <c r="AV10" s="23"/>
      <c r="AW10" s="82"/>
      <c r="AX10" s="82"/>
      <c r="AY10" s="82"/>
      <c r="AZ10" s="82"/>
      <c r="BD10" s="23"/>
      <c r="BE10" s="23"/>
    </row>
    <row r="11">
      <c r="A11" s="36">
        <v>2002.0</v>
      </c>
      <c r="B11" s="23">
        <v>1367251.0</v>
      </c>
      <c r="C11" s="23">
        <v>1303158.0</v>
      </c>
      <c r="D11" s="23">
        <v>69609.0</v>
      </c>
      <c r="E11" s="23">
        <v>33100.0</v>
      </c>
      <c r="F11" s="68">
        <f t="shared" si="1"/>
        <v>1405867</v>
      </c>
      <c r="G11" s="23">
        <v>37983.0</v>
      </c>
      <c r="H11" s="69">
        <f t="shared" si="2"/>
        <v>2811101</v>
      </c>
      <c r="J11" s="23">
        <v>952.0</v>
      </c>
      <c r="K11" s="70">
        <v>796.0</v>
      </c>
      <c r="L11" s="70">
        <v>173731.0</v>
      </c>
      <c r="M11" s="70">
        <v>155299.0</v>
      </c>
      <c r="N11" s="71">
        <f t="shared" si="3"/>
        <v>330778</v>
      </c>
      <c r="O11" s="23"/>
      <c r="P11" s="72">
        <v>259623.0</v>
      </c>
      <c r="Q11" s="36">
        <v>623.0</v>
      </c>
      <c r="R11" s="72">
        <v>3722.0</v>
      </c>
      <c r="S11" s="73">
        <f t="shared" si="4"/>
        <v>263968</v>
      </c>
      <c r="T11" s="72"/>
      <c r="U11" s="69">
        <f t="shared" si="5"/>
        <v>3405847</v>
      </c>
      <c r="V11" s="23">
        <v>2340146.0</v>
      </c>
      <c r="W11" s="23">
        <v>431503.0</v>
      </c>
      <c r="X11" s="69">
        <f t="shared" si="6"/>
        <v>634198</v>
      </c>
      <c r="Y11" s="74"/>
      <c r="Z11" s="75">
        <f>'Additional Data'!D7</f>
        <v>0.2480360806</v>
      </c>
      <c r="AA11" s="69">
        <f t="shared" si="7"/>
        <v>339128</v>
      </c>
      <c r="AB11" s="74"/>
      <c r="AC11" s="76">
        <v>0.42373035382676627</v>
      </c>
      <c r="AD11" s="69">
        <f t="shared" si="8"/>
        <v>143699</v>
      </c>
      <c r="AE11" s="32"/>
      <c r="AF11" s="77">
        <v>78591.0</v>
      </c>
      <c r="AG11" s="78"/>
      <c r="AH11" s="78"/>
      <c r="AI11" s="79"/>
      <c r="AJ11" s="78">
        <v>90483.0</v>
      </c>
      <c r="AK11" s="74">
        <f t="shared" si="9"/>
        <v>169074</v>
      </c>
      <c r="AL11" s="74"/>
      <c r="AM11" s="74">
        <f>SUM('Additional Data'!W6:AA6)</f>
        <v>110000</v>
      </c>
      <c r="AN11" s="23"/>
      <c r="AO11" s="23">
        <f t="shared" si="10"/>
        <v>803272</v>
      </c>
      <c r="AP11" s="23">
        <f t="shared" si="11"/>
        <v>202773</v>
      </c>
      <c r="AQ11" s="76"/>
      <c r="AR11" s="76"/>
      <c r="AS11" s="23"/>
      <c r="AT11" s="23"/>
      <c r="AU11" s="23"/>
      <c r="AV11" s="23"/>
      <c r="AW11" s="82"/>
      <c r="AX11" s="82"/>
      <c r="AY11" s="82"/>
      <c r="AZ11" s="82"/>
      <c r="BD11" s="23"/>
      <c r="BE11" s="23"/>
    </row>
    <row r="12">
      <c r="A12" s="36">
        <v>2003.0</v>
      </c>
      <c r="B12" s="23">
        <v>1593638.0</v>
      </c>
      <c r="C12" s="23">
        <v>1746841.0</v>
      </c>
      <c r="D12" s="23">
        <v>87193.0</v>
      </c>
      <c r="E12" s="23">
        <v>48489.0</v>
      </c>
      <c r="F12" s="68">
        <f t="shared" si="1"/>
        <v>1882523</v>
      </c>
      <c r="G12" s="23">
        <v>13968.0</v>
      </c>
      <c r="H12" s="69">
        <f t="shared" si="2"/>
        <v>3490129</v>
      </c>
      <c r="J12" s="23">
        <v>1077.0</v>
      </c>
      <c r="K12" s="70">
        <v>1410.0</v>
      </c>
      <c r="L12" s="70">
        <v>174178.0</v>
      </c>
      <c r="M12" s="70">
        <v>194153.0</v>
      </c>
      <c r="N12" s="71">
        <f t="shared" si="3"/>
        <v>370818</v>
      </c>
      <c r="O12" s="23"/>
      <c r="P12" s="72">
        <v>298831.0</v>
      </c>
      <c r="Q12" s="36">
        <v>544.0</v>
      </c>
      <c r="R12" s="72">
        <v>5993.0</v>
      </c>
      <c r="S12" s="73">
        <f t="shared" si="4"/>
        <v>305368</v>
      </c>
      <c r="T12" s="72"/>
      <c r="U12" s="69">
        <f t="shared" si="5"/>
        <v>4166315</v>
      </c>
      <c r="V12" s="23">
        <v>3037279.0</v>
      </c>
      <c r="W12" s="23">
        <v>508704.0</v>
      </c>
      <c r="X12" s="69">
        <f t="shared" si="6"/>
        <v>620332</v>
      </c>
      <c r="Y12" s="74"/>
      <c r="Z12" s="75">
        <f>'Additional Data'!D8</f>
        <v>0.3149923491</v>
      </c>
      <c r="AA12" s="69">
        <f t="shared" si="7"/>
        <v>501984</v>
      </c>
      <c r="AB12" s="74"/>
      <c r="AC12" s="76">
        <v>0.46605832064747454</v>
      </c>
      <c r="AD12" s="69">
        <f t="shared" si="8"/>
        <v>233954</v>
      </c>
      <c r="AE12" s="32"/>
      <c r="AF12" s="23">
        <v>180813.0</v>
      </c>
      <c r="AG12" s="78"/>
      <c r="AH12" s="78"/>
      <c r="AI12" s="79"/>
      <c r="AJ12" s="78">
        <v>92298.0</v>
      </c>
      <c r="AK12" s="74">
        <f t="shared" si="9"/>
        <v>273111</v>
      </c>
      <c r="AL12" s="74"/>
      <c r="AM12" s="74">
        <f>SUM('Additional Data'!W7:AA7)</f>
        <v>110000</v>
      </c>
      <c r="AN12" s="23"/>
      <c r="AO12" s="23">
        <f t="shared" si="10"/>
        <v>893443</v>
      </c>
      <c r="AP12" s="23">
        <f t="shared" si="11"/>
        <v>397065</v>
      </c>
      <c r="AQ12" s="76">
        <f t="shared" ref="AQ12:AQ30" si="12">SUM(AD8:AD12)/SUM(AO8:AO12)</f>
        <v>0.2094118791</v>
      </c>
      <c r="AR12" s="76">
        <f t="shared" ref="AR12:AR30" si="13">SUM(AP8:AP12)/SUM(AO8:AO12)</f>
        <v>0.2581779268</v>
      </c>
      <c r="AS12" s="23">
        <f t="shared" ref="AS12:AS30" si="14">SUM(AM8:AM12)/2</f>
        <v>335000</v>
      </c>
      <c r="AT12" s="23">
        <f t="shared" ref="AT12:AT30" si="15">SUM(AK8:AK12)</f>
        <v>847588</v>
      </c>
      <c r="AU12" s="23">
        <f t="shared" ref="AU12:AU30" si="16">SUM(AP8:AP12)</f>
        <v>940189</v>
      </c>
      <c r="AV12" s="23">
        <f t="shared" ref="AV12:AV30" si="17">SUM(AD8:AD12)</f>
        <v>762601</v>
      </c>
      <c r="AW12" s="82" t="str">
        <f t="shared" ref="AW12:AW30" si="18">IF(AQ12&gt;AR12,"Yes","No")</f>
        <v>No</v>
      </c>
      <c r="AX12" s="82" t="str">
        <f t="shared" ref="AX12:AX30" si="19">IF(AT12&lt;AS12,"Yes","No")</f>
        <v>No</v>
      </c>
      <c r="AY12" s="82" t="str">
        <f t="shared" ref="AY12:AY30" si="20">IF(AV12&lt;=AU12,"No","Yes")</f>
        <v>No</v>
      </c>
      <c r="AZ12" s="82" t="str">
        <f t="shared" ref="AZ12:AZ30" si="21">IF(AK12&lt;AM12,"Yes","No")</f>
        <v>No</v>
      </c>
      <c r="BA12" s="82" t="str">
        <f t="shared" ref="BA12:BA17" si="22">IF(OR(AF12&lt;90000,AJ12&lt;20000),"Yes","No")</f>
        <v>No</v>
      </c>
      <c r="BD12" s="23"/>
      <c r="BE12" s="23"/>
    </row>
    <row r="13">
      <c r="A13" s="36">
        <v>2004.0</v>
      </c>
      <c r="B13" s="23">
        <v>2529642.0</v>
      </c>
      <c r="C13" s="23">
        <v>2235810.0</v>
      </c>
      <c r="D13" s="23">
        <v>134356.0</v>
      </c>
      <c r="E13" s="23">
        <v>27276.0</v>
      </c>
      <c r="F13" s="68">
        <f t="shared" si="1"/>
        <v>2397442</v>
      </c>
      <c r="G13" s="23">
        <v>10677.0</v>
      </c>
      <c r="H13" s="69">
        <f t="shared" si="2"/>
        <v>4937761</v>
      </c>
      <c r="J13" s="23">
        <v>280.0</v>
      </c>
      <c r="K13" s="70">
        <v>733.0</v>
      </c>
      <c r="L13" s="70">
        <v>180148.0</v>
      </c>
      <c r="M13" s="70">
        <v>196258.0</v>
      </c>
      <c r="N13" s="71">
        <f t="shared" si="3"/>
        <v>377419</v>
      </c>
      <c r="O13" s="23"/>
      <c r="P13" s="72">
        <v>350091.0</v>
      </c>
      <c r="Q13" s="36">
        <v>484.0</v>
      </c>
      <c r="R13" s="72">
        <v>5237.0</v>
      </c>
      <c r="S13" s="73">
        <f t="shared" si="4"/>
        <v>355812</v>
      </c>
      <c r="T13" s="72"/>
      <c r="U13" s="69">
        <f t="shared" si="5"/>
        <v>5670992</v>
      </c>
      <c r="V13" s="23">
        <v>4014594.0</v>
      </c>
      <c r="W13" s="23">
        <v>896960.0</v>
      </c>
      <c r="X13" s="69">
        <f t="shared" si="6"/>
        <v>759438</v>
      </c>
      <c r="Y13" s="74"/>
      <c r="Z13" s="75">
        <f>'Additional Data'!D9</f>
        <v>0.1990279564</v>
      </c>
      <c r="AA13" s="69">
        <f t="shared" si="7"/>
        <v>503469</v>
      </c>
      <c r="AB13" s="74"/>
      <c r="AC13" s="76">
        <v>0.4325996524409383</v>
      </c>
      <c r="AD13" s="69">
        <f t="shared" si="8"/>
        <v>217801</v>
      </c>
      <c r="AE13" s="32"/>
      <c r="AF13" s="77">
        <v>71281.0</v>
      </c>
      <c r="AG13" s="78"/>
      <c r="AH13" s="78"/>
      <c r="AI13" s="79"/>
      <c r="AJ13" s="78">
        <v>22157.0</v>
      </c>
      <c r="AK13" s="81">
        <f t="shared" si="9"/>
        <v>93438</v>
      </c>
      <c r="AL13" s="74"/>
      <c r="AM13" s="74">
        <f>SUM('Additional Data'!W8:AA8)</f>
        <v>110000</v>
      </c>
      <c r="AN13" s="23"/>
      <c r="AO13" s="23">
        <f t="shared" si="10"/>
        <v>852876</v>
      </c>
      <c r="AP13" s="23">
        <f t="shared" si="11"/>
        <v>201239</v>
      </c>
      <c r="AQ13" s="76">
        <f t="shared" si="12"/>
        <v>0.2213825327</v>
      </c>
      <c r="AR13" s="76">
        <f t="shared" si="13"/>
        <v>0.2711790736</v>
      </c>
      <c r="AS13" s="23">
        <f t="shared" si="14"/>
        <v>315000</v>
      </c>
      <c r="AT13" s="23">
        <f t="shared" si="15"/>
        <v>815251</v>
      </c>
      <c r="AU13" s="23">
        <f t="shared" si="16"/>
        <v>1008829</v>
      </c>
      <c r="AV13" s="23">
        <f t="shared" si="17"/>
        <v>823578</v>
      </c>
      <c r="AW13" s="82" t="str">
        <f t="shared" si="18"/>
        <v>No</v>
      </c>
      <c r="AX13" s="82" t="str">
        <f t="shared" si="19"/>
        <v>No</v>
      </c>
      <c r="AY13" s="82" t="str">
        <f t="shared" si="20"/>
        <v>No</v>
      </c>
      <c r="AZ13" s="82" t="str">
        <f t="shared" si="21"/>
        <v>Yes</v>
      </c>
      <c r="BA13" s="82" t="str">
        <f t="shared" si="22"/>
        <v>Yes</v>
      </c>
      <c r="BD13" s="23"/>
      <c r="BE13" s="23"/>
    </row>
    <row r="14">
      <c r="A14" s="36">
        <v>2005.0</v>
      </c>
      <c r="B14" s="23">
        <v>2520327.0</v>
      </c>
      <c r="C14" s="23">
        <v>2534345.0</v>
      </c>
      <c r="D14" s="23">
        <v>157612.0</v>
      </c>
      <c r="E14" s="23">
        <v>26415.0</v>
      </c>
      <c r="F14" s="68">
        <f t="shared" si="1"/>
        <v>2718372</v>
      </c>
      <c r="G14" s="23">
        <v>12064.0</v>
      </c>
      <c r="H14" s="69">
        <f t="shared" si="2"/>
        <v>5250763</v>
      </c>
      <c r="J14" s="23">
        <v>1097.0</v>
      </c>
      <c r="K14" s="70">
        <v>799.0</v>
      </c>
      <c r="L14" s="70">
        <v>150213.0</v>
      </c>
      <c r="M14" s="70">
        <v>218481.0</v>
      </c>
      <c r="N14" s="71">
        <f t="shared" si="3"/>
        <v>370590</v>
      </c>
      <c r="O14" s="23"/>
      <c r="P14" s="72">
        <v>369776.0</v>
      </c>
      <c r="Q14" s="36">
        <v>238.0</v>
      </c>
      <c r="R14" s="72">
        <v>7134.0</v>
      </c>
      <c r="S14" s="73">
        <f t="shared" si="4"/>
        <v>377148</v>
      </c>
      <c r="T14" s="72"/>
      <c r="U14" s="69">
        <f t="shared" si="5"/>
        <v>5998501</v>
      </c>
      <c r="V14" s="23">
        <v>4455170.0</v>
      </c>
      <c r="W14" s="23">
        <v>866953.0</v>
      </c>
      <c r="X14" s="69">
        <f t="shared" si="6"/>
        <v>676378</v>
      </c>
      <c r="Y14" s="74"/>
      <c r="Z14" s="75">
        <f>'Additional Data'!D10</f>
        <v>0.062</v>
      </c>
      <c r="AA14" s="69">
        <f t="shared" si="7"/>
        <v>156260</v>
      </c>
      <c r="AB14" s="74"/>
      <c r="AC14" s="76">
        <v>0.3927619312890748</v>
      </c>
      <c r="AD14" s="69">
        <f t="shared" si="8"/>
        <v>61373</v>
      </c>
      <c r="AE14" s="32"/>
      <c r="AF14" s="77">
        <v>36921.0</v>
      </c>
      <c r="AG14" s="78"/>
      <c r="AH14" s="78"/>
      <c r="AI14" s="79">
        <v>9955.0</v>
      </c>
      <c r="AJ14" s="80">
        <v>14215.0</v>
      </c>
      <c r="AK14" s="81">
        <f t="shared" si="9"/>
        <v>51136</v>
      </c>
      <c r="AL14" s="74"/>
      <c r="AM14" s="74">
        <f>SUM('Additional Data'!W9:AA9)</f>
        <v>110000</v>
      </c>
      <c r="AN14" s="23"/>
      <c r="AO14" s="23">
        <f t="shared" si="10"/>
        <v>727514</v>
      </c>
      <c r="AP14" s="23">
        <f t="shared" si="11"/>
        <v>2509</v>
      </c>
      <c r="AQ14" s="76">
        <f t="shared" si="12"/>
        <v>0.1983940156</v>
      </c>
      <c r="AR14" s="76">
        <f t="shared" si="13"/>
        <v>0.2304546386</v>
      </c>
      <c r="AS14" s="23">
        <f t="shared" si="14"/>
        <v>295000</v>
      </c>
      <c r="AT14" s="23">
        <f t="shared" si="15"/>
        <v>713760</v>
      </c>
      <c r="AU14" s="23">
        <f t="shared" si="16"/>
        <v>889598</v>
      </c>
      <c r="AV14" s="23">
        <f t="shared" si="17"/>
        <v>765838</v>
      </c>
      <c r="AW14" s="82" t="str">
        <f t="shared" si="18"/>
        <v>No</v>
      </c>
      <c r="AX14" s="82" t="str">
        <f t="shared" si="19"/>
        <v>No</v>
      </c>
      <c r="AY14" s="82" t="str">
        <f t="shared" si="20"/>
        <v>No</v>
      </c>
      <c r="AZ14" s="82" t="str">
        <f t="shared" si="21"/>
        <v>Yes</v>
      </c>
      <c r="BA14" s="82" t="str">
        <f t="shared" si="22"/>
        <v>Yes</v>
      </c>
      <c r="BD14" s="23"/>
      <c r="BE14" s="23"/>
    </row>
    <row r="15">
      <c r="A15" s="36">
        <v>2006.0</v>
      </c>
      <c r="B15" s="23">
        <v>784771.0</v>
      </c>
      <c r="C15" s="23">
        <v>1301275.0</v>
      </c>
      <c r="D15" s="23">
        <v>94054.0</v>
      </c>
      <c r="E15" s="23">
        <v>12630.0</v>
      </c>
      <c r="F15" s="68">
        <f t="shared" si="1"/>
        <v>1407959</v>
      </c>
      <c r="G15" s="23">
        <v>10698.0</v>
      </c>
      <c r="H15" s="69">
        <f t="shared" si="2"/>
        <v>2203428</v>
      </c>
      <c r="J15" s="23">
        <v>804.0</v>
      </c>
      <c r="K15" s="70">
        <v>1383.0</v>
      </c>
      <c r="L15" s="70">
        <v>128677.0</v>
      </c>
      <c r="M15" s="70">
        <v>146543.0</v>
      </c>
      <c r="N15" s="71">
        <f t="shared" si="3"/>
        <v>277407</v>
      </c>
      <c r="O15" s="23"/>
      <c r="P15" s="72">
        <v>216047.0</v>
      </c>
      <c r="Q15" s="36">
        <v>408.0</v>
      </c>
      <c r="R15" s="72">
        <v>5444.0</v>
      </c>
      <c r="S15" s="73">
        <f t="shared" si="4"/>
        <v>221899</v>
      </c>
      <c r="T15" s="72"/>
      <c r="U15" s="69">
        <f t="shared" si="5"/>
        <v>2702734</v>
      </c>
      <c r="V15" s="23">
        <v>956507.0</v>
      </c>
      <c r="W15" s="23">
        <v>1490272.361017049</v>
      </c>
      <c r="X15" s="69">
        <f t="shared" si="6"/>
        <v>255954.639</v>
      </c>
      <c r="Y15" s="74"/>
      <c r="Z15" s="75">
        <f>'Additional Data'!D11</f>
        <v>0.187</v>
      </c>
      <c r="AA15" s="69">
        <f t="shared" si="7"/>
        <v>146752</v>
      </c>
      <c r="AB15" s="74"/>
      <c r="AC15" s="76">
        <v>0.2626632482596834</v>
      </c>
      <c r="AD15" s="69">
        <f t="shared" si="8"/>
        <v>38546</v>
      </c>
      <c r="AE15" s="32"/>
      <c r="AF15" s="23">
        <v>92051.0</v>
      </c>
      <c r="AG15" s="79">
        <v>18433.0</v>
      </c>
      <c r="AH15" s="79">
        <v>40633.0</v>
      </c>
      <c r="AI15" s="79">
        <v>57411.0</v>
      </c>
      <c r="AJ15" s="78">
        <v>32562.0</v>
      </c>
      <c r="AK15" s="74">
        <f t="shared" si="9"/>
        <v>124613</v>
      </c>
      <c r="AL15" s="74"/>
      <c r="AM15" s="74">
        <f>SUM('Additional Data'!W10:AA10)</f>
        <v>110000</v>
      </c>
      <c r="AN15" s="23"/>
      <c r="AO15" s="23">
        <f t="shared" si="10"/>
        <v>380567.639</v>
      </c>
      <c r="AP15" s="23">
        <f t="shared" si="11"/>
        <v>53159</v>
      </c>
      <c r="AQ15" s="76">
        <f t="shared" si="12"/>
        <v>0.1901135144</v>
      </c>
      <c r="AR15" s="76">
        <f t="shared" si="13"/>
        <v>0.2342322795</v>
      </c>
      <c r="AS15" s="23">
        <f t="shared" si="14"/>
        <v>275000</v>
      </c>
      <c r="AT15" s="23">
        <f t="shared" si="15"/>
        <v>711372</v>
      </c>
      <c r="AU15" s="23">
        <f t="shared" si="16"/>
        <v>856745</v>
      </c>
      <c r="AV15" s="23">
        <f t="shared" si="17"/>
        <v>695373</v>
      </c>
      <c r="AW15" s="82" t="str">
        <f t="shared" si="18"/>
        <v>No</v>
      </c>
      <c r="AX15" s="82" t="str">
        <f t="shared" si="19"/>
        <v>No</v>
      </c>
      <c r="AY15" s="82" t="str">
        <f t="shared" si="20"/>
        <v>No</v>
      </c>
      <c r="AZ15" s="82" t="str">
        <f t="shared" si="21"/>
        <v>No</v>
      </c>
      <c r="BA15" s="82" t="str">
        <f t="shared" si="22"/>
        <v>No</v>
      </c>
      <c r="BD15" s="23"/>
      <c r="BE15" s="23"/>
    </row>
    <row r="16">
      <c r="A16" s="36">
        <v>2007.0</v>
      </c>
      <c r="B16" s="23">
        <v>1823481.0</v>
      </c>
      <c r="C16" s="23">
        <v>1353407.0</v>
      </c>
      <c r="D16" s="23">
        <v>122424.0</v>
      </c>
      <c r="E16" s="23">
        <v>17467.0</v>
      </c>
      <c r="F16" s="68">
        <f t="shared" si="1"/>
        <v>1493298</v>
      </c>
      <c r="G16" s="23">
        <v>10649.0</v>
      </c>
      <c r="H16" s="69">
        <f t="shared" si="2"/>
        <v>3327428</v>
      </c>
      <c r="J16" s="23">
        <v>1561.0</v>
      </c>
      <c r="K16" s="70">
        <v>690.0</v>
      </c>
      <c r="L16" s="70">
        <v>185508.0</v>
      </c>
      <c r="M16" s="70">
        <v>202194.0</v>
      </c>
      <c r="N16" s="71">
        <f t="shared" si="3"/>
        <v>389953</v>
      </c>
      <c r="O16" s="23"/>
      <c r="P16" s="72">
        <v>356717.0</v>
      </c>
      <c r="Q16" s="36">
        <v>567.0</v>
      </c>
      <c r="R16" s="72">
        <v>5773.0</v>
      </c>
      <c r="S16" s="73">
        <f t="shared" si="4"/>
        <v>363057</v>
      </c>
      <c r="T16" s="72"/>
      <c r="U16" s="69">
        <f t="shared" si="5"/>
        <v>4080438</v>
      </c>
      <c r="V16" s="23">
        <v>2637534.0</v>
      </c>
      <c r="W16" s="23">
        <v>792024.6930906456</v>
      </c>
      <c r="X16" s="69">
        <f t="shared" si="6"/>
        <v>650879.3069</v>
      </c>
      <c r="Y16" s="74"/>
      <c r="Z16" s="75">
        <f>'Additional Data'!D12</f>
        <v>0.192</v>
      </c>
      <c r="AA16" s="69">
        <f t="shared" si="7"/>
        <v>350108</v>
      </c>
      <c r="AB16" s="74"/>
      <c r="AC16" s="76">
        <v>0.656181089904419</v>
      </c>
      <c r="AD16" s="69">
        <f t="shared" si="8"/>
        <v>229734</v>
      </c>
      <c r="AE16" s="32"/>
      <c r="AF16" s="77">
        <v>79901.0</v>
      </c>
      <c r="AG16" s="79">
        <v>41290.0</v>
      </c>
      <c r="AH16" s="79">
        <v>57392.0</v>
      </c>
      <c r="AI16" s="79">
        <v>47924.0</v>
      </c>
      <c r="AJ16" s="78">
        <v>27948.0</v>
      </c>
      <c r="AK16" s="81">
        <f t="shared" si="9"/>
        <v>107849</v>
      </c>
      <c r="AL16" s="74"/>
      <c r="AM16" s="74">
        <f>SUM('Additional Data'!W11:AA11)</f>
        <v>110000</v>
      </c>
      <c r="AN16" s="23"/>
      <c r="AO16" s="23">
        <f t="shared" si="10"/>
        <v>758728.3069</v>
      </c>
      <c r="AP16" s="23">
        <f t="shared" si="11"/>
        <v>227583</v>
      </c>
      <c r="AQ16" s="76">
        <f t="shared" si="12"/>
        <v>0.2162690598</v>
      </c>
      <c r="AR16" s="76">
        <f t="shared" si="13"/>
        <v>0.243986587</v>
      </c>
      <c r="AS16" s="23">
        <f t="shared" si="14"/>
        <v>275000</v>
      </c>
      <c r="AT16" s="23">
        <f t="shared" si="15"/>
        <v>650147</v>
      </c>
      <c r="AU16" s="23">
        <f t="shared" si="16"/>
        <v>881555</v>
      </c>
      <c r="AV16" s="23">
        <f t="shared" si="17"/>
        <v>781408</v>
      </c>
      <c r="AW16" s="82" t="str">
        <f t="shared" si="18"/>
        <v>No</v>
      </c>
      <c r="AX16" s="82" t="str">
        <f t="shared" si="19"/>
        <v>No</v>
      </c>
      <c r="AY16" s="82" t="str">
        <f t="shared" si="20"/>
        <v>No</v>
      </c>
      <c r="AZ16" s="82" t="str">
        <f t="shared" si="21"/>
        <v>Yes</v>
      </c>
      <c r="BA16" s="82" t="str">
        <f t="shared" si="22"/>
        <v>Yes</v>
      </c>
      <c r="BD16" s="23"/>
      <c r="BE16" s="23"/>
    </row>
    <row r="17">
      <c r="A17" s="36">
        <v>2008.0</v>
      </c>
      <c r="B17" s="23">
        <v>983303.0</v>
      </c>
      <c r="C17" s="23">
        <v>1303236.0</v>
      </c>
      <c r="D17" s="23">
        <v>67366.0</v>
      </c>
      <c r="E17" s="23">
        <v>26230.0</v>
      </c>
      <c r="F17" s="68">
        <f t="shared" si="1"/>
        <v>1396832</v>
      </c>
      <c r="G17" s="23">
        <v>16957.0</v>
      </c>
      <c r="H17" s="69">
        <f t="shared" si="2"/>
        <v>2397092</v>
      </c>
      <c r="J17" s="23">
        <v>1989.0</v>
      </c>
      <c r="K17" s="70">
        <v>881.0</v>
      </c>
      <c r="L17" s="70">
        <v>161225.0</v>
      </c>
      <c r="M17" s="70">
        <v>161099.0</v>
      </c>
      <c r="N17" s="71">
        <f t="shared" si="3"/>
        <v>325194</v>
      </c>
      <c r="O17" s="23"/>
      <c r="P17" s="72">
        <v>318625.0</v>
      </c>
      <c r="Q17" s="36">
        <v>450.0</v>
      </c>
      <c r="R17" s="72">
        <v>4761.0</v>
      </c>
      <c r="S17" s="73">
        <f t="shared" si="4"/>
        <v>323836</v>
      </c>
      <c r="T17" s="72"/>
      <c r="U17" s="69">
        <f t="shared" si="5"/>
        <v>3046122</v>
      </c>
      <c r="V17" s="23">
        <v>1373626.0</v>
      </c>
      <c r="W17" s="23">
        <v>1248426.7691921985</v>
      </c>
      <c r="X17" s="69">
        <f t="shared" si="6"/>
        <v>424069.2308</v>
      </c>
      <c r="Y17" s="74"/>
      <c r="Z17" s="75">
        <f>'Additional Data'!D13</f>
        <v>0.183</v>
      </c>
      <c r="AA17" s="69">
        <f t="shared" si="7"/>
        <v>179944</v>
      </c>
      <c r="AB17" s="74"/>
      <c r="AC17" s="76">
        <v>0.47295747089147494</v>
      </c>
      <c r="AD17" s="69">
        <f t="shared" si="8"/>
        <v>85106</v>
      </c>
      <c r="AE17" s="32"/>
      <c r="AF17" s="23">
        <v>90146.0</v>
      </c>
      <c r="AG17" s="79">
        <v>74469.0</v>
      </c>
      <c r="AH17" s="79">
        <v>53681.0</v>
      </c>
      <c r="AI17" s="79">
        <v>34595.0</v>
      </c>
      <c r="AJ17" s="80">
        <v>19339.0</v>
      </c>
      <c r="AK17" s="81">
        <f t="shared" si="9"/>
        <v>109485</v>
      </c>
      <c r="AL17" s="74"/>
      <c r="AM17" s="74">
        <f>SUM('Additional Data'!W12:AA12)</f>
        <v>110000</v>
      </c>
      <c r="AN17" s="23"/>
      <c r="AO17" s="23">
        <f t="shared" si="10"/>
        <v>533554.2308</v>
      </c>
      <c r="AP17" s="23">
        <f t="shared" si="11"/>
        <v>84591</v>
      </c>
      <c r="AQ17" s="76">
        <f t="shared" si="12"/>
        <v>0.1944399939</v>
      </c>
      <c r="AR17" s="76">
        <f t="shared" si="13"/>
        <v>0.1749274474</v>
      </c>
      <c r="AS17" s="23">
        <f t="shared" si="14"/>
        <v>275000</v>
      </c>
      <c r="AT17" s="23">
        <f t="shared" si="15"/>
        <v>486521</v>
      </c>
      <c r="AU17" s="23">
        <f t="shared" si="16"/>
        <v>569081</v>
      </c>
      <c r="AV17" s="23">
        <f t="shared" si="17"/>
        <v>632560</v>
      </c>
      <c r="AW17" s="82" t="str">
        <f t="shared" si="18"/>
        <v>Yes</v>
      </c>
      <c r="AX17" s="82" t="str">
        <f t="shared" si="19"/>
        <v>No</v>
      </c>
      <c r="AY17" s="82" t="str">
        <f t="shared" si="20"/>
        <v>Yes</v>
      </c>
      <c r="AZ17" s="82" t="str">
        <f t="shared" si="21"/>
        <v>Yes</v>
      </c>
      <c r="BA17" s="82" t="str">
        <f t="shared" si="22"/>
        <v>Yes</v>
      </c>
      <c r="BB17" s="23"/>
      <c r="BD17" s="23"/>
      <c r="BE17" s="23"/>
    </row>
    <row r="18">
      <c r="A18" s="36">
        <v>2009.0</v>
      </c>
      <c r="B18" s="23">
        <v>968368.0</v>
      </c>
      <c r="C18" s="23">
        <v>905853.0</v>
      </c>
      <c r="D18" s="23">
        <v>131214.0</v>
      </c>
      <c r="E18" s="23">
        <v>40652.0</v>
      </c>
      <c r="F18" s="68">
        <f t="shared" si="1"/>
        <v>1077719</v>
      </c>
      <c r="G18" s="23">
        <v>13948.0</v>
      </c>
      <c r="H18" s="69">
        <f t="shared" si="2"/>
        <v>2060035</v>
      </c>
      <c r="J18" s="23">
        <v>1030.0</v>
      </c>
      <c r="K18" s="70">
        <v>576.0</v>
      </c>
      <c r="L18" s="70">
        <v>177700.0</v>
      </c>
      <c r="M18" s="70">
        <v>196363.0</v>
      </c>
      <c r="N18" s="71">
        <f t="shared" si="3"/>
        <v>375669</v>
      </c>
      <c r="O18" s="23"/>
      <c r="P18" s="72">
        <v>457679.0</v>
      </c>
      <c r="Q18" s="36">
        <v>253.0</v>
      </c>
      <c r="R18" s="83">
        <v>7190.0</v>
      </c>
      <c r="S18" s="73">
        <f t="shared" si="4"/>
        <v>465122</v>
      </c>
      <c r="T18" s="72"/>
      <c r="U18" s="69">
        <f t="shared" si="5"/>
        <v>2900826</v>
      </c>
      <c r="V18" s="23">
        <v>1582297.0</v>
      </c>
      <c r="W18" s="23">
        <v>778689.4101567375</v>
      </c>
      <c r="X18" s="69">
        <f t="shared" si="6"/>
        <v>539839.5898</v>
      </c>
      <c r="Y18" s="74"/>
      <c r="Z18" s="75">
        <f>'Additional Data'!D14</f>
        <v>0.247</v>
      </c>
      <c r="AA18" s="69">
        <f t="shared" si="7"/>
        <v>239187</v>
      </c>
      <c r="AB18" s="74"/>
      <c r="AC18" s="76">
        <v>0.5685870454207491</v>
      </c>
      <c r="AD18" s="69">
        <f t="shared" si="8"/>
        <v>135999</v>
      </c>
      <c r="AE18" s="32"/>
      <c r="AF18" s="23"/>
      <c r="AG18" s="80">
        <v>17721.0</v>
      </c>
      <c r="AH18" s="78">
        <v>44616.0</v>
      </c>
      <c r="AI18" s="78">
        <v>40930.0</v>
      </c>
      <c r="AJ18" s="78">
        <v>83480.0</v>
      </c>
      <c r="AK18" s="74">
        <f t="shared" ref="AK18:AK30" si="23">SUM(AG18:AJ18)</f>
        <v>186747</v>
      </c>
      <c r="AL18" s="74"/>
      <c r="AM18" s="74">
        <f>SUM('Additional Data'!W13:AA13)</f>
        <v>80000</v>
      </c>
      <c r="AN18" s="23"/>
      <c r="AO18" s="23">
        <f t="shared" si="10"/>
        <v>726586.5898</v>
      </c>
      <c r="AP18" s="23">
        <f t="shared" si="11"/>
        <v>242746</v>
      </c>
      <c r="AQ18" s="76">
        <f t="shared" si="12"/>
        <v>0.17613261</v>
      </c>
      <c r="AR18" s="76">
        <f t="shared" si="13"/>
        <v>0.195266266</v>
      </c>
      <c r="AS18" s="23">
        <f t="shared" si="14"/>
        <v>260000</v>
      </c>
      <c r="AT18" s="23">
        <f t="shared" si="15"/>
        <v>579830</v>
      </c>
      <c r="AU18" s="23">
        <f t="shared" si="16"/>
        <v>610588</v>
      </c>
      <c r="AV18" s="23">
        <f t="shared" si="17"/>
        <v>550758</v>
      </c>
      <c r="AW18" s="82" t="str">
        <f t="shared" si="18"/>
        <v>No</v>
      </c>
      <c r="AX18" s="82" t="str">
        <f t="shared" si="19"/>
        <v>No</v>
      </c>
      <c r="AY18" s="82" t="str">
        <f t="shared" si="20"/>
        <v>No</v>
      </c>
      <c r="AZ18" s="82" t="str">
        <f t="shared" si="21"/>
        <v>No</v>
      </c>
      <c r="BA18" s="82" t="str">
        <f t="shared" ref="BA18:BA25" si="24">IF(OR(AG18&lt;20000,AH18&lt;25000,AI18&lt;15000,AJ18&lt;20000),"Yes","No")</f>
        <v>Yes</v>
      </c>
      <c r="BB18" s="23"/>
      <c r="BD18" s="23"/>
      <c r="BE18" s="23"/>
    </row>
    <row r="19">
      <c r="A19" s="36">
        <v>2010.0</v>
      </c>
      <c r="B19" s="23">
        <v>1587657.0</v>
      </c>
      <c r="C19" s="23">
        <v>1085789.0</v>
      </c>
      <c r="D19" s="23">
        <v>114719.0</v>
      </c>
      <c r="E19" s="23">
        <v>40177.0</v>
      </c>
      <c r="F19" s="68">
        <f t="shared" si="1"/>
        <v>1240685</v>
      </c>
      <c r="G19" s="23">
        <v>6670.0</v>
      </c>
      <c r="H19" s="69">
        <f t="shared" si="2"/>
        <v>2835012</v>
      </c>
      <c r="J19" s="23">
        <v>1122.0</v>
      </c>
      <c r="K19" s="70">
        <v>855.0</v>
      </c>
      <c r="L19" s="70">
        <v>177675.0</v>
      </c>
      <c r="M19" s="70">
        <v>182938.0</v>
      </c>
      <c r="N19" s="71">
        <f t="shared" si="3"/>
        <v>362590</v>
      </c>
      <c r="O19" s="23"/>
      <c r="P19" s="72">
        <v>514301.0</v>
      </c>
      <c r="Q19" s="36">
        <v>865.0</v>
      </c>
      <c r="R19" s="72">
        <v>5652.0</v>
      </c>
      <c r="S19" s="73">
        <f t="shared" si="4"/>
        <v>520818</v>
      </c>
      <c r="T19" s="72"/>
      <c r="U19" s="69">
        <f t="shared" si="5"/>
        <v>3718420</v>
      </c>
      <c r="V19" s="23">
        <v>2558156.0</v>
      </c>
      <c r="W19" s="23">
        <v>523358.45892377687</v>
      </c>
      <c r="X19" s="69">
        <f t="shared" si="6"/>
        <v>636905.5411</v>
      </c>
      <c r="Y19" s="74"/>
      <c r="Z19" s="75">
        <f>'Additional Data'!D15</f>
        <v>0.213</v>
      </c>
      <c r="AA19" s="69">
        <f t="shared" si="7"/>
        <v>338171</v>
      </c>
      <c r="AB19" s="74"/>
      <c r="AC19" s="76">
        <v>0.5964669950751327</v>
      </c>
      <c r="AD19" s="69">
        <f t="shared" si="8"/>
        <v>201708</v>
      </c>
      <c r="AE19" s="32"/>
      <c r="AF19" s="23"/>
      <c r="AG19" s="78">
        <v>37734.0</v>
      </c>
      <c r="AH19" s="80">
        <v>18466.0</v>
      </c>
      <c r="AI19" s="78">
        <v>20324.0</v>
      </c>
      <c r="AJ19" s="78">
        <v>126836.0</v>
      </c>
      <c r="AK19" s="74">
        <f t="shared" si="23"/>
        <v>203360</v>
      </c>
      <c r="AL19" s="74"/>
      <c r="AM19" s="74">
        <f>SUM('Additional Data'!W14:AA14)</f>
        <v>80000</v>
      </c>
      <c r="AN19" s="23"/>
      <c r="AO19" s="23">
        <f t="shared" si="10"/>
        <v>840265.5411</v>
      </c>
      <c r="AP19" s="23">
        <f t="shared" si="11"/>
        <v>325068</v>
      </c>
      <c r="AQ19" s="76">
        <f t="shared" si="12"/>
        <v>0.2133199086</v>
      </c>
      <c r="AR19" s="76">
        <f t="shared" si="13"/>
        <v>0.2880347981</v>
      </c>
      <c r="AS19" s="23">
        <f t="shared" si="14"/>
        <v>245000</v>
      </c>
      <c r="AT19" s="23">
        <f t="shared" si="15"/>
        <v>732054</v>
      </c>
      <c r="AU19" s="23">
        <f t="shared" si="16"/>
        <v>933147</v>
      </c>
      <c r="AV19" s="23">
        <f t="shared" si="17"/>
        <v>691093</v>
      </c>
      <c r="AW19" s="82" t="str">
        <f t="shared" si="18"/>
        <v>No</v>
      </c>
      <c r="AX19" s="82" t="str">
        <f t="shared" si="19"/>
        <v>No</v>
      </c>
      <c r="AY19" s="82" t="str">
        <f t="shared" si="20"/>
        <v>No</v>
      </c>
      <c r="AZ19" s="82" t="str">
        <f t="shared" si="21"/>
        <v>No</v>
      </c>
      <c r="BA19" s="82" t="str">
        <f t="shared" si="24"/>
        <v>Yes</v>
      </c>
      <c r="BD19" s="23"/>
      <c r="BE19" s="23"/>
    </row>
    <row r="20">
      <c r="A20" s="36">
        <v>2011.0</v>
      </c>
      <c r="B20" s="23">
        <v>3201035.0</v>
      </c>
      <c r="C20" s="23">
        <v>1877939.0</v>
      </c>
      <c r="D20" s="23">
        <v>163539.0</v>
      </c>
      <c r="E20" s="23">
        <v>35482.0</v>
      </c>
      <c r="F20" s="68">
        <f t="shared" si="1"/>
        <v>2076960</v>
      </c>
      <c r="G20" s="23">
        <v>5660.0</v>
      </c>
      <c r="H20" s="69">
        <f t="shared" si="2"/>
        <v>5283655</v>
      </c>
      <c r="J20" s="23">
        <v>1068.0</v>
      </c>
      <c r="K20" s="70">
        <v>1753.0</v>
      </c>
      <c r="L20" s="70">
        <v>186302.0</v>
      </c>
      <c r="M20" s="70">
        <v>269116.0</v>
      </c>
      <c r="N20" s="71">
        <f t="shared" si="3"/>
        <v>458239</v>
      </c>
      <c r="O20" s="23"/>
      <c r="P20" s="72">
        <v>630379.0</v>
      </c>
      <c r="Q20" s="36">
        <v>700.0</v>
      </c>
      <c r="R20" s="72">
        <v>8048.0</v>
      </c>
      <c r="S20" s="73">
        <f t="shared" si="4"/>
        <v>639127</v>
      </c>
      <c r="T20" s="72"/>
      <c r="U20" s="69">
        <f t="shared" si="5"/>
        <v>6381021</v>
      </c>
      <c r="V20" s="23">
        <v>4982358.0</v>
      </c>
      <c r="W20" s="23">
        <v>564015.4088001943</v>
      </c>
      <c r="X20" s="69">
        <f t="shared" si="6"/>
        <v>834647.5912</v>
      </c>
      <c r="Y20" s="74"/>
      <c r="Z20" s="75">
        <f>'Additional Data'!D16</f>
        <v>0.173</v>
      </c>
      <c r="AA20" s="69">
        <f t="shared" si="7"/>
        <v>553779</v>
      </c>
      <c r="AB20" s="74"/>
      <c r="AC20" s="76">
        <v>0.45904637093939926</v>
      </c>
      <c r="AD20" s="69">
        <f t="shared" si="8"/>
        <v>254210</v>
      </c>
      <c r="AE20" s="32"/>
      <c r="AF20" s="23"/>
      <c r="AG20" s="78">
        <v>70353.0</v>
      </c>
      <c r="AH20" s="78">
        <v>39909.0</v>
      </c>
      <c r="AI20" s="80">
        <v>12225.0</v>
      </c>
      <c r="AJ20" s="78">
        <v>66678.0</v>
      </c>
      <c r="AK20" s="74">
        <f t="shared" si="23"/>
        <v>189165</v>
      </c>
      <c r="AL20" s="74"/>
      <c r="AM20" s="74">
        <f>SUM('Additional Data'!W15:AA15)</f>
        <v>80000</v>
      </c>
      <c r="AN20" s="23"/>
      <c r="AO20" s="23">
        <f t="shared" si="10"/>
        <v>1023812.591</v>
      </c>
      <c r="AP20" s="23">
        <f t="shared" si="11"/>
        <v>363375</v>
      </c>
      <c r="AQ20" s="76">
        <f t="shared" si="12"/>
        <v>0.233522873</v>
      </c>
      <c r="AR20" s="76">
        <f t="shared" si="13"/>
        <v>0.3202111481</v>
      </c>
      <c r="AS20" s="23">
        <f t="shared" si="14"/>
        <v>230000</v>
      </c>
      <c r="AT20" s="23">
        <f t="shared" si="15"/>
        <v>796606</v>
      </c>
      <c r="AU20" s="23">
        <f t="shared" si="16"/>
        <v>1243363</v>
      </c>
      <c r="AV20" s="23">
        <f t="shared" si="17"/>
        <v>906757</v>
      </c>
      <c r="AW20" s="82" t="str">
        <f t="shared" si="18"/>
        <v>No</v>
      </c>
      <c r="AX20" s="82" t="str">
        <f t="shared" si="19"/>
        <v>No</v>
      </c>
      <c r="AY20" s="82" t="str">
        <f t="shared" si="20"/>
        <v>No</v>
      </c>
      <c r="AZ20" s="82" t="str">
        <f t="shared" si="21"/>
        <v>No</v>
      </c>
      <c r="BA20" s="82" t="str">
        <f t="shared" si="24"/>
        <v>Yes</v>
      </c>
      <c r="BD20" s="23"/>
      <c r="BE20" s="23"/>
    </row>
    <row r="21" ht="15.75" customHeight="1">
      <c r="A21" s="36">
        <v>2012.0</v>
      </c>
      <c r="B21" s="23">
        <v>2924144.0</v>
      </c>
      <c r="C21" s="23">
        <v>96675.0</v>
      </c>
      <c r="D21" s="23">
        <v>90440.0</v>
      </c>
      <c r="E21" s="23">
        <v>22580.0</v>
      </c>
      <c r="F21" s="68">
        <f t="shared" si="1"/>
        <v>209695</v>
      </c>
      <c r="G21" s="23">
        <v>11839.0</v>
      </c>
      <c r="H21" s="69">
        <f t="shared" si="2"/>
        <v>3145678</v>
      </c>
      <c r="J21" s="23">
        <v>637.0</v>
      </c>
      <c r="K21" s="70">
        <v>1210.0</v>
      </c>
      <c r="L21" s="70">
        <v>203248.0</v>
      </c>
      <c r="M21" s="70">
        <v>302445.0</v>
      </c>
      <c r="N21" s="71">
        <f t="shared" si="3"/>
        <v>507540</v>
      </c>
      <c r="O21" s="23"/>
      <c r="P21" s="72">
        <v>629353.2774873828</v>
      </c>
      <c r="Q21" s="36">
        <v>441.0</v>
      </c>
      <c r="R21" s="72">
        <v>4418.0</v>
      </c>
      <c r="S21" s="73">
        <f t="shared" si="4"/>
        <v>634212.2775</v>
      </c>
      <c r="T21" s="72"/>
      <c r="U21" s="69">
        <f t="shared" si="5"/>
        <v>4287430.277</v>
      </c>
      <c r="V21" s="23">
        <v>3556760.0</v>
      </c>
      <c r="W21" s="23">
        <v>257903.23936898005</v>
      </c>
      <c r="X21" s="69">
        <f t="shared" si="6"/>
        <v>472767.0381</v>
      </c>
      <c r="Y21" s="74"/>
      <c r="Z21" s="75">
        <f>'Additional Data'!D17</f>
        <v>0.115</v>
      </c>
      <c r="AA21" s="69">
        <f t="shared" si="7"/>
        <v>336277</v>
      </c>
      <c r="AB21" s="74"/>
      <c r="AC21" s="76">
        <v>0.4940807463654321</v>
      </c>
      <c r="AD21" s="69">
        <f t="shared" si="8"/>
        <v>166148</v>
      </c>
      <c r="AE21" s="32"/>
      <c r="AF21" s="23"/>
      <c r="AG21" s="78">
        <v>36736.0</v>
      </c>
      <c r="AH21" s="80">
        <v>18715.0</v>
      </c>
      <c r="AI21" s="78">
        <v>16557.0</v>
      </c>
      <c r="AJ21" s="80">
        <v>18813.0</v>
      </c>
      <c r="AK21" s="74">
        <f t="shared" si="23"/>
        <v>90821</v>
      </c>
      <c r="AL21" s="74"/>
      <c r="AM21" s="74">
        <f>SUM('Additional Data'!W16:AA16)</f>
        <v>80000</v>
      </c>
      <c r="AN21" s="23"/>
      <c r="AO21" s="23">
        <f t="shared" si="10"/>
        <v>563588.0381</v>
      </c>
      <c r="AP21" s="23">
        <f t="shared" si="11"/>
        <v>176969</v>
      </c>
      <c r="AQ21" s="76">
        <f t="shared" si="12"/>
        <v>0.2286375079</v>
      </c>
      <c r="AR21" s="76">
        <f t="shared" si="13"/>
        <v>0.3234304298</v>
      </c>
      <c r="AS21" s="23">
        <f t="shared" si="14"/>
        <v>215000</v>
      </c>
      <c r="AT21" s="23">
        <f t="shared" si="15"/>
        <v>779578</v>
      </c>
      <c r="AU21" s="23">
        <f t="shared" si="16"/>
        <v>1192749</v>
      </c>
      <c r="AV21" s="23">
        <f t="shared" si="17"/>
        <v>843171</v>
      </c>
      <c r="AW21" s="82" t="str">
        <f t="shared" si="18"/>
        <v>No</v>
      </c>
      <c r="AX21" s="82" t="str">
        <f t="shared" si="19"/>
        <v>No</v>
      </c>
      <c r="AY21" s="82" t="str">
        <f t="shared" si="20"/>
        <v>No</v>
      </c>
      <c r="AZ21" s="82" t="str">
        <f t="shared" si="21"/>
        <v>No</v>
      </c>
      <c r="BA21" s="82" t="str">
        <f t="shared" si="24"/>
        <v>Yes</v>
      </c>
      <c r="BD21" s="23"/>
      <c r="BE21" s="23"/>
    </row>
    <row r="22" ht="15.75" customHeight="1">
      <c r="A22" s="36">
        <v>2013.0</v>
      </c>
      <c r="B22" s="23">
        <v>1662561.0</v>
      </c>
      <c r="C22" s="23">
        <v>921533.0</v>
      </c>
      <c r="D22" s="23">
        <v>75707.0</v>
      </c>
      <c r="E22" s="23">
        <v>23423.0</v>
      </c>
      <c r="F22" s="68">
        <f t="shared" si="1"/>
        <v>1020663</v>
      </c>
      <c r="G22" s="23">
        <v>5283.0</v>
      </c>
      <c r="H22" s="69">
        <f t="shared" si="2"/>
        <v>2688507</v>
      </c>
      <c r="J22" s="23">
        <v>1894.0</v>
      </c>
      <c r="K22" s="70">
        <v>1904.0</v>
      </c>
      <c r="L22" s="70">
        <v>233191.0</v>
      </c>
      <c r="M22" s="70">
        <v>281701.0</v>
      </c>
      <c r="N22" s="71">
        <f t="shared" si="3"/>
        <v>518690</v>
      </c>
      <c r="O22" s="23"/>
      <c r="P22" s="72">
        <v>454344.0</v>
      </c>
      <c r="Q22" s="36">
        <v>333.0</v>
      </c>
      <c r="R22" s="72">
        <v>6185.0</v>
      </c>
      <c r="S22" s="73">
        <f t="shared" si="4"/>
        <v>460862</v>
      </c>
      <c r="T22" s="72"/>
      <c r="U22" s="69">
        <f t="shared" si="5"/>
        <v>3668059</v>
      </c>
      <c r="V22" s="23">
        <v>2647913.0</v>
      </c>
      <c r="W22" s="23">
        <v>513417.0471568492</v>
      </c>
      <c r="X22" s="69">
        <f t="shared" si="6"/>
        <v>506728.9528</v>
      </c>
      <c r="Y22" s="74"/>
      <c r="Z22" s="75">
        <f>'Additional Data'!D18</f>
        <v>0.164</v>
      </c>
      <c r="AA22" s="69">
        <f t="shared" si="7"/>
        <v>272660</v>
      </c>
      <c r="AB22" s="74"/>
      <c r="AC22" s="76">
        <v>0.5277043296615271</v>
      </c>
      <c r="AD22" s="69">
        <f t="shared" si="8"/>
        <v>143884</v>
      </c>
      <c r="AE22" s="32"/>
      <c r="AF22" s="23"/>
      <c r="AG22" s="78">
        <v>70555.0</v>
      </c>
      <c r="AH22" s="80">
        <v>14088.0</v>
      </c>
      <c r="AI22" s="78">
        <v>21821.0</v>
      </c>
      <c r="AJ22" s="80">
        <v>18912.0</v>
      </c>
      <c r="AK22" s="74">
        <f t="shared" si="23"/>
        <v>125376</v>
      </c>
      <c r="AL22" s="74"/>
      <c r="AM22" s="74">
        <f>SUM('Additional Data'!W17:AA17)</f>
        <v>80000</v>
      </c>
      <c r="AN22" s="23"/>
      <c r="AO22" s="23">
        <f t="shared" si="10"/>
        <v>632104.9528</v>
      </c>
      <c r="AP22" s="23">
        <f t="shared" si="11"/>
        <v>189260</v>
      </c>
      <c r="AQ22" s="76">
        <f t="shared" si="12"/>
        <v>0.2382101926</v>
      </c>
      <c r="AR22" s="76">
        <f t="shared" si="13"/>
        <v>0.3426559502</v>
      </c>
      <c r="AS22" s="23">
        <f t="shared" si="14"/>
        <v>200000</v>
      </c>
      <c r="AT22" s="23">
        <f t="shared" si="15"/>
        <v>795469</v>
      </c>
      <c r="AU22" s="23">
        <f t="shared" si="16"/>
        <v>1297418</v>
      </c>
      <c r="AV22" s="23">
        <f t="shared" si="17"/>
        <v>901949</v>
      </c>
      <c r="AW22" s="82" t="str">
        <f t="shared" si="18"/>
        <v>No</v>
      </c>
      <c r="AX22" s="82" t="str">
        <f t="shared" si="19"/>
        <v>No</v>
      </c>
      <c r="AY22" s="82" t="str">
        <f t="shared" si="20"/>
        <v>No</v>
      </c>
      <c r="AZ22" s="82" t="str">
        <f t="shared" si="21"/>
        <v>No</v>
      </c>
      <c r="BA22" s="82" t="str">
        <f t="shared" si="24"/>
        <v>Yes</v>
      </c>
      <c r="BD22" s="23"/>
      <c r="BE22" s="23"/>
    </row>
    <row r="23" ht="15.75" customHeight="1">
      <c r="A23" s="36">
        <v>2014.0</v>
      </c>
      <c r="B23" s="23">
        <v>1501678.0</v>
      </c>
      <c r="C23" s="23">
        <v>724398.0</v>
      </c>
      <c r="D23" s="23">
        <v>80271.0</v>
      </c>
      <c r="E23" s="23">
        <v>37687.0</v>
      </c>
      <c r="F23" s="68">
        <f t="shared" si="1"/>
        <v>842356</v>
      </c>
      <c r="G23" s="23">
        <v>5648.0</v>
      </c>
      <c r="H23" s="69">
        <f t="shared" si="2"/>
        <v>2349682</v>
      </c>
      <c r="J23" s="23">
        <v>1261.0</v>
      </c>
      <c r="K23" s="70">
        <v>1354.0</v>
      </c>
      <c r="L23" s="70">
        <v>188175.0</v>
      </c>
      <c r="M23" s="70">
        <v>262747.0</v>
      </c>
      <c r="N23" s="71">
        <f t="shared" si="3"/>
        <v>453537</v>
      </c>
      <c r="O23" s="23"/>
      <c r="P23" s="72">
        <v>506079.0</v>
      </c>
      <c r="Q23" s="36">
        <v>587.0</v>
      </c>
      <c r="R23" s="72">
        <v>7724.0</v>
      </c>
      <c r="S23" s="73">
        <f t="shared" si="4"/>
        <v>514390</v>
      </c>
      <c r="T23" s="72"/>
      <c r="U23" s="69">
        <f t="shared" si="5"/>
        <v>3317609</v>
      </c>
      <c r="V23" s="23">
        <v>2185692.0</v>
      </c>
      <c r="W23" s="23">
        <v>662741.5982338733</v>
      </c>
      <c r="X23" s="69">
        <f t="shared" si="6"/>
        <v>469175.4018</v>
      </c>
      <c r="Y23" s="74"/>
      <c r="Z23" s="75">
        <f>'Additional Data'!D19</f>
        <v>0.191</v>
      </c>
      <c r="AA23" s="69">
        <f t="shared" si="7"/>
        <v>286820</v>
      </c>
      <c r="AB23" s="74"/>
      <c r="AC23" s="76">
        <v>0.47569007294454796</v>
      </c>
      <c r="AD23" s="69">
        <f t="shared" si="8"/>
        <v>136438</v>
      </c>
      <c r="AE23" s="32"/>
      <c r="AF23" s="23"/>
      <c r="AG23" s="78">
        <v>26374.0</v>
      </c>
      <c r="AH23" s="80">
        <v>22229.0</v>
      </c>
      <c r="AI23" s="80">
        <v>12430.0</v>
      </c>
      <c r="AJ23" s="78">
        <v>43915.0</v>
      </c>
      <c r="AK23" s="74">
        <f t="shared" si="23"/>
        <v>104948</v>
      </c>
      <c r="AL23" s="74"/>
      <c r="AM23" s="74">
        <f>SUM('Additional Data'!W18:AA18)</f>
        <v>80000</v>
      </c>
      <c r="AN23" s="23"/>
      <c r="AO23" s="23">
        <f t="shared" si="10"/>
        <v>574123.4018</v>
      </c>
      <c r="AP23" s="23">
        <f t="shared" si="11"/>
        <v>161386</v>
      </c>
      <c r="AQ23" s="76">
        <f t="shared" si="12"/>
        <v>0.2483253143</v>
      </c>
      <c r="AR23" s="76">
        <f t="shared" si="13"/>
        <v>0.3346431746</v>
      </c>
      <c r="AS23" s="23">
        <f t="shared" si="14"/>
        <v>200000</v>
      </c>
      <c r="AT23" s="23">
        <f t="shared" si="15"/>
        <v>713670</v>
      </c>
      <c r="AU23" s="23">
        <f t="shared" si="16"/>
        <v>1216058</v>
      </c>
      <c r="AV23" s="23">
        <f t="shared" si="17"/>
        <v>902388</v>
      </c>
      <c r="AW23" s="82" t="str">
        <f t="shared" si="18"/>
        <v>No</v>
      </c>
      <c r="AX23" s="82" t="str">
        <f t="shared" si="19"/>
        <v>No</v>
      </c>
      <c r="AY23" s="82" t="str">
        <f t="shared" si="20"/>
        <v>No</v>
      </c>
      <c r="AZ23" s="82" t="str">
        <f t="shared" si="21"/>
        <v>No</v>
      </c>
      <c r="BA23" s="82" t="str">
        <f t="shared" si="24"/>
        <v>Yes</v>
      </c>
      <c r="BD23" s="23"/>
      <c r="BE23" s="23"/>
    </row>
    <row r="24" ht="15.75" customHeight="1">
      <c r="A24" s="36">
        <v>2015.0</v>
      </c>
      <c r="B24" s="23">
        <v>1012684.0</v>
      </c>
      <c r="C24" s="23">
        <v>1481336.0</v>
      </c>
      <c r="D24" s="23">
        <v>99771.0</v>
      </c>
      <c r="E24" s="23">
        <v>55876.0</v>
      </c>
      <c r="F24" s="68">
        <f t="shared" si="1"/>
        <v>1636983</v>
      </c>
      <c r="G24" s="23">
        <v>2378.0</v>
      </c>
      <c r="H24" s="69">
        <f t="shared" si="2"/>
        <v>2652045</v>
      </c>
      <c r="J24" s="23">
        <v>787.0</v>
      </c>
      <c r="K24" s="70">
        <v>1299.0</v>
      </c>
      <c r="L24" s="70">
        <v>171340.0</v>
      </c>
      <c r="M24" s="70">
        <v>270662.0</v>
      </c>
      <c r="N24" s="71">
        <f t="shared" si="3"/>
        <v>444088</v>
      </c>
      <c r="O24" s="23"/>
      <c r="P24" s="72">
        <v>522050.0</v>
      </c>
      <c r="Q24" s="36">
        <v>800.0</v>
      </c>
      <c r="R24" s="72">
        <v>9170.0</v>
      </c>
      <c r="S24" s="73">
        <f t="shared" si="4"/>
        <v>532020</v>
      </c>
      <c r="T24" s="72"/>
      <c r="U24" s="69">
        <f t="shared" si="5"/>
        <v>3628153</v>
      </c>
      <c r="V24" s="23">
        <v>2418969.0</v>
      </c>
      <c r="W24" s="23">
        <v>704221.7570326414</v>
      </c>
      <c r="X24" s="69">
        <f t="shared" si="6"/>
        <v>504962.243</v>
      </c>
      <c r="Y24" s="74"/>
      <c r="Z24" s="75">
        <f>'Additional Data'!D20</f>
        <v>0.216</v>
      </c>
      <c r="AA24" s="69">
        <f t="shared" si="7"/>
        <v>218740</v>
      </c>
      <c r="AB24" s="74"/>
      <c r="AC24" s="76">
        <v>0.32225268094203646</v>
      </c>
      <c r="AD24" s="69">
        <f t="shared" si="8"/>
        <v>70489</v>
      </c>
      <c r="AE24" s="32"/>
      <c r="AF24" s="23"/>
      <c r="AG24" s="78">
        <v>69897.0</v>
      </c>
      <c r="AH24" s="78">
        <v>47934.0</v>
      </c>
      <c r="AI24" s="78">
        <v>23184.0</v>
      </c>
      <c r="AJ24" s="78">
        <v>102309.0</v>
      </c>
      <c r="AK24" s="74">
        <f t="shared" si="23"/>
        <v>243324</v>
      </c>
      <c r="AL24" s="74"/>
      <c r="AM24" s="74">
        <f>SUM('Additional Data'!W19:AA19)</f>
        <v>80000</v>
      </c>
      <c r="AN24" s="23"/>
      <c r="AO24" s="23">
        <f t="shared" si="10"/>
        <v>748286.243</v>
      </c>
      <c r="AP24" s="23">
        <f t="shared" si="11"/>
        <v>233813</v>
      </c>
      <c r="AQ24" s="76">
        <f t="shared" si="12"/>
        <v>0.2177265549</v>
      </c>
      <c r="AR24" s="76">
        <f t="shared" si="13"/>
        <v>0.3175691477</v>
      </c>
      <c r="AS24" s="23">
        <f t="shared" si="14"/>
        <v>200000</v>
      </c>
      <c r="AT24" s="23">
        <f t="shared" si="15"/>
        <v>753634</v>
      </c>
      <c r="AU24" s="23">
        <f t="shared" si="16"/>
        <v>1124803</v>
      </c>
      <c r="AV24" s="23">
        <f t="shared" si="17"/>
        <v>771169</v>
      </c>
      <c r="AW24" s="82" t="str">
        <f t="shared" si="18"/>
        <v>No</v>
      </c>
      <c r="AX24" s="82" t="str">
        <f t="shared" si="19"/>
        <v>No</v>
      </c>
      <c r="AY24" s="82" t="str">
        <f t="shared" si="20"/>
        <v>No</v>
      </c>
      <c r="AZ24" s="82" t="str">
        <f t="shared" si="21"/>
        <v>No</v>
      </c>
      <c r="BA24" s="82" t="str">
        <f t="shared" si="24"/>
        <v>No</v>
      </c>
      <c r="BD24" s="23"/>
      <c r="BE24" s="23"/>
    </row>
    <row r="25" ht="15.75" customHeight="1">
      <c r="A25" s="36">
        <v>2016.0</v>
      </c>
      <c r="B25" s="23">
        <v>1266746.0</v>
      </c>
      <c r="C25" s="23">
        <v>997853.0</v>
      </c>
      <c r="D25" s="23">
        <v>85194.0</v>
      </c>
      <c r="E25" s="23">
        <v>47150.0</v>
      </c>
      <c r="F25" s="68">
        <f t="shared" si="1"/>
        <v>1130197</v>
      </c>
      <c r="G25" s="23">
        <v>2096.0</v>
      </c>
      <c r="H25" s="69">
        <f t="shared" si="2"/>
        <v>2399039</v>
      </c>
      <c r="J25" s="23">
        <v>1229.0</v>
      </c>
      <c r="K25" s="70">
        <v>921.0</v>
      </c>
      <c r="L25" s="70">
        <v>137984.0</v>
      </c>
      <c r="M25" s="70">
        <v>244808.0</v>
      </c>
      <c r="N25" s="71">
        <f t="shared" si="3"/>
        <v>384942</v>
      </c>
      <c r="O25" s="23"/>
      <c r="P25" s="72">
        <v>348759.0</v>
      </c>
      <c r="Q25" s="36">
        <v>659.0</v>
      </c>
      <c r="R25" s="72">
        <v>7449.0</v>
      </c>
      <c r="S25" s="73">
        <f t="shared" si="4"/>
        <v>356867</v>
      </c>
      <c r="T25" s="72"/>
      <c r="U25" s="69">
        <f t="shared" si="5"/>
        <v>3140848</v>
      </c>
      <c r="V25" s="23">
        <v>2591854.0</v>
      </c>
      <c r="W25" s="23">
        <v>240792.5209793088</v>
      </c>
      <c r="X25" s="69">
        <f t="shared" si="6"/>
        <v>308201.479</v>
      </c>
      <c r="Y25" s="74"/>
      <c r="Z25" s="75">
        <f>'Additional Data'!D21</f>
        <v>0.109</v>
      </c>
      <c r="AA25" s="69">
        <f t="shared" si="7"/>
        <v>138075</v>
      </c>
      <c r="AB25" s="74"/>
      <c r="AC25" s="76">
        <v>0.3548032379129947</v>
      </c>
      <c r="AD25" s="69">
        <f t="shared" si="8"/>
        <v>48990</v>
      </c>
      <c r="AE25" s="32"/>
      <c r="AF25" s="23"/>
      <c r="AG25" s="78">
        <v>60792.0</v>
      </c>
      <c r="AH25" s="78" t="s">
        <v>85</v>
      </c>
      <c r="AI25" s="80">
        <v>14333.0</v>
      </c>
      <c r="AJ25" s="78">
        <v>46202.0</v>
      </c>
      <c r="AK25" s="74">
        <f t="shared" si="23"/>
        <v>121327</v>
      </c>
      <c r="AL25" s="74"/>
      <c r="AM25" s="74">
        <f>SUM('Additional Data'!W20:AA20)</f>
        <v>80000</v>
      </c>
      <c r="AN25" s="23"/>
      <c r="AO25" s="23">
        <f t="shared" si="10"/>
        <v>429528.479</v>
      </c>
      <c r="AP25" s="23">
        <f t="shared" si="11"/>
        <v>90317</v>
      </c>
      <c r="AQ25" s="76">
        <f t="shared" si="12"/>
        <v>0.192001298</v>
      </c>
      <c r="AR25" s="76">
        <f t="shared" si="13"/>
        <v>0.2889591563</v>
      </c>
      <c r="AS25" s="23">
        <f t="shared" si="14"/>
        <v>200000</v>
      </c>
      <c r="AT25" s="23">
        <f t="shared" si="15"/>
        <v>685796</v>
      </c>
      <c r="AU25" s="23">
        <f t="shared" si="16"/>
        <v>851745</v>
      </c>
      <c r="AV25" s="23">
        <f t="shared" si="17"/>
        <v>565949</v>
      </c>
      <c r="AW25" s="82" t="str">
        <f t="shared" si="18"/>
        <v>No</v>
      </c>
      <c r="AX25" s="82" t="str">
        <f t="shared" si="19"/>
        <v>No</v>
      </c>
      <c r="AY25" s="82" t="str">
        <f t="shared" si="20"/>
        <v>No</v>
      </c>
      <c r="AZ25" s="82" t="str">
        <f t="shared" si="21"/>
        <v>No</v>
      </c>
      <c r="BA25" s="82" t="str">
        <f t="shared" si="24"/>
        <v>Yes</v>
      </c>
      <c r="BD25" s="23"/>
      <c r="BE25" s="23"/>
    </row>
    <row r="26" ht="15.75" customHeight="1">
      <c r="A26" s="36">
        <v>2017.0</v>
      </c>
      <c r="B26" s="23">
        <v>880279.0</v>
      </c>
      <c r="C26" s="23">
        <v>832220.0</v>
      </c>
      <c r="D26" s="23">
        <v>79788.0</v>
      </c>
      <c r="E26" s="23">
        <v>56956.0</v>
      </c>
      <c r="F26" s="68">
        <f t="shared" si="1"/>
        <v>968964</v>
      </c>
      <c r="G26" s="23">
        <v>2701.0</v>
      </c>
      <c r="H26" s="69">
        <f t="shared" si="2"/>
        <v>1851944</v>
      </c>
      <c r="J26" s="23">
        <v>1585.0</v>
      </c>
      <c r="K26" s="84">
        <v>1202.0</v>
      </c>
      <c r="L26" s="84">
        <v>135342.0</v>
      </c>
      <c r="M26" s="84">
        <v>215047.0</v>
      </c>
      <c r="N26" s="71">
        <f t="shared" si="3"/>
        <v>353176</v>
      </c>
      <c r="O26" s="32"/>
      <c r="P26" s="72">
        <v>406915.0</v>
      </c>
      <c r="Q26" s="36">
        <v>911.0</v>
      </c>
      <c r="R26" s="72">
        <v>10968.0</v>
      </c>
      <c r="S26" s="73">
        <f t="shared" si="4"/>
        <v>418794</v>
      </c>
      <c r="T26" s="72"/>
      <c r="U26" s="69">
        <f t="shared" si="5"/>
        <v>2623914</v>
      </c>
      <c r="V26" s="23">
        <v>1524656.0</v>
      </c>
      <c r="W26" s="23">
        <v>443178.0</v>
      </c>
      <c r="X26" s="69">
        <f t="shared" si="6"/>
        <v>656080</v>
      </c>
      <c r="Y26" s="74"/>
      <c r="Z26" s="75">
        <f>'Additional Data'!D22</f>
        <v>0.354</v>
      </c>
      <c r="AA26" s="69">
        <f t="shared" si="7"/>
        <v>311619</v>
      </c>
      <c r="AB26" s="74"/>
      <c r="AC26" s="76">
        <v>0.42316134000770117</v>
      </c>
      <c r="AD26" s="69">
        <f t="shared" si="8"/>
        <v>131865</v>
      </c>
      <c r="AE26" s="32"/>
      <c r="AF26" s="23"/>
      <c r="AG26" s="78">
        <v>26986.0</v>
      </c>
      <c r="AH26" s="78">
        <v>35731.0</v>
      </c>
      <c r="AI26" s="78">
        <v>31866.0</v>
      </c>
      <c r="AJ26" s="78">
        <v>61469.0</v>
      </c>
      <c r="AK26" s="74">
        <f t="shared" si="23"/>
        <v>156052</v>
      </c>
      <c r="AL26" s="74"/>
      <c r="AM26" s="74">
        <f>SUM('Additional Data'!W21:AA21)</f>
        <v>65000</v>
      </c>
      <c r="AN26" s="23"/>
      <c r="AO26" s="23">
        <f t="shared" si="10"/>
        <v>812132</v>
      </c>
      <c r="AP26" s="23">
        <f t="shared" si="11"/>
        <v>222917</v>
      </c>
      <c r="AQ26" s="76">
        <f t="shared" si="12"/>
        <v>0.1663444546</v>
      </c>
      <c r="AR26" s="76">
        <f t="shared" si="13"/>
        <v>0.280864777</v>
      </c>
      <c r="AS26" s="23">
        <f t="shared" si="14"/>
        <v>192500</v>
      </c>
      <c r="AT26" s="23">
        <f t="shared" si="15"/>
        <v>751027</v>
      </c>
      <c r="AU26" s="23">
        <f t="shared" si="16"/>
        <v>897693</v>
      </c>
      <c r="AV26" s="23">
        <f t="shared" si="17"/>
        <v>531666</v>
      </c>
      <c r="AW26" s="82" t="str">
        <f t="shared" si="18"/>
        <v>No</v>
      </c>
      <c r="AX26" s="82" t="str">
        <f t="shared" si="19"/>
        <v>No</v>
      </c>
      <c r="AY26" s="82" t="str">
        <f t="shared" si="20"/>
        <v>No</v>
      </c>
      <c r="AZ26" s="82" t="str">
        <f t="shared" si="21"/>
        <v>No</v>
      </c>
      <c r="BA26" s="82" t="str">
        <f t="shared" ref="BA26:BA30" si="25">IF(OR(AG26&lt;20000,AH26&lt;15000,AI26&lt;15000,AJ26&lt;15000),"Yes","No")</f>
        <v>No</v>
      </c>
      <c r="BB26" s="82"/>
    </row>
    <row r="27" ht="15.75" customHeight="1">
      <c r="A27" s="32">
        <v>2018.0</v>
      </c>
      <c r="B27" s="23">
        <v>400269.0</v>
      </c>
      <c r="C27" s="23">
        <v>289841.0</v>
      </c>
      <c r="D27" s="23">
        <v>75217.0</v>
      </c>
      <c r="E27" s="23">
        <v>52552.0</v>
      </c>
      <c r="F27" s="68">
        <f t="shared" si="1"/>
        <v>417610</v>
      </c>
      <c r="G27" s="23">
        <v>1546.0</v>
      </c>
      <c r="H27" s="69">
        <f t="shared" si="2"/>
        <v>819425</v>
      </c>
      <c r="J27" s="23">
        <v>579.0</v>
      </c>
      <c r="K27" s="85">
        <v>1354.0</v>
      </c>
      <c r="L27" s="85">
        <v>106225.0</v>
      </c>
      <c r="M27" s="85">
        <v>141480.0</v>
      </c>
      <c r="N27" s="71">
        <f t="shared" si="3"/>
        <v>249638</v>
      </c>
      <c r="O27" s="32"/>
      <c r="P27" s="72">
        <v>292196.0</v>
      </c>
      <c r="Q27" s="32">
        <v>622.0</v>
      </c>
      <c r="R27" s="72">
        <v>8581.0</v>
      </c>
      <c r="S27" s="73">
        <f t="shared" si="4"/>
        <v>301399</v>
      </c>
      <c r="T27" s="72"/>
      <c r="U27" s="69">
        <f t="shared" si="5"/>
        <v>1370462</v>
      </c>
      <c r="V27" s="23">
        <v>679449.0</v>
      </c>
      <c r="W27" s="23">
        <v>329155.0</v>
      </c>
      <c r="X27" s="69">
        <f t="shared" si="6"/>
        <v>361858</v>
      </c>
      <c r="Y27" s="74"/>
      <c r="Z27" s="75">
        <f>'Additional Data'!D23</f>
        <v>0.383</v>
      </c>
      <c r="AA27" s="69">
        <f t="shared" si="7"/>
        <v>153303</v>
      </c>
      <c r="AB27" s="74"/>
      <c r="AC27" s="76">
        <v>0.5170352440451005</v>
      </c>
      <c r="AD27" s="69">
        <f t="shared" si="8"/>
        <v>79263</v>
      </c>
      <c r="AE27" s="32"/>
      <c r="AF27" s="23"/>
      <c r="AG27" s="78">
        <v>20434.0</v>
      </c>
      <c r="AH27" s="78">
        <v>30844.0</v>
      </c>
      <c r="AI27" s="78">
        <v>23632.0</v>
      </c>
      <c r="AJ27" s="23">
        <v>71180.0</v>
      </c>
      <c r="AK27" s="74">
        <f t="shared" si="23"/>
        <v>146090</v>
      </c>
      <c r="AL27" s="74"/>
      <c r="AM27" s="74">
        <f>SUM('Additional Data'!W22:AA22)</f>
        <v>65000</v>
      </c>
      <c r="AN27" s="23"/>
      <c r="AO27" s="23">
        <f t="shared" si="10"/>
        <v>507948</v>
      </c>
      <c r="AP27" s="23">
        <f t="shared" si="11"/>
        <v>160353</v>
      </c>
      <c r="AQ27" s="76">
        <f t="shared" si="12"/>
        <v>0.1520319807</v>
      </c>
      <c r="AR27" s="76">
        <f t="shared" si="13"/>
        <v>0.2828062742</v>
      </c>
      <c r="AS27" s="23">
        <f t="shared" si="14"/>
        <v>185000</v>
      </c>
      <c r="AT27" s="23">
        <f t="shared" si="15"/>
        <v>771741</v>
      </c>
      <c r="AU27" s="23">
        <f t="shared" si="16"/>
        <v>868786</v>
      </c>
      <c r="AV27" s="23">
        <f t="shared" si="17"/>
        <v>467045</v>
      </c>
      <c r="AW27" s="82" t="str">
        <f t="shared" si="18"/>
        <v>No</v>
      </c>
      <c r="AX27" s="82" t="str">
        <f t="shared" si="19"/>
        <v>No</v>
      </c>
      <c r="AY27" s="82" t="str">
        <f t="shared" si="20"/>
        <v>No</v>
      </c>
      <c r="AZ27" s="82" t="str">
        <f t="shared" si="21"/>
        <v>No</v>
      </c>
      <c r="BA27" s="82" t="str">
        <f t="shared" si="25"/>
        <v>No</v>
      </c>
      <c r="BB27" s="82"/>
    </row>
    <row r="28" ht="15.75" customHeight="1">
      <c r="A28" s="32">
        <v>2019.0</v>
      </c>
      <c r="B28" s="23">
        <v>749101.0</v>
      </c>
      <c r="C28" s="23">
        <v>784543.0</v>
      </c>
      <c r="D28" s="23">
        <v>113695.0</v>
      </c>
      <c r="E28" s="23">
        <v>73220.0</v>
      </c>
      <c r="F28" s="68">
        <f t="shared" si="1"/>
        <v>971458</v>
      </c>
      <c r="G28" s="23">
        <v>1859.0</v>
      </c>
      <c r="H28" s="69">
        <f t="shared" si="2"/>
        <v>1722418</v>
      </c>
      <c r="I28" s="32"/>
      <c r="J28" s="23">
        <v>1431.0</v>
      </c>
      <c r="K28" s="86">
        <v>1706.0</v>
      </c>
      <c r="L28" s="86">
        <v>241874.0</v>
      </c>
      <c r="M28" s="86">
        <v>348428.0</v>
      </c>
      <c r="N28" s="71">
        <f t="shared" si="3"/>
        <v>593439</v>
      </c>
      <c r="O28" s="32"/>
      <c r="P28" s="72">
        <v>448015.0</v>
      </c>
      <c r="Q28" s="32">
        <v>708.0</v>
      </c>
      <c r="R28" s="72">
        <v>9372.0</v>
      </c>
      <c r="S28" s="73">
        <f t="shared" si="4"/>
        <v>458095</v>
      </c>
      <c r="T28" s="72"/>
      <c r="U28" s="69">
        <f t="shared" si="5"/>
        <v>2773952</v>
      </c>
      <c r="V28" s="23">
        <v>2085411.0</v>
      </c>
      <c r="W28" s="23">
        <v>239836.0</v>
      </c>
      <c r="X28" s="69">
        <f t="shared" si="6"/>
        <v>448705</v>
      </c>
      <c r="Y28" s="74"/>
      <c r="Z28" s="75">
        <f>'Additional Data'!D24</f>
        <v>0.218</v>
      </c>
      <c r="AA28" s="69">
        <f t="shared" si="7"/>
        <v>163304</v>
      </c>
      <c r="AB28" s="74"/>
      <c r="AC28" s="76">
        <v>0.44731736718370174</v>
      </c>
      <c r="AD28" s="69">
        <f t="shared" si="8"/>
        <v>73049</v>
      </c>
      <c r="AE28" s="32"/>
      <c r="AF28" s="23"/>
      <c r="AG28" s="23">
        <v>26303.0</v>
      </c>
      <c r="AH28" s="23">
        <v>44145.0</v>
      </c>
      <c r="AI28" s="77">
        <v>9699.0</v>
      </c>
      <c r="AJ28" s="23">
        <v>75411.0</v>
      </c>
      <c r="AK28" s="74">
        <f t="shared" si="23"/>
        <v>155558</v>
      </c>
      <c r="AL28" s="74"/>
      <c r="AM28" s="74">
        <f>SUM('Additional Data'!W23:AA23)</f>
        <v>65000</v>
      </c>
      <c r="AN28" s="23"/>
      <c r="AO28" s="23">
        <f t="shared" si="10"/>
        <v>604263</v>
      </c>
      <c r="AP28" s="23">
        <f t="shared" si="11"/>
        <v>163607</v>
      </c>
      <c r="AQ28" s="76">
        <f t="shared" si="12"/>
        <v>0.1301210435</v>
      </c>
      <c r="AR28" s="76">
        <f t="shared" si="13"/>
        <v>0.2807745699</v>
      </c>
      <c r="AS28" s="23">
        <f t="shared" si="14"/>
        <v>177500</v>
      </c>
      <c r="AT28" s="23">
        <f t="shared" si="15"/>
        <v>822351</v>
      </c>
      <c r="AU28" s="23">
        <f t="shared" si="16"/>
        <v>871007</v>
      </c>
      <c r="AV28" s="23">
        <f t="shared" si="17"/>
        <v>403656</v>
      </c>
      <c r="AW28" s="82" t="str">
        <f t="shared" si="18"/>
        <v>No</v>
      </c>
      <c r="AX28" s="82" t="str">
        <f t="shared" si="19"/>
        <v>No</v>
      </c>
      <c r="AY28" s="82" t="str">
        <f t="shared" si="20"/>
        <v>No</v>
      </c>
      <c r="AZ28" s="82" t="str">
        <f t="shared" si="21"/>
        <v>No</v>
      </c>
      <c r="BA28" s="82" t="str">
        <f t="shared" si="25"/>
        <v>Yes</v>
      </c>
      <c r="BB28" s="82"/>
    </row>
    <row r="29" ht="15.75" customHeight="1">
      <c r="A29" s="32">
        <v>2020.0</v>
      </c>
      <c r="B29" s="23">
        <v>283727.0</v>
      </c>
      <c r="C29" s="23">
        <v>295341.0</v>
      </c>
      <c r="D29" s="23">
        <v>68864.0</v>
      </c>
      <c r="E29" s="23">
        <v>47822.0</v>
      </c>
      <c r="F29" s="68">
        <f t="shared" si="1"/>
        <v>412027</v>
      </c>
      <c r="G29" s="23">
        <v>1562.0</v>
      </c>
      <c r="H29" s="69">
        <f t="shared" si="2"/>
        <v>697316</v>
      </c>
      <c r="I29" s="32"/>
      <c r="J29" s="23">
        <v>953.0</v>
      </c>
      <c r="K29" s="86">
        <v>143.0</v>
      </c>
      <c r="L29" s="86">
        <v>174945.0</v>
      </c>
      <c r="M29" s="86">
        <v>147057.0</v>
      </c>
      <c r="N29" s="71">
        <f t="shared" si="3"/>
        <v>323098</v>
      </c>
      <c r="O29" s="32"/>
      <c r="P29" s="72">
        <v>391919.0</v>
      </c>
      <c r="Q29" s="32">
        <v>557.0</v>
      </c>
      <c r="R29" s="72">
        <v>9379.0</v>
      </c>
      <c r="S29" s="73">
        <f t="shared" si="4"/>
        <v>401855</v>
      </c>
      <c r="T29" s="72"/>
      <c r="U29" s="69">
        <f t="shared" si="5"/>
        <v>1422269</v>
      </c>
      <c r="V29" s="23">
        <v>888078.0</v>
      </c>
      <c r="W29" s="23">
        <v>303349.0</v>
      </c>
      <c r="X29" s="69">
        <f t="shared" si="6"/>
        <v>230842</v>
      </c>
      <c r="Y29" s="74"/>
      <c r="Z29" s="75">
        <f>'Additional Data'!D25</f>
        <v>0.18797407</v>
      </c>
      <c r="AA29" s="69">
        <f t="shared" si="7"/>
        <v>53333</v>
      </c>
      <c r="AB29" s="74"/>
      <c r="AC29" s="87">
        <v>0.24641503878523183</v>
      </c>
      <c r="AD29" s="69">
        <f t="shared" si="8"/>
        <v>13142</v>
      </c>
      <c r="AE29" s="32"/>
      <c r="AF29" s="23"/>
      <c r="AG29" s="78" t="s">
        <v>86</v>
      </c>
      <c r="AH29" s="23">
        <v>31219.0</v>
      </c>
      <c r="AI29" s="77">
        <v>12074.0</v>
      </c>
      <c r="AJ29" s="78">
        <v>64234.0</v>
      </c>
      <c r="AK29" s="74">
        <f t="shared" si="23"/>
        <v>107527</v>
      </c>
      <c r="AL29" s="74"/>
      <c r="AM29" s="74">
        <f>SUM('Additional Data'!W24:AA24)</f>
        <v>65000</v>
      </c>
      <c r="AN29" s="23"/>
      <c r="AO29" s="23">
        <f t="shared" si="10"/>
        <v>338369</v>
      </c>
      <c r="AP29" s="23">
        <f t="shared" si="11"/>
        <v>55669</v>
      </c>
      <c r="AQ29" s="76">
        <f t="shared" si="12"/>
        <v>0.1286322684</v>
      </c>
      <c r="AR29" s="76">
        <f t="shared" si="13"/>
        <v>0.2573555392</v>
      </c>
      <c r="AS29" s="23">
        <f t="shared" si="14"/>
        <v>170000</v>
      </c>
      <c r="AT29" s="23">
        <f t="shared" si="15"/>
        <v>686554</v>
      </c>
      <c r="AU29" s="23">
        <f t="shared" si="16"/>
        <v>692863</v>
      </c>
      <c r="AV29" s="23">
        <f t="shared" si="17"/>
        <v>346309</v>
      </c>
      <c r="AW29" s="82" t="str">
        <f t="shared" si="18"/>
        <v>No</v>
      </c>
      <c r="AX29" s="82" t="str">
        <f t="shared" si="19"/>
        <v>No</v>
      </c>
      <c r="AY29" s="82" t="str">
        <f t="shared" si="20"/>
        <v>No</v>
      </c>
      <c r="AZ29" s="82" t="str">
        <f t="shared" si="21"/>
        <v>No</v>
      </c>
      <c r="BA29" s="82" t="str">
        <f t="shared" si="25"/>
        <v>Yes</v>
      </c>
      <c r="BB29" s="82"/>
    </row>
    <row r="30" ht="15.75" customHeight="1">
      <c r="A30" s="32">
        <v>2021.0</v>
      </c>
      <c r="B30" s="23">
        <v>851901.0</v>
      </c>
      <c r="C30" s="23">
        <v>407007.0</v>
      </c>
      <c r="D30" s="23">
        <v>80443.0</v>
      </c>
      <c r="E30" s="23">
        <v>71417.0</v>
      </c>
      <c r="F30" s="68">
        <f t="shared" si="1"/>
        <v>558867</v>
      </c>
      <c r="G30" s="23">
        <v>2245.0</v>
      </c>
      <c r="H30" s="69">
        <f t="shared" si="2"/>
        <v>1413013</v>
      </c>
      <c r="I30" s="32"/>
      <c r="J30" s="23">
        <v>473.0</v>
      </c>
      <c r="K30" s="86">
        <v>1789.0</v>
      </c>
      <c r="L30" s="86">
        <v>256591.0</v>
      </c>
      <c r="M30" s="86">
        <v>385074.0</v>
      </c>
      <c r="N30" s="71">
        <f t="shared" si="3"/>
        <v>643927</v>
      </c>
      <c r="O30" s="32"/>
      <c r="P30" s="72">
        <v>457201.0</v>
      </c>
      <c r="Q30" s="32">
        <v>642.0</v>
      </c>
      <c r="R30" s="72">
        <v>11663.0</v>
      </c>
      <c r="S30" s="73">
        <f t="shared" si="4"/>
        <v>469506</v>
      </c>
      <c r="T30" s="72"/>
      <c r="U30" s="69">
        <f t="shared" si="5"/>
        <v>2526446</v>
      </c>
      <c r="V30" s="23">
        <v>1750516.0</v>
      </c>
      <c r="W30" s="23">
        <v>408615.0</v>
      </c>
      <c r="X30" s="69">
        <f t="shared" si="6"/>
        <v>367315</v>
      </c>
      <c r="Y30" s="74"/>
      <c r="Z30" s="75">
        <f>'Additional Data'!D26</f>
        <v>0.1639651595</v>
      </c>
      <c r="AA30" s="69">
        <f t="shared" si="7"/>
        <v>139682</v>
      </c>
      <c r="AB30" s="74"/>
      <c r="AC30" s="87">
        <v>0.3887646474770277</v>
      </c>
      <c r="AD30" s="69">
        <f t="shared" si="8"/>
        <v>54303</v>
      </c>
      <c r="AE30" s="32"/>
      <c r="AF30" s="23"/>
      <c r="AG30" s="78" t="s">
        <v>86</v>
      </c>
      <c r="AH30" s="23">
        <v>49440.0</v>
      </c>
      <c r="AI30" s="23">
        <v>21993.0</v>
      </c>
      <c r="AJ30" s="78">
        <v>99324.0</v>
      </c>
      <c r="AK30" s="74">
        <f t="shared" si="23"/>
        <v>170757</v>
      </c>
      <c r="AL30" s="74"/>
      <c r="AM30" s="74">
        <f>SUM('Additional Data'!W25:AA25)</f>
        <v>65000</v>
      </c>
      <c r="AN30" s="23"/>
      <c r="AO30" s="23">
        <f t="shared" si="10"/>
        <v>538072</v>
      </c>
      <c r="AP30" s="23">
        <f t="shared" si="11"/>
        <v>160060</v>
      </c>
      <c r="AQ30" s="76">
        <f t="shared" si="12"/>
        <v>0.1255441334</v>
      </c>
      <c r="AR30" s="76">
        <f t="shared" si="13"/>
        <v>0.2722830465</v>
      </c>
      <c r="AS30" s="23">
        <f t="shared" si="14"/>
        <v>162500</v>
      </c>
      <c r="AT30" s="23">
        <f t="shared" si="15"/>
        <v>735984</v>
      </c>
      <c r="AU30" s="23">
        <f t="shared" si="16"/>
        <v>762606</v>
      </c>
      <c r="AV30" s="23">
        <f t="shared" si="17"/>
        <v>351622</v>
      </c>
      <c r="AW30" s="82" t="str">
        <f t="shared" si="18"/>
        <v>No</v>
      </c>
      <c r="AX30" s="82" t="str">
        <f t="shared" si="19"/>
        <v>No</v>
      </c>
      <c r="AY30" s="82" t="str">
        <f t="shared" si="20"/>
        <v>No</v>
      </c>
      <c r="AZ30" s="82" t="str">
        <f t="shared" si="21"/>
        <v>No</v>
      </c>
      <c r="BA30" s="82" t="str">
        <f t="shared" si="25"/>
        <v>No</v>
      </c>
      <c r="BB30" s="82"/>
    </row>
    <row r="31" ht="15.75" customHeight="1">
      <c r="A31" s="35">
        <v>2022.0</v>
      </c>
      <c r="B31" s="88">
        <v>893743.0</v>
      </c>
      <c r="C31" s="88">
        <v>104678.0</v>
      </c>
      <c r="D31" s="88">
        <v>76008.0</v>
      </c>
      <c r="E31" s="88">
        <v>51831.0</v>
      </c>
      <c r="F31" s="68">
        <f t="shared" si="1"/>
        <v>232517</v>
      </c>
      <c r="G31" s="32"/>
      <c r="H31" s="74"/>
      <c r="I31" s="23"/>
      <c r="O31" s="32"/>
      <c r="P31" s="23"/>
      <c r="T31" s="32"/>
      <c r="V31" s="89"/>
      <c r="W31" s="89"/>
      <c r="AB31" s="74"/>
      <c r="AC31" s="74"/>
      <c r="AE31" s="90"/>
      <c r="AF31" s="90"/>
      <c r="AL31" s="32"/>
      <c r="AN31" s="32"/>
    </row>
    <row r="32" ht="15.75" customHeight="1">
      <c r="A32" s="91">
        <v>2023.0</v>
      </c>
      <c r="B32" s="92"/>
      <c r="C32" s="93"/>
      <c r="D32" s="93"/>
      <c r="E32" s="93"/>
      <c r="F32" s="92"/>
      <c r="G32" s="93"/>
      <c r="H32" s="94"/>
      <c r="I32" s="23"/>
      <c r="J32" s="95"/>
      <c r="K32" s="95"/>
      <c r="L32" s="95"/>
      <c r="M32" s="95"/>
      <c r="N32" s="95"/>
      <c r="O32" s="32"/>
      <c r="P32" s="92"/>
      <c r="Q32" s="95"/>
      <c r="R32" s="95"/>
      <c r="S32" s="95"/>
      <c r="T32" s="32"/>
      <c r="U32" s="95"/>
      <c r="V32" s="95"/>
      <c r="W32" s="95"/>
      <c r="X32" s="95"/>
      <c r="Z32" s="95"/>
      <c r="AA32" s="95"/>
      <c r="AB32" s="74"/>
      <c r="AC32" s="94"/>
      <c r="AD32" s="95"/>
      <c r="AE32" s="90"/>
      <c r="AF32" s="96"/>
      <c r="AG32" s="95"/>
      <c r="AH32" s="95"/>
      <c r="AI32" s="95"/>
      <c r="AJ32" s="95"/>
      <c r="AK32" s="95"/>
      <c r="AL32" s="32"/>
      <c r="AM32" s="95"/>
      <c r="AN32" s="32"/>
      <c r="AO32" s="95"/>
      <c r="AP32" s="95"/>
      <c r="AQ32" s="95"/>
      <c r="AR32" s="95"/>
      <c r="AS32" s="95"/>
      <c r="AT32" s="95"/>
      <c r="AU32" s="95"/>
      <c r="AV32" s="95"/>
      <c r="AW32" s="95"/>
      <c r="AX32" s="95"/>
      <c r="AY32" s="95"/>
      <c r="AZ32" s="95"/>
    </row>
    <row r="33" ht="15.75" customHeight="1">
      <c r="B33" s="23"/>
      <c r="C33" s="32"/>
      <c r="D33" s="32"/>
      <c r="E33" s="32"/>
      <c r="F33" s="23"/>
      <c r="G33" s="32"/>
      <c r="H33" s="74"/>
      <c r="I33" s="23"/>
      <c r="O33" s="32"/>
      <c r="P33" s="23"/>
      <c r="T33" s="32"/>
      <c r="AB33" s="74"/>
      <c r="AC33" s="74"/>
      <c r="AE33" s="90"/>
      <c r="AF33" s="90"/>
      <c r="AL33" s="32"/>
      <c r="AN33" s="32"/>
    </row>
    <row r="34" ht="15.75" customHeight="1">
      <c r="A34" s="97" t="s">
        <v>87</v>
      </c>
      <c r="I34" s="23"/>
      <c r="O34" s="32"/>
      <c r="T34" s="32"/>
      <c r="AL34" s="32"/>
      <c r="AN34" s="32"/>
    </row>
    <row r="35" ht="15.75" customHeight="1">
      <c r="A35" s="36" t="s">
        <v>88</v>
      </c>
      <c r="I35" s="23"/>
      <c r="O35" s="32"/>
      <c r="T35" s="32"/>
      <c r="V35" s="23"/>
      <c r="W35" s="23"/>
      <c r="AE35" s="90"/>
      <c r="AF35" s="90"/>
      <c r="AL35" s="32"/>
      <c r="AN35" s="32"/>
      <c r="AZ35" s="32"/>
    </row>
    <row r="36" ht="15.75" customHeight="1">
      <c r="A36" s="36" t="s">
        <v>89</v>
      </c>
      <c r="I36" s="23"/>
      <c r="O36" s="32"/>
      <c r="T36" s="32"/>
      <c r="AE36" s="32"/>
      <c r="AG36" s="78"/>
      <c r="AH36" s="78"/>
      <c r="AI36" s="98"/>
      <c r="AJ36" s="78"/>
      <c r="AL36" s="32"/>
      <c r="AN36" s="32"/>
    </row>
    <row r="37" ht="15.75" customHeight="1">
      <c r="A37" s="36" t="s">
        <v>90</v>
      </c>
      <c r="I37" s="23"/>
      <c r="O37" s="32"/>
      <c r="T37" s="32"/>
      <c r="AE37" s="32"/>
      <c r="AG37" s="78"/>
      <c r="AH37" s="78"/>
      <c r="AI37" s="98"/>
      <c r="AJ37" s="78"/>
      <c r="AL37" s="32"/>
      <c r="AN37" s="32"/>
    </row>
    <row r="38" ht="15.75" customHeight="1">
      <c r="A38" s="36" t="s">
        <v>91</v>
      </c>
      <c r="I38" s="23"/>
      <c r="O38" s="32"/>
      <c r="T38" s="32"/>
      <c r="AE38" s="32"/>
      <c r="AL38" s="32"/>
      <c r="AN38" s="32"/>
    </row>
    <row r="39" ht="15.75" customHeight="1">
      <c r="A39" s="36" t="s">
        <v>92</v>
      </c>
      <c r="I39" s="23"/>
      <c r="O39" s="32"/>
      <c r="T39" s="32"/>
      <c r="AE39" s="32"/>
      <c r="AL39" s="32"/>
      <c r="AN39" s="32"/>
    </row>
    <row r="40" ht="15.75" customHeight="1">
      <c r="A40" s="36" t="s">
        <v>93</v>
      </c>
      <c r="I40" s="23"/>
      <c r="O40" s="32"/>
      <c r="T40" s="32"/>
      <c r="AE40" s="32"/>
      <c r="AL40" s="32"/>
      <c r="AN40" s="32"/>
    </row>
    <row r="41" ht="15.75" customHeight="1">
      <c r="I41" s="32"/>
      <c r="O41" s="32"/>
      <c r="T41" s="32"/>
      <c r="AE41" s="32"/>
      <c r="AL41" s="32"/>
      <c r="AN41" s="32"/>
    </row>
    <row r="42" ht="15.75" customHeight="1">
      <c r="A42" s="97" t="s">
        <v>94</v>
      </c>
      <c r="I42" s="32"/>
      <c r="O42" s="32"/>
      <c r="T42" s="32"/>
      <c r="AE42" s="32"/>
      <c r="AL42" s="32"/>
      <c r="AN42" s="32"/>
    </row>
    <row r="43" ht="15.75" customHeight="1">
      <c r="A43" s="36" t="s">
        <v>95</v>
      </c>
      <c r="I43" s="32"/>
      <c r="O43" s="32"/>
      <c r="T43" s="32"/>
      <c r="AE43" s="32"/>
      <c r="AL43" s="32"/>
      <c r="AN43" s="32"/>
    </row>
    <row r="44" ht="15.75" customHeight="1">
      <c r="A44" s="36" t="s">
        <v>96</v>
      </c>
      <c r="I44" s="32"/>
      <c r="O44" s="32"/>
      <c r="T44" s="32"/>
      <c r="AE44" s="32"/>
      <c r="AL44" s="32"/>
      <c r="AN44" s="32"/>
    </row>
    <row r="45" ht="15.75" customHeight="1">
      <c r="A45" s="36" t="s">
        <v>97</v>
      </c>
      <c r="I45" s="32"/>
      <c r="O45" s="32"/>
      <c r="T45" s="32"/>
      <c r="AE45" s="32"/>
      <c r="AL45" s="32"/>
      <c r="AN45" s="32"/>
    </row>
    <row r="46" ht="15.75" customHeight="1">
      <c r="A46" s="36" t="s">
        <v>98</v>
      </c>
      <c r="I46" s="32"/>
      <c r="O46" s="32"/>
      <c r="T46" s="32"/>
      <c r="AE46" s="32"/>
      <c r="AL46" s="32"/>
      <c r="AN46" s="32"/>
    </row>
    <row r="47" ht="15.75" customHeight="1">
      <c r="A47" s="36" t="s">
        <v>99</v>
      </c>
      <c r="I47" s="32"/>
      <c r="O47" s="32"/>
      <c r="T47" s="32"/>
      <c r="AE47" s="32"/>
      <c r="AL47" s="32"/>
      <c r="AN47" s="32"/>
    </row>
    <row r="48" ht="15.75" customHeight="1">
      <c r="A48" s="23" t="s">
        <v>100</v>
      </c>
      <c r="I48" s="32"/>
      <c r="O48" s="32"/>
      <c r="T48" s="32"/>
      <c r="AE48" s="32"/>
      <c r="AL48" s="32"/>
      <c r="AN48" s="32"/>
    </row>
    <row r="49" ht="15.75" customHeight="1">
      <c r="A49" s="36" t="s">
        <v>101</v>
      </c>
      <c r="I49" s="32"/>
      <c r="O49" s="32"/>
      <c r="T49" s="32"/>
      <c r="AE49" s="32"/>
      <c r="AL49" s="32"/>
      <c r="AN49" s="32"/>
    </row>
    <row r="50" ht="15.75" customHeight="1">
      <c r="I50" s="32"/>
      <c r="O50" s="32"/>
      <c r="T50" s="32"/>
      <c r="AE50" s="32"/>
      <c r="AL50" s="32"/>
      <c r="AN50" s="32"/>
    </row>
    <row r="51" ht="15.75" customHeight="1">
      <c r="I51" s="32"/>
      <c r="O51" s="32"/>
      <c r="T51" s="32"/>
      <c r="AE51" s="32"/>
      <c r="AL51" s="32"/>
      <c r="AN51" s="32"/>
    </row>
    <row r="52" ht="15.75" customHeight="1">
      <c r="I52" s="32"/>
      <c r="O52" s="32"/>
      <c r="T52" s="32"/>
      <c r="AE52" s="32"/>
      <c r="AL52" s="32"/>
      <c r="AN52" s="32"/>
    </row>
    <row r="53" ht="15.75" customHeight="1">
      <c r="I53" s="32"/>
      <c r="O53" s="32"/>
      <c r="T53" s="32"/>
      <c r="AE53" s="32"/>
      <c r="AL53" s="32"/>
      <c r="AN53" s="32"/>
    </row>
    <row r="54" ht="15.75" customHeight="1">
      <c r="I54" s="32"/>
      <c r="O54" s="32"/>
      <c r="T54" s="32"/>
      <c r="AE54" s="32"/>
      <c r="AL54" s="32"/>
      <c r="AN54" s="32"/>
    </row>
    <row r="55" ht="15.75" customHeight="1">
      <c r="I55" s="32"/>
      <c r="O55" s="32"/>
      <c r="T55" s="32"/>
      <c r="AE55" s="32"/>
      <c r="AL55" s="32"/>
      <c r="AN55" s="32"/>
    </row>
    <row r="56" ht="15.75" customHeight="1">
      <c r="I56" s="32"/>
      <c r="O56" s="32"/>
      <c r="T56" s="32"/>
      <c r="AE56" s="32"/>
      <c r="AL56" s="32"/>
      <c r="AN56" s="32"/>
    </row>
    <row r="57" ht="15.75" customHeight="1">
      <c r="I57" s="32"/>
      <c r="O57" s="32"/>
      <c r="T57" s="32"/>
      <c r="AE57" s="32"/>
      <c r="AL57" s="32"/>
      <c r="AN57" s="32"/>
    </row>
    <row r="58" ht="15.75" customHeight="1">
      <c r="I58" s="32"/>
      <c r="O58" s="32"/>
      <c r="T58" s="32"/>
      <c r="AE58" s="32"/>
      <c r="AL58" s="32"/>
      <c r="AN58" s="32"/>
    </row>
    <row r="59" ht="15.75" customHeight="1">
      <c r="I59" s="32"/>
      <c r="O59" s="32"/>
      <c r="T59" s="32"/>
      <c r="AE59" s="32"/>
      <c r="AL59" s="32"/>
      <c r="AN59" s="32"/>
    </row>
    <row r="60" ht="15.75" customHeight="1">
      <c r="I60" s="32"/>
      <c r="O60" s="32"/>
      <c r="T60" s="32"/>
      <c r="AE60" s="32"/>
      <c r="AL60" s="32"/>
      <c r="AN60" s="32"/>
    </row>
    <row r="61" ht="15.75" customHeight="1">
      <c r="I61" s="32"/>
      <c r="O61" s="32"/>
      <c r="T61" s="32"/>
      <c r="AE61" s="32"/>
      <c r="AL61" s="32"/>
      <c r="AN61" s="32"/>
    </row>
    <row r="62" ht="15.75" customHeight="1">
      <c r="I62" s="32"/>
      <c r="O62" s="32"/>
      <c r="T62" s="32"/>
      <c r="AE62" s="32"/>
      <c r="AL62" s="32"/>
      <c r="AN62" s="32"/>
    </row>
    <row r="63" ht="15.75" customHeight="1">
      <c r="I63" s="32"/>
      <c r="O63" s="32"/>
      <c r="T63" s="32"/>
      <c r="AE63" s="32"/>
      <c r="AL63" s="32"/>
      <c r="AN63" s="32"/>
    </row>
    <row r="64" ht="15.75" customHeight="1">
      <c r="I64" s="32"/>
      <c r="O64" s="32"/>
      <c r="T64" s="32"/>
      <c r="AE64" s="32"/>
      <c r="AL64" s="32"/>
      <c r="AN64" s="32"/>
    </row>
    <row r="65" ht="15.75" customHeight="1">
      <c r="I65" s="32"/>
      <c r="O65" s="32"/>
      <c r="T65" s="32"/>
      <c r="AE65" s="32"/>
      <c r="AL65" s="32"/>
      <c r="AN65" s="32"/>
    </row>
    <row r="66" ht="15.75" customHeight="1">
      <c r="I66" s="32"/>
      <c r="O66" s="32"/>
      <c r="T66" s="32"/>
      <c r="AE66" s="32"/>
      <c r="AL66" s="32"/>
      <c r="AN66" s="32"/>
    </row>
    <row r="67" ht="15.75" customHeight="1">
      <c r="I67" s="32"/>
      <c r="O67" s="32"/>
      <c r="T67" s="32"/>
      <c r="AE67" s="32"/>
      <c r="AL67" s="32"/>
      <c r="AN67" s="32"/>
    </row>
    <row r="68" ht="15.75" customHeight="1">
      <c r="I68" s="32"/>
      <c r="O68" s="32"/>
      <c r="T68" s="32"/>
      <c r="AE68" s="32"/>
      <c r="AL68" s="32"/>
      <c r="AN68" s="32"/>
    </row>
    <row r="69" ht="15.75" customHeight="1">
      <c r="I69" s="32"/>
      <c r="O69" s="32"/>
      <c r="T69" s="32"/>
      <c r="AE69" s="32"/>
      <c r="AL69" s="32"/>
      <c r="AN69" s="32"/>
    </row>
    <row r="70" ht="15.75" customHeight="1">
      <c r="I70" s="32"/>
      <c r="O70" s="32"/>
      <c r="T70" s="32"/>
      <c r="AE70" s="32"/>
      <c r="AL70" s="32"/>
      <c r="AN70" s="32"/>
    </row>
    <row r="71" ht="15.75" customHeight="1">
      <c r="I71" s="32"/>
      <c r="O71" s="32"/>
      <c r="T71" s="32"/>
      <c r="AE71" s="32"/>
      <c r="AL71" s="32"/>
      <c r="AN71" s="32"/>
    </row>
    <row r="72" ht="15.75" customHeight="1">
      <c r="I72" s="32"/>
      <c r="O72" s="32"/>
      <c r="T72" s="32"/>
      <c r="AE72" s="32"/>
      <c r="AL72" s="32"/>
      <c r="AN72" s="32"/>
    </row>
    <row r="73" ht="15.75" customHeight="1">
      <c r="I73" s="32"/>
      <c r="O73" s="32"/>
      <c r="T73" s="32"/>
      <c r="AE73" s="32"/>
      <c r="AL73" s="32"/>
      <c r="AN73" s="32"/>
    </row>
    <row r="74" ht="15.75" customHeight="1">
      <c r="I74" s="32"/>
      <c r="O74" s="32"/>
      <c r="T74" s="32"/>
      <c r="AE74" s="32"/>
      <c r="AL74" s="32"/>
      <c r="AN74" s="32"/>
    </row>
    <row r="75" ht="15.75" customHeight="1">
      <c r="I75" s="32"/>
      <c r="O75" s="32"/>
      <c r="T75" s="32"/>
      <c r="AE75" s="32"/>
      <c r="AL75" s="32"/>
      <c r="AN75" s="32"/>
    </row>
    <row r="76" ht="15.75" customHeight="1">
      <c r="I76" s="32"/>
      <c r="O76" s="32"/>
      <c r="T76" s="32"/>
      <c r="AE76" s="32"/>
      <c r="AL76" s="32"/>
      <c r="AN76" s="32"/>
    </row>
    <row r="77" ht="15.75" customHeight="1">
      <c r="I77" s="32"/>
      <c r="O77" s="32"/>
      <c r="T77" s="32"/>
      <c r="AE77" s="32"/>
      <c r="AL77" s="32"/>
      <c r="AN77" s="32"/>
    </row>
    <row r="78" ht="15.75" customHeight="1">
      <c r="I78" s="32"/>
      <c r="O78" s="32"/>
      <c r="T78" s="32"/>
      <c r="AE78" s="32"/>
      <c r="AL78" s="32"/>
      <c r="AN78" s="32"/>
    </row>
    <row r="79" ht="15.75" customHeight="1">
      <c r="I79" s="32"/>
      <c r="O79" s="32"/>
      <c r="T79" s="32"/>
      <c r="AE79" s="32"/>
      <c r="AL79" s="32"/>
      <c r="AN79" s="32"/>
    </row>
    <row r="80" ht="15.75" customHeight="1">
      <c r="I80" s="32"/>
      <c r="O80" s="32"/>
      <c r="T80" s="32"/>
      <c r="AE80" s="32"/>
      <c r="AL80" s="32"/>
      <c r="AN80" s="32"/>
    </row>
    <row r="81" ht="15.75" customHeight="1">
      <c r="I81" s="32"/>
      <c r="O81" s="32"/>
      <c r="T81" s="32"/>
      <c r="AE81" s="32"/>
      <c r="AL81" s="32"/>
      <c r="AN81" s="32"/>
    </row>
    <row r="82" ht="15.75" customHeight="1">
      <c r="I82" s="32"/>
      <c r="O82" s="32"/>
      <c r="T82" s="32"/>
      <c r="AE82" s="32"/>
      <c r="AL82" s="32"/>
      <c r="AN82" s="32"/>
    </row>
    <row r="83" ht="15.75" customHeight="1">
      <c r="I83" s="32"/>
      <c r="O83" s="32"/>
      <c r="T83" s="32"/>
      <c r="AE83" s="32"/>
      <c r="AL83" s="32"/>
      <c r="AN83" s="32"/>
    </row>
    <row r="84" ht="15.75" customHeight="1">
      <c r="I84" s="32"/>
      <c r="O84" s="32"/>
      <c r="T84" s="32"/>
      <c r="AE84" s="32"/>
      <c r="AL84" s="32"/>
      <c r="AN84" s="32"/>
    </row>
    <row r="85" ht="15.75" customHeight="1">
      <c r="I85" s="32"/>
      <c r="O85" s="32"/>
      <c r="T85" s="32"/>
      <c r="AE85" s="32"/>
      <c r="AL85" s="32"/>
      <c r="AN85" s="32"/>
    </row>
    <row r="86" ht="15.75" customHeight="1">
      <c r="I86" s="32"/>
      <c r="O86" s="32"/>
      <c r="T86" s="32"/>
      <c r="AE86" s="32"/>
      <c r="AL86" s="32"/>
      <c r="AN86" s="32"/>
    </row>
    <row r="87" ht="15.75" customHeight="1">
      <c r="I87" s="32"/>
      <c r="O87" s="32"/>
      <c r="T87" s="32"/>
      <c r="AE87" s="32"/>
      <c r="AL87" s="32"/>
      <c r="AN87" s="32"/>
    </row>
    <row r="88" ht="15.75" customHeight="1">
      <c r="I88" s="32"/>
      <c r="O88" s="32"/>
      <c r="T88" s="32"/>
      <c r="AE88" s="32"/>
      <c r="AL88" s="32"/>
      <c r="AN88" s="32"/>
    </row>
    <row r="89" ht="15.75" customHeight="1">
      <c r="I89" s="32"/>
      <c r="O89" s="32"/>
      <c r="T89" s="32"/>
      <c r="AE89" s="32"/>
      <c r="AL89" s="32"/>
      <c r="AN89" s="32"/>
    </row>
    <row r="90" ht="15.75" customHeight="1">
      <c r="I90" s="32"/>
      <c r="O90" s="32"/>
      <c r="T90" s="32"/>
      <c r="AE90" s="32"/>
      <c r="AL90" s="32"/>
      <c r="AN90" s="32"/>
    </row>
    <row r="91" ht="15.75" customHeight="1">
      <c r="I91" s="32"/>
      <c r="O91" s="32"/>
      <c r="T91" s="32"/>
      <c r="AE91" s="32"/>
      <c r="AL91" s="32"/>
      <c r="AN91" s="32"/>
    </row>
    <row r="92" ht="15.75" customHeight="1">
      <c r="I92" s="32"/>
      <c r="O92" s="32"/>
      <c r="T92" s="32"/>
      <c r="AE92" s="32"/>
      <c r="AL92" s="32"/>
      <c r="AN92" s="32"/>
    </row>
    <row r="93" ht="15.75" customHeight="1">
      <c r="I93" s="32"/>
      <c r="O93" s="32"/>
      <c r="T93" s="32"/>
      <c r="AE93" s="32"/>
      <c r="AL93" s="32"/>
      <c r="AN93" s="32"/>
    </row>
    <row r="94" ht="15.75" customHeight="1">
      <c r="I94" s="32"/>
      <c r="O94" s="32"/>
      <c r="T94" s="32"/>
      <c r="AE94" s="32"/>
      <c r="AL94" s="32"/>
      <c r="AN94" s="32"/>
    </row>
    <row r="95" ht="15.75" customHeight="1">
      <c r="I95" s="32"/>
      <c r="O95" s="32"/>
      <c r="T95" s="32"/>
      <c r="AE95" s="32"/>
      <c r="AL95" s="32"/>
      <c r="AN95" s="32"/>
    </row>
    <row r="96" ht="15.75" customHeight="1">
      <c r="I96" s="32"/>
      <c r="O96" s="32"/>
      <c r="T96" s="32"/>
      <c r="AE96" s="32"/>
      <c r="AL96" s="32"/>
      <c r="AN96" s="32"/>
    </row>
    <row r="97" ht="15.75" customHeight="1">
      <c r="I97" s="32"/>
      <c r="O97" s="32"/>
      <c r="T97" s="32"/>
      <c r="AE97" s="32"/>
      <c r="AL97" s="32"/>
      <c r="AN97" s="32"/>
    </row>
    <row r="98" ht="15.75" customHeight="1">
      <c r="I98" s="32"/>
      <c r="O98" s="32"/>
      <c r="T98" s="32"/>
      <c r="AE98" s="32"/>
      <c r="AL98" s="32"/>
      <c r="AN98" s="32"/>
    </row>
    <row r="99" ht="15.75" customHeight="1">
      <c r="I99" s="32"/>
      <c r="O99" s="32"/>
      <c r="T99" s="32"/>
      <c r="AE99" s="32"/>
      <c r="AL99" s="32"/>
      <c r="AN99" s="32"/>
    </row>
    <row r="100" ht="15.75" customHeight="1">
      <c r="I100" s="32"/>
      <c r="O100" s="32"/>
      <c r="T100" s="32"/>
      <c r="AE100" s="32"/>
      <c r="AL100" s="32"/>
      <c r="AN100" s="32"/>
    </row>
    <row r="101" ht="15.75" customHeight="1">
      <c r="I101" s="32"/>
      <c r="O101" s="32"/>
      <c r="T101" s="32"/>
      <c r="AE101" s="32"/>
      <c r="AL101" s="32"/>
      <c r="AN101" s="32"/>
    </row>
    <row r="102" ht="15.75" customHeight="1">
      <c r="I102" s="32"/>
      <c r="O102" s="32"/>
      <c r="T102" s="32"/>
      <c r="AE102" s="32"/>
      <c r="AL102" s="32"/>
      <c r="AN102" s="32"/>
    </row>
    <row r="103" ht="15.75" customHeight="1">
      <c r="I103" s="32"/>
      <c r="O103" s="32"/>
      <c r="T103" s="32"/>
      <c r="AE103" s="32"/>
      <c r="AL103" s="32"/>
      <c r="AN103" s="32"/>
    </row>
    <row r="104" ht="15.75" customHeight="1">
      <c r="I104" s="32"/>
      <c r="O104" s="32"/>
      <c r="T104" s="32"/>
      <c r="AE104" s="32"/>
      <c r="AL104" s="32"/>
      <c r="AN104" s="32"/>
    </row>
    <row r="105" ht="15.75" customHeight="1">
      <c r="I105" s="32"/>
      <c r="O105" s="32"/>
      <c r="T105" s="32"/>
      <c r="AE105" s="32"/>
      <c r="AL105" s="32"/>
      <c r="AN105" s="32"/>
    </row>
    <row r="106" ht="15.75" customHeight="1">
      <c r="I106" s="32"/>
      <c r="O106" s="32"/>
      <c r="T106" s="32"/>
      <c r="AE106" s="32"/>
      <c r="AL106" s="32"/>
      <c r="AN106" s="32"/>
    </row>
    <row r="107" ht="15.75" customHeight="1">
      <c r="I107" s="32"/>
      <c r="O107" s="32"/>
      <c r="T107" s="32"/>
      <c r="AE107" s="32"/>
      <c r="AL107" s="32"/>
      <c r="AN107" s="32"/>
    </row>
    <row r="108" ht="15.75" customHeight="1">
      <c r="I108" s="32"/>
      <c r="O108" s="32"/>
      <c r="T108" s="32"/>
      <c r="AE108" s="32"/>
      <c r="AL108" s="32"/>
      <c r="AN108" s="32"/>
    </row>
    <row r="109" ht="15.75" customHeight="1">
      <c r="I109" s="32"/>
      <c r="O109" s="32"/>
      <c r="T109" s="32"/>
      <c r="AE109" s="32"/>
      <c r="AL109" s="32"/>
      <c r="AN109" s="32"/>
    </row>
    <row r="110" ht="15.75" customHeight="1">
      <c r="I110" s="32"/>
      <c r="O110" s="32"/>
      <c r="T110" s="32"/>
      <c r="AE110" s="32"/>
      <c r="AL110" s="32"/>
      <c r="AN110" s="32"/>
    </row>
    <row r="111" ht="15.75" customHeight="1">
      <c r="I111" s="32"/>
      <c r="O111" s="32"/>
      <c r="T111" s="32"/>
      <c r="AE111" s="32"/>
      <c r="AL111" s="32"/>
      <c r="AN111" s="32"/>
    </row>
    <row r="112" ht="15.75" customHeight="1">
      <c r="I112" s="32"/>
      <c r="O112" s="32"/>
      <c r="T112" s="32"/>
      <c r="AE112" s="32"/>
      <c r="AL112" s="32"/>
      <c r="AN112" s="32"/>
    </row>
    <row r="113" ht="15.75" customHeight="1">
      <c r="I113" s="32"/>
      <c r="O113" s="32"/>
      <c r="T113" s="32"/>
      <c r="AE113" s="32"/>
      <c r="AL113" s="32"/>
      <c r="AN113" s="32"/>
    </row>
    <row r="114" ht="15.75" customHeight="1">
      <c r="I114" s="32"/>
      <c r="O114" s="32"/>
      <c r="T114" s="32"/>
      <c r="AE114" s="32"/>
      <c r="AL114" s="32"/>
      <c r="AN114" s="32"/>
    </row>
    <row r="115" ht="15.75" customHeight="1">
      <c r="I115" s="32"/>
      <c r="O115" s="32"/>
      <c r="T115" s="32"/>
      <c r="AE115" s="32"/>
      <c r="AL115" s="32"/>
      <c r="AN115" s="32"/>
    </row>
    <row r="116" ht="15.75" customHeight="1">
      <c r="I116" s="32"/>
      <c r="O116" s="32"/>
      <c r="T116" s="32"/>
      <c r="AE116" s="32"/>
      <c r="AL116" s="32"/>
      <c r="AN116" s="32"/>
    </row>
    <row r="117" ht="15.75" customHeight="1">
      <c r="I117" s="32"/>
      <c r="O117" s="32"/>
      <c r="T117" s="32"/>
      <c r="AE117" s="32"/>
      <c r="AL117" s="32"/>
      <c r="AN117" s="32"/>
    </row>
    <row r="118" ht="15.75" customHeight="1">
      <c r="I118" s="32"/>
      <c r="O118" s="32"/>
      <c r="T118" s="32"/>
      <c r="AE118" s="32"/>
      <c r="AL118" s="32"/>
      <c r="AN118" s="32"/>
    </row>
    <row r="119" ht="15.75" customHeight="1">
      <c r="I119" s="32"/>
      <c r="O119" s="32"/>
      <c r="T119" s="32"/>
      <c r="AE119" s="32"/>
      <c r="AL119" s="32"/>
      <c r="AN119" s="32"/>
    </row>
    <row r="120" ht="15.75" customHeight="1">
      <c r="I120" s="32"/>
      <c r="O120" s="32"/>
      <c r="T120" s="32"/>
      <c r="AE120" s="32"/>
      <c r="AL120" s="32"/>
      <c r="AN120" s="32"/>
    </row>
    <row r="121" ht="15.75" customHeight="1">
      <c r="I121" s="32"/>
      <c r="O121" s="32"/>
      <c r="T121" s="32"/>
      <c r="AE121" s="32"/>
      <c r="AL121" s="32"/>
      <c r="AN121" s="32"/>
    </row>
    <row r="122" ht="15.75" customHeight="1">
      <c r="I122" s="32"/>
      <c r="O122" s="32"/>
      <c r="T122" s="32"/>
      <c r="AE122" s="32"/>
      <c r="AL122" s="32"/>
      <c r="AN122" s="32"/>
    </row>
    <row r="123" ht="15.75" customHeight="1">
      <c r="I123" s="32"/>
      <c r="O123" s="32"/>
      <c r="T123" s="32"/>
      <c r="AE123" s="32"/>
      <c r="AL123" s="32"/>
      <c r="AN123" s="32"/>
    </row>
    <row r="124" ht="15.75" customHeight="1">
      <c r="I124" s="32"/>
      <c r="O124" s="32"/>
      <c r="T124" s="32"/>
      <c r="AE124" s="32"/>
      <c r="AL124" s="32"/>
      <c r="AN124" s="32"/>
    </row>
    <row r="125" ht="15.75" customHeight="1">
      <c r="I125" s="32"/>
      <c r="O125" s="32"/>
      <c r="T125" s="32"/>
      <c r="AE125" s="32"/>
      <c r="AL125" s="32"/>
      <c r="AN125" s="32"/>
    </row>
    <row r="126" ht="15.75" customHeight="1">
      <c r="I126" s="32"/>
      <c r="O126" s="32"/>
      <c r="T126" s="32"/>
      <c r="AE126" s="32"/>
      <c r="AL126" s="32"/>
      <c r="AN126" s="32"/>
    </row>
    <row r="127" ht="15.75" customHeight="1">
      <c r="I127" s="32"/>
      <c r="O127" s="32"/>
      <c r="T127" s="32"/>
      <c r="AE127" s="32"/>
      <c r="AL127" s="32"/>
      <c r="AN127" s="32"/>
    </row>
    <row r="128" ht="15.75" customHeight="1">
      <c r="I128" s="32"/>
      <c r="O128" s="32"/>
      <c r="T128" s="32"/>
      <c r="AE128" s="32"/>
      <c r="AL128" s="32"/>
      <c r="AN128" s="32"/>
    </row>
    <row r="129" ht="15.75" customHeight="1">
      <c r="I129" s="32"/>
      <c r="O129" s="32"/>
      <c r="T129" s="32"/>
      <c r="AE129" s="32"/>
      <c r="AL129" s="32"/>
      <c r="AN129" s="32"/>
    </row>
    <row r="130" ht="15.75" customHeight="1">
      <c r="I130" s="32"/>
      <c r="O130" s="32"/>
      <c r="T130" s="32"/>
      <c r="AE130" s="32"/>
      <c r="AL130" s="32"/>
      <c r="AN130" s="32"/>
    </row>
    <row r="131" ht="15.75" customHeight="1">
      <c r="I131" s="32"/>
      <c r="O131" s="32"/>
      <c r="T131" s="32"/>
      <c r="AE131" s="32"/>
      <c r="AL131" s="32"/>
      <c r="AN131" s="32"/>
    </row>
    <row r="132" ht="15.75" customHeight="1">
      <c r="I132" s="32"/>
      <c r="O132" s="32"/>
      <c r="T132" s="32"/>
      <c r="AE132" s="32"/>
      <c r="AL132" s="32"/>
      <c r="AN132" s="32"/>
    </row>
    <row r="133" ht="15.75" customHeight="1">
      <c r="I133" s="32"/>
      <c r="O133" s="32"/>
      <c r="T133" s="32"/>
      <c r="AE133" s="32"/>
      <c r="AL133" s="32"/>
      <c r="AN133" s="32"/>
    </row>
    <row r="134" ht="15.75" customHeight="1">
      <c r="I134" s="32"/>
      <c r="O134" s="32"/>
      <c r="T134" s="32"/>
      <c r="AE134" s="32"/>
      <c r="AL134" s="32"/>
      <c r="AN134" s="32"/>
    </row>
    <row r="135" ht="15.75" customHeight="1">
      <c r="I135" s="32"/>
      <c r="O135" s="32"/>
      <c r="T135" s="32"/>
      <c r="AE135" s="32"/>
      <c r="AL135" s="32"/>
      <c r="AN135" s="32"/>
    </row>
    <row r="136" ht="15.75" customHeight="1">
      <c r="I136" s="32"/>
      <c r="O136" s="32"/>
      <c r="T136" s="32"/>
      <c r="AE136" s="32"/>
      <c r="AL136" s="32"/>
      <c r="AN136" s="32"/>
    </row>
    <row r="137" ht="15.75" customHeight="1">
      <c r="I137" s="32"/>
      <c r="O137" s="32"/>
      <c r="T137" s="32"/>
      <c r="AE137" s="32"/>
      <c r="AL137" s="32"/>
      <c r="AN137" s="32"/>
    </row>
    <row r="138" ht="15.75" customHeight="1">
      <c r="I138" s="32"/>
      <c r="O138" s="32"/>
      <c r="T138" s="32"/>
      <c r="AE138" s="32"/>
      <c r="AL138" s="32"/>
      <c r="AN138" s="32"/>
    </row>
    <row r="139" ht="15.75" customHeight="1">
      <c r="I139" s="32"/>
      <c r="O139" s="32"/>
      <c r="T139" s="32"/>
      <c r="AE139" s="32"/>
      <c r="AL139" s="32"/>
      <c r="AN139" s="32"/>
    </row>
    <row r="140" ht="15.75" customHeight="1">
      <c r="I140" s="32"/>
      <c r="O140" s="32"/>
      <c r="T140" s="32"/>
      <c r="AE140" s="32"/>
      <c r="AL140" s="32"/>
      <c r="AN140" s="32"/>
    </row>
    <row r="141" ht="15.75" customHeight="1">
      <c r="I141" s="32"/>
      <c r="O141" s="32"/>
      <c r="T141" s="32"/>
      <c r="AE141" s="32"/>
      <c r="AL141" s="32"/>
      <c r="AN141" s="32"/>
    </row>
    <row r="142" ht="15.75" customHeight="1">
      <c r="I142" s="32"/>
      <c r="O142" s="32"/>
      <c r="T142" s="32"/>
      <c r="AE142" s="32"/>
      <c r="AL142" s="32"/>
      <c r="AN142" s="32"/>
    </row>
    <row r="143" ht="15.75" customHeight="1">
      <c r="I143" s="32"/>
      <c r="O143" s="32"/>
      <c r="T143" s="32"/>
      <c r="AE143" s="32"/>
      <c r="AL143" s="32"/>
      <c r="AN143" s="32"/>
    </row>
    <row r="144" ht="15.75" customHeight="1">
      <c r="I144" s="32"/>
      <c r="O144" s="32"/>
      <c r="T144" s="32"/>
      <c r="AE144" s="32"/>
      <c r="AL144" s="32"/>
      <c r="AN144" s="32"/>
    </row>
    <row r="145" ht="15.75" customHeight="1">
      <c r="I145" s="32"/>
      <c r="O145" s="32"/>
      <c r="T145" s="32"/>
      <c r="AE145" s="32"/>
      <c r="AL145" s="32"/>
      <c r="AN145" s="32"/>
    </row>
    <row r="146" ht="15.75" customHeight="1">
      <c r="I146" s="32"/>
      <c r="O146" s="32"/>
      <c r="T146" s="32"/>
      <c r="AE146" s="32"/>
      <c r="AL146" s="32"/>
      <c r="AN146" s="32"/>
    </row>
    <row r="147" ht="15.75" customHeight="1">
      <c r="I147" s="32"/>
      <c r="O147" s="32"/>
      <c r="T147" s="32"/>
      <c r="AE147" s="32"/>
      <c r="AL147" s="32"/>
      <c r="AN147" s="32"/>
    </row>
    <row r="148" ht="15.75" customHeight="1">
      <c r="I148" s="32"/>
      <c r="O148" s="32"/>
      <c r="T148" s="32"/>
      <c r="AE148" s="32"/>
      <c r="AL148" s="32"/>
      <c r="AN148" s="32"/>
    </row>
    <row r="149" ht="15.75" customHeight="1">
      <c r="I149" s="32"/>
      <c r="O149" s="32"/>
      <c r="T149" s="32"/>
      <c r="AE149" s="32"/>
      <c r="AL149" s="32"/>
      <c r="AN149" s="32"/>
    </row>
    <row r="150" ht="15.75" customHeight="1">
      <c r="I150" s="32"/>
      <c r="O150" s="32"/>
      <c r="T150" s="32"/>
      <c r="AE150" s="32"/>
      <c r="AL150" s="32"/>
      <c r="AN150" s="32"/>
    </row>
    <row r="151" ht="15.75" customHeight="1">
      <c r="I151" s="32"/>
      <c r="O151" s="32"/>
      <c r="T151" s="32"/>
      <c r="AE151" s="32"/>
      <c r="AL151" s="32"/>
      <c r="AN151" s="32"/>
    </row>
    <row r="152" ht="15.75" customHeight="1">
      <c r="I152" s="32"/>
      <c r="O152" s="32"/>
      <c r="T152" s="32"/>
      <c r="AE152" s="32"/>
      <c r="AL152" s="32"/>
      <c r="AN152" s="32"/>
    </row>
    <row r="153" ht="15.75" customHeight="1">
      <c r="I153" s="32"/>
      <c r="O153" s="32"/>
      <c r="T153" s="32"/>
      <c r="AE153" s="32"/>
      <c r="AL153" s="32"/>
      <c r="AN153" s="32"/>
    </row>
    <row r="154" ht="15.75" customHeight="1">
      <c r="I154" s="32"/>
      <c r="O154" s="32"/>
      <c r="T154" s="32"/>
      <c r="AE154" s="32"/>
      <c r="AL154" s="32"/>
      <c r="AN154" s="32"/>
    </row>
    <row r="155" ht="15.75" customHeight="1">
      <c r="I155" s="32"/>
      <c r="O155" s="32"/>
      <c r="T155" s="32"/>
      <c r="AE155" s="32"/>
      <c r="AL155" s="32"/>
      <c r="AN155" s="32"/>
    </row>
    <row r="156" ht="15.75" customHeight="1">
      <c r="I156" s="32"/>
      <c r="O156" s="32"/>
      <c r="T156" s="32"/>
      <c r="AE156" s="32"/>
      <c r="AL156" s="32"/>
      <c r="AN156" s="32"/>
    </row>
    <row r="157" ht="15.75" customHeight="1">
      <c r="I157" s="32"/>
      <c r="O157" s="32"/>
      <c r="T157" s="32"/>
      <c r="AE157" s="32"/>
      <c r="AL157" s="32"/>
      <c r="AN157" s="32"/>
    </row>
    <row r="158" ht="15.75" customHeight="1">
      <c r="I158" s="32"/>
      <c r="O158" s="32"/>
      <c r="T158" s="32"/>
      <c r="AE158" s="32"/>
      <c r="AL158" s="32"/>
      <c r="AN158" s="32"/>
    </row>
    <row r="159" ht="15.75" customHeight="1">
      <c r="I159" s="32"/>
      <c r="O159" s="32"/>
      <c r="T159" s="32"/>
      <c r="AE159" s="32"/>
      <c r="AL159" s="32"/>
      <c r="AN159" s="32"/>
    </row>
    <row r="160" ht="15.75" customHeight="1">
      <c r="I160" s="32"/>
      <c r="O160" s="32"/>
      <c r="T160" s="32"/>
      <c r="AE160" s="32"/>
      <c r="AL160" s="32"/>
      <c r="AN160" s="32"/>
    </row>
    <row r="161" ht="15.75" customHeight="1">
      <c r="I161" s="32"/>
      <c r="O161" s="32"/>
      <c r="T161" s="32"/>
      <c r="AE161" s="32"/>
      <c r="AL161" s="32"/>
      <c r="AN161" s="32"/>
    </row>
    <row r="162" ht="15.75" customHeight="1">
      <c r="I162" s="32"/>
      <c r="O162" s="32"/>
      <c r="T162" s="32"/>
      <c r="AE162" s="32"/>
      <c r="AL162" s="32"/>
      <c r="AN162" s="32"/>
    </row>
    <row r="163" ht="15.75" customHeight="1">
      <c r="I163" s="32"/>
      <c r="O163" s="32"/>
      <c r="T163" s="32"/>
      <c r="AE163" s="32"/>
      <c r="AL163" s="32"/>
      <c r="AN163" s="32"/>
    </row>
    <row r="164" ht="15.75" customHeight="1">
      <c r="I164" s="32"/>
      <c r="O164" s="32"/>
      <c r="T164" s="32"/>
      <c r="AE164" s="32"/>
      <c r="AL164" s="32"/>
      <c r="AN164" s="32"/>
    </row>
    <row r="165" ht="15.75" customHeight="1">
      <c r="I165" s="32"/>
      <c r="O165" s="32"/>
      <c r="T165" s="32"/>
      <c r="AE165" s="32"/>
      <c r="AL165" s="32"/>
      <c r="AN165" s="32"/>
    </row>
    <row r="166" ht="15.75" customHeight="1">
      <c r="I166" s="32"/>
      <c r="O166" s="32"/>
      <c r="T166" s="32"/>
      <c r="AE166" s="32"/>
      <c r="AL166" s="32"/>
      <c r="AN166" s="32"/>
    </row>
    <row r="167" ht="15.75" customHeight="1">
      <c r="I167" s="32"/>
      <c r="O167" s="32"/>
      <c r="T167" s="32"/>
      <c r="AE167" s="32"/>
      <c r="AL167" s="32"/>
      <c r="AN167" s="32"/>
    </row>
    <row r="168" ht="15.75" customHeight="1">
      <c r="I168" s="32"/>
      <c r="O168" s="32"/>
      <c r="T168" s="32"/>
      <c r="AE168" s="32"/>
      <c r="AL168" s="32"/>
      <c r="AN168" s="32"/>
    </row>
    <row r="169" ht="15.75" customHeight="1">
      <c r="I169" s="32"/>
      <c r="O169" s="32"/>
      <c r="T169" s="32"/>
      <c r="AE169" s="32"/>
      <c r="AL169" s="32"/>
      <c r="AN169" s="32"/>
    </row>
    <row r="170" ht="15.75" customHeight="1">
      <c r="I170" s="32"/>
      <c r="O170" s="32"/>
      <c r="T170" s="32"/>
      <c r="AE170" s="32"/>
      <c r="AL170" s="32"/>
      <c r="AN170" s="32"/>
    </row>
    <row r="171" ht="15.75" customHeight="1">
      <c r="I171" s="32"/>
      <c r="O171" s="32"/>
      <c r="T171" s="32"/>
      <c r="AE171" s="32"/>
      <c r="AL171" s="32"/>
      <c r="AN171" s="32"/>
    </row>
    <row r="172" ht="15.75" customHeight="1">
      <c r="I172" s="32"/>
      <c r="O172" s="32"/>
      <c r="T172" s="32"/>
      <c r="AE172" s="32"/>
      <c r="AL172" s="32"/>
      <c r="AN172" s="32"/>
    </row>
    <row r="173" ht="15.75" customHeight="1">
      <c r="I173" s="32"/>
      <c r="O173" s="32"/>
      <c r="T173" s="32"/>
      <c r="AE173" s="32"/>
      <c r="AL173" s="32"/>
      <c r="AN173" s="32"/>
    </row>
    <row r="174" ht="15.75" customHeight="1">
      <c r="I174" s="32"/>
      <c r="O174" s="32"/>
      <c r="T174" s="32"/>
      <c r="AE174" s="32"/>
      <c r="AL174" s="32"/>
      <c r="AN174" s="32"/>
    </row>
    <row r="175" ht="15.75" customHeight="1">
      <c r="I175" s="32"/>
      <c r="O175" s="32"/>
      <c r="T175" s="32"/>
      <c r="AE175" s="32"/>
      <c r="AL175" s="32"/>
      <c r="AN175" s="32"/>
    </row>
    <row r="176" ht="15.75" customHeight="1">
      <c r="I176" s="32"/>
      <c r="O176" s="32"/>
      <c r="T176" s="32"/>
      <c r="AE176" s="32"/>
      <c r="AL176" s="32"/>
      <c r="AN176" s="32"/>
    </row>
    <row r="177" ht="15.75" customHeight="1">
      <c r="I177" s="32"/>
      <c r="O177" s="32"/>
      <c r="T177" s="32"/>
      <c r="AE177" s="32"/>
      <c r="AL177" s="32"/>
      <c r="AN177" s="32"/>
    </row>
    <row r="178" ht="15.75" customHeight="1">
      <c r="I178" s="32"/>
      <c r="O178" s="32"/>
      <c r="T178" s="32"/>
      <c r="AE178" s="32"/>
      <c r="AL178" s="32"/>
      <c r="AN178" s="32"/>
    </row>
    <row r="179" ht="15.75" customHeight="1">
      <c r="I179" s="32"/>
      <c r="O179" s="32"/>
      <c r="T179" s="32"/>
      <c r="AE179" s="32"/>
      <c r="AL179" s="32"/>
      <c r="AN179" s="32"/>
    </row>
    <row r="180" ht="15.75" customHeight="1">
      <c r="I180" s="32"/>
      <c r="O180" s="32"/>
      <c r="T180" s="32"/>
      <c r="AE180" s="32"/>
      <c r="AL180" s="32"/>
      <c r="AN180" s="32"/>
    </row>
    <row r="181" ht="15.75" customHeight="1">
      <c r="I181" s="32"/>
      <c r="O181" s="32"/>
      <c r="T181" s="32"/>
      <c r="AE181" s="32"/>
      <c r="AL181" s="32"/>
      <c r="AN181" s="32"/>
    </row>
    <row r="182" ht="15.75" customHeight="1">
      <c r="I182" s="32"/>
      <c r="O182" s="32"/>
      <c r="T182" s="32"/>
      <c r="AE182" s="32"/>
      <c r="AL182" s="32"/>
      <c r="AN182" s="32"/>
    </row>
    <row r="183" ht="15.75" customHeight="1">
      <c r="I183" s="32"/>
      <c r="O183" s="32"/>
      <c r="T183" s="32"/>
      <c r="AE183" s="32"/>
      <c r="AL183" s="32"/>
      <c r="AN183" s="32"/>
    </row>
    <row r="184" ht="15.75" customHeight="1">
      <c r="I184" s="32"/>
      <c r="O184" s="32"/>
      <c r="T184" s="32"/>
      <c r="AE184" s="32"/>
      <c r="AL184" s="32"/>
      <c r="AN184" s="32"/>
    </row>
    <row r="185" ht="15.75" customHeight="1">
      <c r="I185" s="32"/>
      <c r="O185" s="32"/>
      <c r="T185" s="32"/>
      <c r="AE185" s="32"/>
      <c r="AL185" s="32"/>
      <c r="AN185" s="32"/>
    </row>
    <row r="186" ht="15.75" customHeight="1">
      <c r="I186" s="32"/>
      <c r="O186" s="32"/>
      <c r="T186" s="32"/>
      <c r="AE186" s="32"/>
      <c r="AL186" s="32"/>
      <c r="AN186" s="32"/>
    </row>
    <row r="187" ht="15.75" customHeight="1">
      <c r="I187" s="32"/>
      <c r="O187" s="32"/>
      <c r="T187" s="32"/>
      <c r="AE187" s="32"/>
      <c r="AL187" s="32"/>
      <c r="AN187" s="32"/>
    </row>
    <row r="188" ht="15.75" customHeight="1">
      <c r="I188" s="32"/>
      <c r="O188" s="32"/>
      <c r="T188" s="32"/>
      <c r="AE188" s="32"/>
      <c r="AL188" s="32"/>
      <c r="AN188" s="32"/>
    </row>
    <row r="189" ht="15.75" customHeight="1">
      <c r="I189" s="32"/>
      <c r="O189" s="32"/>
      <c r="T189" s="32"/>
      <c r="AE189" s="32"/>
      <c r="AL189" s="32"/>
      <c r="AN189" s="32"/>
    </row>
    <row r="190" ht="15.75" customHeight="1">
      <c r="I190" s="32"/>
      <c r="O190" s="32"/>
      <c r="T190" s="32"/>
      <c r="AE190" s="32"/>
      <c r="AL190" s="32"/>
      <c r="AN190" s="32"/>
    </row>
    <row r="191" ht="15.75" customHeight="1">
      <c r="I191" s="32"/>
      <c r="O191" s="32"/>
      <c r="T191" s="32"/>
      <c r="AE191" s="32"/>
      <c r="AL191" s="32"/>
      <c r="AN191" s="32"/>
    </row>
    <row r="192" ht="15.75" customHeight="1">
      <c r="I192" s="32"/>
      <c r="O192" s="32"/>
      <c r="T192" s="32"/>
      <c r="AE192" s="32"/>
      <c r="AL192" s="32"/>
      <c r="AN192" s="32"/>
    </row>
    <row r="193" ht="15.75" customHeight="1">
      <c r="I193" s="32"/>
      <c r="O193" s="32"/>
      <c r="T193" s="32"/>
      <c r="AE193" s="32"/>
      <c r="AL193" s="32"/>
      <c r="AN193" s="32"/>
    </row>
    <row r="194" ht="15.75" customHeight="1">
      <c r="I194" s="32"/>
      <c r="O194" s="32"/>
      <c r="T194" s="32"/>
      <c r="AE194" s="32"/>
      <c r="AL194" s="32"/>
      <c r="AN194" s="32"/>
    </row>
    <row r="195" ht="15.75" customHeight="1">
      <c r="I195" s="32"/>
      <c r="O195" s="32"/>
      <c r="T195" s="32"/>
      <c r="AE195" s="32"/>
      <c r="AL195" s="32"/>
      <c r="AN195" s="32"/>
    </row>
    <row r="196" ht="15.75" customHeight="1">
      <c r="I196" s="32"/>
      <c r="O196" s="32"/>
      <c r="T196" s="32"/>
      <c r="AE196" s="32"/>
      <c r="AL196" s="32"/>
      <c r="AN196" s="32"/>
    </row>
    <row r="197" ht="15.75" customHeight="1">
      <c r="I197" s="32"/>
      <c r="O197" s="32"/>
      <c r="T197" s="32"/>
      <c r="AE197" s="32"/>
      <c r="AL197" s="32"/>
      <c r="AN197" s="32"/>
    </row>
    <row r="198" ht="15.75" customHeight="1">
      <c r="I198" s="32"/>
      <c r="O198" s="32"/>
      <c r="T198" s="32"/>
      <c r="AE198" s="32"/>
      <c r="AL198" s="32"/>
      <c r="AN198" s="32"/>
    </row>
    <row r="199" ht="15.75" customHeight="1">
      <c r="I199" s="32"/>
      <c r="O199" s="32"/>
      <c r="T199" s="32"/>
      <c r="AE199" s="32"/>
      <c r="AL199" s="32"/>
      <c r="AN199" s="32"/>
    </row>
    <row r="200" ht="15.75" customHeight="1">
      <c r="I200" s="32"/>
      <c r="O200" s="32"/>
      <c r="T200" s="32"/>
      <c r="AE200" s="32"/>
      <c r="AL200" s="32"/>
      <c r="AN200" s="32"/>
    </row>
    <row r="201" ht="15.75" customHeight="1">
      <c r="I201" s="32"/>
      <c r="O201" s="32"/>
      <c r="T201" s="32"/>
      <c r="AE201" s="32"/>
      <c r="AL201" s="32"/>
      <c r="AN201" s="32"/>
    </row>
    <row r="202" ht="15.75" customHeight="1">
      <c r="I202" s="32"/>
      <c r="O202" s="32"/>
      <c r="T202" s="32"/>
      <c r="AE202" s="32"/>
      <c r="AL202" s="32"/>
      <c r="AN202" s="32"/>
    </row>
    <row r="203" ht="15.75" customHeight="1">
      <c r="I203" s="32"/>
      <c r="O203" s="32"/>
      <c r="T203" s="32"/>
      <c r="AE203" s="32"/>
      <c r="AL203" s="32"/>
      <c r="AN203" s="32"/>
    </row>
    <row r="204" ht="15.75" customHeight="1">
      <c r="I204" s="32"/>
      <c r="O204" s="32"/>
      <c r="T204" s="32"/>
      <c r="AE204" s="32"/>
      <c r="AL204" s="32"/>
      <c r="AN204" s="32"/>
    </row>
    <row r="205" ht="15.75" customHeight="1">
      <c r="I205" s="32"/>
      <c r="O205" s="32"/>
      <c r="T205" s="32"/>
      <c r="AE205" s="32"/>
      <c r="AL205" s="32"/>
      <c r="AN205" s="32"/>
    </row>
    <row r="206" ht="15.75" customHeight="1">
      <c r="I206" s="32"/>
      <c r="O206" s="32"/>
      <c r="T206" s="32"/>
      <c r="AE206" s="32"/>
      <c r="AL206" s="32"/>
      <c r="AN206" s="32"/>
    </row>
    <row r="207" ht="15.75" customHeight="1">
      <c r="I207" s="32"/>
      <c r="O207" s="32"/>
      <c r="T207" s="32"/>
      <c r="AE207" s="32"/>
      <c r="AL207" s="32"/>
      <c r="AN207" s="32"/>
    </row>
    <row r="208" ht="15.75" customHeight="1">
      <c r="I208" s="32"/>
      <c r="O208" s="32"/>
      <c r="T208" s="32"/>
      <c r="AE208" s="32"/>
      <c r="AL208" s="32"/>
      <c r="AN208" s="32"/>
    </row>
    <row r="209" ht="15.75" customHeight="1">
      <c r="I209" s="32"/>
      <c r="O209" s="32"/>
      <c r="T209" s="32"/>
      <c r="AE209" s="32"/>
      <c r="AL209" s="32"/>
      <c r="AN209" s="32"/>
    </row>
    <row r="210" ht="15.75" customHeight="1">
      <c r="I210" s="32"/>
      <c r="O210" s="32"/>
      <c r="T210" s="32"/>
      <c r="AE210" s="32"/>
      <c r="AL210" s="32"/>
      <c r="AN210" s="32"/>
    </row>
    <row r="211" ht="15.75" customHeight="1">
      <c r="I211" s="32"/>
      <c r="O211" s="32"/>
      <c r="T211" s="32"/>
      <c r="AE211" s="32"/>
      <c r="AL211" s="32"/>
      <c r="AN211" s="32"/>
    </row>
    <row r="212" ht="15.75" customHeight="1">
      <c r="I212" s="32"/>
      <c r="O212" s="32"/>
      <c r="T212" s="32"/>
      <c r="AE212" s="32"/>
      <c r="AL212" s="32"/>
      <c r="AN212" s="32"/>
    </row>
    <row r="213" ht="15.75" customHeight="1">
      <c r="I213" s="32"/>
      <c r="O213" s="32"/>
      <c r="T213" s="32"/>
      <c r="AE213" s="32"/>
      <c r="AL213" s="32"/>
      <c r="AN213" s="32"/>
    </row>
    <row r="214" ht="15.75" customHeight="1">
      <c r="I214" s="32"/>
      <c r="O214" s="32"/>
      <c r="T214" s="32"/>
      <c r="AE214" s="32"/>
      <c r="AL214" s="32"/>
      <c r="AN214" s="32"/>
    </row>
    <row r="215" ht="15.75" customHeight="1">
      <c r="I215" s="32"/>
      <c r="O215" s="32"/>
      <c r="T215" s="32"/>
      <c r="AE215" s="32"/>
      <c r="AL215" s="32"/>
      <c r="AN215" s="32"/>
    </row>
    <row r="216" ht="15.75" customHeight="1">
      <c r="I216" s="32"/>
      <c r="O216" s="32"/>
      <c r="T216" s="32"/>
      <c r="AE216" s="32"/>
      <c r="AL216" s="32"/>
      <c r="AN216" s="32"/>
    </row>
    <row r="217" ht="15.75" customHeight="1">
      <c r="I217" s="32"/>
      <c r="O217" s="32"/>
      <c r="T217" s="32"/>
      <c r="AE217" s="32"/>
      <c r="AL217" s="32"/>
      <c r="AN217" s="32"/>
    </row>
    <row r="218" ht="15.75" customHeight="1">
      <c r="I218" s="32"/>
      <c r="O218" s="32"/>
      <c r="T218" s="32"/>
      <c r="AE218" s="32"/>
      <c r="AL218" s="32"/>
      <c r="AN218" s="32"/>
    </row>
    <row r="219" ht="15.75" customHeight="1">
      <c r="I219" s="32"/>
      <c r="O219" s="32"/>
      <c r="T219" s="32"/>
      <c r="AE219" s="32"/>
      <c r="AL219" s="32"/>
      <c r="AN219" s="32"/>
    </row>
    <row r="220" ht="15.75" customHeight="1">
      <c r="I220" s="32"/>
      <c r="O220" s="32"/>
      <c r="T220" s="32"/>
      <c r="AE220" s="32"/>
      <c r="AL220" s="32"/>
      <c r="AN220" s="32"/>
    </row>
    <row r="221" ht="15.75" customHeight="1">
      <c r="I221" s="32"/>
      <c r="O221" s="32"/>
      <c r="T221" s="32"/>
      <c r="AE221" s="32"/>
      <c r="AL221" s="32"/>
      <c r="AN221" s="32"/>
    </row>
    <row r="222" ht="15.75" customHeight="1">
      <c r="I222" s="32"/>
      <c r="O222" s="32"/>
      <c r="T222" s="32"/>
      <c r="AE222" s="32"/>
      <c r="AL222" s="32"/>
      <c r="AN222" s="32"/>
    </row>
    <row r="223" ht="15.75" customHeight="1">
      <c r="I223" s="32"/>
      <c r="O223" s="32"/>
      <c r="T223" s="32"/>
      <c r="AE223" s="32"/>
      <c r="AL223" s="32"/>
      <c r="AN223" s="32"/>
    </row>
    <row r="224" ht="15.75" customHeight="1">
      <c r="I224" s="32"/>
      <c r="O224" s="32"/>
      <c r="T224" s="32"/>
      <c r="AE224" s="32"/>
      <c r="AL224" s="32"/>
      <c r="AN224" s="32"/>
    </row>
    <row r="225" ht="15.75" customHeight="1">
      <c r="I225" s="32"/>
      <c r="O225" s="32"/>
      <c r="T225" s="32"/>
      <c r="AE225" s="32"/>
      <c r="AL225" s="32"/>
      <c r="AN225" s="32"/>
    </row>
    <row r="226" ht="15.75" customHeight="1">
      <c r="I226" s="32"/>
      <c r="O226" s="32"/>
      <c r="T226" s="32"/>
      <c r="AE226" s="32"/>
      <c r="AL226" s="32"/>
      <c r="AN226" s="32"/>
    </row>
    <row r="227" ht="15.75" customHeight="1">
      <c r="I227" s="32"/>
      <c r="O227" s="32"/>
      <c r="T227" s="32"/>
      <c r="AE227" s="32"/>
      <c r="AL227" s="32"/>
      <c r="AN227" s="32"/>
    </row>
    <row r="228" ht="15.75" customHeight="1">
      <c r="I228" s="32"/>
      <c r="O228" s="32"/>
      <c r="T228" s="32"/>
      <c r="AE228" s="32"/>
      <c r="AL228" s="32"/>
      <c r="AN228" s="32"/>
    </row>
    <row r="229" ht="15.75" customHeight="1">
      <c r="I229" s="32"/>
      <c r="O229" s="32"/>
      <c r="T229" s="32"/>
      <c r="AE229" s="32"/>
      <c r="AL229" s="32"/>
      <c r="AN229" s="32"/>
    </row>
    <row r="230" ht="15.75" customHeight="1">
      <c r="I230" s="32"/>
      <c r="O230" s="32"/>
      <c r="T230" s="32"/>
      <c r="AE230" s="32"/>
      <c r="AL230" s="32"/>
      <c r="AN230" s="32"/>
    </row>
    <row r="231" ht="15.75" customHeight="1">
      <c r="I231" s="32"/>
      <c r="O231" s="32"/>
      <c r="T231" s="32"/>
      <c r="AE231" s="32"/>
      <c r="AL231" s="32"/>
      <c r="AN231" s="32"/>
    </row>
    <row r="232" ht="15.75" customHeight="1">
      <c r="I232" s="32"/>
      <c r="O232" s="32"/>
      <c r="T232" s="32"/>
      <c r="AE232" s="32"/>
      <c r="AL232" s="32"/>
      <c r="AN232" s="32"/>
    </row>
    <row r="233" ht="15.75" customHeight="1">
      <c r="I233" s="32"/>
      <c r="O233" s="32"/>
      <c r="T233" s="32"/>
      <c r="AE233" s="32"/>
      <c r="AL233" s="32"/>
      <c r="AN233" s="32"/>
    </row>
    <row r="234" ht="15.75" customHeight="1">
      <c r="I234" s="32"/>
      <c r="O234" s="32"/>
      <c r="T234" s="32"/>
      <c r="AE234" s="32"/>
      <c r="AL234" s="32"/>
      <c r="AN234" s="32"/>
    </row>
    <row r="235" ht="15.75" customHeight="1">
      <c r="I235" s="32"/>
      <c r="O235" s="32"/>
      <c r="T235" s="32"/>
      <c r="AE235" s="32"/>
      <c r="AL235" s="32"/>
      <c r="AN235" s="32"/>
    </row>
    <row r="236" ht="15.75" customHeight="1">
      <c r="I236" s="32"/>
      <c r="O236" s="32"/>
      <c r="T236" s="32"/>
      <c r="AE236" s="32"/>
      <c r="AL236" s="32"/>
      <c r="AN236" s="32"/>
    </row>
    <row r="237" ht="15.75" customHeight="1">
      <c r="I237" s="32"/>
      <c r="O237" s="32"/>
      <c r="T237" s="32"/>
      <c r="AE237" s="32"/>
      <c r="AL237" s="32"/>
      <c r="AN237" s="32"/>
    </row>
    <row r="238" ht="15.75" customHeight="1">
      <c r="I238" s="32"/>
      <c r="O238" s="32"/>
      <c r="T238" s="32"/>
      <c r="AE238" s="32"/>
      <c r="AL238" s="32"/>
      <c r="AN238" s="32"/>
    </row>
    <row r="239" ht="15.75" customHeight="1">
      <c r="I239" s="32"/>
      <c r="O239" s="32"/>
      <c r="T239" s="32"/>
      <c r="AE239" s="32"/>
      <c r="AL239" s="32"/>
      <c r="AN239" s="32"/>
    </row>
    <row r="240" ht="15.75" customHeight="1">
      <c r="I240" s="32"/>
      <c r="O240" s="32"/>
      <c r="T240" s="32"/>
      <c r="AE240" s="32"/>
      <c r="AL240" s="32"/>
      <c r="AN240" s="32"/>
    </row>
    <row r="241" ht="15.75" customHeight="1">
      <c r="I241" s="32"/>
      <c r="O241" s="32"/>
      <c r="T241" s="32"/>
      <c r="AE241" s="32"/>
      <c r="AL241" s="32"/>
      <c r="AN241" s="32"/>
    </row>
    <row r="242" ht="15.75" customHeight="1">
      <c r="I242" s="32"/>
      <c r="O242" s="32"/>
      <c r="T242" s="32"/>
      <c r="AE242" s="32"/>
      <c r="AL242" s="32"/>
      <c r="AN242" s="32"/>
    </row>
    <row r="243" ht="15.75" customHeight="1">
      <c r="I243" s="32"/>
      <c r="O243" s="32"/>
      <c r="T243" s="32"/>
      <c r="AE243" s="32"/>
      <c r="AL243" s="32"/>
      <c r="AN243" s="32"/>
    </row>
    <row r="244" ht="15.75" customHeight="1">
      <c r="I244" s="32"/>
      <c r="O244" s="32"/>
      <c r="T244" s="32"/>
      <c r="AE244" s="32"/>
      <c r="AL244" s="32"/>
      <c r="AN244" s="32"/>
    </row>
    <row r="245" ht="15.75" customHeight="1">
      <c r="I245" s="32"/>
      <c r="O245" s="32"/>
      <c r="T245" s="32"/>
      <c r="AE245" s="32"/>
      <c r="AL245" s="32"/>
      <c r="AN245" s="32"/>
    </row>
    <row r="246" ht="15.75" customHeight="1">
      <c r="I246" s="32"/>
      <c r="O246" s="32"/>
      <c r="T246" s="32"/>
      <c r="AE246" s="32"/>
      <c r="AL246" s="32"/>
      <c r="AN246" s="32"/>
    </row>
    <row r="247" ht="15.75" customHeight="1">
      <c r="I247" s="32"/>
      <c r="O247" s="32"/>
      <c r="T247" s="32"/>
      <c r="AE247" s="32"/>
      <c r="AL247" s="32"/>
      <c r="AN247" s="32"/>
    </row>
    <row r="248" ht="15.75" customHeight="1">
      <c r="I248" s="32"/>
      <c r="O248" s="32"/>
      <c r="T248" s="32"/>
      <c r="AE248" s="32"/>
      <c r="AL248" s="32"/>
      <c r="AN248" s="32"/>
    </row>
    <row r="249" ht="15.75" customHeight="1">
      <c r="I249" s="32"/>
      <c r="O249" s="32"/>
      <c r="T249" s="32"/>
      <c r="AE249" s="32"/>
      <c r="AL249" s="32"/>
      <c r="AN249" s="32"/>
    </row>
    <row r="250" ht="15.75" customHeight="1">
      <c r="I250" s="32"/>
      <c r="O250" s="32"/>
      <c r="T250" s="32"/>
      <c r="AE250" s="32"/>
      <c r="AL250" s="32"/>
      <c r="AN250" s="32"/>
    </row>
    <row r="251" ht="15.75" customHeight="1">
      <c r="I251" s="32"/>
      <c r="O251" s="32"/>
      <c r="T251" s="32"/>
      <c r="AE251" s="32"/>
      <c r="AL251" s="32"/>
      <c r="AN251" s="32"/>
    </row>
    <row r="252" ht="15.75" customHeight="1">
      <c r="I252" s="32"/>
      <c r="O252" s="32"/>
      <c r="T252" s="32"/>
      <c r="AE252" s="32"/>
      <c r="AL252" s="32"/>
      <c r="AN252" s="32"/>
    </row>
    <row r="253" ht="15.75" customHeight="1">
      <c r="I253" s="32"/>
      <c r="O253" s="32"/>
      <c r="T253" s="32"/>
      <c r="AE253" s="32"/>
      <c r="AL253" s="32"/>
      <c r="AN253" s="32"/>
    </row>
    <row r="254" ht="15.75" customHeight="1">
      <c r="I254" s="32"/>
      <c r="O254" s="32"/>
      <c r="T254" s="32"/>
      <c r="AE254" s="32"/>
      <c r="AL254" s="32"/>
      <c r="AN254" s="32"/>
    </row>
    <row r="255" ht="15.75" customHeight="1">
      <c r="I255" s="32"/>
      <c r="O255" s="32"/>
      <c r="T255" s="32"/>
      <c r="AE255" s="32"/>
      <c r="AL255" s="32"/>
      <c r="AN255" s="32"/>
    </row>
    <row r="256" ht="15.75" customHeight="1">
      <c r="I256" s="32"/>
      <c r="O256" s="32"/>
      <c r="T256" s="32"/>
      <c r="AE256" s="32"/>
      <c r="AL256" s="32"/>
      <c r="AN256" s="32"/>
    </row>
    <row r="257" ht="15.75" customHeight="1">
      <c r="I257" s="32"/>
      <c r="O257" s="32"/>
      <c r="T257" s="32"/>
      <c r="AE257" s="32"/>
      <c r="AL257" s="32"/>
      <c r="AN257" s="32"/>
    </row>
    <row r="258" ht="15.75" customHeight="1">
      <c r="I258" s="32"/>
      <c r="O258" s="32"/>
      <c r="T258" s="32"/>
      <c r="AE258" s="32"/>
      <c r="AL258" s="32"/>
      <c r="AN258" s="32"/>
    </row>
    <row r="259" ht="15.75" customHeight="1">
      <c r="I259" s="32"/>
      <c r="O259" s="32"/>
      <c r="T259" s="32"/>
      <c r="AE259" s="32"/>
      <c r="AL259" s="32"/>
      <c r="AN259" s="32"/>
    </row>
    <row r="260" ht="15.75" customHeight="1">
      <c r="I260" s="32"/>
      <c r="O260" s="32"/>
      <c r="T260" s="32"/>
      <c r="AE260" s="32"/>
      <c r="AL260" s="32"/>
      <c r="AN260" s="32"/>
    </row>
    <row r="261" ht="15.75" customHeight="1">
      <c r="I261" s="32"/>
      <c r="O261" s="32"/>
      <c r="T261" s="32"/>
      <c r="AE261" s="32"/>
      <c r="AL261" s="32"/>
      <c r="AN261" s="32"/>
    </row>
    <row r="262" ht="15.75" customHeight="1">
      <c r="I262" s="32"/>
      <c r="O262" s="32"/>
      <c r="T262" s="32"/>
      <c r="AE262" s="32"/>
      <c r="AL262" s="32"/>
      <c r="AN262" s="32"/>
    </row>
    <row r="263" ht="15.75" customHeight="1">
      <c r="I263" s="32"/>
      <c r="O263" s="32"/>
      <c r="T263" s="32"/>
      <c r="AE263" s="32"/>
      <c r="AL263" s="32"/>
      <c r="AN263" s="32"/>
    </row>
    <row r="264" ht="15.75" customHeight="1">
      <c r="I264" s="32"/>
      <c r="O264" s="32"/>
      <c r="T264" s="32"/>
      <c r="AE264" s="32"/>
      <c r="AL264" s="32"/>
      <c r="AN264" s="32"/>
    </row>
    <row r="265" ht="15.75" customHeight="1">
      <c r="I265" s="32"/>
      <c r="O265" s="32"/>
      <c r="T265" s="32"/>
      <c r="AE265" s="32"/>
      <c r="AL265" s="32"/>
      <c r="AN265" s="32"/>
    </row>
    <row r="266" ht="15.75" customHeight="1">
      <c r="I266" s="32"/>
      <c r="O266" s="32"/>
      <c r="T266" s="32"/>
      <c r="AE266" s="32"/>
      <c r="AL266" s="32"/>
      <c r="AN266" s="32"/>
    </row>
    <row r="267" ht="15.75" customHeight="1">
      <c r="I267" s="32"/>
      <c r="O267" s="32"/>
      <c r="T267" s="32"/>
      <c r="AE267" s="32"/>
      <c r="AL267" s="32"/>
      <c r="AN267" s="32"/>
    </row>
    <row r="268" ht="15.75" customHeight="1">
      <c r="I268" s="32"/>
      <c r="O268" s="32"/>
      <c r="T268" s="32"/>
      <c r="AE268" s="32"/>
      <c r="AL268" s="32"/>
      <c r="AN268" s="32"/>
    </row>
    <row r="269" ht="15.75" customHeight="1">
      <c r="I269" s="32"/>
      <c r="O269" s="32"/>
      <c r="T269" s="32"/>
      <c r="AE269" s="32"/>
      <c r="AL269" s="32"/>
      <c r="AN269" s="32"/>
    </row>
    <row r="270" ht="15.75" customHeight="1">
      <c r="I270" s="32"/>
      <c r="O270" s="32"/>
      <c r="T270" s="32"/>
      <c r="AE270" s="32"/>
      <c r="AL270" s="32"/>
      <c r="AN270" s="32"/>
    </row>
    <row r="271" ht="15.75" customHeight="1">
      <c r="I271" s="32"/>
      <c r="O271" s="32"/>
      <c r="T271" s="32"/>
      <c r="AE271" s="32"/>
      <c r="AL271" s="32"/>
      <c r="AN271" s="32"/>
    </row>
    <row r="272" ht="15.75" customHeight="1">
      <c r="I272" s="32"/>
      <c r="O272" s="32"/>
      <c r="T272" s="32"/>
      <c r="AE272" s="32"/>
      <c r="AL272" s="32"/>
      <c r="AN272" s="32"/>
    </row>
    <row r="273" ht="15.75" customHeight="1">
      <c r="I273" s="32"/>
      <c r="O273" s="32"/>
      <c r="T273" s="32"/>
      <c r="AE273" s="32"/>
      <c r="AL273" s="32"/>
      <c r="AN273" s="32"/>
    </row>
    <row r="274" ht="15.75" customHeight="1">
      <c r="I274" s="32"/>
      <c r="O274" s="32"/>
      <c r="T274" s="32"/>
      <c r="AE274" s="32"/>
      <c r="AL274" s="32"/>
      <c r="AN274" s="32"/>
    </row>
    <row r="275" ht="15.75" customHeight="1">
      <c r="I275" s="32"/>
      <c r="O275" s="32"/>
      <c r="T275" s="32"/>
      <c r="AE275" s="32"/>
      <c r="AL275" s="32"/>
      <c r="AN275" s="32"/>
    </row>
    <row r="276" ht="15.75" customHeight="1">
      <c r="I276" s="32"/>
      <c r="O276" s="32"/>
      <c r="T276" s="32"/>
      <c r="AE276" s="32"/>
      <c r="AL276" s="32"/>
      <c r="AN276" s="32"/>
    </row>
    <row r="277" ht="15.75" customHeight="1">
      <c r="I277" s="32"/>
      <c r="O277" s="32"/>
      <c r="T277" s="32"/>
      <c r="AE277" s="32"/>
      <c r="AL277" s="32"/>
      <c r="AN277" s="32"/>
    </row>
    <row r="278" ht="15.75" customHeight="1">
      <c r="I278" s="32"/>
      <c r="O278" s="32"/>
      <c r="T278" s="32"/>
      <c r="AE278" s="32"/>
      <c r="AL278" s="32"/>
      <c r="AN278" s="32"/>
    </row>
    <row r="279" ht="15.75" customHeight="1">
      <c r="I279" s="32"/>
      <c r="O279" s="32"/>
      <c r="T279" s="32"/>
      <c r="AE279" s="32"/>
      <c r="AL279" s="32"/>
      <c r="AN279" s="32"/>
    </row>
    <row r="280" ht="15.75" customHeight="1">
      <c r="I280" s="32"/>
      <c r="O280" s="32"/>
      <c r="T280" s="32"/>
      <c r="AE280" s="32"/>
      <c r="AL280" s="32"/>
      <c r="AN280" s="32"/>
    </row>
    <row r="281" ht="15.75" customHeight="1">
      <c r="I281" s="32"/>
      <c r="O281" s="32"/>
      <c r="T281" s="32"/>
      <c r="AE281" s="32"/>
      <c r="AL281" s="32"/>
      <c r="AN281" s="32"/>
    </row>
    <row r="282" ht="15.75" customHeight="1">
      <c r="I282" s="32"/>
      <c r="O282" s="32"/>
      <c r="T282" s="32"/>
      <c r="AE282" s="32"/>
      <c r="AL282" s="32"/>
      <c r="AN282" s="32"/>
    </row>
    <row r="283" ht="15.75" customHeight="1">
      <c r="I283" s="32"/>
      <c r="O283" s="32"/>
      <c r="T283" s="32"/>
      <c r="AE283" s="32"/>
      <c r="AL283" s="32"/>
      <c r="AN283" s="32"/>
    </row>
    <row r="284" ht="15.75" customHeight="1">
      <c r="I284" s="32"/>
      <c r="O284" s="32"/>
      <c r="T284" s="32"/>
      <c r="AE284" s="32"/>
      <c r="AL284" s="32"/>
      <c r="AN284" s="32"/>
    </row>
    <row r="285" ht="15.75" customHeight="1">
      <c r="I285" s="32"/>
      <c r="O285" s="32"/>
      <c r="T285" s="32"/>
      <c r="AE285" s="32"/>
      <c r="AL285" s="32"/>
      <c r="AN285" s="32"/>
    </row>
    <row r="286" ht="15.75" customHeight="1">
      <c r="I286" s="32"/>
      <c r="O286" s="32"/>
      <c r="T286" s="32"/>
      <c r="AE286" s="32"/>
      <c r="AL286" s="32"/>
      <c r="AN286" s="32"/>
    </row>
    <row r="287" ht="15.75" customHeight="1">
      <c r="I287" s="32"/>
      <c r="O287" s="32"/>
      <c r="T287" s="32"/>
      <c r="AE287" s="32"/>
      <c r="AL287" s="32"/>
      <c r="AN287" s="32"/>
    </row>
    <row r="288" ht="15.75" customHeight="1">
      <c r="I288" s="32"/>
      <c r="O288" s="32"/>
      <c r="T288" s="32"/>
      <c r="AE288" s="32"/>
      <c r="AL288" s="32"/>
      <c r="AN288" s="32"/>
    </row>
    <row r="289" ht="15.75" customHeight="1">
      <c r="I289" s="32"/>
      <c r="O289" s="32"/>
      <c r="T289" s="32"/>
      <c r="AE289" s="32"/>
      <c r="AL289" s="32"/>
      <c r="AN289" s="32"/>
    </row>
    <row r="290" ht="15.75" customHeight="1">
      <c r="I290" s="32"/>
      <c r="O290" s="32"/>
      <c r="T290" s="32"/>
      <c r="AE290" s="32"/>
      <c r="AL290" s="32"/>
      <c r="AN290" s="32"/>
    </row>
    <row r="291" ht="15.75" customHeight="1">
      <c r="I291" s="32"/>
      <c r="O291" s="32"/>
      <c r="T291" s="32"/>
      <c r="AE291" s="32"/>
      <c r="AL291" s="32"/>
      <c r="AN291" s="32"/>
    </row>
    <row r="292" ht="15.75" customHeight="1">
      <c r="I292" s="32"/>
      <c r="O292" s="32"/>
      <c r="T292" s="32"/>
      <c r="AE292" s="32"/>
      <c r="AL292" s="32"/>
      <c r="AN292" s="32"/>
    </row>
    <row r="293" ht="15.75" customHeight="1">
      <c r="I293" s="32"/>
      <c r="O293" s="32"/>
      <c r="T293" s="32"/>
      <c r="AE293" s="32"/>
      <c r="AL293" s="32"/>
      <c r="AN293" s="32"/>
    </row>
    <row r="294" ht="15.75" customHeight="1">
      <c r="I294" s="32"/>
      <c r="O294" s="32"/>
      <c r="T294" s="32"/>
      <c r="AE294" s="32"/>
      <c r="AL294" s="32"/>
      <c r="AN294" s="32"/>
    </row>
    <row r="295" ht="15.75" customHeight="1">
      <c r="I295" s="32"/>
      <c r="O295" s="32"/>
      <c r="T295" s="32"/>
      <c r="AE295" s="32"/>
      <c r="AL295" s="32"/>
      <c r="AN295" s="32"/>
    </row>
    <row r="296" ht="15.75" customHeight="1">
      <c r="I296" s="32"/>
      <c r="O296" s="32"/>
      <c r="T296" s="32"/>
      <c r="AE296" s="32"/>
      <c r="AL296" s="32"/>
      <c r="AN296" s="32"/>
    </row>
    <row r="297" ht="15.75" customHeight="1">
      <c r="I297" s="32"/>
      <c r="O297" s="32"/>
      <c r="T297" s="32"/>
      <c r="AE297" s="32"/>
      <c r="AL297" s="32"/>
      <c r="AN297" s="32"/>
    </row>
    <row r="298" ht="15.75" customHeight="1">
      <c r="I298" s="32"/>
      <c r="O298" s="32"/>
      <c r="T298" s="32"/>
      <c r="AE298" s="32"/>
      <c r="AL298" s="32"/>
      <c r="AN298" s="32"/>
    </row>
    <row r="299" ht="15.75" customHeight="1">
      <c r="I299" s="32"/>
      <c r="O299" s="32"/>
      <c r="T299" s="32"/>
      <c r="AE299" s="32"/>
      <c r="AL299" s="32"/>
      <c r="AN299" s="32"/>
    </row>
    <row r="300" ht="15.75" customHeight="1">
      <c r="I300" s="32"/>
      <c r="O300" s="32"/>
      <c r="T300" s="32"/>
      <c r="AE300" s="32"/>
      <c r="AL300" s="32"/>
      <c r="AN300" s="32"/>
    </row>
    <row r="301" ht="15.75" customHeight="1">
      <c r="I301" s="32"/>
      <c r="O301" s="32"/>
      <c r="T301" s="32"/>
      <c r="AE301" s="32"/>
      <c r="AL301" s="32"/>
      <c r="AN301" s="32"/>
    </row>
    <row r="302" ht="15.75" customHeight="1">
      <c r="I302" s="32"/>
      <c r="O302" s="32"/>
      <c r="T302" s="32"/>
      <c r="AE302" s="32"/>
      <c r="AL302" s="32"/>
      <c r="AN302" s="32"/>
    </row>
    <row r="303" ht="15.75" customHeight="1">
      <c r="I303" s="32"/>
      <c r="O303" s="32"/>
      <c r="T303" s="32"/>
      <c r="AE303" s="32"/>
      <c r="AL303" s="32"/>
      <c r="AN303" s="32"/>
    </row>
    <row r="304" ht="15.75" customHeight="1">
      <c r="I304" s="32"/>
      <c r="O304" s="32"/>
      <c r="T304" s="32"/>
      <c r="AE304" s="32"/>
      <c r="AL304" s="32"/>
      <c r="AN304" s="32"/>
    </row>
    <row r="305" ht="15.75" customHeight="1">
      <c r="I305" s="32"/>
      <c r="O305" s="32"/>
      <c r="T305" s="32"/>
      <c r="AE305" s="32"/>
      <c r="AL305" s="32"/>
      <c r="AN305" s="32"/>
    </row>
    <row r="306" ht="15.75" customHeight="1">
      <c r="I306" s="32"/>
      <c r="O306" s="32"/>
      <c r="T306" s="32"/>
      <c r="AE306" s="32"/>
      <c r="AL306" s="32"/>
      <c r="AN306" s="32"/>
    </row>
    <row r="307" ht="15.75" customHeight="1">
      <c r="I307" s="32"/>
      <c r="O307" s="32"/>
      <c r="T307" s="32"/>
      <c r="AE307" s="32"/>
      <c r="AL307" s="32"/>
      <c r="AN307" s="32"/>
    </row>
    <row r="308" ht="15.75" customHeight="1">
      <c r="I308" s="32"/>
      <c r="O308" s="32"/>
      <c r="T308" s="32"/>
      <c r="AE308" s="32"/>
      <c r="AL308" s="32"/>
      <c r="AN308" s="32"/>
    </row>
    <row r="309" ht="15.75" customHeight="1">
      <c r="I309" s="32"/>
      <c r="O309" s="32"/>
      <c r="T309" s="32"/>
      <c r="AE309" s="32"/>
      <c r="AL309" s="32"/>
      <c r="AN309" s="32"/>
    </row>
    <row r="310" ht="15.75" customHeight="1">
      <c r="I310" s="32"/>
      <c r="O310" s="32"/>
      <c r="T310" s="32"/>
      <c r="AE310" s="32"/>
      <c r="AL310" s="32"/>
      <c r="AN310" s="32"/>
    </row>
    <row r="311" ht="15.75" customHeight="1">
      <c r="I311" s="32"/>
      <c r="O311" s="32"/>
      <c r="T311" s="32"/>
      <c r="AE311" s="32"/>
      <c r="AL311" s="32"/>
      <c r="AN311" s="32"/>
    </row>
    <row r="312" ht="15.75" customHeight="1">
      <c r="I312" s="32"/>
      <c r="O312" s="32"/>
      <c r="T312" s="32"/>
      <c r="AE312" s="32"/>
      <c r="AL312" s="32"/>
      <c r="AN312" s="32"/>
    </row>
    <row r="313" ht="15.75" customHeight="1">
      <c r="I313" s="32"/>
      <c r="O313" s="32"/>
      <c r="T313" s="32"/>
      <c r="AE313" s="32"/>
      <c r="AL313" s="32"/>
      <c r="AN313" s="32"/>
    </row>
    <row r="314" ht="15.75" customHeight="1">
      <c r="I314" s="32"/>
      <c r="O314" s="32"/>
      <c r="T314" s="32"/>
      <c r="AE314" s="32"/>
      <c r="AL314" s="32"/>
      <c r="AN314" s="32"/>
    </row>
    <row r="315" ht="15.75" customHeight="1">
      <c r="I315" s="32"/>
      <c r="O315" s="32"/>
      <c r="T315" s="32"/>
      <c r="AE315" s="32"/>
      <c r="AL315" s="32"/>
      <c r="AN315" s="32"/>
    </row>
    <row r="316" ht="15.75" customHeight="1">
      <c r="I316" s="32"/>
      <c r="O316" s="32"/>
      <c r="T316" s="32"/>
      <c r="AE316" s="32"/>
      <c r="AL316" s="32"/>
      <c r="AN316" s="32"/>
    </row>
    <row r="317" ht="15.75" customHeight="1">
      <c r="I317" s="32"/>
      <c r="O317" s="32"/>
      <c r="T317" s="32"/>
      <c r="AE317" s="32"/>
      <c r="AL317" s="32"/>
      <c r="AN317" s="32"/>
    </row>
    <row r="318" ht="15.75" customHeight="1">
      <c r="I318" s="32"/>
      <c r="O318" s="32"/>
      <c r="T318" s="32"/>
      <c r="AE318" s="32"/>
      <c r="AL318" s="32"/>
      <c r="AN318" s="32"/>
    </row>
    <row r="319" ht="15.75" customHeight="1">
      <c r="I319" s="32"/>
      <c r="O319" s="32"/>
      <c r="T319" s="32"/>
      <c r="AE319" s="32"/>
      <c r="AL319" s="32"/>
      <c r="AN319" s="32"/>
    </row>
    <row r="320" ht="15.75" customHeight="1">
      <c r="I320" s="32"/>
      <c r="O320" s="32"/>
      <c r="T320" s="32"/>
      <c r="AE320" s="32"/>
      <c r="AL320" s="32"/>
      <c r="AN320" s="32"/>
    </row>
    <row r="321" ht="15.75" customHeight="1">
      <c r="I321" s="32"/>
      <c r="O321" s="32"/>
      <c r="T321" s="32"/>
      <c r="AE321" s="32"/>
      <c r="AL321" s="32"/>
      <c r="AN321" s="32"/>
    </row>
    <row r="322" ht="15.75" customHeight="1">
      <c r="I322" s="32"/>
      <c r="O322" s="32"/>
      <c r="T322" s="32"/>
      <c r="AE322" s="32"/>
      <c r="AL322" s="32"/>
      <c r="AN322" s="32"/>
    </row>
    <row r="323" ht="15.75" customHeight="1">
      <c r="I323" s="32"/>
      <c r="O323" s="32"/>
      <c r="T323" s="32"/>
      <c r="AE323" s="32"/>
      <c r="AL323" s="32"/>
      <c r="AN323" s="32"/>
    </row>
    <row r="324" ht="15.75" customHeight="1">
      <c r="I324" s="32"/>
      <c r="O324" s="32"/>
      <c r="T324" s="32"/>
      <c r="AE324" s="32"/>
      <c r="AL324" s="32"/>
      <c r="AN324" s="32"/>
    </row>
    <row r="325" ht="15.75" customHeight="1">
      <c r="I325" s="32"/>
      <c r="O325" s="32"/>
      <c r="T325" s="32"/>
      <c r="AE325" s="32"/>
      <c r="AL325" s="32"/>
      <c r="AN325" s="32"/>
    </row>
    <row r="326" ht="15.75" customHeight="1">
      <c r="I326" s="32"/>
      <c r="O326" s="32"/>
      <c r="T326" s="32"/>
      <c r="AE326" s="32"/>
      <c r="AL326" s="32"/>
      <c r="AN326" s="32"/>
    </row>
    <row r="327" ht="15.75" customHeight="1">
      <c r="I327" s="32"/>
      <c r="O327" s="32"/>
      <c r="T327" s="32"/>
      <c r="AE327" s="32"/>
      <c r="AL327" s="32"/>
      <c r="AN327" s="32"/>
    </row>
    <row r="328" ht="15.75" customHeight="1">
      <c r="I328" s="32"/>
      <c r="O328" s="32"/>
      <c r="T328" s="32"/>
      <c r="AE328" s="32"/>
      <c r="AL328" s="32"/>
      <c r="AN328" s="32"/>
    </row>
    <row r="329" ht="15.75" customHeight="1">
      <c r="I329" s="32"/>
      <c r="O329" s="32"/>
      <c r="T329" s="32"/>
      <c r="AE329" s="32"/>
      <c r="AL329" s="32"/>
      <c r="AN329" s="32"/>
    </row>
    <row r="330" ht="15.75" customHeight="1">
      <c r="I330" s="32"/>
      <c r="O330" s="32"/>
      <c r="T330" s="32"/>
      <c r="AE330" s="32"/>
      <c r="AL330" s="32"/>
      <c r="AN330" s="32"/>
    </row>
    <row r="331" ht="15.75" customHeight="1">
      <c r="I331" s="32"/>
      <c r="O331" s="32"/>
      <c r="T331" s="32"/>
      <c r="AE331" s="32"/>
      <c r="AL331" s="32"/>
      <c r="AN331" s="32"/>
    </row>
    <row r="332" ht="15.75" customHeight="1">
      <c r="I332" s="32"/>
      <c r="O332" s="32"/>
      <c r="T332" s="32"/>
      <c r="AE332" s="32"/>
      <c r="AL332" s="32"/>
      <c r="AN332" s="32"/>
    </row>
    <row r="333" ht="15.75" customHeight="1">
      <c r="I333" s="32"/>
      <c r="O333" s="32"/>
      <c r="T333" s="32"/>
      <c r="AE333" s="32"/>
      <c r="AL333" s="32"/>
      <c r="AN333" s="32"/>
    </row>
    <row r="334" ht="15.75" customHeight="1">
      <c r="I334" s="32"/>
      <c r="O334" s="32"/>
      <c r="T334" s="32"/>
      <c r="AE334" s="32"/>
      <c r="AL334" s="32"/>
      <c r="AN334" s="32"/>
    </row>
    <row r="335" ht="15.75" customHeight="1">
      <c r="I335" s="32"/>
      <c r="O335" s="32"/>
      <c r="T335" s="32"/>
      <c r="AE335" s="32"/>
      <c r="AL335" s="32"/>
      <c r="AN335" s="32"/>
    </row>
    <row r="336" ht="15.75" customHeight="1">
      <c r="I336" s="32"/>
      <c r="O336" s="32"/>
      <c r="T336" s="32"/>
      <c r="AE336" s="32"/>
      <c r="AL336" s="32"/>
      <c r="AN336" s="32"/>
    </row>
    <row r="337" ht="15.75" customHeight="1">
      <c r="I337" s="32"/>
      <c r="O337" s="32"/>
      <c r="T337" s="32"/>
      <c r="AE337" s="32"/>
      <c r="AL337" s="32"/>
      <c r="AN337" s="32"/>
    </row>
    <row r="338" ht="15.75" customHeight="1">
      <c r="I338" s="32"/>
      <c r="O338" s="32"/>
      <c r="T338" s="32"/>
      <c r="AE338" s="32"/>
      <c r="AL338" s="32"/>
      <c r="AN338" s="32"/>
    </row>
    <row r="339" ht="15.75" customHeight="1">
      <c r="I339" s="32"/>
      <c r="O339" s="32"/>
      <c r="T339" s="32"/>
      <c r="AE339" s="32"/>
      <c r="AL339" s="32"/>
      <c r="AN339" s="32"/>
    </row>
    <row r="340" ht="15.75" customHeight="1">
      <c r="I340" s="32"/>
      <c r="O340" s="32"/>
      <c r="T340" s="32"/>
      <c r="AE340" s="32"/>
      <c r="AL340" s="32"/>
      <c r="AN340" s="32"/>
    </row>
    <row r="341" ht="15.75" customHeight="1">
      <c r="I341" s="32"/>
      <c r="O341" s="32"/>
      <c r="T341" s="32"/>
      <c r="AE341" s="32"/>
      <c r="AL341" s="32"/>
      <c r="AN341" s="32"/>
    </row>
    <row r="342" ht="15.75" customHeight="1">
      <c r="I342" s="32"/>
      <c r="O342" s="32"/>
      <c r="T342" s="32"/>
      <c r="AE342" s="32"/>
      <c r="AL342" s="32"/>
      <c r="AN342" s="32"/>
    </row>
    <row r="343" ht="15.75" customHeight="1">
      <c r="I343" s="32"/>
      <c r="O343" s="32"/>
      <c r="T343" s="32"/>
      <c r="AE343" s="32"/>
      <c r="AL343" s="32"/>
      <c r="AN343" s="32"/>
    </row>
    <row r="344" ht="15.75" customHeight="1">
      <c r="I344" s="32"/>
      <c r="O344" s="32"/>
      <c r="T344" s="32"/>
      <c r="AE344" s="32"/>
      <c r="AL344" s="32"/>
      <c r="AN344" s="32"/>
    </row>
    <row r="345" ht="15.75" customHeight="1">
      <c r="I345" s="32"/>
      <c r="O345" s="32"/>
      <c r="T345" s="32"/>
      <c r="AE345" s="32"/>
      <c r="AL345" s="32"/>
      <c r="AN345" s="32"/>
    </row>
    <row r="346" ht="15.75" customHeight="1">
      <c r="I346" s="32"/>
      <c r="O346" s="32"/>
      <c r="T346" s="32"/>
      <c r="AE346" s="32"/>
      <c r="AL346" s="32"/>
      <c r="AN346" s="32"/>
    </row>
    <row r="347" ht="15.75" customHeight="1">
      <c r="I347" s="32"/>
      <c r="O347" s="32"/>
      <c r="T347" s="32"/>
      <c r="AE347" s="32"/>
      <c r="AL347" s="32"/>
      <c r="AN347" s="32"/>
    </row>
    <row r="348" ht="15.75" customHeight="1">
      <c r="I348" s="32"/>
      <c r="O348" s="32"/>
      <c r="T348" s="32"/>
      <c r="AE348" s="32"/>
      <c r="AL348" s="32"/>
      <c r="AN348" s="32"/>
    </row>
    <row r="349" ht="15.75" customHeight="1">
      <c r="I349" s="32"/>
      <c r="O349" s="32"/>
      <c r="T349" s="32"/>
      <c r="AE349" s="32"/>
      <c r="AL349" s="32"/>
      <c r="AN349" s="32"/>
    </row>
    <row r="350" ht="15.75" customHeight="1">
      <c r="I350" s="32"/>
      <c r="O350" s="32"/>
      <c r="T350" s="32"/>
      <c r="AE350" s="32"/>
      <c r="AL350" s="32"/>
      <c r="AN350" s="32"/>
    </row>
    <row r="351" ht="15.75" customHeight="1">
      <c r="I351" s="32"/>
      <c r="O351" s="32"/>
      <c r="T351" s="32"/>
      <c r="AE351" s="32"/>
      <c r="AL351" s="32"/>
      <c r="AN351" s="32"/>
    </row>
    <row r="352" ht="15.75" customHeight="1">
      <c r="I352" s="32"/>
      <c r="O352" s="32"/>
      <c r="T352" s="32"/>
      <c r="AE352" s="32"/>
      <c r="AL352" s="32"/>
      <c r="AN352" s="32"/>
    </row>
    <row r="353" ht="15.75" customHeight="1">
      <c r="I353" s="32"/>
      <c r="O353" s="32"/>
      <c r="T353" s="32"/>
      <c r="AE353" s="32"/>
      <c r="AL353" s="32"/>
      <c r="AN353" s="32"/>
    </row>
    <row r="354" ht="15.75" customHeight="1">
      <c r="I354" s="32"/>
      <c r="O354" s="32"/>
      <c r="T354" s="32"/>
      <c r="AE354" s="32"/>
      <c r="AL354" s="32"/>
      <c r="AN354" s="32"/>
    </row>
    <row r="355" ht="15.75" customHeight="1">
      <c r="I355" s="32"/>
      <c r="O355" s="32"/>
      <c r="T355" s="32"/>
      <c r="AE355" s="32"/>
      <c r="AL355" s="32"/>
      <c r="AN355" s="32"/>
    </row>
    <row r="356" ht="15.75" customHeight="1">
      <c r="I356" s="32"/>
      <c r="O356" s="32"/>
      <c r="T356" s="32"/>
      <c r="AE356" s="32"/>
      <c r="AL356" s="32"/>
      <c r="AN356" s="32"/>
    </row>
    <row r="357" ht="15.75" customHeight="1">
      <c r="I357" s="32"/>
      <c r="O357" s="32"/>
      <c r="T357" s="32"/>
      <c r="AE357" s="32"/>
      <c r="AL357" s="32"/>
      <c r="AN357" s="32"/>
    </row>
    <row r="358" ht="15.75" customHeight="1">
      <c r="I358" s="32"/>
      <c r="O358" s="32"/>
      <c r="T358" s="32"/>
      <c r="AE358" s="32"/>
      <c r="AL358" s="32"/>
      <c r="AN358" s="32"/>
    </row>
    <row r="359" ht="15.75" customHeight="1">
      <c r="I359" s="32"/>
      <c r="O359" s="32"/>
      <c r="T359" s="32"/>
      <c r="AE359" s="32"/>
      <c r="AL359" s="32"/>
      <c r="AN359" s="32"/>
    </row>
    <row r="360" ht="15.75" customHeight="1">
      <c r="I360" s="32"/>
      <c r="O360" s="32"/>
      <c r="T360" s="32"/>
      <c r="AE360" s="32"/>
      <c r="AL360" s="32"/>
      <c r="AN360" s="32"/>
    </row>
    <row r="361" ht="15.75" customHeight="1">
      <c r="I361" s="32"/>
      <c r="O361" s="32"/>
      <c r="T361" s="32"/>
      <c r="AE361" s="32"/>
      <c r="AL361" s="32"/>
      <c r="AN361" s="32"/>
    </row>
    <row r="362" ht="15.75" customHeight="1">
      <c r="I362" s="32"/>
      <c r="O362" s="32"/>
      <c r="T362" s="32"/>
      <c r="AE362" s="32"/>
      <c r="AL362" s="32"/>
      <c r="AN362" s="32"/>
    </row>
    <row r="363" ht="15.75" customHeight="1">
      <c r="I363" s="32"/>
      <c r="O363" s="32"/>
      <c r="T363" s="32"/>
      <c r="AE363" s="32"/>
      <c r="AL363" s="32"/>
      <c r="AN363" s="32"/>
    </row>
    <row r="364" ht="15.75" customHeight="1">
      <c r="I364" s="32"/>
      <c r="O364" s="32"/>
      <c r="T364" s="32"/>
      <c r="AE364" s="32"/>
      <c r="AL364" s="32"/>
      <c r="AN364" s="32"/>
    </row>
    <row r="365" ht="15.75" customHeight="1">
      <c r="I365" s="32"/>
      <c r="O365" s="32"/>
      <c r="T365" s="32"/>
      <c r="AE365" s="32"/>
      <c r="AL365" s="32"/>
      <c r="AN365" s="32"/>
    </row>
    <row r="366" ht="15.75" customHeight="1">
      <c r="I366" s="32"/>
      <c r="O366" s="32"/>
      <c r="T366" s="32"/>
      <c r="AE366" s="32"/>
      <c r="AL366" s="32"/>
      <c r="AN366" s="32"/>
    </row>
    <row r="367" ht="15.75" customHeight="1">
      <c r="I367" s="32"/>
      <c r="O367" s="32"/>
      <c r="T367" s="32"/>
      <c r="AE367" s="32"/>
      <c r="AL367" s="32"/>
      <c r="AN367" s="32"/>
    </row>
    <row r="368" ht="15.75" customHeight="1">
      <c r="I368" s="32"/>
      <c r="O368" s="32"/>
      <c r="T368" s="32"/>
      <c r="AE368" s="32"/>
      <c r="AL368" s="32"/>
      <c r="AN368" s="32"/>
    </row>
    <row r="369" ht="15.75" customHeight="1">
      <c r="I369" s="32"/>
      <c r="O369" s="32"/>
      <c r="T369" s="32"/>
      <c r="AE369" s="32"/>
      <c r="AL369" s="32"/>
      <c r="AN369" s="32"/>
    </row>
    <row r="370" ht="15.75" customHeight="1">
      <c r="I370" s="32"/>
      <c r="O370" s="32"/>
      <c r="T370" s="32"/>
      <c r="AE370" s="32"/>
      <c r="AL370" s="32"/>
      <c r="AN370" s="32"/>
    </row>
    <row r="371" ht="15.75" customHeight="1">
      <c r="I371" s="32"/>
      <c r="O371" s="32"/>
      <c r="T371" s="32"/>
      <c r="AE371" s="32"/>
      <c r="AL371" s="32"/>
      <c r="AN371" s="32"/>
    </row>
    <row r="372" ht="15.75" customHeight="1">
      <c r="I372" s="32"/>
      <c r="O372" s="32"/>
      <c r="T372" s="32"/>
      <c r="AE372" s="32"/>
      <c r="AL372" s="32"/>
      <c r="AN372" s="32"/>
    </row>
    <row r="373" ht="15.75" customHeight="1">
      <c r="I373" s="32"/>
      <c r="O373" s="32"/>
      <c r="T373" s="32"/>
      <c r="AE373" s="32"/>
      <c r="AL373" s="32"/>
      <c r="AN373" s="32"/>
    </row>
    <row r="374" ht="15.75" customHeight="1">
      <c r="I374" s="32"/>
      <c r="O374" s="32"/>
      <c r="T374" s="32"/>
      <c r="AE374" s="32"/>
      <c r="AL374" s="32"/>
      <c r="AN374" s="32"/>
    </row>
    <row r="375" ht="15.75" customHeight="1">
      <c r="I375" s="32"/>
      <c r="O375" s="32"/>
      <c r="T375" s="32"/>
      <c r="AE375" s="32"/>
      <c r="AL375" s="32"/>
      <c r="AN375" s="32"/>
    </row>
    <row r="376" ht="15.75" customHeight="1">
      <c r="I376" s="32"/>
      <c r="O376" s="32"/>
      <c r="T376" s="32"/>
      <c r="AE376" s="32"/>
      <c r="AL376" s="32"/>
      <c r="AN376" s="32"/>
    </row>
    <row r="377" ht="15.75" customHeight="1">
      <c r="I377" s="32"/>
      <c r="O377" s="32"/>
      <c r="T377" s="32"/>
      <c r="AE377" s="32"/>
      <c r="AL377" s="32"/>
      <c r="AN377" s="32"/>
    </row>
    <row r="378" ht="15.75" customHeight="1">
      <c r="I378" s="32"/>
      <c r="O378" s="32"/>
      <c r="T378" s="32"/>
      <c r="AE378" s="32"/>
      <c r="AL378" s="32"/>
      <c r="AN378" s="32"/>
    </row>
    <row r="379" ht="15.75" customHeight="1">
      <c r="I379" s="32"/>
      <c r="O379" s="32"/>
      <c r="T379" s="32"/>
      <c r="AE379" s="32"/>
      <c r="AL379" s="32"/>
      <c r="AN379" s="32"/>
    </row>
    <row r="380" ht="15.75" customHeight="1">
      <c r="I380" s="32"/>
      <c r="O380" s="32"/>
      <c r="T380" s="32"/>
      <c r="AE380" s="32"/>
      <c r="AL380" s="32"/>
      <c r="AN380" s="32"/>
    </row>
    <row r="381" ht="15.75" customHeight="1">
      <c r="I381" s="32"/>
      <c r="O381" s="32"/>
      <c r="T381" s="32"/>
      <c r="AE381" s="32"/>
      <c r="AL381" s="32"/>
      <c r="AN381" s="32"/>
    </row>
    <row r="382" ht="15.75" customHeight="1">
      <c r="I382" s="32"/>
      <c r="O382" s="32"/>
      <c r="T382" s="32"/>
      <c r="AE382" s="32"/>
      <c r="AL382" s="32"/>
      <c r="AN382" s="32"/>
    </row>
    <row r="383" ht="15.75" customHeight="1">
      <c r="I383" s="32"/>
      <c r="O383" s="32"/>
      <c r="T383" s="32"/>
      <c r="AE383" s="32"/>
      <c r="AL383" s="32"/>
      <c r="AN383" s="32"/>
    </row>
    <row r="384" ht="15.75" customHeight="1">
      <c r="I384" s="32"/>
      <c r="O384" s="32"/>
      <c r="T384" s="32"/>
      <c r="AE384" s="32"/>
      <c r="AL384" s="32"/>
      <c r="AN384" s="32"/>
    </row>
    <row r="385" ht="15.75" customHeight="1">
      <c r="I385" s="32"/>
      <c r="O385" s="32"/>
      <c r="T385" s="32"/>
      <c r="AE385" s="32"/>
      <c r="AL385" s="32"/>
      <c r="AN385" s="32"/>
    </row>
    <row r="386" ht="15.75" customHeight="1">
      <c r="I386" s="32"/>
      <c r="O386" s="32"/>
      <c r="T386" s="32"/>
      <c r="AE386" s="32"/>
      <c r="AL386" s="32"/>
      <c r="AN386" s="32"/>
    </row>
    <row r="387" ht="15.75" customHeight="1">
      <c r="I387" s="32"/>
      <c r="O387" s="32"/>
      <c r="T387" s="32"/>
      <c r="AE387" s="32"/>
      <c r="AL387" s="32"/>
      <c r="AN387" s="32"/>
    </row>
    <row r="388" ht="15.75" customHeight="1">
      <c r="I388" s="32"/>
      <c r="O388" s="32"/>
      <c r="T388" s="32"/>
      <c r="AE388" s="32"/>
      <c r="AL388" s="32"/>
      <c r="AN388" s="32"/>
    </row>
    <row r="389" ht="15.75" customHeight="1">
      <c r="I389" s="32"/>
      <c r="O389" s="32"/>
      <c r="T389" s="32"/>
      <c r="AE389" s="32"/>
      <c r="AL389" s="32"/>
      <c r="AN389" s="32"/>
    </row>
    <row r="390" ht="15.75" customHeight="1">
      <c r="I390" s="32"/>
      <c r="O390" s="32"/>
      <c r="T390" s="32"/>
      <c r="AE390" s="32"/>
      <c r="AL390" s="32"/>
      <c r="AN390" s="32"/>
    </row>
    <row r="391" ht="15.75" customHeight="1">
      <c r="I391" s="32"/>
      <c r="O391" s="32"/>
      <c r="T391" s="32"/>
      <c r="AE391" s="32"/>
      <c r="AL391" s="32"/>
      <c r="AN391" s="32"/>
    </row>
    <row r="392" ht="15.75" customHeight="1">
      <c r="I392" s="32"/>
      <c r="O392" s="32"/>
      <c r="T392" s="32"/>
      <c r="AE392" s="32"/>
      <c r="AL392" s="32"/>
      <c r="AN392" s="32"/>
    </row>
    <row r="393" ht="15.75" customHeight="1">
      <c r="I393" s="32"/>
      <c r="O393" s="32"/>
      <c r="T393" s="32"/>
      <c r="AE393" s="32"/>
      <c r="AL393" s="32"/>
      <c r="AN393" s="32"/>
    </row>
    <row r="394" ht="15.75" customHeight="1">
      <c r="I394" s="32"/>
      <c r="O394" s="32"/>
      <c r="T394" s="32"/>
      <c r="AE394" s="32"/>
      <c r="AL394" s="32"/>
      <c r="AN394" s="32"/>
    </row>
    <row r="395" ht="15.75" customHeight="1">
      <c r="I395" s="32"/>
      <c r="O395" s="32"/>
      <c r="T395" s="32"/>
      <c r="AE395" s="32"/>
      <c r="AL395" s="32"/>
      <c r="AN395" s="32"/>
    </row>
    <row r="396" ht="15.75" customHeight="1">
      <c r="I396" s="32"/>
      <c r="O396" s="32"/>
      <c r="T396" s="32"/>
      <c r="AE396" s="32"/>
      <c r="AL396" s="32"/>
      <c r="AN396" s="32"/>
    </row>
    <row r="397" ht="15.75" customHeight="1">
      <c r="I397" s="32"/>
      <c r="O397" s="32"/>
      <c r="T397" s="32"/>
      <c r="AE397" s="32"/>
      <c r="AL397" s="32"/>
      <c r="AN397" s="32"/>
    </row>
    <row r="398" ht="15.75" customHeight="1">
      <c r="I398" s="32"/>
      <c r="O398" s="32"/>
      <c r="T398" s="32"/>
      <c r="AE398" s="32"/>
      <c r="AL398" s="32"/>
      <c r="AN398" s="32"/>
    </row>
    <row r="399" ht="15.75" customHeight="1">
      <c r="I399" s="32"/>
      <c r="O399" s="32"/>
      <c r="T399" s="32"/>
      <c r="AE399" s="32"/>
      <c r="AL399" s="32"/>
      <c r="AN399" s="32"/>
    </row>
    <row r="400" ht="15.75" customHeight="1">
      <c r="I400" s="32"/>
      <c r="O400" s="32"/>
      <c r="T400" s="32"/>
      <c r="AE400" s="32"/>
      <c r="AL400" s="32"/>
      <c r="AN400" s="32"/>
    </row>
    <row r="401" ht="15.75" customHeight="1">
      <c r="I401" s="32"/>
      <c r="O401" s="32"/>
      <c r="T401" s="32"/>
      <c r="AE401" s="32"/>
      <c r="AL401" s="32"/>
      <c r="AN401" s="32"/>
    </row>
    <row r="402" ht="15.75" customHeight="1">
      <c r="I402" s="32"/>
      <c r="O402" s="32"/>
      <c r="T402" s="32"/>
      <c r="AE402" s="32"/>
      <c r="AL402" s="32"/>
      <c r="AN402" s="32"/>
    </row>
    <row r="403" ht="15.75" customHeight="1">
      <c r="I403" s="32"/>
      <c r="O403" s="32"/>
      <c r="T403" s="32"/>
      <c r="AE403" s="32"/>
      <c r="AL403" s="32"/>
      <c r="AN403" s="32"/>
    </row>
    <row r="404" ht="15.75" customHeight="1">
      <c r="I404" s="32"/>
      <c r="O404" s="32"/>
      <c r="T404" s="32"/>
      <c r="AE404" s="32"/>
      <c r="AL404" s="32"/>
      <c r="AN404" s="32"/>
    </row>
    <row r="405" ht="15.75" customHeight="1">
      <c r="I405" s="32"/>
      <c r="O405" s="32"/>
      <c r="T405" s="32"/>
      <c r="AE405" s="32"/>
      <c r="AL405" s="32"/>
      <c r="AN405" s="32"/>
    </row>
    <row r="406" ht="15.75" customHeight="1">
      <c r="I406" s="32"/>
      <c r="O406" s="32"/>
      <c r="T406" s="32"/>
      <c r="AE406" s="32"/>
      <c r="AL406" s="32"/>
      <c r="AN406" s="32"/>
    </row>
    <row r="407" ht="15.75" customHeight="1">
      <c r="I407" s="32"/>
      <c r="O407" s="32"/>
      <c r="T407" s="32"/>
      <c r="AE407" s="32"/>
      <c r="AL407" s="32"/>
      <c r="AN407" s="32"/>
    </row>
    <row r="408" ht="15.75" customHeight="1">
      <c r="I408" s="32"/>
      <c r="O408" s="32"/>
      <c r="T408" s="32"/>
      <c r="AE408" s="32"/>
      <c r="AL408" s="32"/>
      <c r="AN408" s="32"/>
    </row>
    <row r="409" ht="15.75" customHeight="1">
      <c r="I409" s="32"/>
      <c r="O409" s="32"/>
      <c r="T409" s="32"/>
      <c r="AE409" s="32"/>
      <c r="AL409" s="32"/>
      <c r="AN409" s="32"/>
    </row>
    <row r="410" ht="15.75" customHeight="1">
      <c r="I410" s="32"/>
      <c r="O410" s="32"/>
      <c r="T410" s="32"/>
      <c r="AE410" s="32"/>
      <c r="AL410" s="32"/>
      <c r="AN410" s="32"/>
    </row>
    <row r="411" ht="15.75" customHeight="1">
      <c r="I411" s="32"/>
      <c r="O411" s="32"/>
      <c r="T411" s="32"/>
      <c r="AE411" s="32"/>
      <c r="AL411" s="32"/>
      <c r="AN411" s="32"/>
    </row>
    <row r="412" ht="15.75" customHeight="1">
      <c r="I412" s="32"/>
      <c r="O412" s="32"/>
      <c r="T412" s="32"/>
      <c r="AE412" s="32"/>
      <c r="AL412" s="32"/>
      <c r="AN412" s="32"/>
    </row>
    <row r="413" ht="15.75" customHeight="1">
      <c r="I413" s="32"/>
      <c r="O413" s="32"/>
      <c r="T413" s="32"/>
      <c r="AE413" s="32"/>
      <c r="AL413" s="32"/>
      <c r="AN413" s="32"/>
    </row>
    <row r="414" ht="15.75" customHeight="1">
      <c r="I414" s="32"/>
      <c r="O414" s="32"/>
      <c r="T414" s="32"/>
      <c r="AE414" s="32"/>
      <c r="AL414" s="32"/>
      <c r="AN414" s="32"/>
    </row>
    <row r="415" ht="15.75" customHeight="1">
      <c r="I415" s="32"/>
      <c r="O415" s="32"/>
      <c r="T415" s="32"/>
      <c r="AE415" s="32"/>
      <c r="AL415" s="32"/>
      <c r="AN415" s="32"/>
    </row>
    <row r="416" ht="15.75" customHeight="1">
      <c r="I416" s="32"/>
      <c r="O416" s="32"/>
      <c r="T416" s="32"/>
      <c r="AE416" s="32"/>
      <c r="AL416" s="32"/>
      <c r="AN416" s="32"/>
    </row>
    <row r="417" ht="15.75" customHeight="1">
      <c r="I417" s="32"/>
      <c r="O417" s="32"/>
      <c r="T417" s="32"/>
      <c r="AE417" s="32"/>
      <c r="AL417" s="32"/>
      <c r="AN417" s="32"/>
    </row>
    <row r="418" ht="15.75" customHeight="1">
      <c r="I418" s="32"/>
      <c r="O418" s="32"/>
      <c r="T418" s="32"/>
      <c r="AE418" s="32"/>
      <c r="AL418" s="32"/>
      <c r="AN418" s="32"/>
    </row>
    <row r="419" ht="15.75" customHeight="1">
      <c r="I419" s="32"/>
      <c r="O419" s="32"/>
      <c r="T419" s="32"/>
      <c r="AE419" s="32"/>
      <c r="AL419" s="32"/>
      <c r="AN419" s="32"/>
    </row>
    <row r="420" ht="15.75" customHeight="1">
      <c r="I420" s="32"/>
      <c r="O420" s="32"/>
      <c r="T420" s="32"/>
      <c r="AE420" s="32"/>
      <c r="AL420" s="32"/>
      <c r="AN420" s="32"/>
    </row>
    <row r="421" ht="15.75" customHeight="1">
      <c r="I421" s="32"/>
      <c r="O421" s="32"/>
      <c r="T421" s="32"/>
      <c r="AE421" s="32"/>
      <c r="AL421" s="32"/>
      <c r="AN421" s="32"/>
    </row>
    <row r="422" ht="15.75" customHeight="1">
      <c r="I422" s="32"/>
      <c r="O422" s="32"/>
      <c r="T422" s="32"/>
      <c r="AE422" s="32"/>
      <c r="AL422" s="32"/>
      <c r="AN422" s="32"/>
    </row>
    <row r="423" ht="15.75" customHeight="1">
      <c r="I423" s="32"/>
      <c r="O423" s="32"/>
      <c r="T423" s="32"/>
      <c r="AE423" s="32"/>
      <c r="AL423" s="32"/>
      <c r="AN423" s="32"/>
    </row>
    <row r="424" ht="15.75" customHeight="1">
      <c r="I424" s="32"/>
      <c r="O424" s="32"/>
      <c r="T424" s="32"/>
      <c r="AE424" s="32"/>
      <c r="AL424" s="32"/>
      <c r="AN424" s="32"/>
    </row>
    <row r="425" ht="15.75" customHeight="1">
      <c r="I425" s="32"/>
      <c r="O425" s="32"/>
      <c r="T425" s="32"/>
      <c r="AE425" s="32"/>
      <c r="AL425" s="32"/>
      <c r="AN425" s="32"/>
    </row>
    <row r="426" ht="15.75" customHeight="1">
      <c r="I426" s="32"/>
      <c r="O426" s="32"/>
      <c r="T426" s="32"/>
      <c r="AE426" s="32"/>
      <c r="AL426" s="32"/>
      <c r="AN426" s="32"/>
    </row>
    <row r="427" ht="15.75" customHeight="1">
      <c r="I427" s="32"/>
      <c r="O427" s="32"/>
      <c r="T427" s="32"/>
      <c r="AE427" s="32"/>
      <c r="AL427" s="32"/>
      <c r="AN427" s="32"/>
    </row>
    <row r="428" ht="15.75" customHeight="1">
      <c r="I428" s="32"/>
      <c r="O428" s="32"/>
      <c r="T428" s="32"/>
      <c r="AE428" s="32"/>
      <c r="AL428" s="32"/>
      <c r="AN428" s="32"/>
    </row>
    <row r="429" ht="15.75" customHeight="1">
      <c r="I429" s="32"/>
      <c r="O429" s="32"/>
      <c r="T429" s="32"/>
      <c r="AE429" s="32"/>
      <c r="AL429" s="32"/>
      <c r="AN429" s="32"/>
    </row>
    <row r="430" ht="15.75" customHeight="1">
      <c r="I430" s="32"/>
      <c r="O430" s="32"/>
      <c r="T430" s="32"/>
      <c r="AE430" s="32"/>
      <c r="AL430" s="32"/>
      <c r="AN430" s="32"/>
    </row>
    <row r="431" ht="15.75" customHeight="1">
      <c r="I431" s="32"/>
      <c r="O431" s="32"/>
      <c r="T431" s="32"/>
      <c r="AE431" s="32"/>
      <c r="AL431" s="32"/>
      <c r="AN431" s="32"/>
    </row>
    <row r="432" ht="15.75" customHeight="1">
      <c r="I432" s="32"/>
      <c r="O432" s="32"/>
      <c r="T432" s="32"/>
      <c r="AE432" s="32"/>
      <c r="AL432" s="32"/>
      <c r="AN432" s="32"/>
    </row>
    <row r="433" ht="15.75" customHeight="1">
      <c r="I433" s="32"/>
      <c r="O433" s="32"/>
      <c r="T433" s="32"/>
      <c r="AE433" s="32"/>
      <c r="AL433" s="32"/>
      <c r="AN433" s="32"/>
    </row>
    <row r="434" ht="15.75" customHeight="1">
      <c r="I434" s="32"/>
      <c r="O434" s="32"/>
      <c r="T434" s="32"/>
      <c r="AE434" s="32"/>
      <c r="AL434" s="32"/>
      <c r="AN434" s="32"/>
    </row>
    <row r="435" ht="15.75" customHeight="1">
      <c r="I435" s="32"/>
      <c r="O435" s="32"/>
      <c r="T435" s="32"/>
      <c r="AE435" s="32"/>
      <c r="AL435" s="32"/>
      <c r="AN435" s="32"/>
    </row>
    <row r="436" ht="15.75" customHeight="1">
      <c r="I436" s="32"/>
      <c r="O436" s="32"/>
      <c r="T436" s="32"/>
      <c r="AE436" s="32"/>
      <c r="AL436" s="32"/>
      <c r="AN436" s="32"/>
    </row>
    <row r="437" ht="15.75" customHeight="1">
      <c r="I437" s="32"/>
      <c r="O437" s="32"/>
      <c r="T437" s="32"/>
      <c r="AE437" s="32"/>
      <c r="AL437" s="32"/>
      <c r="AN437" s="32"/>
    </row>
    <row r="438" ht="15.75" customHeight="1">
      <c r="I438" s="32"/>
      <c r="O438" s="32"/>
      <c r="T438" s="32"/>
      <c r="AE438" s="32"/>
      <c r="AL438" s="32"/>
      <c r="AN438" s="32"/>
    </row>
    <row r="439" ht="15.75" customHeight="1">
      <c r="I439" s="32"/>
      <c r="O439" s="32"/>
      <c r="T439" s="32"/>
      <c r="AE439" s="32"/>
      <c r="AL439" s="32"/>
      <c r="AN439" s="32"/>
    </row>
    <row r="440" ht="15.75" customHeight="1">
      <c r="I440" s="32"/>
      <c r="O440" s="32"/>
      <c r="T440" s="32"/>
      <c r="AE440" s="32"/>
      <c r="AL440" s="32"/>
      <c r="AN440" s="32"/>
    </row>
    <row r="441" ht="15.75" customHeight="1">
      <c r="I441" s="32"/>
      <c r="O441" s="32"/>
      <c r="T441" s="32"/>
      <c r="AE441" s="32"/>
      <c r="AL441" s="32"/>
      <c r="AN441" s="32"/>
    </row>
    <row r="442" ht="15.75" customHeight="1">
      <c r="I442" s="32"/>
      <c r="O442" s="32"/>
      <c r="T442" s="32"/>
      <c r="AE442" s="32"/>
      <c r="AL442" s="32"/>
      <c r="AN442" s="32"/>
    </row>
    <row r="443" ht="15.75" customHeight="1">
      <c r="I443" s="32"/>
      <c r="O443" s="32"/>
      <c r="T443" s="32"/>
      <c r="AE443" s="32"/>
      <c r="AL443" s="32"/>
      <c r="AN443" s="32"/>
    </row>
    <row r="444" ht="15.75" customHeight="1">
      <c r="I444" s="32"/>
      <c r="O444" s="32"/>
      <c r="T444" s="32"/>
      <c r="AE444" s="32"/>
      <c r="AL444" s="32"/>
      <c r="AN444" s="32"/>
    </row>
    <row r="445" ht="15.75" customHeight="1">
      <c r="I445" s="32"/>
      <c r="O445" s="32"/>
      <c r="T445" s="32"/>
      <c r="AE445" s="32"/>
      <c r="AL445" s="32"/>
      <c r="AN445" s="32"/>
    </row>
    <row r="446" ht="15.75" customHeight="1">
      <c r="I446" s="32"/>
      <c r="O446" s="32"/>
      <c r="T446" s="32"/>
      <c r="AE446" s="32"/>
      <c r="AL446" s="32"/>
      <c r="AN446" s="32"/>
    </row>
    <row r="447" ht="15.75" customHeight="1">
      <c r="I447" s="32"/>
      <c r="O447" s="32"/>
      <c r="T447" s="32"/>
      <c r="AE447" s="32"/>
      <c r="AL447" s="32"/>
      <c r="AN447" s="32"/>
    </row>
    <row r="448" ht="15.75" customHeight="1">
      <c r="I448" s="32"/>
      <c r="O448" s="32"/>
      <c r="T448" s="32"/>
      <c r="AE448" s="32"/>
      <c r="AL448" s="32"/>
      <c r="AN448" s="32"/>
    </row>
    <row r="449" ht="15.75" customHeight="1">
      <c r="I449" s="32"/>
      <c r="O449" s="32"/>
      <c r="T449" s="32"/>
      <c r="AE449" s="32"/>
      <c r="AL449" s="32"/>
      <c r="AN449" s="32"/>
    </row>
    <row r="450" ht="15.75" customHeight="1">
      <c r="I450" s="32"/>
      <c r="O450" s="32"/>
      <c r="T450" s="32"/>
      <c r="AE450" s="32"/>
      <c r="AL450" s="32"/>
      <c r="AN450" s="32"/>
    </row>
    <row r="451" ht="15.75" customHeight="1">
      <c r="I451" s="32"/>
      <c r="O451" s="32"/>
      <c r="T451" s="32"/>
      <c r="AE451" s="32"/>
      <c r="AL451" s="32"/>
      <c r="AN451" s="32"/>
    </row>
    <row r="452" ht="15.75" customHeight="1">
      <c r="I452" s="32"/>
      <c r="O452" s="32"/>
      <c r="T452" s="32"/>
      <c r="AE452" s="32"/>
      <c r="AL452" s="32"/>
      <c r="AN452" s="32"/>
    </row>
    <row r="453" ht="15.75" customHeight="1">
      <c r="I453" s="32"/>
      <c r="O453" s="32"/>
      <c r="T453" s="32"/>
      <c r="AE453" s="32"/>
      <c r="AL453" s="32"/>
      <c r="AN453" s="32"/>
    </row>
    <row r="454" ht="15.75" customHeight="1">
      <c r="I454" s="32"/>
      <c r="O454" s="32"/>
      <c r="T454" s="32"/>
      <c r="AE454" s="32"/>
      <c r="AL454" s="32"/>
      <c r="AN454" s="32"/>
    </row>
    <row r="455" ht="15.75" customHeight="1">
      <c r="I455" s="32"/>
      <c r="O455" s="32"/>
      <c r="T455" s="32"/>
      <c r="AE455" s="32"/>
      <c r="AL455" s="32"/>
      <c r="AN455" s="32"/>
    </row>
    <row r="456" ht="15.75" customHeight="1">
      <c r="I456" s="32"/>
      <c r="O456" s="32"/>
      <c r="T456" s="32"/>
      <c r="AE456" s="32"/>
      <c r="AL456" s="32"/>
      <c r="AN456" s="32"/>
    </row>
    <row r="457" ht="15.75" customHeight="1">
      <c r="I457" s="32"/>
      <c r="O457" s="32"/>
      <c r="T457" s="32"/>
      <c r="AE457" s="32"/>
      <c r="AL457" s="32"/>
      <c r="AN457" s="32"/>
    </row>
    <row r="458" ht="15.75" customHeight="1">
      <c r="I458" s="32"/>
      <c r="O458" s="32"/>
      <c r="T458" s="32"/>
      <c r="AE458" s="32"/>
      <c r="AL458" s="32"/>
      <c r="AN458" s="32"/>
    </row>
    <row r="459" ht="15.75" customHeight="1">
      <c r="I459" s="32"/>
      <c r="O459" s="32"/>
      <c r="T459" s="32"/>
      <c r="AE459" s="32"/>
      <c r="AL459" s="32"/>
      <c r="AN459" s="32"/>
    </row>
    <row r="460" ht="15.75" customHeight="1">
      <c r="I460" s="32"/>
      <c r="O460" s="32"/>
      <c r="T460" s="32"/>
      <c r="AE460" s="32"/>
      <c r="AL460" s="32"/>
      <c r="AN460" s="32"/>
    </row>
    <row r="461" ht="15.75" customHeight="1">
      <c r="I461" s="32"/>
      <c r="O461" s="32"/>
      <c r="T461" s="32"/>
      <c r="AE461" s="32"/>
      <c r="AL461" s="32"/>
      <c r="AN461" s="32"/>
    </row>
    <row r="462" ht="15.75" customHeight="1">
      <c r="I462" s="32"/>
      <c r="O462" s="32"/>
      <c r="T462" s="32"/>
      <c r="AE462" s="32"/>
      <c r="AL462" s="32"/>
      <c r="AN462" s="32"/>
    </row>
    <row r="463" ht="15.75" customHeight="1">
      <c r="I463" s="32"/>
      <c r="O463" s="32"/>
      <c r="T463" s="32"/>
      <c r="AE463" s="32"/>
      <c r="AL463" s="32"/>
      <c r="AN463" s="32"/>
    </row>
    <row r="464" ht="15.75" customHeight="1">
      <c r="I464" s="32"/>
      <c r="O464" s="32"/>
      <c r="T464" s="32"/>
      <c r="AE464" s="32"/>
      <c r="AL464" s="32"/>
      <c r="AN464" s="32"/>
    </row>
    <row r="465" ht="15.75" customHeight="1">
      <c r="I465" s="32"/>
      <c r="O465" s="32"/>
      <c r="T465" s="32"/>
      <c r="AE465" s="32"/>
      <c r="AL465" s="32"/>
      <c r="AN465" s="32"/>
    </row>
    <row r="466" ht="15.75" customHeight="1">
      <c r="I466" s="32"/>
      <c r="O466" s="32"/>
      <c r="T466" s="32"/>
      <c r="AE466" s="32"/>
      <c r="AL466" s="32"/>
      <c r="AN466" s="32"/>
    </row>
    <row r="467" ht="15.75" customHeight="1">
      <c r="I467" s="32"/>
      <c r="O467" s="32"/>
      <c r="T467" s="32"/>
      <c r="AE467" s="32"/>
      <c r="AL467" s="32"/>
      <c r="AN467" s="32"/>
    </row>
    <row r="468" ht="15.75" customHeight="1">
      <c r="I468" s="32"/>
      <c r="O468" s="32"/>
      <c r="T468" s="32"/>
      <c r="AE468" s="32"/>
      <c r="AL468" s="32"/>
      <c r="AN468" s="32"/>
    </row>
    <row r="469" ht="15.75" customHeight="1">
      <c r="I469" s="32"/>
      <c r="O469" s="32"/>
      <c r="T469" s="32"/>
      <c r="AE469" s="32"/>
      <c r="AL469" s="32"/>
      <c r="AN469" s="32"/>
    </row>
    <row r="470" ht="15.75" customHeight="1">
      <c r="I470" s="32"/>
      <c r="O470" s="32"/>
      <c r="T470" s="32"/>
      <c r="AE470" s="32"/>
      <c r="AL470" s="32"/>
      <c r="AN470" s="32"/>
    </row>
    <row r="471" ht="15.75" customHeight="1">
      <c r="I471" s="32"/>
      <c r="O471" s="32"/>
      <c r="T471" s="32"/>
      <c r="AE471" s="32"/>
      <c r="AL471" s="32"/>
      <c r="AN471" s="32"/>
    </row>
    <row r="472" ht="15.75" customHeight="1">
      <c r="I472" s="32"/>
      <c r="O472" s="32"/>
      <c r="T472" s="32"/>
      <c r="AE472" s="32"/>
      <c r="AL472" s="32"/>
      <c r="AN472" s="32"/>
    </row>
    <row r="473" ht="15.75" customHeight="1">
      <c r="I473" s="32"/>
      <c r="O473" s="32"/>
      <c r="T473" s="32"/>
      <c r="AE473" s="32"/>
      <c r="AL473" s="32"/>
      <c r="AN473" s="32"/>
    </row>
    <row r="474" ht="15.75" customHeight="1">
      <c r="I474" s="32"/>
      <c r="O474" s="32"/>
      <c r="T474" s="32"/>
      <c r="AE474" s="32"/>
      <c r="AL474" s="32"/>
      <c r="AN474" s="32"/>
    </row>
    <row r="475" ht="15.75" customHeight="1">
      <c r="I475" s="32"/>
      <c r="O475" s="32"/>
      <c r="T475" s="32"/>
      <c r="AE475" s="32"/>
      <c r="AL475" s="32"/>
      <c r="AN475" s="32"/>
    </row>
    <row r="476" ht="15.75" customHeight="1">
      <c r="I476" s="32"/>
      <c r="O476" s="32"/>
      <c r="T476" s="32"/>
      <c r="AE476" s="32"/>
      <c r="AL476" s="32"/>
      <c r="AN476" s="32"/>
    </row>
    <row r="477" ht="15.75" customHeight="1">
      <c r="I477" s="32"/>
      <c r="O477" s="32"/>
      <c r="T477" s="32"/>
      <c r="AE477" s="32"/>
      <c r="AL477" s="32"/>
      <c r="AN477" s="32"/>
    </row>
    <row r="478" ht="15.75" customHeight="1">
      <c r="I478" s="32"/>
      <c r="O478" s="32"/>
      <c r="T478" s="32"/>
      <c r="AE478" s="32"/>
      <c r="AL478" s="32"/>
      <c r="AN478" s="32"/>
    </row>
    <row r="479" ht="15.75" customHeight="1">
      <c r="I479" s="32"/>
      <c r="O479" s="32"/>
      <c r="T479" s="32"/>
      <c r="AE479" s="32"/>
      <c r="AL479" s="32"/>
      <c r="AN479" s="32"/>
    </row>
    <row r="480" ht="15.75" customHeight="1">
      <c r="I480" s="32"/>
      <c r="O480" s="32"/>
      <c r="T480" s="32"/>
      <c r="AE480" s="32"/>
      <c r="AL480" s="32"/>
      <c r="AN480" s="32"/>
    </row>
    <row r="481" ht="15.75" customHeight="1">
      <c r="I481" s="32"/>
      <c r="O481" s="32"/>
      <c r="T481" s="32"/>
      <c r="AE481" s="32"/>
      <c r="AL481" s="32"/>
      <c r="AN481" s="32"/>
    </row>
    <row r="482" ht="15.75" customHeight="1">
      <c r="I482" s="32"/>
      <c r="O482" s="32"/>
      <c r="T482" s="32"/>
      <c r="AE482" s="32"/>
      <c r="AL482" s="32"/>
      <c r="AN482" s="32"/>
    </row>
    <row r="483" ht="15.75" customHeight="1">
      <c r="I483" s="32"/>
      <c r="O483" s="32"/>
      <c r="T483" s="32"/>
      <c r="AE483" s="32"/>
      <c r="AL483" s="32"/>
      <c r="AN483" s="32"/>
    </row>
    <row r="484" ht="15.75" customHeight="1">
      <c r="I484" s="32"/>
      <c r="O484" s="32"/>
      <c r="T484" s="32"/>
      <c r="AE484" s="32"/>
      <c r="AL484" s="32"/>
      <c r="AN484" s="32"/>
    </row>
    <row r="485" ht="15.75" customHeight="1">
      <c r="I485" s="32"/>
      <c r="O485" s="32"/>
      <c r="T485" s="32"/>
      <c r="AE485" s="32"/>
      <c r="AL485" s="32"/>
      <c r="AN485" s="32"/>
    </row>
    <row r="486" ht="15.75" customHeight="1">
      <c r="I486" s="32"/>
      <c r="O486" s="32"/>
      <c r="T486" s="32"/>
      <c r="AE486" s="32"/>
      <c r="AL486" s="32"/>
      <c r="AN486" s="32"/>
    </row>
    <row r="487" ht="15.75" customHeight="1">
      <c r="I487" s="32"/>
      <c r="O487" s="32"/>
      <c r="T487" s="32"/>
      <c r="AE487" s="32"/>
      <c r="AL487" s="32"/>
      <c r="AN487" s="32"/>
    </row>
    <row r="488" ht="15.75" customHeight="1">
      <c r="I488" s="32"/>
      <c r="O488" s="32"/>
      <c r="T488" s="32"/>
      <c r="AE488" s="32"/>
      <c r="AL488" s="32"/>
      <c r="AN488" s="32"/>
    </row>
    <row r="489" ht="15.75" customHeight="1">
      <c r="I489" s="32"/>
      <c r="O489" s="32"/>
      <c r="T489" s="32"/>
      <c r="AE489" s="32"/>
      <c r="AL489" s="32"/>
      <c r="AN489" s="32"/>
    </row>
    <row r="490" ht="15.75" customHeight="1">
      <c r="I490" s="32"/>
      <c r="O490" s="32"/>
      <c r="T490" s="32"/>
      <c r="AE490" s="32"/>
      <c r="AL490" s="32"/>
      <c r="AN490" s="32"/>
    </row>
    <row r="491" ht="15.75" customHeight="1">
      <c r="I491" s="32"/>
      <c r="O491" s="32"/>
      <c r="T491" s="32"/>
      <c r="AE491" s="32"/>
      <c r="AL491" s="32"/>
      <c r="AN491" s="32"/>
    </row>
    <row r="492" ht="15.75" customHeight="1">
      <c r="I492" s="32"/>
      <c r="O492" s="32"/>
      <c r="T492" s="32"/>
      <c r="AE492" s="32"/>
      <c r="AL492" s="32"/>
      <c r="AN492" s="32"/>
    </row>
    <row r="493" ht="15.75" customHeight="1">
      <c r="I493" s="32"/>
      <c r="O493" s="32"/>
      <c r="T493" s="32"/>
      <c r="AE493" s="32"/>
      <c r="AL493" s="32"/>
      <c r="AN493" s="32"/>
    </row>
    <row r="494" ht="15.75" customHeight="1">
      <c r="I494" s="32"/>
      <c r="O494" s="32"/>
      <c r="T494" s="32"/>
      <c r="AE494" s="32"/>
      <c r="AL494" s="32"/>
      <c r="AN494" s="32"/>
    </row>
    <row r="495" ht="15.75" customHeight="1">
      <c r="I495" s="32"/>
      <c r="O495" s="32"/>
      <c r="T495" s="32"/>
      <c r="AE495" s="32"/>
      <c r="AL495" s="32"/>
      <c r="AN495" s="32"/>
    </row>
    <row r="496" ht="15.75" customHeight="1">
      <c r="I496" s="32"/>
      <c r="O496" s="32"/>
      <c r="T496" s="32"/>
      <c r="AE496" s="32"/>
      <c r="AL496" s="32"/>
      <c r="AN496" s="32"/>
    </row>
    <row r="497" ht="15.75" customHeight="1">
      <c r="I497" s="32"/>
      <c r="O497" s="32"/>
      <c r="T497" s="32"/>
      <c r="AE497" s="32"/>
      <c r="AL497" s="32"/>
      <c r="AN497" s="32"/>
    </row>
    <row r="498" ht="15.75" customHeight="1">
      <c r="I498" s="32"/>
      <c r="O498" s="32"/>
      <c r="T498" s="32"/>
      <c r="AE498" s="32"/>
      <c r="AL498" s="32"/>
      <c r="AN498" s="32"/>
    </row>
    <row r="499" ht="15.75" customHeight="1">
      <c r="I499" s="32"/>
      <c r="O499" s="32"/>
      <c r="T499" s="32"/>
      <c r="AE499" s="32"/>
      <c r="AL499" s="32"/>
      <c r="AN499" s="32"/>
    </row>
    <row r="500" ht="15.75" customHeight="1">
      <c r="I500" s="32"/>
      <c r="O500" s="32"/>
      <c r="T500" s="32"/>
      <c r="AE500" s="32"/>
      <c r="AL500" s="32"/>
      <c r="AN500" s="32"/>
    </row>
    <row r="501" ht="15.75" customHeight="1">
      <c r="I501" s="32"/>
      <c r="O501" s="32"/>
      <c r="T501" s="32"/>
      <c r="AE501" s="32"/>
      <c r="AL501" s="32"/>
      <c r="AN501" s="32"/>
    </row>
    <row r="502" ht="15.75" customHeight="1">
      <c r="I502" s="32"/>
      <c r="O502" s="32"/>
      <c r="T502" s="32"/>
      <c r="AE502" s="32"/>
      <c r="AL502" s="32"/>
      <c r="AN502" s="32"/>
    </row>
    <row r="503" ht="15.75" customHeight="1">
      <c r="I503" s="32"/>
      <c r="O503" s="32"/>
      <c r="T503" s="32"/>
      <c r="AE503" s="32"/>
      <c r="AL503" s="32"/>
      <c r="AN503" s="32"/>
    </row>
    <row r="504" ht="15.75" customHeight="1">
      <c r="I504" s="32"/>
      <c r="O504" s="32"/>
      <c r="T504" s="32"/>
      <c r="AE504" s="32"/>
      <c r="AL504" s="32"/>
      <c r="AN504" s="32"/>
    </row>
    <row r="505" ht="15.75" customHeight="1">
      <c r="I505" s="32"/>
      <c r="O505" s="32"/>
      <c r="T505" s="32"/>
      <c r="AE505" s="32"/>
      <c r="AL505" s="32"/>
      <c r="AN505" s="32"/>
    </row>
    <row r="506" ht="15.75" customHeight="1">
      <c r="I506" s="32"/>
      <c r="O506" s="32"/>
      <c r="T506" s="32"/>
      <c r="AE506" s="32"/>
      <c r="AL506" s="32"/>
      <c r="AN506" s="32"/>
    </row>
    <row r="507" ht="15.75" customHeight="1">
      <c r="I507" s="32"/>
      <c r="O507" s="32"/>
      <c r="T507" s="32"/>
      <c r="AE507" s="32"/>
      <c r="AL507" s="32"/>
      <c r="AN507" s="32"/>
    </row>
    <row r="508" ht="15.75" customHeight="1">
      <c r="I508" s="32"/>
      <c r="O508" s="32"/>
      <c r="T508" s="32"/>
      <c r="AE508" s="32"/>
      <c r="AL508" s="32"/>
      <c r="AN508" s="32"/>
    </row>
    <row r="509" ht="15.75" customHeight="1">
      <c r="I509" s="32"/>
      <c r="O509" s="32"/>
      <c r="T509" s="32"/>
      <c r="AE509" s="32"/>
      <c r="AL509" s="32"/>
      <c r="AN509" s="32"/>
    </row>
    <row r="510" ht="15.75" customHeight="1">
      <c r="I510" s="32"/>
      <c r="O510" s="32"/>
      <c r="T510" s="32"/>
      <c r="AE510" s="32"/>
      <c r="AL510" s="32"/>
      <c r="AN510" s="32"/>
    </row>
    <row r="511" ht="15.75" customHeight="1">
      <c r="I511" s="32"/>
      <c r="O511" s="32"/>
      <c r="T511" s="32"/>
      <c r="AE511" s="32"/>
      <c r="AL511" s="32"/>
      <c r="AN511" s="32"/>
    </row>
    <row r="512" ht="15.75" customHeight="1">
      <c r="I512" s="32"/>
      <c r="O512" s="32"/>
      <c r="T512" s="32"/>
      <c r="AE512" s="32"/>
      <c r="AL512" s="32"/>
      <c r="AN512" s="32"/>
    </row>
    <row r="513" ht="15.75" customHeight="1">
      <c r="I513" s="32"/>
      <c r="O513" s="32"/>
      <c r="T513" s="32"/>
      <c r="AE513" s="32"/>
      <c r="AL513" s="32"/>
      <c r="AN513" s="32"/>
    </row>
    <row r="514" ht="15.75" customHeight="1">
      <c r="I514" s="32"/>
      <c r="O514" s="32"/>
      <c r="T514" s="32"/>
      <c r="AE514" s="32"/>
      <c r="AL514" s="32"/>
      <c r="AN514" s="32"/>
    </row>
    <row r="515" ht="15.75" customHeight="1">
      <c r="I515" s="32"/>
      <c r="O515" s="32"/>
      <c r="T515" s="32"/>
      <c r="AE515" s="32"/>
      <c r="AL515" s="32"/>
      <c r="AN515" s="32"/>
    </row>
    <row r="516" ht="15.75" customHeight="1">
      <c r="I516" s="32"/>
      <c r="O516" s="32"/>
      <c r="T516" s="32"/>
      <c r="AE516" s="32"/>
      <c r="AL516" s="32"/>
      <c r="AN516" s="32"/>
    </row>
    <row r="517" ht="15.75" customHeight="1">
      <c r="I517" s="32"/>
      <c r="O517" s="32"/>
      <c r="T517" s="32"/>
      <c r="AE517" s="32"/>
      <c r="AL517" s="32"/>
      <c r="AN517" s="32"/>
    </row>
    <row r="518" ht="15.75" customHeight="1">
      <c r="I518" s="32"/>
      <c r="O518" s="32"/>
      <c r="T518" s="32"/>
      <c r="AE518" s="32"/>
      <c r="AL518" s="32"/>
      <c r="AN518" s="32"/>
    </row>
    <row r="519" ht="15.75" customHeight="1">
      <c r="I519" s="32"/>
      <c r="O519" s="32"/>
      <c r="T519" s="32"/>
      <c r="AE519" s="32"/>
      <c r="AL519" s="32"/>
      <c r="AN519" s="32"/>
    </row>
    <row r="520" ht="15.75" customHeight="1">
      <c r="I520" s="32"/>
      <c r="O520" s="32"/>
      <c r="T520" s="32"/>
      <c r="AE520" s="32"/>
      <c r="AL520" s="32"/>
      <c r="AN520" s="32"/>
    </row>
    <row r="521" ht="15.75" customHeight="1">
      <c r="I521" s="32"/>
      <c r="O521" s="32"/>
      <c r="T521" s="32"/>
      <c r="AE521" s="32"/>
      <c r="AL521" s="32"/>
      <c r="AN521" s="32"/>
    </row>
    <row r="522" ht="15.75" customHeight="1">
      <c r="I522" s="32"/>
      <c r="O522" s="32"/>
      <c r="T522" s="32"/>
      <c r="AE522" s="32"/>
      <c r="AL522" s="32"/>
      <c r="AN522" s="32"/>
    </row>
    <row r="523" ht="15.75" customHeight="1">
      <c r="I523" s="32"/>
      <c r="O523" s="32"/>
      <c r="T523" s="32"/>
      <c r="AE523" s="32"/>
      <c r="AL523" s="32"/>
      <c r="AN523" s="32"/>
    </row>
    <row r="524" ht="15.75" customHeight="1">
      <c r="I524" s="32"/>
      <c r="O524" s="32"/>
      <c r="T524" s="32"/>
      <c r="AE524" s="32"/>
      <c r="AL524" s="32"/>
      <c r="AN524" s="32"/>
    </row>
    <row r="525" ht="15.75" customHeight="1">
      <c r="I525" s="32"/>
      <c r="O525" s="32"/>
      <c r="T525" s="32"/>
      <c r="AE525" s="32"/>
      <c r="AL525" s="32"/>
      <c r="AN525" s="32"/>
    </row>
    <row r="526" ht="15.75" customHeight="1">
      <c r="I526" s="32"/>
      <c r="O526" s="32"/>
      <c r="T526" s="32"/>
      <c r="AE526" s="32"/>
      <c r="AL526" s="32"/>
      <c r="AN526" s="32"/>
    </row>
    <row r="527" ht="15.75" customHeight="1">
      <c r="I527" s="32"/>
      <c r="O527" s="32"/>
      <c r="T527" s="32"/>
      <c r="AE527" s="32"/>
      <c r="AL527" s="32"/>
      <c r="AN527" s="32"/>
    </row>
    <row r="528" ht="15.75" customHeight="1">
      <c r="I528" s="32"/>
      <c r="O528" s="32"/>
      <c r="T528" s="32"/>
      <c r="AE528" s="32"/>
      <c r="AL528" s="32"/>
      <c r="AN528" s="32"/>
    </row>
    <row r="529" ht="15.75" customHeight="1">
      <c r="I529" s="32"/>
      <c r="O529" s="32"/>
      <c r="T529" s="32"/>
      <c r="AE529" s="32"/>
      <c r="AL529" s="32"/>
      <c r="AN529" s="32"/>
    </row>
    <row r="530" ht="15.75" customHeight="1">
      <c r="I530" s="32"/>
      <c r="O530" s="32"/>
      <c r="T530" s="32"/>
      <c r="AE530" s="32"/>
      <c r="AL530" s="32"/>
      <c r="AN530" s="32"/>
    </row>
    <row r="531" ht="15.75" customHeight="1">
      <c r="I531" s="32"/>
      <c r="O531" s="32"/>
      <c r="T531" s="32"/>
      <c r="AE531" s="32"/>
      <c r="AL531" s="32"/>
      <c r="AN531" s="32"/>
    </row>
    <row r="532" ht="15.75" customHeight="1">
      <c r="I532" s="32"/>
      <c r="O532" s="32"/>
      <c r="T532" s="32"/>
      <c r="AE532" s="32"/>
      <c r="AL532" s="32"/>
      <c r="AN532" s="32"/>
    </row>
    <row r="533" ht="15.75" customHeight="1">
      <c r="I533" s="32"/>
      <c r="O533" s="32"/>
      <c r="T533" s="32"/>
      <c r="AE533" s="32"/>
      <c r="AL533" s="32"/>
      <c r="AN533" s="32"/>
    </row>
    <row r="534" ht="15.75" customHeight="1">
      <c r="I534" s="32"/>
      <c r="O534" s="32"/>
      <c r="T534" s="32"/>
      <c r="AE534" s="32"/>
      <c r="AL534" s="32"/>
      <c r="AN534" s="32"/>
    </row>
    <row r="535" ht="15.75" customHeight="1">
      <c r="I535" s="32"/>
      <c r="O535" s="32"/>
      <c r="T535" s="32"/>
      <c r="AE535" s="32"/>
      <c r="AL535" s="32"/>
      <c r="AN535" s="32"/>
    </row>
    <row r="536" ht="15.75" customHeight="1">
      <c r="I536" s="32"/>
      <c r="O536" s="32"/>
      <c r="T536" s="32"/>
      <c r="AE536" s="32"/>
      <c r="AL536" s="32"/>
      <c r="AN536" s="32"/>
    </row>
    <row r="537" ht="15.75" customHeight="1">
      <c r="I537" s="32"/>
      <c r="O537" s="32"/>
      <c r="T537" s="32"/>
      <c r="AE537" s="32"/>
      <c r="AL537" s="32"/>
      <c r="AN537" s="32"/>
    </row>
    <row r="538" ht="15.75" customHeight="1">
      <c r="I538" s="32"/>
      <c r="O538" s="32"/>
      <c r="T538" s="32"/>
      <c r="AE538" s="32"/>
      <c r="AL538" s="32"/>
      <c r="AN538" s="32"/>
    </row>
    <row r="539" ht="15.75" customHeight="1">
      <c r="I539" s="32"/>
      <c r="O539" s="32"/>
      <c r="T539" s="32"/>
      <c r="AE539" s="32"/>
      <c r="AL539" s="32"/>
      <c r="AN539" s="32"/>
    </row>
    <row r="540" ht="15.75" customHeight="1">
      <c r="I540" s="32"/>
      <c r="O540" s="32"/>
      <c r="T540" s="32"/>
      <c r="AE540" s="32"/>
      <c r="AL540" s="32"/>
      <c r="AN540" s="32"/>
    </row>
    <row r="541" ht="15.75" customHeight="1">
      <c r="I541" s="32"/>
      <c r="O541" s="32"/>
      <c r="T541" s="32"/>
      <c r="AE541" s="32"/>
      <c r="AL541" s="32"/>
      <c r="AN541" s="32"/>
    </row>
    <row r="542" ht="15.75" customHeight="1">
      <c r="I542" s="32"/>
      <c r="O542" s="32"/>
      <c r="T542" s="32"/>
      <c r="AE542" s="32"/>
      <c r="AL542" s="32"/>
      <c r="AN542" s="32"/>
    </row>
    <row r="543" ht="15.75" customHeight="1">
      <c r="I543" s="32"/>
      <c r="O543" s="32"/>
      <c r="T543" s="32"/>
      <c r="AE543" s="32"/>
      <c r="AL543" s="32"/>
      <c r="AN543" s="32"/>
    </row>
    <row r="544" ht="15.75" customHeight="1">
      <c r="I544" s="32"/>
      <c r="O544" s="32"/>
      <c r="T544" s="32"/>
      <c r="AE544" s="32"/>
      <c r="AL544" s="32"/>
      <c r="AN544" s="32"/>
    </row>
    <row r="545" ht="15.75" customHeight="1">
      <c r="I545" s="32"/>
      <c r="O545" s="32"/>
      <c r="T545" s="32"/>
      <c r="AE545" s="32"/>
      <c r="AL545" s="32"/>
      <c r="AN545" s="32"/>
    </row>
    <row r="546" ht="15.75" customHeight="1">
      <c r="I546" s="32"/>
      <c r="O546" s="32"/>
      <c r="T546" s="32"/>
      <c r="AE546" s="32"/>
      <c r="AL546" s="32"/>
      <c r="AN546" s="32"/>
    </row>
    <row r="547" ht="15.75" customHeight="1">
      <c r="I547" s="32"/>
      <c r="O547" s="32"/>
      <c r="T547" s="32"/>
      <c r="AE547" s="32"/>
      <c r="AL547" s="32"/>
      <c r="AN547" s="32"/>
    </row>
    <row r="548" ht="15.75" customHeight="1">
      <c r="I548" s="32"/>
      <c r="O548" s="32"/>
      <c r="T548" s="32"/>
      <c r="AE548" s="32"/>
      <c r="AL548" s="32"/>
      <c r="AN548" s="32"/>
    </row>
    <row r="549" ht="15.75" customHeight="1">
      <c r="I549" s="32"/>
      <c r="O549" s="32"/>
      <c r="T549" s="32"/>
      <c r="AE549" s="32"/>
      <c r="AL549" s="32"/>
      <c r="AN549" s="32"/>
    </row>
    <row r="550" ht="15.75" customHeight="1">
      <c r="I550" s="32"/>
      <c r="O550" s="32"/>
      <c r="T550" s="32"/>
      <c r="AE550" s="32"/>
      <c r="AL550" s="32"/>
      <c r="AN550" s="32"/>
    </row>
    <row r="551" ht="15.75" customHeight="1">
      <c r="I551" s="32"/>
      <c r="O551" s="32"/>
      <c r="T551" s="32"/>
      <c r="AE551" s="32"/>
      <c r="AL551" s="32"/>
      <c r="AN551" s="32"/>
    </row>
    <row r="552" ht="15.75" customHeight="1">
      <c r="I552" s="32"/>
      <c r="O552" s="32"/>
      <c r="T552" s="32"/>
      <c r="AE552" s="32"/>
      <c r="AL552" s="32"/>
      <c r="AN552" s="32"/>
    </row>
    <row r="553" ht="15.75" customHeight="1">
      <c r="I553" s="32"/>
      <c r="O553" s="32"/>
      <c r="T553" s="32"/>
      <c r="AE553" s="32"/>
      <c r="AL553" s="32"/>
      <c r="AN553" s="32"/>
    </row>
    <row r="554" ht="15.75" customHeight="1">
      <c r="I554" s="32"/>
      <c r="O554" s="32"/>
      <c r="T554" s="32"/>
      <c r="AE554" s="32"/>
      <c r="AL554" s="32"/>
      <c r="AN554" s="32"/>
    </row>
    <row r="555" ht="15.75" customHeight="1">
      <c r="I555" s="32"/>
      <c r="O555" s="32"/>
      <c r="T555" s="32"/>
      <c r="AE555" s="32"/>
      <c r="AL555" s="32"/>
      <c r="AN555" s="32"/>
    </row>
    <row r="556" ht="15.75" customHeight="1">
      <c r="I556" s="32"/>
      <c r="O556" s="32"/>
      <c r="T556" s="32"/>
      <c r="AE556" s="32"/>
      <c r="AL556" s="32"/>
      <c r="AN556" s="32"/>
    </row>
    <row r="557" ht="15.75" customHeight="1">
      <c r="I557" s="32"/>
      <c r="O557" s="32"/>
      <c r="T557" s="32"/>
      <c r="AE557" s="32"/>
      <c r="AL557" s="32"/>
      <c r="AN557" s="32"/>
    </row>
    <row r="558" ht="15.75" customHeight="1">
      <c r="I558" s="32"/>
      <c r="O558" s="32"/>
      <c r="T558" s="32"/>
      <c r="AE558" s="32"/>
      <c r="AL558" s="32"/>
      <c r="AN558" s="32"/>
    </row>
    <row r="559" ht="15.75" customHeight="1">
      <c r="I559" s="32"/>
      <c r="O559" s="32"/>
      <c r="T559" s="32"/>
      <c r="AE559" s="32"/>
      <c r="AL559" s="32"/>
      <c r="AN559" s="32"/>
    </row>
    <row r="560" ht="15.75" customHeight="1">
      <c r="I560" s="32"/>
      <c r="O560" s="32"/>
      <c r="T560" s="32"/>
      <c r="AE560" s="32"/>
      <c r="AL560" s="32"/>
      <c r="AN560" s="32"/>
    </row>
    <row r="561" ht="15.75" customHeight="1">
      <c r="I561" s="32"/>
      <c r="O561" s="32"/>
      <c r="T561" s="32"/>
      <c r="AE561" s="32"/>
      <c r="AL561" s="32"/>
      <c r="AN561" s="32"/>
    </row>
    <row r="562" ht="15.75" customHeight="1">
      <c r="I562" s="32"/>
      <c r="O562" s="32"/>
      <c r="T562" s="32"/>
      <c r="AE562" s="32"/>
      <c r="AL562" s="32"/>
      <c r="AN562" s="32"/>
    </row>
    <row r="563" ht="15.75" customHeight="1">
      <c r="I563" s="32"/>
      <c r="O563" s="32"/>
      <c r="T563" s="32"/>
      <c r="AE563" s="32"/>
      <c r="AL563" s="32"/>
      <c r="AN563" s="32"/>
    </row>
    <row r="564" ht="15.75" customHeight="1">
      <c r="I564" s="32"/>
      <c r="O564" s="32"/>
      <c r="T564" s="32"/>
      <c r="AE564" s="32"/>
      <c r="AL564" s="32"/>
      <c r="AN564" s="32"/>
    </row>
    <row r="565" ht="15.75" customHeight="1">
      <c r="I565" s="32"/>
      <c r="O565" s="32"/>
      <c r="T565" s="32"/>
      <c r="AE565" s="32"/>
      <c r="AL565" s="32"/>
      <c r="AN565" s="32"/>
    </row>
    <row r="566" ht="15.75" customHeight="1">
      <c r="I566" s="32"/>
      <c r="O566" s="32"/>
      <c r="T566" s="32"/>
      <c r="AE566" s="32"/>
      <c r="AL566" s="32"/>
      <c r="AN566" s="32"/>
    </row>
    <row r="567" ht="15.75" customHeight="1">
      <c r="I567" s="32"/>
      <c r="O567" s="32"/>
      <c r="T567" s="32"/>
      <c r="AE567" s="32"/>
      <c r="AL567" s="32"/>
      <c r="AN567" s="32"/>
    </row>
    <row r="568" ht="15.75" customHeight="1">
      <c r="I568" s="32"/>
      <c r="O568" s="32"/>
      <c r="T568" s="32"/>
      <c r="AE568" s="32"/>
      <c r="AL568" s="32"/>
      <c r="AN568" s="32"/>
    </row>
    <row r="569" ht="15.75" customHeight="1">
      <c r="I569" s="32"/>
      <c r="O569" s="32"/>
      <c r="T569" s="32"/>
      <c r="AE569" s="32"/>
      <c r="AL569" s="32"/>
      <c r="AN569" s="32"/>
    </row>
    <row r="570" ht="15.75" customHeight="1">
      <c r="I570" s="32"/>
      <c r="O570" s="32"/>
      <c r="T570" s="32"/>
      <c r="AE570" s="32"/>
      <c r="AL570" s="32"/>
      <c r="AN570" s="32"/>
    </row>
    <row r="571" ht="15.75" customHeight="1">
      <c r="I571" s="32"/>
      <c r="O571" s="32"/>
      <c r="T571" s="32"/>
      <c r="AE571" s="32"/>
      <c r="AL571" s="32"/>
      <c r="AN571" s="32"/>
    </row>
    <row r="572" ht="15.75" customHeight="1">
      <c r="I572" s="32"/>
      <c r="O572" s="32"/>
      <c r="T572" s="32"/>
      <c r="AE572" s="32"/>
      <c r="AL572" s="32"/>
      <c r="AN572" s="32"/>
    </row>
    <row r="573" ht="15.75" customHeight="1">
      <c r="I573" s="32"/>
      <c r="O573" s="32"/>
      <c r="T573" s="32"/>
      <c r="AE573" s="32"/>
      <c r="AL573" s="32"/>
      <c r="AN573" s="32"/>
    </row>
    <row r="574" ht="15.75" customHeight="1">
      <c r="I574" s="32"/>
      <c r="O574" s="32"/>
      <c r="T574" s="32"/>
      <c r="AE574" s="32"/>
      <c r="AL574" s="32"/>
      <c r="AN574" s="32"/>
    </row>
    <row r="575" ht="15.75" customHeight="1">
      <c r="I575" s="32"/>
      <c r="O575" s="32"/>
      <c r="T575" s="32"/>
      <c r="AE575" s="32"/>
      <c r="AL575" s="32"/>
      <c r="AN575" s="32"/>
    </row>
    <row r="576" ht="15.75" customHeight="1">
      <c r="I576" s="32"/>
      <c r="O576" s="32"/>
      <c r="T576" s="32"/>
      <c r="AE576" s="32"/>
      <c r="AL576" s="32"/>
      <c r="AN576" s="32"/>
    </row>
    <row r="577" ht="15.75" customHeight="1">
      <c r="I577" s="32"/>
      <c r="O577" s="32"/>
      <c r="T577" s="32"/>
      <c r="AE577" s="32"/>
      <c r="AL577" s="32"/>
      <c r="AN577" s="32"/>
    </row>
    <row r="578" ht="15.75" customHeight="1">
      <c r="I578" s="32"/>
      <c r="O578" s="32"/>
      <c r="T578" s="32"/>
      <c r="AE578" s="32"/>
      <c r="AL578" s="32"/>
      <c r="AN578" s="32"/>
    </row>
    <row r="579" ht="15.75" customHeight="1">
      <c r="I579" s="32"/>
      <c r="O579" s="32"/>
      <c r="T579" s="32"/>
      <c r="AE579" s="32"/>
      <c r="AL579" s="32"/>
      <c r="AN579" s="32"/>
    </row>
    <row r="580" ht="15.75" customHeight="1">
      <c r="I580" s="32"/>
      <c r="O580" s="32"/>
      <c r="T580" s="32"/>
      <c r="AE580" s="32"/>
      <c r="AL580" s="32"/>
      <c r="AN580" s="32"/>
    </row>
    <row r="581" ht="15.75" customHeight="1">
      <c r="I581" s="32"/>
      <c r="O581" s="32"/>
      <c r="T581" s="32"/>
      <c r="AE581" s="32"/>
      <c r="AL581" s="32"/>
      <c r="AN581" s="32"/>
    </row>
    <row r="582" ht="15.75" customHeight="1">
      <c r="I582" s="32"/>
      <c r="O582" s="32"/>
      <c r="T582" s="32"/>
      <c r="AE582" s="32"/>
      <c r="AL582" s="32"/>
      <c r="AN582" s="32"/>
    </row>
    <row r="583" ht="15.75" customHeight="1">
      <c r="I583" s="32"/>
      <c r="O583" s="32"/>
      <c r="T583" s="32"/>
      <c r="AE583" s="32"/>
      <c r="AL583" s="32"/>
      <c r="AN583" s="32"/>
    </row>
    <row r="584" ht="15.75" customHeight="1">
      <c r="I584" s="32"/>
      <c r="O584" s="32"/>
      <c r="T584" s="32"/>
      <c r="AE584" s="32"/>
      <c r="AL584" s="32"/>
      <c r="AN584" s="32"/>
    </row>
    <row r="585" ht="15.75" customHeight="1">
      <c r="I585" s="32"/>
      <c r="O585" s="32"/>
      <c r="T585" s="32"/>
      <c r="AE585" s="32"/>
      <c r="AL585" s="32"/>
      <c r="AN585" s="32"/>
    </row>
    <row r="586" ht="15.75" customHeight="1">
      <c r="I586" s="32"/>
      <c r="O586" s="32"/>
      <c r="T586" s="32"/>
      <c r="AE586" s="32"/>
      <c r="AL586" s="32"/>
      <c r="AN586" s="32"/>
    </row>
    <row r="587" ht="15.75" customHeight="1">
      <c r="I587" s="32"/>
      <c r="O587" s="32"/>
      <c r="T587" s="32"/>
      <c r="AE587" s="32"/>
      <c r="AL587" s="32"/>
      <c r="AN587" s="32"/>
    </row>
    <row r="588" ht="15.75" customHeight="1">
      <c r="I588" s="32"/>
      <c r="O588" s="32"/>
      <c r="T588" s="32"/>
      <c r="AE588" s="32"/>
      <c r="AL588" s="32"/>
      <c r="AN588" s="32"/>
    </row>
    <row r="589" ht="15.75" customHeight="1">
      <c r="I589" s="32"/>
      <c r="O589" s="32"/>
      <c r="T589" s="32"/>
      <c r="AE589" s="32"/>
      <c r="AL589" s="32"/>
      <c r="AN589" s="32"/>
    </row>
    <row r="590" ht="15.75" customHeight="1">
      <c r="I590" s="32"/>
      <c r="O590" s="32"/>
      <c r="T590" s="32"/>
      <c r="AE590" s="32"/>
      <c r="AL590" s="32"/>
      <c r="AN590" s="32"/>
    </row>
    <row r="591" ht="15.75" customHeight="1">
      <c r="I591" s="32"/>
      <c r="O591" s="32"/>
      <c r="T591" s="32"/>
      <c r="AE591" s="32"/>
      <c r="AL591" s="32"/>
      <c r="AN591" s="32"/>
    </row>
    <row r="592" ht="15.75" customHeight="1">
      <c r="I592" s="32"/>
      <c r="O592" s="32"/>
      <c r="T592" s="32"/>
      <c r="AE592" s="32"/>
      <c r="AL592" s="32"/>
      <c r="AN592" s="32"/>
    </row>
    <row r="593" ht="15.75" customHeight="1">
      <c r="I593" s="32"/>
      <c r="O593" s="32"/>
      <c r="T593" s="32"/>
      <c r="AE593" s="32"/>
      <c r="AL593" s="32"/>
      <c r="AN593" s="32"/>
    </row>
    <row r="594" ht="15.75" customHeight="1">
      <c r="I594" s="32"/>
      <c r="O594" s="32"/>
      <c r="T594" s="32"/>
      <c r="AE594" s="32"/>
      <c r="AL594" s="32"/>
      <c r="AN594" s="32"/>
    </row>
    <row r="595" ht="15.75" customHeight="1">
      <c r="I595" s="32"/>
      <c r="O595" s="32"/>
      <c r="T595" s="32"/>
      <c r="AE595" s="32"/>
      <c r="AL595" s="32"/>
      <c r="AN595" s="32"/>
    </row>
    <row r="596" ht="15.75" customHeight="1">
      <c r="I596" s="32"/>
      <c r="O596" s="32"/>
      <c r="T596" s="32"/>
      <c r="AE596" s="32"/>
      <c r="AL596" s="32"/>
      <c r="AN596" s="32"/>
    </row>
    <row r="597" ht="15.75" customHeight="1">
      <c r="I597" s="32"/>
      <c r="O597" s="32"/>
      <c r="T597" s="32"/>
      <c r="AE597" s="32"/>
      <c r="AL597" s="32"/>
      <c r="AN597" s="32"/>
    </row>
    <row r="598" ht="15.75" customHeight="1">
      <c r="I598" s="32"/>
      <c r="O598" s="32"/>
      <c r="T598" s="32"/>
      <c r="AE598" s="32"/>
      <c r="AL598" s="32"/>
      <c r="AN598" s="32"/>
    </row>
    <row r="599" ht="15.75" customHeight="1">
      <c r="I599" s="32"/>
      <c r="O599" s="32"/>
      <c r="T599" s="32"/>
      <c r="AE599" s="32"/>
      <c r="AL599" s="32"/>
      <c r="AN599" s="32"/>
    </row>
    <row r="600" ht="15.75" customHeight="1">
      <c r="I600" s="32"/>
      <c r="O600" s="32"/>
      <c r="T600" s="32"/>
      <c r="AE600" s="32"/>
      <c r="AL600" s="32"/>
      <c r="AN600" s="32"/>
    </row>
    <row r="601" ht="15.75" customHeight="1">
      <c r="I601" s="32"/>
      <c r="O601" s="32"/>
      <c r="T601" s="32"/>
      <c r="AE601" s="32"/>
      <c r="AL601" s="32"/>
      <c r="AN601" s="32"/>
    </row>
    <row r="602" ht="15.75" customHeight="1">
      <c r="I602" s="32"/>
      <c r="O602" s="32"/>
      <c r="T602" s="32"/>
      <c r="AE602" s="32"/>
      <c r="AL602" s="32"/>
      <c r="AN602" s="32"/>
    </row>
    <row r="603" ht="15.75" customHeight="1">
      <c r="I603" s="32"/>
      <c r="O603" s="32"/>
      <c r="T603" s="32"/>
      <c r="AE603" s="32"/>
      <c r="AL603" s="32"/>
      <c r="AN603" s="32"/>
    </row>
    <row r="604" ht="15.75" customHeight="1">
      <c r="I604" s="32"/>
      <c r="O604" s="32"/>
      <c r="T604" s="32"/>
      <c r="AE604" s="32"/>
      <c r="AL604" s="32"/>
      <c r="AN604" s="32"/>
    </row>
    <row r="605" ht="15.75" customHeight="1">
      <c r="I605" s="32"/>
      <c r="O605" s="32"/>
      <c r="T605" s="32"/>
      <c r="AE605" s="32"/>
      <c r="AL605" s="32"/>
      <c r="AN605" s="32"/>
    </row>
    <row r="606" ht="15.75" customHeight="1">
      <c r="I606" s="32"/>
      <c r="O606" s="32"/>
      <c r="T606" s="32"/>
      <c r="AE606" s="32"/>
      <c r="AL606" s="32"/>
      <c r="AN606" s="32"/>
    </row>
    <row r="607" ht="15.75" customHeight="1">
      <c r="I607" s="32"/>
      <c r="O607" s="32"/>
      <c r="T607" s="32"/>
      <c r="AE607" s="32"/>
      <c r="AL607" s="32"/>
      <c r="AN607" s="32"/>
    </row>
    <row r="608" ht="15.75" customHeight="1">
      <c r="I608" s="32"/>
      <c r="O608" s="32"/>
      <c r="T608" s="32"/>
      <c r="AE608" s="32"/>
      <c r="AL608" s="32"/>
      <c r="AN608" s="32"/>
    </row>
    <row r="609" ht="15.75" customHeight="1">
      <c r="I609" s="32"/>
      <c r="O609" s="32"/>
      <c r="T609" s="32"/>
      <c r="AE609" s="32"/>
      <c r="AL609" s="32"/>
      <c r="AN609" s="32"/>
    </row>
    <row r="610" ht="15.75" customHeight="1">
      <c r="I610" s="32"/>
      <c r="O610" s="32"/>
      <c r="T610" s="32"/>
      <c r="AE610" s="32"/>
      <c r="AL610" s="32"/>
      <c r="AN610" s="32"/>
    </row>
    <row r="611" ht="15.75" customHeight="1">
      <c r="I611" s="32"/>
      <c r="O611" s="32"/>
      <c r="T611" s="32"/>
      <c r="AE611" s="32"/>
      <c r="AL611" s="32"/>
      <c r="AN611" s="32"/>
    </row>
    <row r="612" ht="15.75" customHeight="1">
      <c r="I612" s="32"/>
      <c r="O612" s="32"/>
      <c r="T612" s="32"/>
      <c r="AE612" s="32"/>
      <c r="AL612" s="32"/>
      <c r="AN612" s="32"/>
    </row>
    <row r="613" ht="15.75" customHeight="1">
      <c r="I613" s="32"/>
      <c r="O613" s="32"/>
      <c r="T613" s="32"/>
      <c r="AE613" s="32"/>
      <c r="AL613" s="32"/>
      <c r="AN613" s="32"/>
    </row>
    <row r="614" ht="15.75" customHeight="1">
      <c r="I614" s="32"/>
      <c r="O614" s="32"/>
      <c r="T614" s="32"/>
      <c r="AE614" s="32"/>
      <c r="AL614" s="32"/>
      <c r="AN614" s="32"/>
    </row>
    <row r="615" ht="15.75" customHeight="1">
      <c r="I615" s="32"/>
      <c r="O615" s="32"/>
      <c r="T615" s="32"/>
      <c r="AE615" s="32"/>
      <c r="AL615" s="32"/>
      <c r="AN615" s="32"/>
    </row>
    <row r="616" ht="15.75" customHeight="1">
      <c r="I616" s="32"/>
      <c r="O616" s="32"/>
      <c r="T616" s="32"/>
      <c r="AE616" s="32"/>
      <c r="AL616" s="32"/>
      <c r="AN616" s="32"/>
    </row>
    <row r="617" ht="15.75" customHeight="1">
      <c r="I617" s="32"/>
      <c r="O617" s="32"/>
      <c r="T617" s="32"/>
      <c r="AE617" s="32"/>
      <c r="AL617" s="32"/>
      <c r="AN617" s="32"/>
    </row>
    <row r="618" ht="15.75" customHeight="1">
      <c r="I618" s="32"/>
      <c r="O618" s="32"/>
      <c r="T618" s="32"/>
      <c r="AE618" s="32"/>
      <c r="AL618" s="32"/>
      <c r="AN618" s="32"/>
    </row>
    <row r="619" ht="15.75" customHeight="1">
      <c r="I619" s="32"/>
      <c r="O619" s="32"/>
      <c r="T619" s="32"/>
      <c r="AE619" s="32"/>
      <c r="AL619" s="32"/>
      <c r="AN619" s="32"/>
    </row>
    <row r="620" ht="15.75" customHeight="1">
      <c r="I620" s="32"/>
      <c r="O620" s="32"/>
      <c r="T620" s="32"/>
      <c r="AE620" s="32"/>
      <c r="AL620" s="32"/>
      <c r="AN620" s="32"/>
    </row>
    <row r="621" ht="15.75" customHeight="1">
      <c r="I621" s="32"/>
      <c r="O621" s="32"/>
      <c r="T621" s="32"/>
      <c r="AE621" s="32"/>
      <c r="AL621" s="32"/>
      <c r="AN621" s="32"/>
    </row>
    <row r="622" ht="15.75" customHeight="1">
      <c r="I622" s="32"/>
      <c r="O622" s="32"/>
      <c r="T622" s="32"/>
      <c r="AE622" s="32"/>
      <c r="AL622" s="32"/>
      <c r="AN622" s="32"/>
    </row>
    <row r="623" ht="15.75" customHeight="1">
      <c r="I623" s="32"/>
      <c r="O623" s="32"/>
      <c r="T623" s="32"/>
      <c r="AE623" s="32"/>
      <c r="AL623" s="32"/>
      <c r="AN623" s="32"/>
    </row>
    <row r="624" ht="15.75" customHeight="1">
      <c r="I624" s="32"/>
      <c r="O624" s="32"/>
      <c r="T624" s="32"/>
      <c r="AE624" s="32"/>
      <c r="AL624" s="32"/>
      <c r="AN624" s="32"/>
    </row>
    <row r="625" ht="15.75" customHeight="1">
      <c r="I625" s="32"/>
      <c r="O625" s="32"/>
      <c r="T625" s="32"/>
      <c r="AE625" s="32"/>
      <c r="AL625" s="32"/>
      <c r="AN625" s="32"/>
    </row>
    <row r="626" ht="15.75" customHeight="1">
      <c r="I626" s="32"/>
      <c r="O626" s="32"/>
      <c r="T626" s="32"/>
      <c r="AE626" s="32"/>
      <c r="AL626" s="32"/>
      <c r="AN626" s="32"/>
    </row>
    <row r="627" ht="15.75" customHeight="1">
      <c r="I627" s="32"/>
      <c r="O627" s="32"/>
      <c r="T627" s="32"/>
      <c r="AE627" s="32"/>
      <c r="AL627" s="32"/>
      <c r="AN627" s="32"/>
    </row>
    <row r="628" ht="15.75" customHeight="1">
      <c r="I628" s="32"/>
      <c r="O628" s="32"/>
      <c r="T628" s="32"/>
      <c r="AE628" s="32"/>
      <c r="AL628" s="32"/>
      <c r="AN628" s="32"/>
    </row>
    <row r="629" ht="15.75" customHeight="1">
      <c r="I629" s="32"/>
      <c r="O629" s="32"/>
      <c r="T629" s="32"/>
      <c r="AE629" s="32"/>
      <c r="AL629" s="32"/>
      <c r="AN629" s="32"/>
    </row>
    <row r="630" ht="15.75" customHeight="1">
      <c r="I630" s="32"/>
      <c r="O630" s="32"/>
      <c r="T630" s="32"/>
      <c r="AE630" s="32"/>
      <c r="AL630" s="32"/>
      <c r="AN630" s="32"/>
    </row>
    <row r="631" ht="15.75" customHeight="1">
      <c r="I631" s="32"/>
      <c r="O631" s="32"/>
      <c r="T631" s="32"/>
      <c r="AE631" s="32"/>
      <c r="AL631" s="32"/>
      <c r="AN631" s="32"/>
    </row>
    <row r="632" ht="15.75" customHeight="1">
      <c r="I632" s="32"/>
      <c r="O632" s="32"/>
      <c r="T632" s="32"/>
      <c r="AE632" s="32"/>
      <c r="AL632" s="32"/>
      <c r="AN632" s="32"/>
    </row>
    <row r="633" ht="15.75" customHeight="1">
      <c r="I633" s="32"/>
      <c r="O633" s="32"/>
      <c r="T633" s="32"/>
      <c r="AE633" s="32"/>
      <c r="AL633" s="32"/>
      <c r="AN633" s="32"/>
    </row>
    <row r="634" ht="15.75" customHeight="1">
      <c r="I634" s="32"/>
      <c r="O634" s="32"/>
      <c r="T634" s="32"/>
      <c r="AE634" s="32"/>
      <c r="AL634" s="32"/>
      <c r="AN634" s="32"/>
    </row>
    <row r="635" ht="15.75" customHeight="1">
      <c r="I635" s="32"/>
      <c r="O635" s="32"/>
      <c r="T635" s="32"/>
      <c r="AE635" s="32"/>
      <c r="AL635" s="32"/>
      <c r="AN635" s="32"/>
    </row>
    <row r="636" ht="15.75" customHeight="1">
      <c r="I636" s="32"/>
      <c r="O636" s="32"/>
      <c r="T636" s="32"/>
      <c r="AE636" s="32"/>
      <c r="AL636" s="32"/>
      <c r="AN636" s="32"/>
    </row>
    <row r="637" ht="15.75" customHeight="1">
      <c r="I637" s="32"/>
      <c r="O637" s="32"/>
      <c r="T637" s="32"/>
      <c r="AE637" s="32"/>
      <c r="AL637" s="32"/>
      <c r="AN637" s="32"/>
    </row>
    <row r="638" ht="15.75" customHeight="1">
      <c r="I638" s="32"/>
      <c r="O638" s="32"/>
      <c r="T638" s="32"/>
      <c r="AE638" s="32"/>
      <c r="AL638" s="32"/>
      <c r="AN638" s="32"/>
    </row>
    <row r="639" ht="15.75" customHeight="1">
      <c r="I639" s="32"/>
      <c r="O639" s="32"/>
      <c r="T639" s="32"/>
      <c r="AE639" s="32"/>
      <c r="AL639" s="32"/>
      <c r="AN639" s="32"/>
    </row>
    <row r="640" ht="15.75" customHeight="1">
      <c r="I640" s="32"/>
      <c r="O640" s="32"/>
      <c r="T640" s="32"/>
      <c r="AE640" s="32"/>
      <c r="AL640" s="32"/>
      <c r="AN640" s="32"/>
    </row>
    <row r="641" ht="15.75" customHeight="1">
      <c r="I641" s="32"/>
      <c r="O641" s="32"/>
      <c r="T641" s="32"/>
      <c r="AE641" s="32"/>
      <c r="AL641" s="32"/>
      <c r="AN641" s="32"/>
    </row>
    <row r="642" ht="15.75" customHeight="1">
      <c r="I642" s="32"/>
      <c r="O642" s="32"/>
      <c r="T642" s="32"/>
      <c r="AE642" s="32"/>
      <c r="AL642" s="32"/>
      <c r="AN642" s="32"/>
    </row>
    <row r="643" ht="15.75" customHeight="1">
      <c r="I643" s="32"/>
      <c r="O643" s="32"/>
      <c r="T643" s="32"/>
      <c r="AE643" s="32"/>
      <c r="AL643" s="32"/>
      <c r="AN643" s="32"/>
    </row>
    <row r="644" ht="15.75" customHeight="1">
      <c r="I644" s="32"/>
      <c r="O644" s="32"/>
      <c r="T644" s="32"/>
      <c r="AE644" s="32"/>
      <c r="AL644" s="32"/>
      <c r="AN644" s="32"/>
    </row>
    <row r="645" ht="15.75" customHeight="1">
      <c r="I645" s="32"/>
      <c r="O645" s="32"/>
      <c r="T645" s="32"/>
      <c r="AE645" s="32"/>
      <c r="AL645" s="32"/>
      <c r="AN645" s="32"/>
    </row>
    <row r="646" ht="15.75" customHeight="1">
      <c r="I646" s="32"/>
      <c r="O646" s="32"/>
      <c r="T646" s="32"/>
      <c r="AE646" s="32"/>
      <c r="AL646" s="32"/>
      <c r="AN646" s="32"/>
    </row>
    <row r="647" ht="15.75" customHeight="1">
      <c r="I647" s="32"/>
      <c r="O647" s="32"/>
      <c r="T647" s="32"/>
      <c r="AE647" s="32"/>
      <c r="AL647" s="32"/>
      <c r="AN647" s="32"/>
    </row>
    <row r="648" ht="15.75" customHeight="1">
      <c r="I648" s="32"/>
      <c r="O648" s="32"/>
      <c r="T648" s="32"/>
      <c r="AE648" s="32"/>
      <c r="AL648" s="32"/>
      <c r="AN648" s="32"/>
    </row>
    <row r="649" ht="15.75" customHeight="1">
      <c r="I649" s="32"/>
      <c r="O649" s="32"/>
      <c r="T649" s="32"/>
      <c r="AE649" s="32"/>
      <c r="AL649" s="32"/>
      <c r="AN649" s="32"/>
    </row>
    <row r="650" ht="15.75" customHeight="1">
      <c r="I650" s="32"/>
      <c r="O650" s="32"/>
      <c r="T650" s="32"/>
      <c r="AE650" s="32"/>
      <c r="AL650" s="32"/>
      <c r="AN650" s="32"/>
    </row>
    <row r="651" ht="15.75" customHeight="1">
      <c r="I651" s="32"/>
      <c r="O651" s="32"/>
      <c r="T651" s="32"/>
      <c r="AE651" s="32"/>
      <c r="AL651" s="32"/>
      <c r="AN651" s="32"/>
    </row>
    <row r="652" ht="15.75" customHeight="1">
      <c r="I652" s="32"/>
      <c r="O652" s="32"/>
      <c r="T652" s="32"/>
      <c r="AE652" s="32"/>
      <c r="AL652" s="32"/>
      <c r="AN652" s="32"/>
    </row>
    <row r="653" ht="15.75" customHeight="1">
      <c r="I653" s="32"/>
      <c r="O653" s="32"/>
      <c r="T653" s="32"/>
      <c r="AE653" s="32"/>
      <c r="AL653" s="32"/>
      <c r="AN653" s="32"/>
    </row>
    <row r="654" ht="15.75" customHeight="1">
      <c r="I654" s="32"/>
      <c r="O654" s="32"/>
      <c r="T654" s="32"/>
      <c r="AE654" s="32"/>
      <c r="AL654" s="32"/>
      <c r="AN654" s="32"/>
    </row>
    <row r="655" ht="15.75" customHeight="1">
      <c r="I655" s="32"/>
      <c r="O655" s="32"/>
      <c r="T655" s="32"/>
      <c r="AE655" s="32"/>
      <c r="AL655" s="32"/>
      <c r="AN655" s="32"/>
    </row>
    <row r="656" ht="15.75" customHeight="1">
      <c r="I656" s="32"/>
      <c r="O656" s="32"/>
      <c r="T656" s="32"/>
      <c r="AE656" s="32"/>
      <c r="AL656" s="32"/>
      <c r="AN656" s="32"/>
    </row>
    <row r="657" ht="15.75" customHeight="1">
      <c r="I657" s="32"/>
      <c r="O657" s="32"/>
      <c r="T657" s="32"/>
      <c r="AE657" s="32"/>
      <c r="AL657" s="32"/>
      <c r="AN657" s="32"/>
    </row>
    <row r="658" ht="15.75" customHeight="1">
      <c r="I658" s="32"/>
      <c r="O658" s="32"/>
      <c r="T658" s="32"/>
      <c r="AE658" s="32"/>
      <c r="AL658" s="32"/>
      <c r="AN658" s="32"/>
    </row>
    <row r="659" ht="15.75" customHeight="1">
      <c r="I659" s="32"/>
      <c r="O659" s="32"/>
      <c r="T659" s="32"/>
      <c r="AE659" s="32"/>
      <c r="AL659" s="32"/>
      <c r="AN659" s="32"/>
    </row>
    <row r="660" ht="15.75" customHeight="1">
      <c r="I660" s="32"/>
      <c r="O660" s="32"/>
      <c r="T660" s="32"/>
      <c r="AE660" s="32"/>
      <c r="AL660" s="32"/>
      <c r="AN660" s="32"/>
    </row>
    <row r="661" ht="15.75" customHeight="1">
      <c r="I661" s="32"/>
      <c r="O661" s="32"/>
      <c r="T661" s="32"/>
      <c r="AE661" s="32"/>
      <c r="AL661" s="32"/>
      <c r="AN661" s="32"/>
    </row>
    <row r="662" ht="15.75" customHeight="1">
      <c r="I662" s="32"/>
      <c r="O662" s="32"/>
      <c r="T662" s="32"/>
      <c r="AE662" s="32"/>
      <c r="AL662" s="32"/>
      <c r="AN662" s="32"/>
    </row>
    <row r="663" ht="15.75" customHeight="1">
      <c r="I663" s="32"/>
      <c r="O663" s="32"/>
      <c r="T663" s="32"/>
      <c r="AE663" s="32"/>
      <c r="AL663" s="32"/>
      <c r="AN663" s="32"/>
    </row>
    <row r="664" ht="15.75" customHeight="1">
      <c r="I664" s="32"/>
      <c r="O664" s="32"/>
      <c r="T664" s="32"/>
      <c r="AE664" s="32"/>
      <c r="AL664" s="32"/>
      <c r="AN664" s="32"/>
    </row>
    <row r="665" ht="15.75" customHeight="1">
      <c r="I665" s="32"/>
      <c r="O665" s="32"/>
      <c r="T665" s="32"/>
      <c r="AE665" s="32"/>
      <c r="AL665" s="32"/>
      <c r="AN665" s="32"/>
    </row>
    <row r="666" ht="15.75" customHeight="1">
      <c r="I666" s="32"/>
      <c r="O666" s="32"/>
      <c r="T666" s="32"/>
      <c r="AE666" s="32"/>
      <c r="AL666" s="32"/>
      <c r="AN666" s="32"/>
    </row>
    <row r="667" ht="15.75" customHeight="1">
      <c r="I667" s="32"/>
      <c r="O667" s="32"/>
      <c r="T667" s="32"/>
      <c r="AE667" s="32"/>
      <c r="AL667" s="32"/>
      <c r="AN667" s="32"/>
    </row>
    <row r="668" ht="15.75" customHeight="1">
      <c r="I668" s="32"/>
      <c r="O668" s="32"/>
      <c r="T668" s="32"/>
      <c r="AE668" s="32"/>
      <c r="AL668" s="32"/>
      <c r="AN668" s="32"/>
    </row>
    <row r="669" ht="15.75" customHeight="1">
      <c r="I669" s="32"/>
      <c r="O669" s="32"/>
      <c r="T669" s="32"/>
      <c r="AE669" s="32"/>
      <c r="AL669" s="32"/>
      <c r="AN669" s="32"/>
    </row>
    <row r="670" ht="15.75" customHeight="1">
      <c r="I670" s="32"/>
      <c r="O670" s="32"/>
      <c r="T670" s="32"/>
      <c r="AE670" s="32"/>
      <c r="AL670" s="32"/>
      <c r="AN670" s="32"/>
    </row>
    <row r="671" ht="15.75" customHeight="1">
      <c r="I671" s="32"/>
      <c r="O671" s="32"/>
      <c r="T671" s="32"/>
      <c r="AE671" s="32"/>
      <c r="AL671" s="32"/>
      <c r="AN671" s="32"/>
    </row>
    <row r="672" ht="15.75" customHeight="1">
      <c r="I672" s="32"/>
      <c r="O672" s="32"/>
      <c r="T672" s="32"/>
      <c r="AE672" s="32"/>
      <c r="AL672" s="32"/>
      <c r="AN672" s="32"/>
    </row>
    <row r="673" ht="15.75" customHeight="1">
      <c r="I673" s="32"/>
      <c r="O673" s="32"/>
      <c r="T673" s="32"/>
      <c r="AE673" s="32"/>
      <c r="AL673" s="32"/>
      <c r="AN673" s="32"/>
    </row>
    <row r="674" ht="15.75" customHeight="1">
      <c r="I674" s="32"/>
      <c r="O674" s="32"/>
      <c r="T674" s="32"/>
      <c r="AE674" s="32"/>
      <c r="AL674" s="32"/>
      <c r="AN674" s="32"/>
    </row>
    <row r="675" ht="15.75" customHeight="1">
      <c r="I675" s="32"/>
      <c r="O675" s="32"/>
      <c r="T675" s="32"/>
      <c r="AE675" s="32"/>
      <c r="AL675" s="32"/>
      <c r="AN675" s="32"/>
    </row>
    <row r="676" ht="15.75" customHeight="1">
      <c r="I676" s="32"/>
      <c r="O676" s="32"/>
      <c r="T676" s="32"/>
      <c r="AE676" s="32"/>
      <c r="AL676" s="32"/>
      <c r="AN676" s="32"/>
    </row>
    <row r="677" ht="15.75" customHeight="1">
      <c r="I677" s="32"/>
      <c r="O677" s="32"/>
      <c r="T677" s="32"/>
      <c r="AE677" s="32"/>
      <c r="AL677" s="32"/>
      <c r="AN677" s="32"/>
    </row>
    <row r="678" ht="15.75" customHeight="1">
      <c r="I678" s="32"/>
      <c r="O678" s="32"/>
      <c r="T678" s="32"/>
      <c r="AE678" s="32"/>
      <c r="AL678" s="32"/>
      <c r="AN678" s="32"/>
    </row>
    <row r="679" ht="15.75" customHeight="1">
      <c r="I679" s="32"/>
      <c r="O679" s="32"/>
      <c r="T679" s="32"/>
      <c r="AE679" s="32"/>
      <c r="AL679" s="32"/>
      <c r="AN679" s="32"/>
    </row>
    <row r="680" ht="15.75" customHeight="1">
      <c r="I680" s="32"/>
      <c r="O680" s="32"/>
      <c r="T680" s="32"/>
      <c r="AE680" s="32"/>
      <c r="AL680" s="32"/>
      <c r="AN680" s="32"/>
    </row>
    <row r="681" ht="15.75" customHeight="1">
      <c r="I681" s="32"/>
      <c r="O681" s="32"/>
      <c r="T681" s="32"/>
      <c r="AE681" s="32"/>
      <c r="AL681" s="32"/>
      <c r="AN681" s="32"/>
    </row>
    <row r="682" ht="15.75" customHeight="1">
      <c r="I682" s="32"/>
      <c r="O682" s="32"/>
      <c r="T682" s="32"/>
      <c r="AE682" s="32"/>
      <c r="AL682" s="32"/>
      <c r="AN682" s="32"/>
    </row>
    <row r="683" ht="15.75" customHeight="1">
      <c r="I683" s="32"/>
      <c r="O683" s="32"/>
      <c r="T683" s="32"/>
      <c r="AE683" s="32"/>
      <c r="AL683" s="32"/>
      <c r="AN683" s="32"/>
    </row>
    <row r="684" ht="15.75" customHeight="1">
      <c r="I684" s="32"/>
      <c r="O684" s="32"/>
      <c r="T684" s="32"/>
      <c r="AE684" s="32"/>
      <c r="AL684" s="32"/>
      <c r="AN684" s="32"/>
    </row>
    <row r="685" ht="15.75" customHeight="1">
      <c r="I685" s="32"/>
      <c r="O685" s="32"/>
      <c r="T685" s="32"/>
      <c r="AE685" s="32"/>
      <c r="AL685" s="32"/>
      <c r="AN685" s="32"/>
    </row>
    <row r="686" ht="15.75" customHeight="1">
      <c r="I686" s="32"/>
      <c r="O686" s="32"/>
      <c r="T686" s="32"/>
      <c r="AE686" s="32"/>
      <c r="AL686" s="32"/>
      <c r="AN686" s="32"/>
    </row>
    <row r="687" ht="15.75" customHeight="1">
      <c r="I687" s="32"/>
      <c r="O687" s="32"/>
      <c r="T687" s="32"/>
      <c r="AE687" s="32"/>
      <c r="AL687" s="32"/>
      <c r="AN687" s="32"/>
    </row>
    <row r="688" ht="15.75" customHeight="1">
      <c r="I688" s="32"/>
      <c r="O688" s="32"/>
      <c r="T688" s="32"/>
      <c r="AE688" s="32"/>
      <c r="AL688" s="32"/>
      <c r="AN688" s="32"/>
    </row>
    <row r="689" ht="15.75" customHeight="1">
      <c r="I689" s="32"/>
      <c r="O689" s="32"/>
      <c r="T689" s="32"/>
      <c r="AE689" s="32"/>
      <c r="AL689" s="32"/>
      <c r="AN689" s="32"/>
    </row>
    <row r="690" ht="15.75" customHeight="1">
      <c r="I690" s="32"/>
      <c r="O690" s="32"/>
      <c r="T690" s="32"/>
      <c r="AE690" s="32"/>
      <c r="AL690" s="32"/>
      <c r="AN690" s="32"/>
    </row>
    <row r="691" ht="15.75" customHeight="1">
      <c r="I691" s="32"/>
      <c r="O691" s="32"/>
      <c r="T691" s="32"/>
      <c r="AE691" s="32"/>
      <c r="AL691" s="32"/>
      <c r="AN691" s="32"/>
    </row>
    <row r="692" ht="15.75" customHeight="1">
      <c r="I692" s="32"/>
      <c r="O692" s="32"/>
      <c r="T692" s="32"/>
      <c r="AE692" s="32"/>
      <c r="AL692" s="32"/>
      <c r="AN692" s="32"/>
    </row>
    <row r="693" ht="15.75" customHeight="1">
      <c r="I693" s="32"/>
      <c r="O693" s="32"/>
      <c r="T693" s="32"/>
      <c r="AE693" s="32"/>
      <c r="AL693" s="32"/>
      <c r="AN693" s="32"/>
    </row>
    <row r="694" ht="15.75" customHeight="1">
      <c r="I694" s="32"/>
      <c r="O694" s="32"/>
      <c r="T694" s="32"/>
      <c r="AE694" s="32"/>
      <c r="AL694" s="32"/>
      <c r="AN694" s="32"/>
    </row>
    <row r="695" ht="15.75" customHeight="1">
      <c r="I695" s="32"/>
      <c r="O695" s="32"/>
      <c r="T695" s="32"/>
      <c r="AE695" s="32"/>
      <c r="AL695" s="32"/>
      <c r="AN695" s="32"/>
    </row>
    <row r="696" ht="15.75" customHeight="1">
      <c r="I696" s="32"/>
      <c r="O696" s="32"/>
      <c r="T696" s="32"/>
      <c r="AE696" s="32"/>
      <c r="AL696" s="32"/>
      <c r="AN696" s="32"/>
    </row>
    <row r="697" ht="15.75" customHeight="1">
      <c r="I697" s="32"/>
      <c r="O697" s="32"/>
      <c r="T697" s="32"/>
      <c r="AE697" s="32"/>
      <c r="AL697" s="32"/>
      <c r="AN697" s="32"/>
    </row>
    <row r="698" ht="15.75" customHeight="1">
      <c r="I698" s="32"/>
      <c r="O698" s="32"/>
      <c r="T698" s="32"/>
      <c r="AE698" s="32"/>
      <c r="AL698" s="32"/>
      <c r="AN698" s="32"/>
    </row>
    <row r="699" ht="15.75" customHeight="1">
      <c r="I699" s="32"/>
      <c r="O699" s="32"/>
      <c r="T699" s="32"/>
      <c r="AE699" s="32"/>
      <c r="AL699" s="32"/>
      <c r="AN699" s="32"/>
    </row>
    <row r="700" ht="15.75" customHeight="1">
      <c r="I700" s="32"/>
      <c r="O700" s="32"/>
      <c r="T700" s="32"/>
      <c r="AE700" s="32"/>
      <c r="AL700" s="32"/>
      <c r="AN700" s="32"/>
    </row>
    <row r="701" ht="15.75" customHeight="1">
      <c r="I701" s="32"/>
      <c r="O701" s="32"/>
      <c r="T701" s="32"/>
      <c r="AE701" s="32"/>
      <c r="AL701" s="32"/>
      <c r="AN701" s="32"/>
    </row>
    <row r="702" ht="15.75" customHeight="1">
      <c r="I702" s="32"/>
      <c r="O702" s="32"/>
      <c r="T702" s="32"/>
      <c r="AE702" s="32"/>
      <c r="AL702" s="32"/>
      <c r="AN702" s="32"/>
    </row>
    <row r="703" ht="15.75" customHeight="1">
      <c r="I703" s="32"/>
      <c r="O703" s="32"/>
      <c r="T703" s="32"/>
      <c r="AE703" s="32"/>
      <c r="AL703" s="32"/>
      <c r="AN703" s="32"/>
    </row>
    <row r="704" ht="15.75" customHeight="1">
      <c r="I704" s="32"/>
      <c r="O704" s="32"/>
      <c r="T704" s="32"/>
      <c r="AE704" s="32"/>
      <c r="AL704" s="32"/>
      <c r="AN704" s="32"/>
    </row>
    <row r="705" ht="15.75" customHeight="1">
      <c r="I705" s="32"/>
      <c r="O705" s="32"/>
      <c r="T705" s="32"/>
      <c r="AE705" s="32"/>
      <c r="AL705" s="32"/>
      <c r="AN705" s="32"/>
    </row>
    <row r="706" ht="15.75" customHeight="1">
      <c r="I706" s="32"/>
      <c r="O706" s="32"/>
      <c r="T706" s="32"/>
      <c r="AE706" s="32"/>
      <c r="AL706" s="32"/>
      <c r="AN706" s="32"/>
    </row>
    <row r="707" ht="15.75" customHeight="1">
      <c r="I707" s="32"/>
      <c r="O707" s="32"/>
      <c r="T707" s="32"/>
      <c r="AE707" s="32"/>
      <c r="AL707" s="32"/>
      <c r="AN707" s="32"/>
    </row>
    <row r="708" ht="15.75" customHeight="1">
      <c r="I708" s="32"/>
      <c r="O708" s="32"/>
      <c r="T708" s="32"/>
      <c r="AE708" s="32"/>
      <c r="AL708" s="32"/>
      <c r="AN708" s="32"/>
    </row>
    <row r="709" ht="15.75" customHeight="1">
      <c r="I709" s="32"/>
      <c r="O709" s="32"/>
      <c r="T709" s="32"/>
      <c r="AE709" s="32"/>
      <c r="AL709" s="32"/>
      <c r="AN709" s="32"/>
    </row>
    <row r="710" ht="15.75" customHeight="1">
      <c r="I710" s="32"/>
      <c r="O710" s="32"/>
      <c r="T710" s="32"/>
      <c r="AE710" s="32"/>
      <c r="AL710" s="32"/>
      <c r="AN710" s="32"/>
    </row>
    <row r="711" ht="15.75" customHeight="1">
      <c r="I711" s="32"/>
      <c r="O711" s="32"/>
      <c r="T711" s="32"/>
      <c r="AE711" s="32"/>
      <c r="AL711" s="32"/>
      <c r="AN711" s="32"/>
    </row>
    <row r="712" ht="15.75" customHeight="1">
      <c r="I712" s="32"/>
      <c r="O712" s="32"/>
      <c r="T712" s="32"/>
      <c r="AE712" s="32"/>
      <c r="AL712" s="32"/>
      <c r="AN712" s="32"/>
    </row>
    <row r="713" ht="15.75" customHeight="1">
      <c r="I713" s="32"/>
      <c r="O713" s="32"/>
      <c r="T713" s="32"/>
      <c r="AE713" s="32"/>
      <c r="AL713" s="32"/>
      <c r="AN713" s="32"/>
    </row>
    <row r="714" ht="15.75" customHeight="1">
      <c r="I714" s="32"/>
      <c r="O714" s="32"/>
      <c r="T714" s="32"/>
      <c r="AE714" s="32"/>
      <c r="AL714" s="32"/>
      <c r="AN714" s="32"/>
    </row>
    <row r="715" ht="15.75" customHeight="1">
      <c r="I715" s="32"/>
      <c r="O715" s="32"/>
      <c r="T715" s="32"/>
      <c r="AE715" s="32"/>
      <c r="AL715" s="32"/>
      <c r="AN715" s="32"/>
    </row>
    <row r="716" ht="15.75" customHeight="1">
      <c r="I716" s="32"/>
      <c r="O716" s="32"/>
      <c r="T716" s="32"/>
      <c r="AE716" s="32"/>
      <c r="AL716" s="32"/>
      <c r="AN716" s="32"/>
    </row>
    <row r="717" ht="15.75" customHeight="1">
      <c r="I717" s="32"/>
      <c r="O717" s="32"/>
      <c r="T717" s="32"/>
      <c r="AE717" s="32"/>
      <c r="AL717" s="32"/>
      <c r="AN717" s="32"/>
    </row>
    <row r="718" ht="15.75" customHeight="1">
      <c r="I718" s="32"/>
      <c r="O718" s="32"/>
      <c r="T718" s="32"/>
      <c r="AE718" s="32"/>
      <c r="AL718" s="32"/>
      <c r="AN718" s="32"/>
    </row>
    <row r="719" ht="15.75" customHeight="1">
      <c r="I719" s="32"/>
      <c r="O719" s="32"/>
      <c r="T719" s="32"/>
      <c r="AE719" s="32"/>
      <c r="AL719" s="32"/>
      <c r="AN719" s="32"/>
    </row>
    <row r="720" ht="15.75" customHeight="1">
      <c r="I720" s="32"/>
      <c r="O720" s="32"/>
      <c r="T720" s="32"/>
      <c r="AE720" s="32"/>
      <c r="AL720" s="32"/>
      <c r="AN720" s="32"/>
    </row>
    <row r="721" ht="15.75" customHeight="1">
      <c r="I721" s="32"/>
      <c r="O721" s="32"/>
      <c r="T721" s="32"/>
      <c r="AE721" s="32"/>
      <c r="AL721" s="32"/>
      <c r="AN721" s="32"/>
    </row>
    <row r="722" ht="15.75" customHeight="1">
      <c r="I722" s="32"/>
      <c r="O722" s="32"/>
      <c r="T722" s="32"/>
      <c r="AE722" s="32"/>
      <c r="AL722" s="32"/>
      <c r="AN722" s="32"/>
    </row>
    <row r="723" ht="15.75" customHeight="1">
      <c r="I723" s="32"/>
      <c r="O723" s="32"/>
      <c r="T723" s="32"/>
      <c r="AE723" s="32"/>
      <c r="AL723" s="32"/>
      <c r="AN723" s="32"/>
    </row>
    <row r="724" ht="15.75" customHeight="1">
      <c r="I724" s="32"/>
      <c r="O724" s="32"/>
      <c r="T724" s="32"/>
      <c r="AE724" s="32"/>
      <c r="AL724" s="32"/>
      <c r="AN724" s="32"/>
    </row>
    <row r="725" ht="15.75" customHeight="1">
      <c r="I725" s="32"/>
      <c r="O725" s="32"/>
      <c r="T725" s="32"/>
      <c r="AE725" s="32"/>
      <c r="AL725" s="32"/>
      <c r="AN725" s="32"/>
    </row>
    <row r="726" ht="15.75" customHeight="1">
      <c r="I726" s="32"/>
      <c r="O726" s="32"/>
      <c r="T726" s="32"/>
      <c r="AE726" s="32"/>
      <c r="AL726" s="32"/>
      <c r="AN726" s="32"/>
    </row>
    <row r="727" ht="15.75" customHeight="1">
      <c r="I727" s="32"/>
      <c r="O727" s="32"/>
      <c r="T727" s="32"/>
      <c r="AE727" s="32"/>
      <c r="AL727" s="32"/>
      <c r="AN727" s="32"/>
    </row>
    <row r="728" ht="15.75" customHeight="1">
      <c r="I728" s="32"/>
      <c r="O728" s="32"/>
      <c r="T728" s="32"/>
      <c r="AE728" s="32"/>
      <c r="AL728" s="32"/>
      <c r="AN728" s="32"/>
    </row>
    <row r="729" ht="15.75" customHeight="1">
      <c r="I729" s="32"/>
      <c r="O729" s="32"/>
      <c r="T729" s="32"/>
      <c r="AE729" s="32"/>
      <c r="AL729" s="32"/>
      <c r="AN729" s="32"/>
    </row>
    <row r="730" ht="15.75" customHeight="1">
      <c r="I730" s="32"/>
      <c r="O730" s="32"/>
      <c r="T730" s="32"/>
      <c r="AE730" s="32"/>
      <c r="AL730" s="32"/>
      <c r="AN730" s="32"/>
    </row>
    <row r="731" ht="15.75" customHeight="1">
      <c r="I731" s="32"/>
      <c r="O731" s="32"/>
      <c r="T731" s="32"/>
      <c r="AE731" s="32"/>
      <c r="AL731" s="32"/>
      <c r="AN731" s="32"/>
    </row>
    <row r="732" ht="15.75" customHeight="1">
      <c r="I732" s="32"/>
      <c r="O732" s="32"/>
      <c r="T732" s="32"/>
      <c r="AE732" s="32"/>
      <c r="AL732" s="32"/>
      <c r="AN732" s="32"/>
    </row>
    <row r="733" ht="15.75" customHeight="1">
      <c r="I733" s="32"/>
      <c r="O733" s="32"/>
      <c r="T733" s="32"/>
      <c r="AE733" s="32"/>
      <c r="AL733" s="32"/>
      <c r="AN733" s="32"/>
    </row>
    <row r="734" ht="15.75" customHeight="1">
      <c r="I734" s="32"/>
      <c r="O734" s="32"/>
      <c r="T734" s="32"/>
      <c r="AE734" s="32"/>
      <c r="AL734" s="32"/>
      <c r="AN734" s="32"/>
    </row>
    <row r="735" ht="15.75" customHeight="1">
      <c r="I735" s="32"/>
      <c r="O735" s="32"/>
      <c r="T735" s="32"/>
      <c r="AE735" s="32"/>
      <c r="AL735" s="32"/>
      <c r="AN735" s="32"/>
    </row>
    <row r="736" ht="15.75" customHeight="1">
      <c r="I736" s="32"/>
      <c r="O736" s="32"/>
      <c r="T736" s="32"/>
      <c r="AE736" s="32"/>
      <c r="AL736" s="32"/>
      <c r="AN736" s="32"/>
    </row>
    <row r="737" ht="15.75" customHeight="1">
      <c r="I737" s="32"/>
      <c r="O737" s="32"/>
      <c r="T737" s="32"/>
      <c r="AE737" s="32"/>
      <c r="AL737" s="32"/>
      <c r="AN737" s="32"/>
    </row>
    <row r="738" ht="15.75" customHeight="1">
      <c r="I738" s="32"/>
      <c r="O738" s="32"/>
      <c r="T738" s="32"/>
      <c r="AE738" s="32"/>
      <c r="AL738" s="32"/>
      <c r="AN738" s="32"/>
    </row>
    <row r="739" ht="15.75" customHeight="1">
      <c r="I739" s="32"/>
      <c r="O739" s="32"/>
      <c r="T739" s="32"/>
      <c r="AE739" s="32"/>
      <c r="AL739" s="32"/>
      <c r="AN739" s="32"/>
    </row>
    <row r="740" ht="15.75" customHeight="1">
      <c r="I740" s="32"/>
      <c r="O740" s="32"/>
      <c r="T740" s="32"/>
      <c r="AE740" s="32"/>
      <c r="AL740" s="32"/>
      <c r="AN740" s="32"/>
    </row>
    <row r="741" ht="15.75" customHeight="1">
      <c r="I741" s="32"/>
      <c r="O741" s="32"/>
      <c r="T741" s="32"/>
      <c r="AE741" s="32"/>
      <c r="AL741" s="32"/>
      <c r="AN741" s="32"/>
    </row>
    <row r="742" ht="15.75" customHeight="1">
      <c r="I742" s="32"/>
      <c r="O742" s="32"/>
      <c r="T742" s="32"/>
      <c r="AE742" s="32"/>
      <c r="AL742" s="32"/>
      <c r="AN742" s="32"/>
    </row>
    <row r="743" ht="15.75" customHeight="1">
      <c r="I743" s="32"/>
      <c r="O743" s="32"/>
      <c r="T743" s="32"/>
      <c r="AE743" s="32"/>
      <c r="AL743" s="32"/>
      <c r="AN743" s="32"/>
    </row>
    <row r="744" ht="15.75" customHeight="1">
      <c r="I744" s="32"/>
      <c r="O744" s="32"/>
      <c r="T744" s="32"/>
      <c r="AE744" s="32"/>
      <c r="AL744" s="32"/>
      <c r="AN744" s="32"/>
    </row>
    <row r="745" ht="15.75" customHeight="1">
      <c r="I745" s="32"/>
      <c r="O745" s="32"/>
      <c r="T745" s="32"/>
      <c r="AE745" s="32"/>
      <c r="AL745" s="32"/>
      <c r="AN745" s="32"/>
    </row>
    <row r="746" ht="15.75" customHeight="1">
      <c r="I746" s="32"/>
      <c r="O746" s="32"/>
      <c r="T746" s="32"/>
      <c r="AE746" s="32"/>
      <c r="AL746" s="32"/>
      <c r="AN746" s="32"/>
    </row>
    <row r="747" ht="15.75" customHeight="1">
      <c r="I747" s="32"/>
      <c r="O747" s="32"/>
      <c r="T747" s="32"/>
      <c r="AE747" s="32"/>
      <c r="AL747" s="32"/>
      <c r="AN747" s="32"/>
    </row>
    <row r="748" ht="15.75" customHeight="1">
      <c r="I748" s="32"/>
      <c r="O748" s="32"/>
      <c r="T748" s="32"/>
      <c r="AE748" s="32"/>
      <c r="AL748" s="32"/>
      <c r="AN748" s="32"/>
    </row>
    <row r="749" ht="15.75" customHeight="1">
      <c r="I749" s="32"/>
      <c r="O749" s="32"/>
      <c r="T749" s="32"/>
      <c r="AE749" s="32"/>
      <c r="AL749" s="32"/>
      <c r="AN749" s="32"/>
    </row>
    <row r="750" ht="15.75" customHeight="1">
      <c r="I750" s="32"/>
      <c r="O750" s="32"/>
      <c r="T750" s="32"/>
      <c r="AE750" s="32"/>
      <c r="AL750" s="32"/>
      <c r="AN750" s="32"/>
    </row>
    <row r="751" ht="15.75" customHeight="1">
      <c r="I751" s="32"/>
      <c r="O751" s="32"/>
      <c r="T751" s="32"/>
      <c r="AE751" s="32"/>
      <c r="AL751" s="32"/>
      <c r="AN751" s="32"/>
    </row>
    <row r="752" ht="15.75" customHeight="1">
      <c r="I752" s="32"/>
      <c r="O752" s="32"/>
      <c r="T752" s="32"/>
      <c r="AE752" s="32"/>
      <c r="AL752" s="32"/>
      <c r="AN752" s="32"/>
    </row>
    <row r="753" ht="15.75" customHeight="1">
      <c r="I753" s="32"/>
      <c r="O753" s="32"/>
      <c r="T753" s="32"/>
      <c r="AE753" s="32"/>
      <c r="AL753" s="32"/>
      <c r="AN753" s="32"/>
    </row>
    <row r="754" ht="15.75" customHeight="1">
      <c r="I754" s="32"/>
      <c r="O754" s="32"/>
      <c r="T754" s="32"/>
      <c r="AE754" s="32"/>
      <c r="AL754" s="32"/>
      <c r="AN754" s="32"/>
    </row>
    <row r="755" ht="15.75" customHeight="1">
      <c r="I755" s="32"/>
      <c r="O755" s="32"/>
      <c r="T755" s="32"/>
      <c r="AE755" s="32"/>
      <c r="AL755" s="32"/>
      <c r="AN755" s="32"/>
    </row>
    <row r="756" ht="15.75" customHeight="1">
      <c r="I756" s="32"/>
      <c r="O756" s="32"/>
      <c r="T756" s="32"/>
      <c r="AE756" s="32"/>
      <c r="AL756" s="32"/>
      <c r="AN756" s="32"/>
    </row>
    <row r="757" ht="15.75" customHeight="1">
      <c r="I757" s="32"/>
      <c r="O757" s="32"/>
      <c r="T757" s="32"/>
      <c r="AE757" s="32"/>
      <c r="AL757" s="32"/>
      <c r="AN757" s="32"/>
    </row>
    <row r="758" ht="15.75" customHeight="1">
      <c r="I758" s="32"/>
      <c r="O758" s="32"/>
      <c r="T758" s="32"/>
      <c r="AE758" s="32"/>
      <c r="AL758" s="32"/>
      <c r="AN758" s="32"/>
    </row>
    <row r="759" ht="15.75" customHeight="1">
      <c r="I759" s="32"/>
      <c r="O759" s="32"/>
      <c r="T759" s="32"/>
      <c r="AE759" s="32"/>
      <c r="AL759" s="32"/>
      <c r="AN759" s="32"/>
    </row>
    <row r="760" ht="15.75" customHeight="1">
      <c r="I760" s="32"/>
      <c r="O760" s="32"/>
      <c r="T760" s="32"/>
      <c r="AE760" s="32"/>
      <c r="AL760" s="32"/>
      <c r="AN760" s="32"/>
    </row>
    <row r="761" ht="15.75" customHeight="1">
      <c r="I761" s="32"/>
      <c r="O761" s="32"/>
      <c r="T761" s="32"/>
      <c r="AE761" s="32"/>
      <c r="AL761" s="32"/>
      <c r="AN761" s="32"/>
    </row>
    <row r="762" ht="15.75" customHeight="1">
      <c r="I762" s="32"/>
      <c r="O762" s="32"/>
      <c r="T762" s="32"/>
      <c r="AE762" s="32"/>
      <c r="AL762" s="32"/>
      <c r="AN762" s="32"/>
    </row>
    <row r="763" ht="15.75" customHeight="1">
      <c r="I763" s="32"/>
      <c r="O763" s="32"/>
      <c r="T763" s="32"/>
      <c r="AE763" s="32"/>
      <c r="AL763" s="32"/>
      <c r="AN763" s="32"/>
    </row>
    <row r="764" ht="15.75" customHeight="1">
      <c r="I764" s="32"/>
      <c r="O764" s="32"/>
      <c r="T764" s="32"/>
      <c r="AE764" s="32"/>
      <c r="AL764" s="32"/>
      <c r="AN764" s="32"/>
    </row>
    <row r="765" ht="15.75" customHeight="1">
      <c r="I765" s="32"/>
      <c r="O765" s="32"/>
      <c r="T765" s="32"/>
      <c r="AE765" s="32"/>
      <c r="AL765" s="32"/>
      <c r="AN765" s="32"/>
    </row>
    <row r="766" ht="15.75" customHeight="1">
      <c r="I766" s="32"/>
      <c r="O766" s="32"/>
      <c r="T766" s="32"/>
      <c r="AE766" s="32"/>
      <c r="AL766" s="32"/>
      <c r="AN766" s="32"/>
    </row>
    <row r="767" ht="15.75" customHeight="1">
      <c r="I767" s="32"/>
      <c r="O767" s="32"/>
      <c r="T767" s="32"/>
      <c r="AE767" s="32"/>
      <c r="AL767" s="32"/>
      <c r="AN767" s="32"/>
    </row>
    <row r="768" ht="15.75" customHeight="1">
      <c r="I768" s="32"/>
      <c r="O768" s="32"/>
      <c r="T768" s="32"/>
      <c r="AE768" s="32"/>
      <c r="AL768" s="32"/>
      <c r="AN768" s="32"/>
    </row>
    <row r="769" ht="15.75" customHeight="1">
      <c r="I769" s="32"/>
      <c r="O769" s="32"/>
      <c r="T769" s="32"/>
      <c r="AE769" s="32"/>
      <c r="AL769" s="32"/>
      <c r="AN769" s="32"/>
    </row>
    <row r="770" ht="15.75" customHeight="1">
      <c r="I770" s="32"/>
      <c r="O770" s="32"/>
      <c r="T770" s="32"/>
      <c r="AE770" s="32"/>
      <c r="AL770" s="32"/>
      <c r="AN770" s="32"/>
    </row>
    <row r="771" ht="15.75" customHeight="1">
      <c r="I771" s="32"/>
      <c r="O771" s="32"/>
      <c r="T771" s="32"/>
      <c r="AE771" s="32"/>
      <c r="AL771" s="32"/>
      <c r="AN771" s="32"/>
    </row>
    <row r="772" ht="15.75" customHeight="1">
      <c r="I772" s="32"/>
      <c r="O772" s="32"/>
      <c r="T772" s="32"/>
      <c r="AE772" s="32"/>
      <c r="AL772" s="32"/>
      <c r="AN772" s="32"/>
    </row>
    <row r="773" ht="15.75" customHeight="1">
      <c r="I773" s="32"/>
      <c r="O773" s="32"/>
      <c r="T773" s="32"/>
      <c r="AE773" s="32"/>
      <c r="AL773" s="32"/>
      <c r="AN773" s="32"/>
    </row>
    <row r="774" ht="15.75" customHeight="1">
      <c r="I774" s="32"/>
      <c r="O774" s="32"/>
      <c r="T774" s="32"/>
      <c r="AE774" s="32"/>
      <c r="AL774" s="32"/>
      <c r="AN774" s="32"/>
    </row>
    <row r="775" ht="15.75" customHeight="1">
      <c r="I775" s="32"/>
      <c r="O775" s="32"/>
      <c r="T775" s="32"/>
      <c r="AE775" s="32"/>
      <c r="AL775" s="32"/>
      <c r="AN775" s="32"/>
    </row>
    <row r="776" ht="15.75" customHeight="1">
      <c r="I776" s="32"/>
      <c r="O776" s="32"/>
      <c r="T776" s="32"/>
      <c r="AE776" s="32"/>
      <c r="AL776" s="32"/>
      <c r="AN776" s="32"/>
    </row>
    <row r="777" ht="15.75" customHeight="1">
      <c r="I777" s="32"/>
      <c r="O777" s="32"/>
      <c r="T777" s="32"/>
      <c r="AE777" s="32"/>
      <c r="AL777" s="32"/>
      <c r="AN777" s="32"/>
    </row>
    <row r="778" ht="15.75" customHeight="1">
      <c r="I778" s="32"/>
      <c r="O778" s="32"/>
      <c r="T778" s="32"/>
      <c r="AE778" s="32"/>
      <c r="AL778" s="32"/>
      <c r="AN778" s="32"/>
    </row>
    <row r="779" ht="15.75" customHeight="1">
      <c r="I779" s="32"/>
      <c r="O779" s="32"/>
      <c r="T779" s="32"/>
      <c r="AE779" s="32"/>
      <c r="AL779" s="32"/>
      <c r="AN779" s="32"/>
    </row>
    <row r="780" ht="15.75" customHeight="1">
      <c r="I780" s="32"/>
      <c r="O780" s="32"/>
      <c r="T780" s="32"/>
      <c r="AE780" s="32"/>
      <c r="AL780" s="32"/>
      <c r="AN780" s="32"/>
    </row>
    <row r="781" ht="15.75" customHeight="1">
      <c r="I781" s="32"/>
      <c r="O781" s="32"/>
      <c r="T781" s="32"/>
      <c r="AE781" s="32"/>
      <c r="AL781" s="32"/>
      <c r="AN781" s="32"/>
    </row>
    <row r="782" ht="15.75" customHeight="1">
      <c r="I782" s="32"/>
      <c r="O782" s="32"/>
      <c r="T782" s="32"/>
      <c r="AE782" s="32"/>
      <c r="AL782" s="32"/>
      <c r="AN782" s="32"/>
    </row>
    <row r="783" ht="15.75" customHeight="1">
      <c r="I783" s="32"/>
      <c r="O783" s="32"/>
      <c r="T783" s="32"/>
      <c r="AE783" s="32"/>
      <c r="AL783" s="32"/>
      <c r="AN783" s="32"/>
    </row>
    <row r="784" ht="15.75" customHeight="1">
      <c r="I784" s="32"/>
      <c r="O784" s="32"/>
      <c r="T784" s="32"/>
      <c r="AE784" s="32"/>
      <c r="AL784" s="32"/>
      <c r="AN784" s="32"/>
    </row>
    <row r="785" ht="15.75" customHeight="1">
      <c r="I785" s="32"/>
      <c r="O785" s="32"/>
      <c r="T785" s="32"/>
      <c r="AE785" s="32"/>
      <c r="AL785" s="32"/>
      <c r="AN785" s="32"/>
    </row>
    <row r="786" ht="15.75" customHeight="1">
      <c r="I786" s="32"/>
      <c r="O786" s="32"/>
      <c r="T786" s="32"/>
      <c r="AE786" s="32"/>
      <c r="AL786" s="32"/>
      <c r="AN786" s="32"/>
    </row>
    <row r="787" ht="15.75" customHeight="1">
      <c r="I787" s="32"/>
      <c r="O787" s="32"/>
      <c r="T787" s="32"/>
      <c r="AE787" s="32"/>
      <c r="AL787" s="32"/>
      <c r="AN787" s="32"/>
    </row>
    <row r="788" ht="15.75" customHeight="1">
      <c r="I788" s="32"/>
      <c r="O788" s="32"/>
      <c r="T788" s="32"/>
      <c r="AE788" s="32"/>
      <c r="AL788" s="32"/>
      <c r="AN788" s="32"/>
    </row>
    <row r="789" ht="15.75" customHeight="1">
      <c r="I789" s="32"/>
      <c r="O789" s="32"/>
      <c r="T789" s="32"/>
      <c r="AE789" s="32"/>
      <c r="AL789" s="32"/>
      <c r="AN789" s="32"/>
    </row>
    <row r="790" ht="15.75" customHeight="1">
      <c r="I790" s="32"/>
      <c r="O790" s="32"/>
      <c r="T790" s="32"/>
      <c r="AE790" s="32"/>
      <c r="AL790" s="32"/>
      <c r="AN790" s="32"/>
    </row>
    <row r="791" ht="15.75" customHeight="1">
      <c r="I791" s="32"/>
      <c r="O791" s="32"/>
      <c r="T791" s="32"/>
      <c r="AE791" s="32"/>
      <c r="AL791" s="32"/>
      <c r="AN791" s="32"/>
    </row>
    <row r="792" ht="15.75" customHeight="1">
      <c r="I792" s="32"/>
      <c r="O792" s="32"/>
      <c r="T792" s="32"/>
      <c r="AE792" s="32"/>
      <c r="AL792" s="32"/>
      <c r="AN792" s="32"/>
    </row>
    <row r="793" ht="15.75" customHeight="1">
      <c r="I793" s="32"/>
      <c r="O793" s="32"/>
      <c r="T793" s="32"/>
      <c r="AE793" s="32"/>
      <c r="AL793" s="32"/>
      <c r="AN793" s="32"/>
    </row>
    <row r="794" ht="15.75" customHeight="1">
      <c r="I794" s="32"/>
      <c r="O794" s="32"/>
      <c r="T794" s="32"/>
      <c r="AE794" s="32"/>
      <c r="AL794" s="32"/>
      <c r="AN794" s="32"/>
    </row>
    <row r="795" ht="15.75" customHeight="1">
      <c r="I795" s="32"/>
      <c r="O795" s="32"/>
      <c r="T795" s="32"/>
      <c r="AE795" s="32"/>
      <c r="AL795" s="32"/>
      <c r="AN795" s="32"/>
    </row>
    <row r="796" ht="15.75" customHeight="1">
      <c r="I796" s="32"/>
      <c r="O796" s="32"/>
      <c r="T796" s="32"/>
      <c r="AE796" s="32"/>
      <c r="AL796" s="32"/>
      <c r="AN796" s="32"/>
    </row>
    <row r="797" ht="15.75" customHeight="1">
      <c r="I797" s="32"/>
      <c r="O797" s="32"/>
      <c r="T797" s="32"/>
      <c r="AE797" s="32"/>
      <c r="AL797" s="32"/>
      <c r="AN797" s="32"/>
    </row>
    <row r="798" ht="15.75" customHeight="1">
      <c r="I798" s="32"/>
      <c r="O798" s="32"/>
      <c r="T798" s="32"/>
      <c r="AE798" s="32"/>
      <c r="AL798" s="32"/>
      <c r="AN798" s="32"/>
    </row>
    <row r="799" ht="15.75" customHeight="1">
      <c r="I799" s="32"/>
      <c r="O799" s="32"/>
      <c r="T799" s="32"/>
      <c r="AE799" s="32"/>
      <c r="AL799" s="32"/>
      <c r="AN799" s="32"/>
    </row>
    <row r="800" ht="15.75" customHeight="1">
      <c r="I800" s="32"/>
      <c r="O800" s="32"/>
      <c r="T800" s="32"/>
      <c r="AE800" s="32"/>
      <c r="AL800" s="32"/>
      <c r="AN800" s="32"/>
    </row>
    <row r="801" ht="15.75" customHeight="1">
      <c r="I801" s="32"/>
      <c r="O801" s="32"/>
      <c r="T801" s="32"/>
      <c r="AE801" s="32"/>
      <c r="AL801" s="32"/>
      <c r="AN801" s="32"/>
    </row>
    <row r="802" ht="15.75" customHeight="1">
      <c r="I802" s="32"/>
      <c r="O802" s="32"/>
      <c r="T802" s="32"/>
      <c r="AE802" s="32"/>
      <c r="AL802" s="32"/>
      <c r="AN802" s="32"/>
    </row>
    <row r="803" ht="15.75" customHeight="1">
      <c r="I803" s="32"/>
      <c r="O803" s="32"/>
      <c r="T803" s="32"/>
      <c r="AE803" s="32"/>
      <c r="AL803" s="32"/>
      <c r="AN803" s="32"/>
    </row>
    <row r="804" ht="15.75" customHeight="1">
      <c r="I804" s="32"/>
      <c r="O804" s="32"/>
      <c r="T804" s="32"/>
      <c r="AE804" s="32"/>
      <c r="AL804" s="32"/>
      <c r="AN804" s="32"/>
    </row>
    <row r="805" ht="15.75" customHeight="1">
      <c r="I805" s="32"/>
      <c r="O805" s="32"/>
      <c r="T805" s="32"/>
      <c r="AE805" s="32"/>
      <c r="AL805" s="32"/>
      <c r="AN805" s="32"/>
    </row>
    <row r="806" ht="15.75" customHeight="1">
      <c r="I806" s="32"/>
      <c r="O806" s="32"/>
      <c r="T806" s="32"/>
      <c r="AE806" s="32"/>
      <c r="AL806" s="32"/>
      <c r="AN806" s="32"/>
    </row>
    <row r="807" ht="15.75" customHeight="1">
      <c r="I807" s="32"/>
      <c r="O807" s="32"/>
      <c r="T807" s="32"/>
      <c r="AE807" s="32"/>
      <c r="AL807" s="32"/>
      <c r="AN807" s="32"/>
    </row>
    <row r="808" ht="15.75" customHeight="1">
      <c r="I808" s="32"/>
      <c r="O808" s="32"/>
      <c r="T808" s="32"/>
      <c r="AE808" s="32"/>
      <c r="AL808" s="32"/>
      <c r="AN808" s="32"/>
    </row>
    <row r="809" ht="15.75" customHeight="1">
      <c r="I809" s="32"/>
      <c r="O809" s="32"/>
      <c r="T809" s="32"/>
      <c r="AE809" s="32"/>
      <c r="AL809" s="32"/>
      <c r="AN809" s="32"/>
    </row>
    <row r="810" ht="15.75" customHeight="1">
      <c r="I810" s="32"/>
      <c r="O810" s="32"/>
      <c r="T810" s="32"/>
      <c r="AE810" s="32"/>
      <c r="AL810" s="32"/>
      <c r="AN810" s="32"/>
    </row>
    <row r="811" ht="15.75" customHeight="1">
      <c r="I811" s="32"/>
      <c r="O811" s="32"/>
      <c r="T811" s="32"/>
      <c r="AE811" s="32"/>
      <c r="AL811" s="32"/>
      <c r="AN811" s="32"/>
    </row>
    <row r="812" ht="15.75" customHeight="1">
      <c r="I812" s="32"/>
      <c r="O812" s="32"/>
      <c r="T812" s="32"/>
      <c r="AE812" s="32"/>
      <c r="AL812" s="32"/>
      <c r="AN812" s="32"/>
    </row>
    <row r="813" ht="15.75" customHeight="1">
      <c r="I813" s="32"/>
      <c r="O813" s="32"/>
      <c r="T813" s="32"/>
      <c r="AE813" s="32"/>
      <c r="AL813" s="32"/>
      <c r="AN813" s="32"/>
    </row>
    <row r="814" ht="15.75" customHeight="1">
      <c r="I814" s="32"/>
      <c r="O814" s="32"/>
      <c r="T814" s="32"/>
      <c r="AE814" s="32"/>
      <c r="AL814" s="32"/>
      <c r="AN814" s="32"/>
    </row>
    <row r="815" ht="15.75" customHeight="1">
      <c r="I815" s="32"/>
      <c r="O815" s="32"/>
      <c r="T815" s="32"/>
      <c r="AE815" s="32"/>
      <c r="AL815" s="32"/>
      <c r="AN815" s="32"/>
    </row>
    <row r="816" ht="15.75" customHeight="1">
      <c r="I816" s="32"/>
      <c r="O816" s="32"/>
      <c r="T816" s="32"/>
      <c r="AE816" s="32"/>
      <c r="AL816" s="32"/>
      <c r="AN816" s="32"/>
    </row>
    <row r="817" ht="15.75" customHeight="1">
      <c r="I817" s="32"/>
      <c r="O817" s="32"/>
      <c r="T817" s="32"/>
      <c r="AE817" s="32"/>
      <c r="AL817" s="32"/>
      <c r="AN817" s="32"/>
    </row>
    <row r="818" ht="15.75" customHeight="1">
      <c r="I818" s="32"/>
      <c r="O818" s="32"/>
      <c r="T818" s="32"/>
      <c r="AE818" s="32"/>
      <c r="AL818" s="32"/>
      <c r="AN818" s="32"/>
    </row>
    <row r="819" ht="15.75" customHeight="1">
      <c r="I819" s="32"/>
      <c r="O819" s="32"/>
      <c r="T819" s="32"/>
      <c r="AE819" s="32"/>
      <c r="AL819" s="32"/>
      <c r="AN819" s="32"/>
    </row>
    <row r="820" ht="15.75" customHeight="1">
      <c r="I820" s="32"/>
      <c r="O820" s="32"/>
      <c r="T820" s="32"/>
      <c r="AE820" s="32"/>
      <c r="AL820" s="32"/>
      <c r="AN820" s="32"/>
    </row>
    <row r="821" ht="15.75" customHeight="1">
      <c r="I821" s="32"/>
      <c r="O821" s="32"/>
      <c r="T821" s="32"/>
      <c r="AE821" s="32"/>
      <c r="AL821" s="32"/>
      <c r="AN821" s="32"/>
    </row>
    <row r="822" ht="15.75" customHeight="1">
      <c r="I822" s="32"/>
      <c r="O822" s="32"/>
      <c r="T822" s="32"/>
      <c r="AE822" s="32"/>
      <c r="AL822" s="32"/>
      <c r="AN822" s="32"/>
    </row>
    <row r="823" ht="15.75" customHeight="1">
      <c r="I823" s="32"/>
      <c r="O823" s="32"/>
      <c r="T823" s="32"/>
      <c r="AE823" s="32"/>
      <c r="AL823" s="32"/>
      <c r="AN823" s="32"/>
    </row>
    <row r="824" ht="15.75" customHeight="1">
      <c r="I824" s="32"/>
      <c r="O824" s="32"/>
      <c r="T824" s="32"/>
      <c r="AE824" s="32"/>
      <c r="AL824" s="32"/>
      <c r="AN824" s="32"/>
    </row>
    <row r="825" ht="15.75" customHeight="1">
      <c r="I825" s="32"/>
      <c r="O825" s="32"/>
      <c r="T825" s="32"/>
      <c r="AE825" s="32"/>
      <c r="AL825" s="32"/>
      <c r="AN825" s="32"/>
    </row>
    <row r="826" ht="15.75" customHeight="1">
      <c r="I826" s="32"/>
      <c r="O826" s="32"/>
      <c r="T826" s="32"/>
      <c r="AE826" s="32"/>
      <c r="AL826" s="32"/>
      <c r="AN826" s="32"/>
    </row>
    <row r="827" ht="15.75" customHeight="1">
      <c r="I827" s="32"/>
      <c r="O827" s="32"/>
      <c r="T827" s="32"/>
      <c r="AE827" s="32"/>
      <c r="AL827" s="32"/>
      <c r="AN827" s="32"/>
    </row>
    <row r="828" ht="15.75" customHeight="1">
      <c r="I828" s="32"/>
      <c r="O828" s="32"/>
      <c r="T828" s="32"/>
      <c r="AE828" s="32"/>
      <c r="AL828" s="32"/>
      <c r="AN828" s="32"/>
    </row>
    <row r="829" ht="15.75" customHeight="1">
      <c r="I829" s="32"/>
      <c r="O829" s="32"/>
      <c r="T829" s="32"/>
      <c r="AE829" s="32"/>
      <c r="AL829" s="32"/>
      <c r="AN829" s="32"/>
    </row>
    <row r="830" ht="15.75" customHeight="1">
      <c r="I830" s="32"/>
      <c r="O830" s="32"/>
      <c r="T830" s="32"/>
      <c r="AE830" s="32"/>
      <c r="AL830" s="32"/>
      <c r="AN830" s="32"/>
    </row>
    <row r="831" ht="15.75" customHeight="1">
      <c r="I831" s="32"/>
      <c r="O831" s="32"/>
      <c r="T831" s="32"/>
      <c r="AE831" s="32"/>
      <c r="AL831" s="32"/>
      <c r="AN831" s="32"/>
    </row>
    <row r="832" ht="15.75" customHeight="1">
      <c r="I832" s="32"/>
      <c r="O832" s="32"/>
      <c r="T832" s="32"/>
      <c r="AE832" s="32"/>
      <c r="AL832" s="32"/>
      <c r="AN832" s="32"/>
    </row>
    <row r="833" ht="15.75" customHeight="1">
      <c r="I833" s="32"/>
      <c r="O833" s="32"/>
      <c r="T833" s="32"/>
      <c r="AE833" s="32"/>
      <c r="AL833" s="32"/>
      <c r="AN833" s="32"/>
    </row>
    <row r="834" ht="15.75" customHeight="1">
      <c r="I834" s="32"/>
      <c r="O834" s="32"/>
      <c r="T834" s="32"/>
      <c r="AE834" s="32"/>
      <c r="AL834" s="32"/>
      <c r="AN834" s="32"/>
    </row>
    <row r="835" ht="15.75" customHeight="1">
      <c r="I835" s="32"/>
      <c r="O835" s="32"/>
      <c r="T835" s="32"/>
      <c r="AE835" s="32"/>
      <c r="AL835" s="32"/>
      <c r="AN835" s="32"/>
    </row>
    <row r="836" ht="15.75" customHeight="1">
      <c r="I836" s="32"/>
      <c r="O836" s="32"/>
      <c r="T836" s="32"/>
      <c r="AE836" s="32"/>
      <c r="AL836" s="32"/>
      <c r="AN836" s="32"/>
    </row>
    <row r="837" ht="15.75" customHeight="1">
      <c r="I837" s="32"/>
      <c r="O837" s="32"/>
      <c r="T837" s="32"/>
      <c r="AE837" s="32"/>
      <c r="AL837" s="32"/>
      <c r="AN837" s="32"/>
    </row>
    <row r="838" ht="15.75" customHeight="1">
      <c r="I838" s="32"/>
      <c r="O838" s="32"/>
      <c r="T838" s="32"/>
      <c r="AE838" s="32"/>
      <c r="AL838" s="32"/>
      <c r="AN838" s="32"/>
    </row>
    <row r="839" ht="15.75" customHeight="1">
      <c r="I839" s="32"/>
      <c r="O839" s="32"/>
      <c r="T839" s="32"/>
      <c r="AE839" s="32"/>
      <c r="AL839" s="32"/>
      <c r="AN839" s="32"/>
    </row>
    <row r="840" ht="15.75" customHeight="1">
      <c r="I840" s="32"/>
      <c r="O840" s="32"/>
      <c r="T840" s="32"/>
      <c r="AE840" s="32"/>
      <c r="AL840" s="32"/>
      <c r="AN840" s="32"/>
    </row>
    <row r="841" ht="15.75" customHeight="1">
      <c r="I841" s="32"/>
      <c r="O841" s="32"/>
      <c r="T841" s="32"/>
      <c r="AE841" s="32"/>
      <c r="AL841" s="32"/>
      <c r="AN841" s="32"/>
    </row>
    <row r="842" ht="15.75" customHeight="1">
      <c r="I842" s="32"/>
      <c r="O842" s="32"/>
      <c r="T842" s="32"/>
      <c r="AE842" s="32"/>
      <c r="AL842" s="32"/>
      <c r="AN842" s="32"/>
    </row>
    <row r="843" ht="15.75" customHeight="1">
      <c r="I843" s="32"/>
      <c r="O843" s="32"/>
      <c r="T843" s="32"/>
      <c r="AE843" s="32"/>
      <c r="AL843" s="32"/>
      <c r="AN843" s="32"/>
    </row>
    <row r="844" ht="15.75" customHeight="1">
      <c r="I844" s="32"/>
      <c r="O844" s="32"/>
      <c r="T844" s="32"/>
      <c r="AE844" s="32"/>
      <c r="AL844" s="32"/>
      <c r="AN844" s="32"/>
    </row>
    <row r="845" ht="15.75" customHeight="1">
      <c r="I845" s="32"/>
      <c r="O845" s="32"/>
      <c r="T845" s="32"/>
      <c r="AE845" s="32"/>
      <c r="AL845" s="32"/>
      <c r="AN845" s="32"/>
    </row>
    <row r="846" ht="15.75" customHeight="1">
      <c r="I846" s="32"/>
      <c r="O846" s="32"/>
      <c r="T846" s="32"/>
      <c r="AE846" s="32"/>
      <c r="AL846" s="32"/>
      <c r="AN846" s="32"/>
    </row>
    <row r="847" ht="15.75" customHeight="1">
      <c r="I847" s="32"/>
      <c r="O847" s="32"/>
      <c r="T847" s="32"/>
      <c r="AE847" s="32"/>
      <c r="AL847" s="32"/>
      <c r="AN847" s="32"/>
    </row>
    <row r="848" ht="15.75" customHeight="1">
      <c r="I848" s="32"/>
      <c r="O848" s="32"/>
      <c r="T848" s="32"/>
      <c r="AE848" s="32"/>
      <c r="AL848" s="32"/>
      <c r="AN848" s="32"/>
    </row>
    <row r="849" ht="15.75" customHeight="1">
      <c r="I849" s="32"/>
      <c r="O849" s="32"/>
      <c r="T849" s="32"/>
      <c r="AE849" s="32"/>
      <c r="AL849" s="32"/>
      <c r="AN849" s="32"/>
    </row>
    <row r="850" ht="15.75" customHeight="1">
      <c r="I850" s="32"/>
      <c r="O850" s="32"/>
      <c r="T850" s="32"/>
      <c r="AE850" s="32"/>
      <c r="AL850" s="32"/>
      <c r="AN850" s="32"/>
    </row>
    <row r="851" ht="15.75" customHeight="1">
      <c r="I851" s="32"/>
      <c r="O851" s="32"/>
      <c r="T851" s="32"/>
      <c r="AE851" s="32"/>
      <c r="AL851" s="32"/>
      <c r="AN851" s="32"/>
    </row>
    <row r="852" ht="15.75" customHeight="1">
      <c r="I852" s="32"/>
      <c r="O852" s="32"/>
      <c r="T852" s="32"/>
      <c r="AE852" s="32"/>
      <c r="AL852" s="32"/>
      <c r="AN852" s="32"/>
    </row>
    <row r="853" ht="15.75" customHeight="1">
      <c r="I853" s="32"/>
      <c r="O853" s="32"/>
      <c r="T853" s="32"/>
      <c r="AE853" s="32"/>
      <c r="AL853" s="32"/>
      <c r="AN853" s="32"/>
    </row>
    <row r="854" ht="15.75" customHeight="1">
      <c r="I854" s="32"/>
      <c r="O854" s="32"/>
      <c r="T854" s="32"/>
      <c r="AE854" s="32"/>
      <c r="AL854" s="32"/>
      <c r="AN854" s="32"/>
    </row>
    <row r="855" ht="15.75" customHeight="1">
      <c r="I855" s="32"/>
      <c r="O855" s="32"/>
      <c r="T855" s="32"/>
      <c r="AE855" s="32"/>
      <c r="AL855" s="32"/>
      <c r="AN855" s="32"/>
    </row>
    <row r="856" ht="15.75" customHeight="1">
      <c r="I856" s="32"/>
      <c r="O856" s="32"/>
      <c r="T856" s="32"/>
      <c r="AE856" s="32"/>
      <c r="AL856" s="32"/>
      <c r="AN856" s="32"/>
    </row>
    <row r="857" ht="15.75" customHeight="1">
      <c r="I857" s="32"/>
      <c r="O857" s="32"/>
      <c r="T857" s="32"/>
      <c r="AE857" s="32"/>
      <c r="AL857" s="32"/>
      <c r="AN857" s="32"/>
    </row>
    <row r="858" ht="15.75" customHeight="1">
      <c r="I858" s="32"/>
      <c r="O858" s="32"/>
      <c r="T858" s="32"/>
      <c r="AE858" s="32"/>
      <c r="AL858" s="32"/>
      <c r="AN858" s="32"/>
    </row>
    <row r="859" ht="15.75" customHeight="1">
      <c r="I859" s="32"/>
      <c r="O859" s="32"/>
      <c r="T859" s="32"/>
      <c r="AE859" s="32"/>
      <c r="AL859" s="32"/>
      <c r="AN859" s="32"/>
    </row>
    <row r="860" ht="15.75" customHeight="1">
      <c r="I860" s="32"/>
      <c r="O860" s="32"/>
      <c r="T860" s="32"/>
      <c r="AE860" s="32"/>
      <c r="AL860" s="32"/>
      <c r="AN860" s="32"/>
    </row>
    <row r="861" ht="15.75" customHeight="1">
      <c r="I861" s="32"/>
      <c r="O861" s="32"/>
      <c r="T861" s="32"/>
      <c r="AE861" s="32"/>
      <c r="AL861" s="32"/>
      <c r="AN861" s="32"/>
    </row>
    <row r="862" ht="15.75" customHeight="1">
      <c r="I862" s="32"/>
      <c r="O862" s="32"/>
      <c r="T862" s="32"/>
      <c r="AE862" s="32"/>
      <c r="AL862" s="32"/>
      <c r="AN862" s="32"/>
    </row>
    <row r="863" ht="15.75" customHeight="1">
      <c r="I863" s="32"/>
      <c r="O863" s="32"/>
      <c r="T863" s="32"/>
      <c r="AE863" s="32"/>
      <c r="AL863" s="32"/>
      <c r="AN863" s="32"/>
    </row>
    <row r="864" ht="15.75" customHeight="1">
      <c r="I864" s="32"/>
      <c r="O864" s="32"/>
      <c r="T864" s="32"/>
      <c r="AE864" s="32"/>
      <c r="AL864" s="32"/>
      <c r="AN864" s="32"/>
    </row>
    <row r="865" ht="15.75" customHeight="1">
      <c r="I865" s="32"/>
      <c r="O865" s="32"/>
      <c r="T865" s="32"/>
      <c r="AE865" s="32"/>
      <c r="AL865" s="32"/>
      <c r="AN865" s="32"/>
    </row>
    <row r="866" ht="15.75" customHeight="1">
      <c r="I866" s="32"/>
      <c r="O866" s="32"/>
      <c r="T866" s="32"/>
      <c r="AE866" s="32"/>
      <c r="AL866" s="32"/>
      <c r="AN866" s="32"/>
    </row>
    <row r="867" ht="15.75" customHeight="1">
      <c r="I867" s="32"/>
      <c r="O867" s="32"/>
      <c r="T867" s="32"/>
      <c r="AE867" s="32"/>
      <c r="AL867" s="32"/>
      <c r="AN867" s="32"/>
    </row>
    <row r="868" ht="15.75" customHeight="1">
      <c r="I868" s="32"/>
      <c r="O868" s="32"/>
      <c r="T868" s="32"/>
      <c r="AE868" s="32"/>
      <c r="AL868" s="32"/>
      <c r="AN868" s="32"/>
    </row>
    <row r="869" ht="15.75" customHeight="1">
      <c r="I869" s="32"/>
      <c r="O869" s="32"/>
      <c r="T869" s="32"/>
      <c r="AE869" s="32"/>
      <c r="AL869" s="32"/>
      <c r="AN869" s="32"/>
    </row>
    <row r="870" ht="15.75" customHeight="1">
      <c r="I870" s="32"/>
      <c r="O870" s="32"/>
      <c r="T870" s="32"/>
      <c r="AE870" s="32"/>
      <c r="AL870" s="32"/>
      <c r="AN870" s="32"/>
    </row>
    <row r="871" ht="15.75" customHeight="1">
      <c r="I871" s="32"/>
      <c r="O871" s="32"/>
      <c r="T871" s="32"/>
      <c r="AE871" s="32"/>
      <c r="AL871" s="32"/>
      <c r="AN871" s="32"/>
    </row>
    <row r="872" ht="15.75" customHeight="1">
      <c r="I872" s="32"/>
      <c r="O872" s="32"/>
      <c r="T872" s="32"/>
      <c r="AE872" s="32"/>
      <c r="AL872" s="32"/>
      <c r="AN872" s="32"/>
    </row>
    <row r="873" ht="15.75" customHeight="1">
      <c r="I873" s="32"/>
      <c r="O873" s="32"/>
      <c r="T873" s="32"/>
      <c r="AE873" s="32"/>
      <c r="AL873" s="32"/>
      <c r="AN873" s="32"/>
    </row>
    <row r="874" ht="15.75" customHeight="1">
      <c r="I874" s="32"/>
      <c r="O874" s="32"/>
      <c r="T874" s="32"/>
      <c r="AE874" s="32"/>
      <c r="AL874" s="32"/>
      <c r="AN874" s="32"/>
    </row>
    <row r="875" ht="15.75" customHeight="1">
      <c r="I875" s="32"/>
      <c r="O875" s="32"/>
      <c r="T875" s="32"/>
      <c r="AE875" s="32"/>
      <c r="AL875" s="32"/>
      <c r="AN875" s="32"/>
    </row>
    <row r="876" ht="15.75" customHeight="1">
      <c r="I876" s="32"/>
      <c r="O876" s="32"/>
      <c r="T876" s="32"/>
      <c r="AE876" s="32"/>
      <c r="AL876" s="32"/>
      <c r="AN876" s="32"/>
    </row>
    <row r="877" ht="15.75" customHeight="1">
      <c r="I877" s="32"/>
      <c r="O877" s="32"/>
      <c r="T877" s="32"/>
      <c r="AE877" s="32"/>
      <c r="AL877" s="32"/>
      <c r="AN877" s="32"/>
    </row>
    <row r="878" ht="15.75" customHeight="1">
      <c r="I878" s="32"/>
      <c r="O878" s="32"/>
      <c r="T878" s="32"/>
      <c r="AE878" s="32"/>
      <c r="AL878" s="32"/>
      <c r="AN878" s="32"/>
    </row>
    <row r="879" ht="15.75" customHeight="1">
      <c r="I879" s="32"/>
      <c r="O879" s="32"/>
      <c r="T879" s="32"/>
      <c r="AE879" s="32"/>
      <c r="AL879" s="32"/>
      <c r="AN879" s="32"/>
    </row>
    <row r="880" ht="15.75" customHeight="1">
      <c r="I880" s="32"/>
      <c r="O880" s="32"/>
      <c r="T880" s="32"/>
      <c r="AE880" s="32"/>
      <c r="AL880" s="32"/>
      <c r="AN880" s="32"/>
    </row>
    <row r="881" ht="15.75" customHeight="1">
      <c r="I881" s="32"/>
      <c r="O881" s="32"/>
      <c r="T881" s="32"/>
      <c r="AE881" s="32"/>
      <c r="AL881" s="32"/>
      <c r="AN881" s="32"/>
    </row>
    <row r="882" ht="15.75" customHeight="1">
      <c r="I882" s="32"/>
      <c r="O882" s="32"/>
      <c r="T882" s="32"/>
      <c r="AE882" s="32"/>
      <c r="AL882" s="32"/>
      <c r="AN882" s="32"/>
    </row>
    <row r="883" ht="15.75" customHeight="1">
      <c r="I883" s="32"/>
      <c r="O883" s="32"/>
      <c r="T883" s="32"/>
      <c r="AE883" s="32"/>
      <c r="AL883" s="32"/>
      <c r="AN883" s="32"/>
    </row>
    <row r="884" ht="15.75" customHeight="1">
      <c r="I884" s="32"/>
      <c r="O884" s="32"/>
      <c r="T884" s="32"/>
      <c r="AE884" s="32"/>
      <c r="AL884" s="32"/>
      <c r="AN884" s="32"/>
    </row>
    <row r="885" ht="15.75" customHeight="1">
      <c r="I885" s="32"/>
      <c r="O885" s="32"/>
      <c r="T885" s="32"/>
      <c r="AE885" s="32"/>
      <c r="AL885" s="32"/>
      <c r="AN885" s="32"/>
    </row>
    <row r="886" ht="15.75" customHeight="1">
      <c r="I886" s="32"/>
      <c r="O886" s="32"/>
      <c r="T886" s="32"/>
      <c r="AE886" s="32"/>
      <c r="AL886" s="32"/>
      <c r="AN886" s="32"/>
    </row>
    <row r="887" ht="15.75" customHeight="1">
      <c r="I887" s="32"/>
      <c r="O887" s="32"/>
      <c r="T887" s="32"/>
      <c r="AE887" s="32"/>
      <c r="AL887" s="32"/>
      <c r="AN887" s="32"/>
    </row>
    <row r="888" ht="15.75" customHeight="1">
      <c r="I888" s="32"/>
      <c r="O888" s="32"/>
      <c r="T888" s="32"/>
      <c r="AE888" s="32"/>
      <c r="AL888" s="32"/>
      <c r="AN888" s="32"/>
    </row>
    <row r="889" ht="15.75" customHeight="1">
      <c r="I889" s="32"/>
      <c r="O889" s="32"/>
      <c r="T889" s="32"/>
      <c r="AE889" s="32"/>
      <c r="AL889" s="32"/>
      <c r="AN889" s="32"/>
    </row>
    <row r="890" ht="15.75" customHeight="1">
      <c r="I890" s="32"/>
      <c r="O890" s="32"/>
      <c r="T890" s="32"/>
      <c r="AE890" s="32"/>
      <c r="AL890" s="32"/>
      <c r="AN890" s="32"/>
    </row>
    <row r="891" ht="15.75" customHeight="1">
      <c r="I891" s="32"/>
      <c r="O891" s="32"/>
      <c r="T891" s="32"/>
      <c r="AE891" s="32"/>
      <c r="AL891" s="32"/>
      <c r="AN891" s="32"/>
    </row>
    <row r="892" ht="15.75" customHeight="1">
      <c r="I892" s="32"/>
      <c r="O892" s="32"/>
      <c r="T892" s="32"/>
      <c r="AE892" s="32"/>
      <c r="AL892" s="32"/>
      <c r="AN892" s="32"/>
    </row>
    <row r="893" ht="15.75" customHeight="1">
      <c r="I893" s="32"/>
      <c r="O893" s="32"/>
      <c r="T893" s="32"/>
      <c r="AE893" s="32"/>
      <c r="AL893" s="32"/>
      <c r="AN893" s="32"/>
    </row>
    <row r="894" ht="15.75" customHeight="1">
      <c r="I894" s="32"/>
      <c r="O894" s="32"/>
      <c r="T894" s="32"/>
      <c r="AE894" s="32"/>
      <c r="AL894" s="32"/>
      <c r="AN894" s="32"/>
    </row>
    <row r="895" ht="15.75" customHeight="1">
      <c r="I895" s="32"/>
      <c r="O895" s="32"/>
      <c r="T895" s="32"/>
      <c r="AE895" s="32"/>
      <c r="AL895" s="32"/>
      <c r="AN895" s="32"/>
    </row>
    <row r="896" ht="15.75" customHeight="1">
      <c r="I896" s="32"/>
      <c r="O896" s="32"/>
      <c r="T896" s="32"/>
      <c r="AE896" s="32"/>
      <c r="AL896" s="32"/>
      <c r="AN896" s="32"/>
    </row>
    <row r="897" ht="15.75" customHeight="1">
      <c r="I897" s="32"/>
      <c r="O897" s="32"/>
      <c r="T897" s="32"/>
      <c r="AE897" s="32"/>
      <c r="AL897" s="32"/>
      <c r="AN897" s="32"/>
    </row>
    <row r="898" ht="15.75" customHeight="1">
      <c r="I898" s="32"/>
      <c r="O898" s="32"/>
      <c r="T898" s="32"/>
      <c r="AE898" s="32"/>
      <c r="AL898" s="32"/>
      <c r="AN898" s="32"/>
    </row>
    <row r="899" ht="15.75" customHeight="1">
      <c r="I899" s="32"/>
      <c r="O899" s="32"/>
      <c r="T899" s="32"/>
      <c r="AE899" s="32"/>
      <c r="AL899" s="32"/>
      <c r="AN899" s="32"/>
    </row>
    <row r="900" ht="15.75" customHeight="1">
      <c r="I900" s="32"/>
      <c r="O900" s="32"/>
      <c r="T900" s="32"/>
      <c r="AE900" s="32"/>
      <c r="AL900" s="32"/>
      <c r="AN900" s="32"/>
    </row>
    <row r="901" ht="15.75" customHeight="1">
      <c r="I901" s="32"/>
      <c r="O901" s="32"/>
      <c r="T901" s="32"/>
      <c r="AE901" s="32"/>
      <c r="AL901" s="32"/>
      <c r="AN901" s="32"/>
    </row>
    <row r="902" ht="15.75" customHeight="1">
      <c r="I902" s="32"/>
      <c r="O902" s="32"/>
      <c r="T902" s="32"/>
      <c r="AE902" s="32"/>
      <c r="AL902" s="32"/>
      <c r="AN902" s="32"/>
    </row>
    <row r="903" ht="15.75" customHeight="1">
      <c r="I903" s="32"/>
      <c r="O903" s="32"/>
      <c r="T903" s="32"/>
      <c r="AE903" s="32"/>
      <c r="AL903" s="32"/>
      <c r="AN903" s="32"/>
    </row>
    <row r="904" ht="15.75" customHeight="1">
      <c r="I904" s="32"/>
      <c r="O904" s="32"/>
      <c r="T904" s="32"/>
      <c r="AE904" s="32"/>
      <c r="AL904" s="32"/>
      <c r="AN904" s="32"/>
    </row>
    <row r="905" ht="15.75" customHeight="1">
      <c r="I905" s="32"/>
      <c r="O905" s="32"/>
      <c r="T905" s="32"/>
      <c r="AE905" s="32"/>
      <c r="AL905" s="32"/>
      <c r="AN905" s="32"/>
    </row>
    <row r="906" ht="15.75" customHeight="1">
      <c r="I906" s="32"/>
      <c r="O906" s="32"/>
      <c r="T906" s="32"/>
      <c r="AE906" s="32"/>
      <c r="AL906" s="32"/>
      <c r="AN906" s="32"/>
    </row>
    <row r="907" ht="15.75" customHeight="1">
      <c r="I907" s="32"/>
      <c r="O907" s="32"/>
      <c r="T907" s="32"/>
      <c r="AE907" s="32"/>
      <c r="AL907" s="32"/>
      <c r="AN907" s="32"/>
    </row>
    <row r="908" ht="15.75" customHeight="1">
      <c r="I908" s="32"/>
      <c r="O908" s="32"/>
      <c r="T908" s="32"/>
      <c r="AE908" s="32"/>
      <c r="AL908" s="32"/>
      <c r="AN908" s="32"/>
    </row>
    <row r="909" ht="15.75" customHeight="1">
      <c r="I909" s="32"/>
      <c r="O909" s="32"/>
      <c r="T909" s="32"/>
      <c r="AE909" s="32"/>
      <c r="AL909" s="32"/>
      <c r="AN909" s="32"/>
    </row>
    <row r="910" ht="15.75" customHeight="1">
      <c r="I910" s="32"/>
      <c r="O910" s="32"/>
      <c r="T910" s="32"/>
      <c r="AE910" s="32"/>
      <c r="AL910" s="32"/>
      <c r="AN910" s="32"/>
    </row>
    <row r="911" ht="15.75" customHeight="1">
      <c r="I911" s="32"/>
      <c r="O911" s="32"/>
      <c r="T911" s="32"/>
      <c r="AE911" s="32"/>
      <c r="AL911" s="32"/>
      <c r="AN911" s="32"/>
    </row>
    <row r="912" ht="15.75" customHeight="1">
      <c r="I912" s="32"/>
      <c r="O912" s="32"/>
      <c r="T912" s="32"/>
      <c r="AE912" s="32"/>
      <c r="AL912" s="32"/>
      <c r="AN912" s="32"/>
    </row>
    <row r="913" ht="15.75" customHeight="1">
      <c r="I913" s="32"/>
      <c r="O913" s="32"/>
      <c r="T913" s="32"/>
      <c r="AE913" s="32"/>
      <c r="AL913" s="32"/>
      <c r="AN913" s="32"/>
    </row>
    <row r="914" ht="15.75" customHeight="1">
      <c r="I914" s="32"/>
      <c r="O914" s="32"/>
      <c r="T914" s="32"/>
      <c r="AE914" s="32"/>
      <c r="AL914" s="32"/>
      <c r="AN914" s="32"/>
    </row>
    <row r="915" ht="15.75" customHeight="1">
      <c r="I915" s="32"/>
      <c r="O915" s="32"/>
      <c r="T915" s="32"/>
      <c r="AE915" s="32"/>
      <c r="AL915" s="32"/>
      <c r="AN915" s="32"/>
    </row>
    <row r="916" ht="15.75" customHeight="1">
      <c r="I916" s="32"/>
      <c r="O916" s="32"/>
      <c r="T916" s="32"/>
      <c r="AE916" s="32"/>
      <c r="AL916" s="32"/>
      <c r="AN916" s="32"/>
    </row>
    <row r="917" ht="15.75" customHeight="1">
      <c r="I917" s="32"/>
      <c r="O917" s="32"/>
      <c r="T917" s="32"/>
      <c r="AE917" s="32"/>
      <c r="AL917" s="32"/>
      <c r="AN917" s="32"/>
    </row>
    <row r="918" ht="15.75" customHeight="1">
      <c r="I918" s="32"/>
      <c r="O918" s="32"/>
      <c r="T918" s="32"/>
      <c r="AE918" s="32"/>
      <c r="AL918" s="32"/>
      <c r="AN918" s="32"/>
    </row>
    <row r="919" ht="15.75" customHeight="1">
      <c r="I919" s="32"/>
      <c r="O919" s="32"/>
      <c r="T919" s="32"/>
      <c r="AE919" s="32"/>
      <c r="AL919" s="32"/>
      <c r="AN919" s="32"/>
    </row>
    <row r="920" ht="15.75" customHeight="1">
      <c r="I920" s="32"/>
      <c r="O920" s="32"/>
      <c r="T920" s="32"/>
      <c r="AE920" s="32"/>
      <c r="AL920" s="32"/>
      <c r="AN920" s="32"/>
    </row>
    <row r="921" ht="15.75" customHeight="1">
      <c r="I921" s="32"/>
      <c r="O921" s="32"/>
      <c r="T921" s="32"/>
      <c r="AE921" s="32"/>
      <c r="AL921" s="32"/>
      <c r="AN921" s="32"/>
    </row>
    <row r="922" ht="15.75" customHeight="1">
      <c r="I922" s="32"/>
      <c r="O922" s="32"/>
      <c r="T922" s="32"/>
      <c r="AE922" s="32"/>
      <c r="AL922" s="32"/>
      <c r="AN922" s="32"/>
    </row>
    <row r="923" ht="15.75" customHeight="1">
      <c r="I923" s="32"/>
      <c r="O923" s="32"/>
      <c r="T923" s="32"/>
      <c r="AE923" s="32"/>
      <c r="AL923" s="32"/>
      <c r="AN923" s="32"/>
    </row>
    <row r="924" ht="15.75" customHeight="1">
      <c r="I924" s="32"/>
      <c r="O924" s="32"/>
      <c r="T924" s="32"/>
      <c r="AE924" s="32"/>
      <c r="AL924" s="32"/>
      <c r="AN924" s="32"/>
    </row>
    <row r="925" ht="15.75" customHeight="1">
      <c r="I925" s="32"/>
      <c r="O925" s="32"/>
      <c r="T925" s="32"/>
      <c r="AE925" s="32"/>
      <c r="AL925" s="32"/>
      <c r="AN925" s="32"/>
    </row>
    <row r="926" ht="15.75" customHeight="1">
      <c r="I926" s="32"/>
      <c r="O926" s="32"/>
      <c r="T926" s="32"/>
      <c r="AE926" s="32"/>
      <c r="AL926" s="32"/>
      <c r="AN926" s="32"/>
    </row>
    <row r="927" ht="15.75" customHeight="1">
      <c r="I927" s="32"/>
      <c r="O927" s="32"/>
      <c r="T927" s="32"/>
      <c r="AE927" s="32"/>
      <c r="AL927" s="32"/>
      <c r="AN927" s="32"/>
    </row>
    <row r="928" ht="15.75" customHeight="1">
      <c r="I928" s="32"/>
      <c r="O928" s="32"/>
      <c r="T928" s="32"/>
      <c r="AE928" s="32"/>
      <c r="AL928" s="32"/>
      <c r="AN928" s="32"/>
    </row>
    <row r="929" ht="15.75" customHeight="1">
      <c r="I929" s="32"/>
      <c r="O929" s="32"/>
      <c r="T929" s="32"/>
      <c r="AE929" s="32"/>
      <c r="AL929" s="32"/>
      <c r="AN929" s="32"/>
    </row>
    <row r="930" ht="15.75" customHeight="1">
      <c r="I930" s="32"/>
      <c r="O930" s="32"/>
      <c r="T930" s="32"/>
      <c r="AE930" s="32"/>
      <c r="AL930" s="32"/>
      <c r="AN930" s="32"/>
    </row>
    <row r="931" ht="15.75" customHeight="1">
      <c r="I931" s="32"/>
      <c r="O931" s="32"/>
      <c r="T931" s="32"/>
      <c r="AE931" s="32"/>
      <c r="AL931" s="32"/>
      <c r="AN931" s="32"/>
    </row>
    <row r="932" ht="15.75" customHeight="1">
      <c r="I932" s="32"/>
      <c r="O932" s="32"/>
      <c r="T932" s="32"/>
      <c r="AE932" s="32"/>
      <c r="AL932" s="32"/>
      <c r="AN932" s="32"/>
    </row>
    <row r="933" ht="15.75" customHeight="1">
      <c r="I933" s="32"/>
      <c r="O933" s="32"/>
      <c r="T933" s="32"/>
      <c r="AE933" s="32"/>
      <c r="AL933" s="32"/>
      <c r="AN933" s="32"/>
    </row>
    <row r="934" ht="15.75" customHeight="1">
      <c r="I934" s="32"/>
      <c r="O934" s="32"/>
      <c r="T934" s="32"/>
      <c r="AE934" s="32"/>
      <c r="AL934" s="32"/>
      <c r="AN934" s="32"/>
    </row>
    <row r="935" ht="15.75" customHeight="1">
      <c r="I935" s="32"/>
      <c r="O935" s="32"/>
      <c r="T935" s="32"/>
      <c r="AE935" s="32"/>
      <c r="AL935" s="32"/>
      <c r="AN935" s="32"/>
    </row>
    <row r="936" ht="15.75" customHeight="1">
      <c r="I936" s="32"/>
      <c r="O936" s="32"/>
      <c r="T936" s="32"/>
      <c r="AE936" s="32"/>
      <c r="AL936" s="32"/>
      <c r="AN936" s="32"/>
    </row>
    <row r="937" ht="15.75" customHeight="1">
      <c r="I937" s="32"/>
      <c r="O937" s="32"/>
      <c r="T937" s="32"/>
      <c r="AE937" s="32"/>
      <c r="AL937" s="32"/>
      <c r="AN937" s="32"/>
    </row>
    <row r="938" ht="15.75" customHeight="1">
      <c r="I938" s="32"/>
      <c r="O938" s="32"/>
      <c r="T938" s="32"/>
      <c r="AE938" s="32"/>
      <c r="AL938" s="32"/>
      <c r="AN938" s="32"/>
    </row>
    <row r="939" ht="15.75" customHeight="1">
      <c r="I939" s="32"/>
      <c r="O939" s="32"/>
      <c r="T939" s="32"/>
      <c r="AE939" s="32"/>
      <c r="AL939" s="32"/>
      <c r="AN939" s="32"/>
    </row>
    <row r="940" ht="15.75" customHeight="1">
      <c r="I940" s="32"/>
      <c r="O940" s="32"/>
      <c r="T940" s="32"/>
      <c r="AE940" s="32"/>
      <c r="AL940" s="32"/>
      <c r="AN940" s="32"/>
    </row>
    <row r="941" ht="15.75" customHeight="1">
      <c r="I941" s="32"/>
      <c r="O941" s="32"/>
      <c r="T941" s="32"/>
      <c r="AE941" s="32"/>
      <c r="AL941" s="32"/>
      <c r="AN941" s="32"/>
    </row>
    <row r="942" ht="15.75" customHeight="1">
      <c r="I942" s="32"/>
      <c r="O942" s="32"/>
      <c r="T942" s="32"/>
      <c r="AE942" s="32"/>
      <c r="AL942" s="32"/>
      <c r="AN942" s="32"/>
    </row>
    <row r="943" ht="15.75" customHeight="1">
      <c r="I943" s="32"/>
      <c r="O943" s="32"/>
      <c r="T943" s="32"/>
      <c r="AE943" s="32"/>
      <c r="AL943" s="32"/>
      <c r="AN943" s="32"/>
    </row>
    <row r="944" ht="15.75" customHeight="1">
      <c r="I944" s="32"/>
      <c r="O944" s="32"/>
      <c r="T944" s="32"/>
      <c r="AE944" s="32"/>
      <c r="AL944" s="32"/>
      <c r="AN944" s="32"/>
    </row>
    <row r="945" ht="15.75" customHeight="1">
      <c r="I945" s="32"/>
      <c r="O945" s="32"/>
      <c r="T945" s="32"/>
      <c r="AE945" s="32"/>
      <c r="AL945" s="32"/>
      <c r="AN945" s="32"/>
    </row>
    <row r="946" ht="15.75" customHeight="1">
      <c r="I946" s="32"/>
      <c r="O946" s="32"/>
      <c r="T946" s="32"/>
      <c r="AE946" s="32"/>
      <c r="AL946" s="32"/>
      <c r="AN946" s="32"/>
    </row>
    <row r="947" ht="15.75" customHeight="1">
      <c r="I947" s="32"/>
      <c r="O947" s="32"/>
      <c r="T947" s="32"/>
      <c r="AE947" s="32"/>
      <c r="AL947" s="32"/>
      <c r="AN947" s="32"/>
    </row>
    <row r="948" ht="15.75" customHeight="1">
      <c r="I948" s="32"/>
      <c r="O948" s="32"/>
      <c r="T948" s="32"/>
      <c r="AE948" s="32"/>
      <c r="AL948" s="32"/>
      <c r="AN948" s="32"/>
    </row>
    <row r="949" ht="15.75" customHeight="1">
      <c r="I949" s="32"/>
      <c r="O949" s="32"/>
      <c r="T949" s="32"/>
      <c r="AE949" s="32"/>
      <c r="AL949" s="32"/>
      <c r="AN949" s="32"/>
    </row>
    <row r="950" ht="15.75" customHeight="1">
      <c r="I950" s="32"/>
      <c r="O950" s="32"/>
      <c r="T950" s="32"/>
      <c r="AE950" s="32"/>
      <c r="AL950" s="32"/>
      <c r="AN950" s="32"/>
    </row>
    <row r="951" ht="15.75" customHeight="1">
      <c r="I951" s="32"/>
      <c r="O951" s="32"/>
      <c r="T951" s="32"/>
      <c r="AE951" s="32"/>
      <c r="AL951" s="32"/>
      <c r="AN951" s="32"/>
    </row>
    <row r="952" ht="15.75" customHeight="1">
      <c r="I952" s="32"/>
      <c r="O952" s="32"/>
      <c r="T952" s="32"/>
      <c r="AE952" s="32"/>
      <c r="AL952" s="32"/>
      <c r="AN952" s="32"/>
    </row>
    <row r="953" ht="15.75" customHeight="1">
      <c r="I953" s="32"/>
      <c r="O953" s="32"/>
      <c r="T953" s="32"/>
      <c r="AE953" s="32"/>
      <c r="AL953" s="32"/>
      <c r="AN953" s="32"/>
    </row>
    <row r="954" ht="15.75" customHeight="1">
      <c r="I954" s="32"/>
      <c r="O954" s="32"/>
      <c r="T954" s="32"/>
      <c r="AE954" s="32"/>
      <c r="AL954" s="32"/>
      <c r="AN954" s="32"/>
    </row>
    <row r="955" ht="15.75" customHeight="1">
      <c r="I955" s="32"/>
      <c r="O955" s="32"/>
      <c r="T955" s="32"/>
      <c r="AE955" s="32"/>
      <c r="AL955" s="32"/>
      <c r="AN955" s="32"/>
    </row>
    <row r="956" ht="15.75" customHeight="1">
      <c r="I956" s="32"/>
      <c r="O956" s="32"/>
      <c r="T956" s="32"/>
      <c r="AE956" s="32"/>
      <c r="AL956" s="32"/>
      <c r="AN956" s="32"/>
    </row>
    <row r="957" ht="15.75" customHeight="1">
      <c r="I957" s="32"/>
      <c r="O957" s="32"/>
      <c r="T957" s="32"/>
      <c r="AE957" s="32"/>
      <c r="AL957" s="32"/>
      <c r="AN957" s="32"/>
    </row>
    <row r="958" ht="15.75" customHeight="1">
      <c r="I958" s="32"/>
      <c r="O958" s="32"/>
      <c r="T958" s="32"/>
      <c r="AE958" s="32"/>
      <c r="AL958" s="32"/>
      <c r="AN958" s="32"/>
    </row>
    <row r="959" ht="15.75" customHeight="1">
      <c r="I959" s="32"/>
      <c r="O959" s="32"/>
      <c r="T959" s="32"/>
      <c r="AE959" s="32"/>
      <c r="AL959" s="32"/>
      <c r="AN959" s="32"/>
    </row>
    <row r="960" ht="15.75" customHeight="1">
      <c r="I960" s="32"/>
      <c r="O960" s="32"/>
      <c r="T960" s="32"/>
      <c r="AE960" s="32"/>
      <c r="AL960" s="32"/>
      <c r="AN960" s="32"/>
    </row>
    <row r="961" ht="15.75" customHeight="1">
      <c r="I961" s="32"/>
      <c r="O961" s="32"/>
      <c r="T961" s="32"/>
      <c r="AE961" s="32"/>
      <c r="AL961" s="32"/>
      <c r="AN961" s="32"/>
    </row>
    <row r="962" ht="15.75" customHeight="1">
      <c r="I962" s="32"/>
      <c r="O962" s="32"/>
      <c r="T962" s="32"/>
      <c r="AE962" s="32"/>
      <c r="AL962" s="32"/>
      <c r="AN962" s="32"/>
    </row>
    <row r="963" ht="15.75" customHeight="1">
      <c r="I963" s="32"/>
      <c r="O963" s="32"/>
      <c r="T963" s="32"/>
      <c r="AE963" s="32"/>
      <c r="AL963" s="32"/>
      <c r="AN963" s="32"/>
    </row>
    <row r="964" ht="15.75" customHeight="1">
      <c r="I964" s="32"/>
      <c r="O964" s="32"/>
      <c r="T964" s="32"/>
      <c r="AE964" s="32"/>
      <c r="AL964" s="32"/>
      <c r="AN964" s="32"/>
    </row>
    <row r="965" ht="15.75" customHeight="1">
      <c r="I965" s="32"/>
      <c r="O965" s="32"/>
      <c r="T965" s="32"/>
      <c r="AE965" s="32"/>
      <c r="AL965" s="32"/>
      <c r="AN965" s="32"/>
    </row>
    <row r="966" ht="15.75" customHeight="1">
      <c r="I966" s="32"/>
      <c r="O966" s="32"/>
      <c r="T966" s="32"/>
      <c r="AE966" s="32"/>
      <c r="AL966" s="32"/>
      <c r="AN966" s="32"/>
    </row>
    <row r="967" ht="15.75" customHeight="1">
      <c r="I967" s="32"/>
      <c r="O967" s="32"/>
      <c r="T967" s="32"/>
      <c r="AE967" s="32"/>
      <c r="AL967" s="32"/>
      <c r="AN967" s="32"/>
    </row>
    <row r="968" ht="15.75" customHeight="1">
      <c r="I968" s="32"/>
      <c r="O968" s="32"/>
      <c r="T968" s="32"/>
      <c r="AE968" s="32"/>
      <c r="AL968" s="32"/>
      <c r="AN968" s="32"/>
    </row>
    <row r="969" ht="15.75" customHeight="1">
      <c r="I969" s="32"/>
      <c r="O969" s="32"/>
      <c r="T969" s="32"/>
      <c r="AE969" s="32"/>
      <c r="AL969" s="32"/>
      <c r="AN969" s="32"/>
    </row>
    <row r="970" ht="15.75" customHeight="1">
      <c r="I970" s="32"/>
      <c r="O970" s="32"/>
      <c r="T970" s="32"/>
      <c r="AE970" s="32"/>
      <c r="AL970" s="32"/>
      <c r="AN970" s="32"/>
    </row>
    <row r="971" ht="15.75" customHeight="1">
      <c r="I971" s="32"/>
      <c r="O971" s="32"/>
      <c r="T971" s="32"/>
      <c r="AE971" s="32"/>
      <c r="AL971" s="32"/>
      <c r="AN971" s="32"/>
    </row>
    <row r="972" ht="15.75" customHeight="1">
      <c r="I972" s="32"/>
      <c r="O972" s="32"/>
      <c r="T972" s="32"/>
      <c r="AE972" s="32"/>
      <c r="AL972" s="32"/>
      <c r="AN972" s="32"/>
    </row>
    <row r="973" ht="15.75" customHeight="1">
      <c r="I973" s="32"/>
      <c r="O973" s="32"/>
      <c r="T973" s="32"/>
      <c r="AE973" s="32"/>
      <c r="AL973" s="32"/>
      <c r="AN973" s="32"/>
    </row>
    <row r="974" ht="15.75" customHeight="1">
      <c r="I974" s="32"/>
      <c r="O974" s="32"/>
      <c r="T974" s="32"/>
      <c r="AE974" s="32"/>
      <c r="AL974" s="32"/>
      <c r="AN974" s="32"/>
    </row>
    <row r="975" ht="15.75" customHeight="1">
      <c r="I975" s="32"/>
      <c r="O975" s="32"/>
      <c r="T975" s="32"/>
      <c r="AE975" s="32"/>
      <c r="AL975" s="32"/>
      <c r="AN975" s="32"/>
    </row>
    <row r="976" ht="15.75" customHeight="1">
      <c r="I976" s="32"/>
      <c r="O976" s="32"/>
      <c r="T976" s="32"/>
      <c r="AE976" s="32"/>
      <c r="AL976" s="32"/>
      <c r="AN976" s="32"/>
    </row>
    <row r="977" ht="15.75" customHeight="1">
      <c r="I977" s="32"/>
      <c r="O977" s="32"/>
      <c r="T977" s="32"/>
      <c r="AE977" s="32"/>
      <c r="AL977" s="32"/>
      <c r="AN977" s="32"/>
    </row>
    <row r="978" ht="15.75" customHeight="1">
      <c r="I978" s="32"/>
      <c r="O978" s="32"/>
      <c r="T978" s="32"/>
      <c r="AE978" s="32"/>
      <c r="AL978" s="32"/>
      <c r="AN978" s="32"/>
    </row>
    <row r="979" ht="15.75" customHeight="1">
      <c r="I979" s="32"/>
      <c r="O979" s="32"/>
      <c r="T979" s="32"/>
      <c r="AE979" s="32"/>
      <c r="AL979" s="32"/>
      <c r="AN979" s="32"/>
    </row>
    <row r="980" ht="15.75" customHeight="1">
      <c r="I980" s="32"/>
      <c r="O980" s="32"/>
      <c r="T980" s="32"/>
      <c r="AE980" s="32"/>
      <c r="AL980" s="32"/>
      <c r="AN980" s="32"/>
    </row>
    <row r="981" ht="15.75" customHeight="1">
      <c r="I981" s="32"/>
      <c r="O981" s="32"/>
      <c r="T981" s="32"/>
      <c r="AE981" s="32"/>
      <c r="AL981" s="32"/>
      <c r="AN981" s="32"/>
    </row>
    <row r="982" ht="15.75" customHeight="1">
      <c r="I982" s="32"/>
      <c r="O982" s="32"/>
      <c r="T982" s="32"/>
      <c r="AE982" s="32"/>
      <c r="AL982" s="32"/>
      <c r="AN982" s="32"/>
    </row>
    <row r="983" ht="15.75" customHeight="1">
      <c r="I983" s="32"/>
      <c r="O983" s="32"/>
      <c r="T983" s="32"/>
      <c r="AE983" s="32"/>
      <c r="AL983" s="32"/>
      <c r="AN983" s="32"/>
    </row>
    <row r="984" ht="15.75" customHeight="1">
      <c r="I984" s="32"/>
      <c r="O984" s="32"/>
      <c r="T984" s="32"/>
      <c r="AE984" s="32"/>
      <c r="AL984" s="32"/>
      <c r="AN984" s="32"/>
    </row>
    <row r="985" ht="15.75" customHeight="1">
      <c r="I985" s="32"/>
      <c r="O985" s="32"/>
      <c r="T985" s="32"/>
      <c r="AE985" s="32"/>
      <c r="AL985" s="32"/>
      <c r="AN985" s="32"/>
    </row>
    <row r="986" ht="15.75" customHeight="1">
      <c r="I986" s="32"/>
      <c r="O986" s="32"/>
      <c r="T986" s="32"/>
      <c r="AE986" s="32"/>
      <c r="AL986" s="32"/>
      <c r="AN986" s="32"/>
    </row>
    <row r="987" ht="15.75" customHeight="1">
      <c r="I987" s="32"/>
      <c r="O987" s="32"/>
      <c r="T987" s="32"/>
      <c r="AE987" s="32"/>
      <c r="AL987" s="32"/>
      <c r="AN987" s="32"/>
    </row>
    <row r="988" ht="15.75" customHeight="1">
      <c r="I988" s="32"/>
      <c r="O988" s="32"/>
      <c r="T988" s="32"/>
      <c r="AE988" s="32"/>
      <c r="AL988" s="32"/>
      <c r="AN988" s="32"/>
    </row>
    <row r="989" ht="15.75" customHeight="1">
      <c r="I989" s="32"/>
      <c r="O989" s="32"/>
      <c r="T989" s="32"/>
      <c r="AE989" s="32"/>
      <c r="AL989" s="32"/>
      <c r="AN989" s="32"/>
    </row>
    <row r="990" ht="15.75" customHeight="1">
      <c r="I990" s="32"/>
      <c r="O990" s="32"/>
      <c r="T990" s="32"/>
      <c r="AE990" s="32"/>
      <c r="AL990" s="32"/>
      <c r="AN990" s="32"/>
    </row>
    <row r="991" ht="15.75" customHeight="1">
      <c r="I991" s="32"/>
      <c r="O991" s="32"/>
      <c r="T991" s="32"/>
      <c r="AE991" s="32"/>
      <c r="AL991" s="32"/>
      <c r="AN991" s="32"/>
    </row>
    <row r="992" ht="15.75" customHeight="1">
      <c r="I992" s="32"/>
      <c r="O992" s="32"/>
      <c r="T992" s="32"/>
      <c r="AE992" s="32"/>
      <c r="AL992" s="32"/>
      <c r="AN992" s="32"/>
    </row>
    <row r="993" ht="15.75" customHeight="1">
      <c r="I993" s="32"/>
      <c r="O993" s="32"/>
      <c r="T993" s="32"/>
      <c r="AE993" s="32"/>
      <c r="AL993" s="32"/>
      <c r="AN993" s="32"/>
    </row>
    <row r="994" ht="15.75" customHeight="1">
      <c r="I994" s="32"/>
      <c r="O994" s="32"/>
      <c r="T994" s="32"/>
      <c r="AE994" s="32"/>
      <c r="AL994" s="32"/>
      <c r="AN994" s="32"/>
    </row>
    <row r="995" ht="15.75" customHeight="1">
      <c r="I995" s="32"/>
      <c r="O995" s="32"/>
      <c r="T995" s="32"/>
      <c r="AE995" s="32"/>
      <c r="AL995" s="32"/>
      <c r="AN995" s="32"/>
    </row>
    <row r="996" ht="15.75" customHeight="1">
      <c r="I996" s="32"/>
      <c r="O996" s="32"/>
      <c r="T996" s="32"/>
      <c r="AE996" s="32"/>
      <c r="AL996" s="32"/>
      <c r="AN996" s="32"/>
    </row>
    <row r="997" ht="15.75" customHeight="1">
      <c r="I997" s="32"/>
      <c r="O997" s="32"/>
      <c r="T997" s="32"/>
      <c r="AE997" s="32"/>
      <c r="AL997" s="32"/>
      <c r="AN997" s="32"/>
    </row>
    <row r="998" ht="15.75" customHeight="1">
      <c r="I998" s="32"/>
      <c r="O998" s="32"/>
      <c r="T998" s="32"/>
      <c r="AE998" s="32"/>
      <c r="AL998" s="32"/>
      <c r="AN998" s="32"/>
    </row>
    <row r="999" ht="15.75" customHeight="1">
      <c r="I999" s="32"/>
      <c r="O999" s="32"/>
      <c r="T999" s="32"/>
      <c r="AE999" s="32"/>
      <c r="AL999" s="32"/>
      <c r="AN999" s="32"/>
    </row>
    <row r="1000" ht="15.75" customHeight="1">
      <c r="I1000" s="32"/>
      <c r="O1000" s="32"/>
      <c r="T1000" s="32"/>
      <c r="AE1000" s="32"/>
      <c r="AL1000" s="32"/>
      <c r="AN1000" s="32"/>
    </row>
    <row r="1001" ht="15.75" customHeight="1">
      <c r="I1001" s="32"/>
      <c r="O1001" s="32"/>
      <c r="T1001" s="32"/>
      <c r="AE1001" s="32"/>
      <c r="AL1001" s="32"/>
      <c r="AN1001" s="32"/>
    </row>
    <row r="1002" ht="15.75" customHeight="1">
      <c r="I1002" s="32"/>
      <c r="O1002" s="32"/>
      <c r="T1002" s="32"/>
      <c r="AE1002" s="32"/>
      <c r="AL1002" s="32"/>
      <c r="AN1002" s="32"/>
    </row>
  </sheetData>
  <mergeCells count="10">
    <mergeCell ref="AP6:AR6"/>
    <mergeCell ref="AU6:AV6"/>
    <mergeCell ref="AW6:AX6"/>
    <mergeCell ref="B5:H5"/>
    <mergeCell ref="J5:N5"/>
    <mergeCell ref="P5:S5"/>
    <mergeCell ref="B6:H6"/>
    <mergeCell ref="J6:N6"/>
    <mergeCell ref="P6:S6"/>
    <mergeCell ref="AF6:AK6"/>
  </mergeCells>
  <conditionalFormatting sqref="AW11:AZ30">
    <cfRule type="cellIs" dxfId="0" priority="1" operator="equal">
      <formula>"yes"</formula>
    </cfRule>
  </conditionalFormatting>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13.57"/>
    <col customWidth="1" min="12" max="14" width="8.71"/>
    <col customWidth="1" min="15" max="15" width="10.43"/>
    <col customWidth="1" min="16" max="16" width="8.71"/>
    <col customWidth="1" min="17" max="17" width="19.29"/>
    <col customWidth="1" min="18" max="35" width="8.71"/>
  </cols>
  <sheetData>
    <row r="1">
      <c r="A1" s="36" t="s">
        <v>102</v>
      </c>
      <c r="K1" s="36" t="s">
        <v>103</v>
      </c>
      <c r="V1" s="36" t="s">
        <v>104</v>
      </c>
      <c r="AD1" s="36" t="s">
        <v>105</v>
      </c>
    </row>
    <row r="2">
      <c r="K2" s="99" t="s">
        <v>106</v>
      </c>
      <c r="L2" s="99" t="s">
        <v>107</v>
      </c>
      <c r="M2" s="99" t="s">
        <v>108</v>
      </c>
      <c r="N2" s="99" t="s">
        <v>109</v>
      </c>
      <c r="O2" s="99" t="s">
        <v>110</v>
      </c>
      <c r="P2" s="99" t="s">
        <v>111</v>
      </c>
      <c r="Q2" s="99" t="s">
        <v>112</v>
      </c>
      <c r="R2" s="99" t="s">
        <v>113</v>
      </c>
      <c r="S2" s="99" t="s">
        <v>114</v>
      </c>
      <c r="V2" s="99" t="s">
        <v>3</v>
      </c>
      <c r="W2" s="99" t="s">
        <v>115</v>
      </c>
      <c r="X2" s="99" t="s">
        <v>116</v>
      </c>
      <c r="Y2" s="99" t="s">
        <v>117</v>
      </c>
      <c r="Z2" s="99" t="s">
        <v>118</v>
      </c>
      <c r="AA2" s="99" t="s">
        <v>119</v>
      </c>
      <c r="AD2" s="100" t="s">
        <v>3</v>
      </c>
      <c r="AE2" s="100" t="s">
        <v>7</v>
      </c>
      <c r="AF2" s="100" t="s">
        <v>8</v>
      </c>
      <c r="AG2" s="100" t="s">
        <v>9</v>
      </c>
      <c r="AH2" s="100" t="s">
        <v>10</v>
      </c>
    </row>
    <row r="3">
      <c r="A3" s="99" t="s">
        <v>3</v>
      </c>
      <c r="B3" s="60" t="s">
        <v>47</v>
      </c>
      <c r="C3" s="60" t="s">
        <v>46</v>
      </c>
      <c r="D3" s="62" t="s">
        <v>120</v>
      </c>
      <c r="K3" s="36" t="s">
        <v>115</v>
      </c>
      <c r="L3" s="23">
        <v>100000.0</v>
      </c>
      <c r="M3" s="78" t="s">
        <v>85</v>
      </c>
      <c r="N3" s="23">
        <v>15000.0</v>
      </c>
      <c r="O3" s="36">
        <v>1996.0</v>
      </c>
      <c r="P3" s="36">
        <v>2001.0</v>
      </c>
      <c r="Q3" s="36" t="s">
        <v>121</v>
      </c>
      <c r="R3" s="36" t="s">
        <v>122</v>
      </c>
      <c r="S3" s="36" t="s">
        <v>123</v>
      </c>
      <c r="V3" s="36">
        <v>1999.0</v>
      </c>
      <c r="W3" s="23">
        <f t="shared" ref="W3:W5" si="1">$L$3</f>
        <v>100000</v>
      </c>
      <c r="AA3" s="23">
        <f t="shared" ref="AA3:AA5" si="2">$M$11</f>
        <v>50000</v>
      </c>
      <c r="AD3" s="36">
        <v>1999.0</v>
      </c>
      <c r="AE3" s="98" t="s">
        <v>85</v>
      </c>
      <c r="AF3" s="98" t="s">
        <v>85</v>
      </c>
      <c r="AG3" s="98">
        <v>18943.0</v>
      </c>
      <c r="AH3" s="101">
        <v>26746.0</v>
      </c>
    </row>
    <row r="4">
      <c r="A4" s="36">
        <v>1999.0</v>
      </c>
      <c r="B4" s="76">
        <v>0.18159045824065856</v>
      </c>
      <c r="C4" s="76">
        <v>0.5604</v>
      </c>
      <c r="D4" s="102">
        <f t="shared" ref="D4:D26" si="3">1-(B4+C4)</f>
        <v>0.2580095418</v>
      </c>
      <c r="K4" s="36" t="s">
        <v>115</v>
      </c>
      <c r="L4" s="23">
        <v>90000.0</v>
      </c>
      <c r="M4" s="78" t="s">
        <v>85</v>
      </c>
      <c r="N4" s="23">
        <v>160000.0</v>
      </c>
      <c r="O4" s="36">
        <v>2002.0</v>
      </c>
      <c r="P4" s="36">
        <v>2009.0</v>
      </c>
      <c r="Q4" s="36" t="s">
        <v>121</v>
      </c>
      <c r="R4" s="36" t="s">
        <v>124</v>
      </c>
      <c r="S4" s="36" t="s">
        <v>125</v>
      </c>
      <c r="V4" s="36">
        <v>2000.0</v>
      </c>
      <c r="W4" s="23">
        <f t="shared" si="1"/>
        <v>100000</v>
      </c>
      <c r="AA4" s="23">
        <f t="shared" si="2"/>
        <v>50000</v>
      </c>
      <c r="AD4" s="36">
        <v>2000.0</v>
      </c>
      <c r="AE4" s="98" t="s">
        <v>85</v>
      </c>
      <c r="AF4" s="98" t="s">
        <v>85</v>
      </c>
      <c r="AG4" s="98">
        <v>11987.0</v>
      </c>
      <c r="AH4" s="101">
        <v>19533.0</v>
      </c>
    </row>
    <row r="5">
      <c r="A5" s="36">
        <v>2000.0</v>
      </c>
      <c r="B5" s="76">
        <v>0.16601541374745402</v>
      </c>
      <c r="C5" s="76">
        <v>0.5033</v>
      </c>
      <c r="D5" s="102">
        <f t="shared" si="3"/>
        <v>0.3306845863</v>
      </c>
      <c r="K5" s="36" t="s">
        <v>126</v>
      </c>
      <c r="L5" s="23">
        <v>20000.0</v>
      </c>
      <c r="M5" s="98" t="s">
        <v>85</v>
      </c>
      <c r="N5" s="23">
        <v>65000.0</v>
      </c>
      <c r="O5" s="36">
        <v>2009.0</v>
      </c>
      <c r="P5" s="36">
        <v>2016.0</v>
      </c>
      <c r="Q5" s="36" t="s">
        <v>127</v>
      </c>
      <c r="R5" s="36" t="s">
        <v>124</v>
      </c>
      <c r="S5" s="36" t="s">
        <v>128</v>
      </c>
      <c r="V5" s="36">
        <v>2001.0</v>
      </c>
      <c r="W5" s="23">
        <f t="shared" si="1"/>
        <v>100000</v>
      </c>
      <c r="AA5" s="23">
        <f t="shared" si="2"/>
        <v>50000</v>
      </c>
      <c r="AD5" s="36">
        <v>2001.0</v>
      </c>
      <c r="AE5" s="98" t="s">
        <v>85</v>
      </c>
      <c r="AF5" s="98" t="s">
        <v>85</v>
      </c>
      <c r="AG5" s="98" t="s">
        <v>85</v>
      </c>
      <c r="AH5" s="78">
        <v>43469.0</v>
      </c>
    </row>
    <row r="6">
      <c r="A6" s="36">
        <v>2001.0</v>
      </c>
      <c r="B6" s="76">
        <v>0.19627725383660047</v>
      </c>
      <c r="C6" s="76">
        <v>0.5382</v>
      </c>
      <c r="D6" s="102">
        <f t="shared" si="3"/>
        <v>0.2655227462</v>
      </c>
      <c r="K6" s="36" t="s">
        <v>126</v>
      </c>
      <c r="L6" s="23">
        <v>20000.0</v>
      </c>
      <c r="M6" s="98" t="s">
        <v>85</v>
      </c>
      <c r="N6" s="23">
        <v>45000.0</v>
      </c>
      <c r="O6" s="36">
        <v>2017.0</v>
      </c>
      <c r="P6" s="98" t="s">
        <v>129</v>
      </c>
      <c r="Q6" s="36" t="s">
        <v>127</v>
      </c>
      <c r="R6" s="36" t="s">
        <v>124</v>
      </c>
      <c r="S6" s="36" t="s">
        <v>128</v>
      </c>
      <c r="V6" s="36">
        <v>2002.0</v>
      </c>
      <c r="W6" s="23">
        <f t="shared" ref="W6:W12" si="4">$L$4</f>
        <v>90000</v>
      </c>
      <c r="AA6" s="23">
        <f t="shared" ref="AA6:AA20" si="5">$L$12</f>
        <v>20000</v>
      </c>
      <c r="AD6" s="36">
        <v>2002.0</v>
      </c>
      <c r="AE6" s="98" t="s">
        <v>85</v>
      </c>
      <c r="AF6" s="98" t="s">
        <v>85</v>
      </c>
      <c r="AG6" s="98" t="s">
        <v>85</v>
      </c>
      <c r="AH6" s="78">
        <v>90483.0</v>
      </c>
    </row>
    <row r="7">
      <c r="A7" s="36">
        <v>2002.0</v>
      </c>
      <c r="B7" s="76">
        <v>0.13116391942664515</v>
      </c>
      <c r="C7" s="76">
        <v>0.6208</v>
      </c>
      <c r="D7" s="102">
        <f t="shared" si="3"/>
        <v>0.2480360806</v>
      </c>
      <c r="G7" s="23"/>
      <c r="H7" s="23"/>
      <c r="I7" s="23"/>
      <c r="J7" s="23"/>
      <c r="K7" s="36" t="s">
        <v>130</v>
      </c>
      <c r="L7" s="23">
        <v>25000.0</v>
      </c>
      <c r="M7" s="98" t="s">
        <v>85</v>
      </c>
      <c r="N7" s="23">
        <v>55000.0</v>
      </c>
      <c r="O7" s="36">
        <v>2009.0</v>
      </c>
      <c r="P7" s="98">
        <v>2016.0</v>
      </c>
      <c r="Q7" s="36" t="s">
        <v>127</v>
      </c>
      <c r="R7" s="36" t="s">
        <v>124</v>
      </c>
      <c r="S7" s="36" t="s">
        <v>128</v>
      </c>
      <c r="V7" s="36">
        <v>2003.0</v>
      </c>
      <c r="W7" s="23">
        <f t="shared" si="4"/>
        <v>90000</v>
      </c>
      <c r="AA7" s="23">
        <f t="shared" si="5"/>
        <v>20000</v>
      </c>
      <c r="AD7" s="36">
        <v>2003.0</v>
      </c>
      <c r="AE7" s="98" t="s">
        <v>85</v>
      </c>
      <c r="AF7" s="98" t="s">
        <v>85</v>
      </c>
      <c r="AG7" s="98" t="s">
        <v>85</v>
      </c>
      <c r="AH7" s="78">
        <v>92298.0</v>
      </c>
    </row>
    <row r="8">
      <c r="A8" s="36">
        <v>2003.0</v>
      </c>
      <c r="B8" s="76">
        <v>0.10440765092197851</v>
      </c>
      <c r="C8" s="76">
        <v>0.5806</v>
      </c>
      <c r="D8" s="102">
        <f t="shared" si="3"/>
        <v>0.3149923491</v>
      </c>
      <c r="G8" s="23"/>
      <c r="H8" s="23"/>
      <c r="I8" s="23"/>
      <c r="J8" s="23"/>
      <c r="K8" s="36" t="s">
        <v>130</v>
      </c>
      <c r="L8" s="23">
        <v>15000.0</v>
      </c>
      <c r="M8" s="98" t="s">
        <v>85</v>
      </c>
      <c r="N8" s="23">
        <v>40000.0</v>
      </c>
      <c r="O8" s="36">
        <v>2017.0</v>
      </c>
      <c r="P8" s="98" t="s">
        <v>129</v>
      </c>
      <c r="Q8" s="36" t="s">
        <v>127</v>
      </c>
      <c r="R8" s="36" t="s">
        <v>124</v>
      </c>
      <c r="S8" s="36" t="s">
        <v>128</v>
      </c>
      <c r="V8" s="36">
        <v>2004.0</v>
      </c>
      <c r="W8" s="23">
        <f t="shared" si="4"/>
        <v>90000</v>
      </c>
      <c r="AA8" s="23">
        <f t="shared" si="5"/>
        <v>20000</v>
      </c>
      <c r="AD8" s="36">
        <v>2004.0</v>
      </c>
      <c r="AE8" s="98" t="s">
        <v>85</v>
      </c>
      <c r="AF8" s="98" t="s">
        <v>85</v>
      </c>
      <c r="AG8" s="98" t="s">
        <v>85</v>
      </c>
      <c r="AH8" s="78">
        <v>22157.0</v>
      </c>
    </row>
    <row r="9">
      <c r="A9" s="36">
        <v>2004.0</v>
      </c>
      <c r="B9" s="76">
        <v>0.14637204361125766</v>
      </c>
      <c r="C9" s="76">
        <v>0.6546</v>
      </c>
      <c r="D9" s="102">
        <f t="shared" si="3"/>
        <v>0.1990279564</v>
      </c>
      <c r="G9" s="23"/>
      <c r="H9" s="23"/>
      <c r="I9" s="23"/>
      <c r="J9" s="23"/>
      <c r="K9" s="36" t="s">
        <v>131</v>
      </c>
      <c r="L9" s="23">
        <v>15000.0</v>
      </c>
      <c r="M9" s="98" t="s">
        <v>85</v>
      </c>
      <c r="N9" s="23">
        <v>50000.0</v>
      </c>
      <c r="O9" s="36">
        <v>2009.0</v>
      </c>
      <c r="P9" s="98">
        <v>2016.0</v>
      </c>
      <c r="Q9" s="36" t="s">
        <v>127</v>
      </c>
      <c r="R9" s="36" t="s">
        <v>124</v>
      </c>
      <c r="S9" s="36" t="s">
        <v>128</v>
      </c>
      <c r="V9" s="36">
        <v>2005.0</v>
      </c>
      <c r="W9" s="23">
        <f t="shared" si="4"/>
        <v>90000</v>
      </c>
      <c r="AA9" s="23">
        <f t="shared" si="5"/>
        <v>20000</v>
      </c>
      <c r="AD9" s="36">
        <v>2005.0</v>
      </c>
      <c r="AE9" s="98" t="s">
        <v>85</v>
      </c>
      <c r="AF9" s="98" t="s">
        <v>85</v>
      </c>
      <c r="AG9" s="98">
        <v>9955.0</v>
      </c>
      <c r="AH9" s="78">
        <v>14215.0</v>
      </c>
    </row>
    <row r="10">
      <c r="A10" s="36">
        <v>2005.0</v>
      </c>
      <c r="B10" s="76">
        <v>0.072</v>
      </c>
      <c r="C10" s="76">
        <v>0.866</v>
      </c>
      <c r="D10" s="102">
        <f t="shared" si="3"/>
        <v>0.062</v>
      </c>
      <c r="G10" s="23"/>
      <c r="H10" s="23"/>
      <c r="I10" s="23"/>
      <c r="J10" s="23"/>
      <c r="K10" s="36" t="s">
        <v>131</v>
      </c>
      <c r="L10" s="23">
        <v>15000.0</v>
      </c>
      <c r="M10" s="98" t="s">
        <v>85</v>
      </c>
      <c r="N10" s="23">
        <v>35000.0</v>
      </c>
      <c r="O10" s="36">
        <v>2017.0</v>
      </c>
      <c r="P10" s="98" t="s">
        <v>129</v>
      </c>
      <c r="Q10" s="36" t="s">
        <v>127</v>
      </c>
      <c r="R10" s="36" t="s">
        <v>124</v>
      </c>
      <c r="S10" s="36" t="s">
        <v>128</v>
      </c>
      <c r="V10" s="36">
        <v>2006.0</v>
      </c>
      <c r="W10" s="23">
        <f t="shared" si="4"/>
        <v>90000</v>
      </c>
      <c r="AA10" s="23">
        <f t="shared" si="5"/>
        <v>20000</v>
      </c>
      <c r="AD10" s="36">
        <v>2006.0</v>
      </c>
      <c r="AE10" s="78">
        <v>18433.0</v>
      </c>
      <c r="AF10" s="78">
        <v>40633.0</v>
      </c>
      <c r="AG10" s="98">
        <v>57411.0</v>
      </c>
      <c r="AH10" s="78">
        <v>32562.0</v>
      </c>
    </row>
    <row r="11">
      <c r="A11" s="36">
        <v>2006.0</v>
      </c>
      <c r="B11" s="76">
        <v>0.296</v>
      </c>
      <c r="C11" s="76">
        <v>0.517</v>
      </c>
      <c r="D11" s="102">
        <f t="shared" si="3"/>
        <v>0.187</v>
      </c>
      <c r="G11" s="23"/>
      <c r="H11" s="23"/>
      <c r="I11" s="23"/>
      <c r="J11" s="23"/>
      <c r="K11" s="36" t="s">
        <v>119</v>
      </c>
      <c r="L11" s="98" t="s">
        <v>85</v>
      </c>
      <c r="M11" s="78">
        <v>50000.0</v>
      </c>
      <c r="N11" s="98" t="s">
        <v>85</v>
      </c>
      <c r="O11" s="36">
        <v>1982.0</v>
      </c>
      <c r="P11" s="36">
        <v>2001.0</v>
      </c>
      <c r="R11" s="36" t="s">
        <v>122</v>
      </c>
      <c r="S11" s="36" t="s">
        <v>132</v>
      </c>
      <c r="T11" s="36" t="s">
        <v>133</v>
      </c>
      <c r="V11" s="36">
        <v>2007.0</v>
      </c>
      <c r="W11" s="23">
        <f t="shared" si="4"/>
        <v>90000</v>
      </c>
      <c r="AA11" s="23">
        <f t="shared" si="5"/>
        <v>20000</v>
      </c>
      <c r="AD11" s="36">
        <v>2007.0</v>
      </c>
      <c r="AE11" s="78">
        <v>41290.0</v>
      </c>
      <c r="AF11" s="78">
        <v>57392.0</v>
      </c>
      <c r="AG11" s="98">
        <v>47924.0</v>
      </c>
      <c r="AH11" s="78">
        <v>27948.0</v>
      </c>
    </row>
    <row r="12">
      <c r="A12" s="36">
        <v>2007.0</v>
      </c>
      <c r="B12" s="76">
        <v>0.161</v>
      </c>
      <c r="C12" s="76">
        <v>0.647</v>
      </c>
      <c r="D12" s="102">
        <f t="shared" si="3"/>
        <v>0.192</v>
      </c>
      <c r="G12" s="23"/>
      <c r="H12" s="23"/>
      <c r="I12" s="23"/>
      <c r="J12" s="23"/>
      <c r="K12" s="36" t="s">
        <v>119</v>
      </c>
      <c r="L12" s="23">
        <v>20000.0</v>
      </c>
      <c r="M12" s="98" t="s">
        <v>85</v>
      </c>
      <c r="N12" s="23">
        <v>70000.0</v>
      </c>
      <c r="O12" s="36">
        <v>2002.0</v>
      </c>
      <c r="P12" s="36">
        <v>2016.0</v>
      </c>
      <c r="Q12" s="36" t="s">
        <v>127</v>
      </c>
      <c r="R12" s="36" t="s">
        <v>124</v>
      </c>
      <c r="S12" s="36" t="s">
        <v>128</v>
      </c>
      <c r="V12" s="36">
        <v>2008.0</v>
      </c>
      <c r="W12" s="23">
        <f t="shared" si="4"/>
        <v>90000</v>
      </c>
      <c r="AA12" s="23">
        <f t="shared" si="5"/>
        <v>20000</v>
      </c>
      <c r="AD12" s="36">
        <v>2008.0</v>
      </c>
      <c r="AE12" s="78">
        <v>74469.0</v>
      </c>
      <c r="AF12" s="78">
        <v>53681.0</v>
      </c>
      <c r="AG12" s="98">
        <v>34595.0</v>
      </c>
      <c r="AH12" s="78">
        <v>19339.0</v>
      </c>
    </row>
    <row r="13">
      <c r="A13" s="36">
        <v>2008.0</v>
      </c>
      <c r="B13" s="76">
        <v>0.345</v>
      </c>
      <c r="C13" s="76">
        <v>0.472</v>
      </c>
      <c r="D13" s="102">
        <f t="shared" si="3"/>
        <v>0.183</v>
      </c>
      <c r="G13" s="23"/>
      <c r="H13" s="23"/>
      <c r="I13" s="23"/>
      <c r="J13" s="23"/>
      <c r="K13" s="93" t="s">
        <v>119</v>
      </c>
      <c r="L13" s="103">
        <v>15000.0</v>
      </c>
      <c r="M13" s="103" t="s">
        <v>85</v>
      </c>
      <c r="N13" s="103">
        <v>45000.0</v>
      </c>
      <c r="O13" s="93">
        <v>2017.0</v>
      </c>
      <c r="P13" s="104" t="s">
        <v>129</v>
      </c>
      <c r="Q13" s="93" t="s">
        <v>127</v>
      </c>
      <c r="R13" s="93" t="s">
        <v>124</v>
      </c>
      <c r="S13" s="93" t="s">
        <v>128</v>
      </c>
      <c r="V13" s="36">
        <v>2009.0</v>
      </c>
      <c r="X13" s="23">
        <f t="shared" ref="X13:X20" si="6">$L$5</f>
        <v>20000</v>
      </c>
      <c r="Y13" s="23">
        <f t="shared" ref="Y13:Y20" si="7">$L$7</f>
        <v>25000</v>
      </c>
      <c r="Z13" s="23">
        <f t="shared" ref="Z13:Z20" si="8">$L$9</f>
        <v>15000</v>
      </c>
      <c r="AA13" s="23">
        <f t="shared" si="5"/>
        <v>20000</v>
      </c>
      <c r="AD13" s="36">
        <v>2009.0</v>
      </c>
      <c r="AE13" s="78">
        <v>17721.0</v>
      </c>
      <c r="AF13" s="78">
        <v>44616.0</v>
      </c>
      <c r="AG13" s="98">
        <v>40930.0</v>
      </c>
      <c r="AH13" s="78">
        <v>83480.0</v>
      </c>
    </row>
    <row r="14">
      <c r="A14" s="36">
        <v>2009.0</v>
      </c>
      <c r="B14" s="76">
        <v>0.158</v>
      </c>
      <c r="C14" s="76">
        <v>0.595</v>
      </c>
      <c r="D14" s="102">
        <f t="shared" si="3"/>
        <v>0.247</v>
      </c>
      <c r="G14" s="23"/>
      <c r="H14" s="23"/>
      <c r="I14" s="23"/>
      <c r="J14" s="23"/>
      <c r="V14" s="36">
        <v>2010.0</v>
      </c>
      <c r="X14" s="23">
        <f t="shared" si="6"/>
        <v>20000</v>
      </c>
      <c r="Y14" s="23">
        <f t="shared" si="7"/>
        <v>25000</v>
      </c>
      <c r="Z14" s="23">
        <f t="shared" si="8"/>
        <v>15000</v>
      </c>
      <c r="AA14" s="23">
        <f t="shared" si="5"/>
        <v>20000</v>
      </c>
      <c r="AD14" s="36">
        <v>2010.0</v>
      </c>
      <c r="AE14" s="78">
        <v>37734.0</v>
      </c>
      <c r="AF14" s="78">
        <v>18466.0</v>
      </c>
      <c r="AG14" s="98">
        <v>20324.0</v>
      </c>
      <c r="AH14" s="78">
        <v>126836.0</v>
      </c>
    </row>
    <row r="15">
      <c r="A15" s="36">
        <v>2010.0</v>
      </c>
      <c r="B15" s="76">
        <v>0.077</v>
      </c>
      <c r="C15" s="76">
        <v>0.71</v>
      </c>
      <c r="D15" s="102">
        <f t="shared" si="3"/>
        <v>0.213</v>
      </c>
      <c r="G15" s="23"/>
      <c r="H15" s="23"/>
      <c r="I15" s="23"/>
      <c r="J15" s="23"/>
      <c r="V15" s="36">
        <v>2011.0</v>
      </c>
      <c r="X15" s="23">
        <f t="shared" si="6"/>
        <v>20000</v>
      </c>
      <c r="Y15" s="23">
        <f t="shared" si="7"/>
        <v>25000</v>
      </c>
      <c r="Z15" s="23">
        <f t="shared" si="8"/>
        <v>15000</v>
      </c>
      <c r="AA15" s="23">
        <f t="shared" si="5"/>
        <v>20000</v>
      </c>
      <c r="AD15" s="36">
        <v>2011.0</v>
      </c>
      <c r="AE15" s="78">
        <v>70353.0</v>
      </c>
      <c r="AF15" s="78">
        <v>39909.0</v>
      </c>
      <c r="AG15" s="78">
        <v>12225.0</v>
      </c>
      <c r="AH15" s="78">
        <v>66678.0</v>
      </c>
    </row>
    <row r="16">
      <c r="A16" s="36">
        <v>2011.0</v>
      </c>
      <c r="B16" s="76">
        <v>0.051</v>
      </c>
      <c r="C16" s="76">
        <v>0.776</v>
      </c>
      <c r="D16" s="102">
        <f t="shared" si="3"/>
        <v>0.173</v>
      </c>
      <c r="G16" s="23"/>
      <c r="H16" s="23"/>
      <c r="I16" s="23"/>
      <c r="J16" s="23"/>
      <c r="V16" s="36">
        <v>2012.0</v>
      </c>
      <c r="X16" s="23">
        <f t="shared" si="6"/>
        <v>20000</v>
      </c>
      <c r="Y16" s="23">
        <f t="shared" si="7"/>
        <v>25000</v>
      </c>
      <c r="Z16" s="23">
        <f t="shared" si="8"/>
        <v>15000</v>
      </c>
      <c r="AA16" s="23">
        <f t="shared" si="5"/>
        <v>20000</v>
      </c>
      <c r="AD16" s="36">
        <v>2012.0</v>
      </c>
      <c r="AE16" s="78">
        <v>36736.0</v>
      </c>
      <c r="AF16" s="78">
        <v>18715.0</v>
      </c>
      <c r="AG16" s="78">
        <v>16557.0</v>
      </c>
      <c r="AH16" s="78">
        <v>18813.0</v>
      </c>
    </row>
    <row r="17">
      <c r="A17" s="36">
        <v>2012.0</v>
      </c>
      <c r="B17" s="76">
        <v>0.045</v>
      </c>
      <c r="C17" s="76">
        <v>0.84</v>
      </c>
      <c r="D17" s="102">
        <f t="shared" si="3"/>
        <v>0.115</v>
      </c>
      <c r="G17" s="23"/>
      <c r="H17" s="23"/>
      <c r="I17" s="23"/>
      <c r="J17" s="23"/>
      <c r="V17" s="36">
        <v>2013.0</v>
      </c>
      <c r="X17" s="23">
        <f t="shared" si="6"/>
        <v>20000</v>
      </c>
      <c r="Y17" s="23">
        <f t="shared" si="7"/>
        <v>25000</v>
      </c>
      <c r="Z17" s="23">
        <f t="shared" si="8"/>
        <v>15000</v>
      </c>
      <c r="AA17" s="23">
        <f t="shared" si="5"/>
        <v>20000</v>
      </c>
      <c r="AD17" s="36">
        <v>2013.0</v>
      </c>
      <c r="AE17" s="78">
        <v>70555.0</v>
      </c>
      <c r="AF17" s="78">
        <v>14088.0</v>
      </c>
      <c r="AG17" s="78">
        <v>21821.0</v>
      </c>
      <c r="AH17" s="78">
        <v>18912.0</v>
      </c>
      <c r="AI17" s="105"/>
    </row>
    <row r="18">
      <c r="A18" s="36">
        <v>2013.0</v>
      </c>
      <c r="B18" s="76">
        <v>0.058</v>
      </c>
      <c r="C18" s="76">
        <v>0.778</v>
      </c>
      <c r="D18" s="102">
        <f t="shared" si="3"/>
        <v>0.164</v>
      </c>
      <c r="G18" s="23"/>
      <c r="H18" s="23"/>
      <c r="I18" s="23"/>
      <c r="J18" s="23"/>
      <c r="V18" s="36">
        <v>2014.0</v>
      </c>
      <c r="X18" s="23">
        <f t="shared" si="6"/>
        <v>20000</v>
      </c>
      <c r="Y18" s="23">
        <f t="shared" si="7"/>
        <v>25000</v>
      </c>
      <c r="Z18" s="23">
        <f t="shared" si="8"/>
        <v>15000</v>
      </c>
      <c r="AA18" s="23">
        <f t="shared" si="5"/>
        <v>20000</v>
      </c>
      <c r="AD18" s="36">
        <v>2014.0</v>
      </c>
      <c r="AE18" s="78">
        <v>26374.0</v>
      </c>
      <c r="AF18" s="78">
        <v>22229.0</v>
      </c>
      <c r="AG18" s="78">
        <v>12430.0</v>
      </c>
      <c r="AH18" s="78">
        <v>43915.0</v>
      </c>
      <c r="AI18" s="106"/>
    </row>
    <row r="19">
      <c r="A19" s="36">
        <v>2014.0</v>
      </c>
      <c r="B19" s="76">
        <v>0.104</v>
      </c>
      <c r="C19" s="76">
        <v>0.705</v>
      </c>
      <c r="D19" s="102">
        <f t="shared" si="3"/>
        <v>0.191</v>
      </c>
      <c r="G19" s="23"/>
      <c r="H19" s="23"/>
      <c r="I19" s="23"/>
      <c r="J19" s="23"/>
      <c r="V19" s="36">
        <v>2015.0</v>
      </c>
      <c r="X19" s="23">
        <f t="shared" si="6"/>
        <v>20000</v>
      </c>
      <c r="Y19" s="23">
        <f t="shared" si="7"/>
        <v>25000</v>
      </c>
      <c r="Z19" s="23">
        <f t="shared" si="8"/>
        <v>15000</v>
      </c>
      <c r="AA19" s="23">
        <f t="shared" si="5"/>
        <v>20000</v>
      </c>
      <c r="AD19" s="36">
        <v>2015.0</v>
      </c>
      <c r="AE19" s="78">
        <v>69897.0</v>
      </c>
      <c r="AF19" s="78">
        <v>47934.0</v>
      </c>
      <c r="AG19" s="78">
        <v>23184.0</v>
      </c>
      <c r="AH19" s="78">
        <v>102309.0</v>
      </c>
      <c r="AI19" s="106"/>
    </row>
    <row r="20">
      <c r="A20" s="36">
        <v>2015.0</v>
      </c>
      <c r="B20" s="76">
        <v>0.054</v>
      </c>
      <c r="C20" s="76">
        <v>0.73</v>
      </c>
      <c r="D20" s="102">
        <f t="shared" si="3"/>
        <v>0.216</v>
      </c>
      <c r="G20" s="23"/>
      <c r="H20" s="23"/>
      <c r="I20" s="23"/>
      <c r="J20" s="23"/>
      <c r="V20" s="36">
        <v>2016.0</v>
      </c>
      <c r="X20" s="23">
        <f t="shared" si="6"/>
        <v>20000</v>
      </c>
      <c r="Y20" s="23">
        <f t="shared" si="7"/>
        <v>25000</v>
      </c>
      <c r="Z20" s="23">
        <f t="shared" si="8"/>
        <v>15000</v>
      </c>
      <c r="AA20" s="23">
        <f t="shared" si="5"/>
        <v>20000</v>
      </c>
      <c r="AD20" s="36">
        <v>2016.0</v>
      </c>
      <c r="AE20" s="78">
        <v>60792.0</v>
      </c>
      <c r="AF20" s="78" t="s">
        <v>85</v>
      </c>
      <c r="AG20" s="78">
        <v>14333.0</v>
      </c>
      <c r="AH20" s="78">
        <v>46202.0</v>
      </c>
      <c r="AI20" s="106"/>
    </row>
    <row r="21" ht="15.75" customHeight="1">
      <c r="A21" s="36">
        <v>2016.0</v>
      </c>
      <c r="B21" s="76">
        <v>0.002</v>
      </c>
      <c r="C21" s="76">
        <v>0.889</v>
      </c>
      <c r="D21" s="102">
        <f t="shared" si="3"/>
        <v>0.109</v>
      </c>
      <c r="G21" s="23"/>
      <c r="H21" s="23"/>
      <c r="I21" s="23"/>
      <c r="J21" s="23"/>
      <c r="V21" s="36">
        <v>2017.0</v>
      </c>
      <c r="X21" s="23">
        <f t="shared" ref="X21:X22" si="9">$L$6</f>
        <v>20000</v>
      </c>
      <c r="Y21" s="23">
        <f t="shared" ref="Y21:Y25" si="10">$L$8</f>
        <v>15000</v>
      </c>
      <c r="Z21" s="23">
        <f t="shared" ref="Z21:Z22" si="11">$L$10</f>
        <v>15000</v>
      </c>
      <c r="AA21" s="23">
        <f t="shared" ref="AA21:AA25" si="12">$L$13</f>
        <v>15000</v>
      </c>
      <c r="AD21" s="36">
        <v>2017.0</v>
      </c>
      <c r="AE21" s="78">
        <v>26986.0</v>
      </c>
      <c r="AF21" s="78">
        <v>35731.0</v>
      </c>
      <c r="AG21" s="78">
        <v>31866.0</v>
      </c>
      <c r="AH21" s="101">
        <v>61469.0</v>
      </c>
      <c r="AI21" s="106"/>
    </row>
    <row r="22" ht="15.75" customHeight="1">
      <c r="A22" s="36">
        <v>2017.0</v>
      </c>
      <c r="B22" s="76">
        <v>0.105</v>
      </c>
      <c r="C22" s="76">
        <v>0.541</v>
      </c>
      <c r="D22" s="102">
        <f t="shared" si="3"/>
        <v>0.354</v>
      </c>
      <c r="G22" s="23"/>
      <c r="H22" s="23"/>
      <c r="I22" s="23"/>
      <c r="J22" s="23"/>
      <c r="V22" s="32">
        <v>2018.0</v>
      </c>
      <c r="W22" s="32"/>
      <c r="X22" s="23">
        <f t="shared" si="9"/>
        <v>20000</v>
      </c>
      <c r="Y22" s="23">
        <f t="shared" si="10"/>
        <v>15000</v>
      </c>
      <c r="Z22" s="23">
        <f t="shared" si="11"/>
        <v>15000</v>
      </c>
      <c r="AA22" s="23">
        <f t="shared" si="12"/>
        <v>15000</v>
      </c>
      <c r="AD22" s="32">
        <v>2018.0</v>
      </c>
      <c r="AE22" s="78">
        <v>20434.0</v>
      </c>
      <c r="AF22" s="78">
        <v>30844.0</v>
      </c>
      <c r="AG22" s="78">
        <v>23632.0</v>
      </c>
      <c r="AH22" s="107">
        <v>71180.0</v>
      </c>
      <c r="AI22" s="106"/>
    </row>
    <row r="23" ht="15.75" customHeight="1">
      <c r="A23" s="32">
        <v>2018.0</v>
      </c>
      <c r="B23" s="76">
        <v>0.146</v>
      </c>
      <c r="C23" s="76">
        <v>0.471</v>
      </c>
      <c r="D23" s="102">
        <f t="shared" si="3"/>
        <v>0.383</v>
      </c>
      <c r="G23" s="23"/>
      <c r="H23" s="23"/>
      <c r="I23" s="23"/>
      <c r="J23" s="23"/>
      <c r="V23" s="32">
        <v>2019.0</v>
      </c>
      <c r="W23" s="32"/>
      <c r="X23" s="23">
        <f t="shared" ref="X23:X25" si="13">$L$5</f>
        <v>20000</v>
      </c>
      <c r="Y23" s="23">
        <f t="shared" si="10"/>
        <v>15000</v>
      </c>
      <c r="Z23" s="23">
        <f t="shared" ref="Z23:Z25" si="14">$L$9</f>
        <v>15000</v>
      </c>
      <c r="AA23" s="23">
        <f t="shared" si="12"/>
        <v>15000</v>
      </c>
      <c r="AD23" s="32">
        <v>2019.0</v>
      </c>
      <c r="AE23" s="107">
        <v>26303.0</v>
      </c>
      <c r="AF23" s="107">
        <v>44145.0</v>
      </c>
      <c r="AG23" s="107">
        <v>9699.0</v>
      </c>
      <c r="AH23" s="107">
        <v>75411.0</v>
      </c>
      <c r="AI23" s="106"/>
    </row>
    <row r="24" ht="15.75" customHeight="1">
      <c r="A24" s="32">
        <v>2019.0</v>
      </c>
      <c r="B24" s="76">
        <v>0.029</v>
      </c>
      <c r="C24" s="76">
        <v>0.753</v>
      </c>
      <c r="D24" s="102">
        <f t="shared" si="3"/>
        <v>0.218</v>
      </c>
      <c r="E24" s="23"/>
      <c r="F24" s="23"/>
      <c r="G24" s="23"/>
      <c r="H24" s="23"/>
      <c r="I24" s="23"/>
      <c r="J24" s="23"/>
      <c r="V24" s="32">
        <v>2020.0</v>
      </c>
      <c r="W24" s="32"/>
      <c r="X24" s="23">
        <f t="shared" si="13"/>
        <v>20000</v>
      </c>
      <c r="Y24" s="23">
        <f t="shared" si="10"/>
        <v>15000</v>
      </c>
      <c r="Z24" s="23">
        <f t="shared" si="14"/>
        <v>15000</v>
      </c>
      <c r="AA24" s="23">
        <f t="shared" si="12"/>
        <v>15000</v>
      </c>
      <c r="AD24" s="32">
        <v>2020.0</v>
      </c>
      <c r="AE24" s="101" t="s">
        <v>86</v>
      </c>
      <c r="AF24" s="107">
        <v>31219.0</v>
      </c>
      <c r="AG24" s="107">
        <v>12074.0</v>
      </c>
      <c r="AH24" s="101">
        <v>64234.0</v>
      </c>
      <c r="AI24" s="105"/>
    </row>
    <row r="25" ht="15.75" customHeight="1">
      <c r="A25" s="32">
        <v>2020.0</v>
      </c>
      <c r="B25" s="76">
        <v>0.09038872814190464</v>
      </c>
      <c r="C25" s="76">
        <v>0.7216372018677895</v>
      </c>
      <c r="D25" s="102">
        <f t="shared" si="3"/>
        <v>0.18797407</v>
      </c>
      <c r="E25" s="23"/>
      <c r="F25" s="23"/>
      <c r="G25" s="23"/>
      <c r="H25" s="23"/>
      <c r="I25" s="23"/>
      <c r="J25" s="23"/>
      <c r="V25" s="93">
        <v>2021.0</v>
      </c>
      <c r="W25" s="93"/>
      <c r="X25" s="92">
        <f t="shared" si="13"/>
        <v>20000</v>
      </c>
      <c r="Y25" s="92">
        <f t="shared" si="10"/>
        <v>15000</v>
      </c>
      <c r="Z25" s="92">
        <f t="shared" si="14"/>
        <v>15000</v>
      </c>
      <c r="AA25" s="92">
        <f t="shared" si="12"/>
        <v>15000</v>
      </c>
      <c r="AD25" s="93">
        <v>2021.0</v>
      </c>
      <c r="AE25" s="108" t="s">
        <v>86</v>
      </c>
      <c r="AF25" s="109">
        <v>49440.0</v>
      </c>
      <c r="AG25" s="109">
        <v>21993.0</v>
      </c>
      <c r="AH25" s="108">
        <v>99324.0</v>
      </c>
      <c r="AI25" s="105"/>
    </row>
    <row r="26" ht="15.75" customHeight="1">
      <c r="A26" s="93">
        <v>2021.0</v>
      </c>
      <c r="B26" s="110">
        <v>0.06429034257746717</v>
      </c>
      <c r="C26" s="110">
        <v>0.7717444979149867</v>
      </c>
      <c r="D26" s="111">
        <f t="shared" si="3"/>
        <v>0.1639651595</v>
      </c>
      <c r="E26" s="23"/>
      <c r="F26" s="23"/>
      <c r="G26" s="23"/>
      <c r="H26" s="23"/>
      <c r="I26" s="23"/>
      <c r="J26" s="23"/>
      <c r="AD26" s="32"/>
      <c r="AE26" s="32"/>
      <c r="AF26" s="32"/>
      <c r="AG26" s="32"/>
      <c r="AH26" s="32"/>
    </row>
    <row r="27" ht="15.75" customHeight="1">
      <c r="A27" s="32"/>
      <c r="B27" s="76"/>
      <c r="C27" s="76"/>
      <c r="D27" s="102"/>
      <c r="E27" s="23"/>
      <c r="F27" s="23"/>
      <c r="G27" s="23"/>
      <c r="H27" s="23"/>
      <c r="I27" s="23"/>
      <c r="J27" s="23"/>
      <c r="AD27" s="32"/>
      <c r="AE27" s="32"/>
      <c r="AF27" s="32"/>
      <c r="AG27" s="32"/>
      <c r="AH27" s="32"/>
    </row>
    <row r="28" ht="15.75" customHeight="1">
      <c r="A28" s="32"/>
      <c r="B28" s="32"/>
      <c r="C28" s="32"/>
      <c r="D28" s="23"/>
      <c r="E28" s="23"/>
      <c r="F28" s="23"/>
      <c r="G28" s="23"/>
      <c r="H28" s="23"/>
      <c r="I28" s="23"/>
      <c r="J28" s="23"/>
      <c r="V28" s="32"/>
      <c r="W28" s="32"/>
      <c r="X28" s="32"/>
      <c r="Y28" s="32"/>
      <c r="Z28" s="32"/>
      <c r="AA28" s="32"/>
    </row>
    <row r="29" ht="15.75" customHeight="1">
      <c r="B29" s="36" t="s">
        <v>134</v>
      </c>
      <c r="D29" s="23"/>
      <c r="E29" s="23"/>
      <c r="F29" s="23"/>
      <c r="G29" s="23"/>
      <c r="H29" s="23"/>
      <c r="I29" s="23"/>
      <c r="J29" s="23"/>
      <c r="V29" s="112" t="s">
        <v>135</v>
      </c>
    </row>
    <row r="30" ht="15.0" customHeight="1">
      <c r="D30" s="23"/>
      <c r="E30" s="113"/>
      <c r="F30" s="113"/>
      <c r="G30" s="113"/>
    </row>
    <row r="31" ht="15.75" customHeight="1">
      <c r="B31" s="114" t="s">
        <v>136</v>
      </c>
      <c r="C31" s="113"/>
      <c r="D31" s="113"/>
    </row>
    <row r="32" ht="15.75" customHeight="1">
      <c r="B32" s="36" t="s">
        <v>137</v>
      </c>
    </row>
    <row r="33" ht="15.75" customHeight="1">
      <c r="B33" s="36" t="s">
        <v>138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V29:AA34"/>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2020-07-13T17:49:58Z</dcterms:created>
  <dc:creator>Munro, Andrew R (DFG)</dc:creator>
</cp:coreProperties>
</file>