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ecasts" sheetId="1" r:id="rId4"/>
    <sheet state="visible" name="Table 3-7" sheetId="2" r:id="rId5"/>
    <sheet state="visible" name="Kenai late-run Chinook Data" sheetId="3" r:id="rId6"/>
    <sheet state="visible" name="EG info" sheetId="4" r:id="rId7"/>
  </sheets>
  <definedNames/>
  <calcPr/>
  <extLst>
    <ext uri="GoogleSheetsCustomDataVersion2">
      <go:sheetsCustomData xmlns:go="http://customooxmlschemas.google.com/" r:id="rId8" roundtripDataChecksum="CB5iXIxOTordMl0urJ0PkKSkF/lArscmSMvuAThhf2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9">
      <text>
        <t xml:space="preserve">======
ID#AAABCscN5Zk
Richard Brenner - NOAA Federal    (2023-12-19 02:41:02)
@lukas.defilippo@noaa.gov 
Kenai Late run should be done now. We should talk about the aggregate other Chinook and Aggregate Chinook definitions and how to calculate the Tier 3 specs for them.
_Assigned to lukas.defilippo@noaa.gov_</t>
      </text>
    </comment>
  </commentList>
  <extLst>
    <ext uri="GoogleSheetsCustomDataVersion2">
      <go:sheetsCustomData xmlns:go="http://customooxmlschemas.google.com/" r:id="rId1" roundtripDataSignature="AMtx7miXoPUJDMP0Ph5q4SoBmwk2gAgA0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3">
      <text>
        <t xml:space="preserve">======
ID#AAABCscN5Zg
Richard Brenner - NOAA Federal    (2023-12-19 02:35:50)
Based on an estimate of 43 from this stock harvested in the drift gillnet fishery + (45 from non-guided sportfishers + 349 guided sportfishers in the Kenai River) and assumes that half of the sportfish were large fish and from the late run. Sportfish estimates here: 
https://www.adfg.alaska.gov/sf/sportfishingsurvey/index.cfm?ADFG=area.results</t>
      </text>
    </comment>
    <comment authorId="0" ref="H33">
      <text>
        <t xml:space="preserve">======
ID#AAABCscN5Zc
Richard Brenner - NOAA Federal    (2023-12-19 02:26:54)
Based on:  (1) drift gillnet harvest data downloaded from the ADF&amp;G UCI Commercial fisheries website, (2) a description of the areas open by date in the 2023 UCI commercial season summary, and (3) the lookup table in the EA/RIR</t>
      </text>
    </comment>
    <comment authorId="0" ref="G32">
      <text>
        <t xml:space="preserve">======
ID#AAAA8ovU1Qw
Richard Brenner - NOAA Federal    (2023-11-18 00:48:07)
Received directly from the State in recent years as this is not contained in any known report.</t>
      </text>
    </comment>
    <comment authorId="0" ref="F32">
      <text>
        <t xml:space="preserve">======
ID#AAABAq_8dBs
Richard Brenner - NOAA Federal    (2023-11-17 21:27:41)
Unlike 2023, the 2022 season summary does not have a breakdown by gear and area.</t>
      </text>
    </comment>
    <comment authorId="0" ref="H32">
      <text>
        <t xml:space="preserve">======
ID#AAABAq_8dBg
Richard Brenner - NOAA Federal    (2023-11-17 20:59:52)
Estimated proportions of EEZ harvest are based on stat area x locale code combinations for drift gillnet harvests described on page 235 of the EA/RIR for drift gillnet harvests.  We can estimate this if we get data containing species, gear, stat code, and locale code.</t>
      </text>
    </comment>
    <comment authorId="0" ref="F33">
      <text>
        <t xml:space="preserve">======
ID#AAABAyConag
Richard Brenner - NOAA Federal    (2023-11-17 19:16:26)
Preliminary. From here: https://www.adfg.alaska.gov/static/applications/dcfnewsrelease/1546815985.pdf</t>
      </text>
    </comment>
    <comment authorId="0" ref="C33">
      <text>
        <t xml:space="preserve">======
ID#AAABAyConac
Richard Brenner - NOAA Federal    (2023-11-17 19:13:28)
Preliminary. From here:  https://www.adfg.alaska.gov/static/applications/dcfnewsrelease/1546815985.pdf</t>
      </text>
    </comment>
    <comment authorId="0" ref="C32">
      <text>
        <t xml:space="preserve">======
ID#AAAA_Oy-W5w
Joshua Russell - NOAA Federal    (2023-10-30 21:47:53)
https://www.wildlifenews.alaska.gov/static/fishing/pdfs/sport/byarea/southcentral/2023KenaiLateRunOutlook.pdf
------
ID#AAABAq_8dBo
Richard Brenner - NOAA Federal    (2023-11-17 21:26:36)
Let's use this link instead: https://www.adfg.alaska.gov/static/fishing/pdfs/sport/byarea/southcentral/2023KenaiLateRunOutlook.pdf</t>
      </text>
    </comment>
    <comment authorId="0" ref="B32">
      <text>
        <t xml:space="preserve">======
ID#AAAA_Oy-W5s
Joshua Russell - NOAA Federal    (2023-10-30 21:47:34)
https://www.wildlifenews.alaska.gov/static/fishing/pdfs/sport/byarea/southcentral/2023KenaiLateRunOutlook.pdf
------
ID#AAABAq_8dBk
Richard Brenner - NOAA Federal    (2023-11-17 21:26:19)
Let's use this link instead:  https://www.adfg.alaska.gov/static/fishing/pdfs/sport/byarea/southcentral/2023KenaiLateRunOutlook.pdf</t>
      </text>
    </comment>
    <comment authorId="0" ref="A35">
      <text>
        <t xml:space="preserve">======
ID#AAAA_Oy-W5k
Joshua Russell - NOAA Federal    (2023-10-30 21:41:55)
@richard.brenner@noaa.gov I am working on tracking down the 2022-2023 numbers, and running into a lot of road blocks. I am looking for historic numbers to validate the sources for the data. A lot of times I am finding discrepancies. For example, on this sheet, the numbers for total run, and escapement do not match the linked source for 2016-2019. Any ideas what would cause these discrepancies?
------
ID#AAAA_Oy-W5o
Joshua Russell - NOAA Federal    (2023-10-30 21:46:29)
Found the updated source. For the data, I'm going to update the other locations I've found with these issues</t>
      </text>
    </comment>
    <comment authorId="0" ref="A41">
      <text>
        <t xml:space="preserve">======
ID#AAAAjf7pkAQ
tc={EB229512-C45F-4E46-8F7E-CD12A97D2E31}    (2022-11-18 18:53:31)
[Threaded comment]
Your version of Excel allows you to read this threaded comment; however, any edits to it will get removed if the file is opened in a newer version of Excel. Learn more: https://go.microsoft.com/fwlink/?linkid=870924
Comment:
    Waiting for large Chinook estimates
------
ID#AAAAjf7pkAY
Andrew Munro    (2022-11-18 18:58:01)
@doug.duncan@noaa.gov I received estimates for large Kenai late run Chinook for 2020 and 2021,  so match units for previous years.  Table 3-7  should update with the change here.</t>
      </text>
    </comment>
    <comment authorId="0" ref="L7">
      <text>
        <t xml:space="preserve">======
ID#AAAAjf7pkAM
(DFG)    (2022-11-18 18:53:31)
Estimated number of large Kenai River late-run Chinook salmon harvested within state waters (freshwater and marine) - by subtraction.</t>
      </text>
    </comment>
    <comment authorId="0" ref="J7">
      <text>
        <t xml:space="preserve">======
ID#AAAAjf7pkAE
Munro, Andrew R (DFG)    (2022-11-18 18:53:31)
Estimated number of large Kenai River late-run Chinook salmon harvested within the EEZ of the Central District drift gillnet fishery.</t>
      </text>
    </comment>
    <comment authorId="0" ref="D8">
      <text>
        <t xml:space="preserve">======
ID#AAAAjf7pkAI
(DFG)    (2022-11-18 18:53:31)
By subtraction - includes all harvest (freshwater and marine) used to estimate total run.</t>
      </text>
    </comment>
    <comment authorId="0" ref="G7">
      <text>
        <t xml:space="preserve">======
ID#AAAAjf7pkAA
(DFG)    (2022-11-18 18:53:31)
Estimated number of large Kenai River late-run Chinook salmon harvested in the Central District drift gillnet fishery.</t>
      </text>
    </comment>
  </commentList>
  <extLst>
    <ext uri="GoogleSheetsCustomDataVersion2">
      <go:sheetsCustomData xmlns:go="http://customooxmlschemas.google.com/" r:id="rId1" roundtripDataSignature="AMtx7miytm79bo75DousO9T6d3ZHzGmzdQ=="/>
    </ext>
  </extLst>
</comments>
</file>

<file path=xl/sharedStrings.xml><?xml version="1.0" encoding="utf-8"?>
<sst xmlns="http://schemas.openxmlformats.org/spreadsheetml/2006/main" count="80" uniqueCount="69">
  <si>
    <t>Year</t>
  </si>
  <si>
    <t>Total Run Forecast</t>
  </si>
  <si>
    <t>Total run actual</t>
  </si>
  <si>
    <t>Table 3‑7   Tier 1, Kenai River late-run Chinook salmon catch, estimated catch in the EEZ, escapements, run size, and lower bound of escapement goal from 1999-2021 and retrospective estimates of the Status Determination Criteria and Annual Catch Limits from 2004 to 2021.</t>
  </si>
  <si>
    <t>EEZ</t>
  </si>
  <si>
    <r>
      <rPr>
        <rFont val="Arial"/>
        <b/>
        <color theme="1"/>
        <sz val="9.0"/>
      </rPr>
      <t>Total Kenai late-run Catch    (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Total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</si>
  <si>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Kenai late-run EEZ Catch (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</si>
  <si>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Escapement (</t>
    </r>
    <r>
      <rPr>
        <rFont val="Arial"/>
        <b/>
        <i/>
        <color theme="1"/>
        <sz val="9.0"/>
      </rPr>
      <t>S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</si>
  <si>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Run        (</t>
    </r>
    <r>
      <rPr>
        <rFont val="Arial"/>
        <b/>
        <i/>
        <color theme="1"/>
        <sz val="9.0"/>
      </rPr>
      <t>R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</si>
  <si>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Lower Bound of Goal       (</t>
    </r>
    <r>
      <rPr>
        <rFont val="Arial"/>
        <b/>
        <i/>
        <color theme="1"/>
        <sz val="9.0"/>
      </rPr>
      <t>G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</si>
  <si>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Potential Yield (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</si>
  <si>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r>
      <rPr>
        <rFont val="Arial"/>
        <b/>
        <i/>
        <color theme="1"/>
        <sz val="9.0"/>
      </rPr>
      <t>F</t>
    </r>
    <r>
      <rPr>
        <rFont val="Arial"/>
        <b/>
        <i/>
        <color theme="1"/>
        <sz val="9.0"/>
        <vertAlign val="subscript"/>
      </rPr>
      <t>EEZ</t>
    </r>
  </si>
  <si>
    <t>MFMT</t>
  </si>
  <si>
    <t>MSST</t>
  </si>
  <si>
    <r>
      <rPr>
        <rFont val="Arial"/>
        <b/>
        <color theme="1"/>
        <sz val="9.0"/>
      </rPr>
      <t>Cumulative Escapement (∑</t>
    </r>
    <r>
      <rPr>
        <rFont val="Arial"/>
        <b/>
        <i/>
        <color theme="1"/>
        <sz val="9.0"/>
      </rPr>
      <t>S</t>
    </r>
    <r>
      <rPr>
        <rFont val="Arial"/>
        <b/>
        <i/>
        <color theme="1"/>
        <sz val="9.0"/>
        <vertAlign val="subscript"/>
      </rPr>
      <t>t</t>
    </r>
    <r>
      <rPr>
        <rFont val="Arial"/>
        <b/>
        <i/>
        <color theme="1"/>
        <sz val="9.0"/>
      </rPr>
      <t>)</t>
    </r>
  </si>
  <si>
    <r>
      <rPr>
        <rFont val="Arial"/>
        <b/>
        <color theme="1"/>
        <sz val="9.0"/>
      </rPr>
      <t>ACL (∑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EEZ,t</t>
    </r>
    <r>
      <rPr>
        <rFont val="Arial"/>
        <b/>
        <color theme="1"/>
        <sz val="9.0"/>
      </rPr>
      <t>)</t>
    </r>
  </si>
  <si>
    <r>
      <rPr>
        <rFont val="Arial"/>
        <b/>
        <i val="0"/>
        <color theme="1"/>
        <sz val="9.0"/>
      </rPr>
      <t>Cumulative Catch (∑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i/>
        <color theme="1"/>
        <sz val="9.0"/>
      </rPr>
      <t>)</t>
    </r>
  </si>
  <si>
    <t>Overfishing?</t>
  </si>
  <si>
    <t>Overfished?</t>
  </si>
  <si>
    <t>ACL Exceeded?</t>
  </si>
  <si>
    <t>Escapements in bold did not meet the lower bound of the escapement goal.</t>
  </si>
  <si>
    <t>NOTE: The escapement goal was in terms of all fish prior to 2017.  In 2017 the escapement goal was revised to a large fish goal (&gt;=75 cm).  All fish numbers in this table are in terms of large Chinook salmon.</t>
  </si>
  <si>
    <r>
      <rPr>
        <rFont val="Arial"/>
        <color theme="1"/>
        <sz val="9.0"/>
      </rPr>
      <t>NOTE: Average generation time (</t>
    </r>
    <r>
      <rPr>
        <rFont val="Arial"/>
        <i/>
        <color theme="1"/>
        <sz val="9.0"/>
      </rPr>
      <t>T</t>
    </r>
    <r>
      <rPr>
        <rFont val="Arial"/>
        <color theme="1"/>
        <sz val="9.0"/>
      </rPr>
      <t>) is assummed to be 6 years in this example.</t>
    </r>
  </si>
  <si>
    <t>Source: Developed by ADF&amp;G fisheries scientists using harvest and escapement data from ADF&amp;G</t>
  </si>
  <si>
    <t>Kenai River late-run Chinook (&gt;= 75 cm METF) data 1999-2021</t>
  </si>
  <si>
    <t>Escapement goal Range: 13,500 - 27,000</t>
  </si>
  <si>
    <t>Generation time (yrs):</t>
  </si>
  <si>
    <t>Lower</t>
  </si>
  <si>
    <t>Assumed proportion catch in EEZ:</t>
  </si>
  <si>
    <t>Annual est.</t>
  </si>
  <si>
    <t>All Chinook</t>
  </si>
  <si>
    <t>Kenai late-run</t>
  </si>
  <si>
    <t xml:space="preserve">Drift Gillnet Catch </t>
  </si>
  <si>
    <t>non Kenai late-run</t>
  </si>
  <si>
    <t>Total Chinook</t>
  </si>
  <si>
    <t>Total Run</t>
  </si>
  <si>
    <t>Escapement</t>
  </si>
  <si>
    <t>Total Harvest</t>
  </si>
  <si>
    <t>Drift Gillnet Catch</t>
  </si>
  <si>
    <t>proportion in EEZ</t>
  </si>
  <si>
    <t>EEZ Catch</t>
  </si>
  <si>
    <t>State waters Catch</t>
  </si>
  <si>
    <t>Total run and escapement data from 2020 Kenai Late Run Chinook Outlook: http://www.adfg.alaska.gov/static/fishing/pdfs/sport/byarea/southcentral/2020KenaiLateRunOutlook.pdf.</t>
  </si>
  <si>
    <t>'All Chinook Drift Gillnet Harvest' and 'Drift Gillnet Harvest proportion in EEZ' are data provided by Marcus Hartley (email 3/26/2020) and available in EA/RIR (harvest data from Fish Ticket Database).</t>
  </si>
  <si>
    <t>Kenai late-run catch is estimated number of large Kenai River late-run Chinook salmon harvested in the drift gillnet fishery from Appendix B3 in Reimer and Fleischman (2017) for the years 1999-2015, and Robert Begich, ADF&amp;G (pers. comm.) for 2016-2018.</t>
  </si>
  <si>
    <t>2022 update</t>
  </si>
  <si>
    <t xml:space="preserve"> </t>
  </si>
  <si>
    <t>Total run and escapement from  2022 Kenai Late Run Chinook Outlook: https://www.adfg.alaska.gov/static/fishing/pdfs/sport/byarea/southcentral/2022KenaiLateRunOutlook.pdf (2016-2018 data also updated)</t>
  </si>
  <si>
    <t>Drift gillnet harvest Appendix A8 in FMR21-26, FMR22-12, FMR22-16</t>
  </si>
  <si>
    <t>large Kenai River late-run Chinook salmon harvested in the drift gillnet fishery. Email 11/18/22 from Tony Eskelin, ADF&amp;G for 2020-2021.</t>
  </si>
  <si>
    <t>Drift gillnet catch proportion in EEZ updated from data provided by M. Hartley in email 11/14/2022</t>
  </si>
  <si>
    <t>Kenai River late-run Chinook escapement goal history</t>
  </si>
  <si>
    <t>Initial Year</t>
  </si>
  <si>
    <t>mid-point</t>
  </si>
  <si>
    <t>Upper</t>
  </si>
  <si>
    <t>Type</t>
  </si>
  <si>
    <t>Smsy</t>
  </si>
  <si>
    <t>CV</t>
  </si>
  <si>
    <t>90%CI</t>
  </si>
  <si>
    <t>Ref.</t>
  </si>
  <si>
    <t>BEG</t>
  </si>
  <si>
    <t>all fish</t>
  </si>
  <si>
    <t>SEG</t>
  </si>
  <si>
    <t>FMS13-02</t>
  </si>
  <si>
    <t>large fish</t>
  </si>
  <si>
    <t>FMS17-02</t>
  </si>
  <si>
    <t xml:space="preserve">0.0                0.2                0.4                0.6                0.8                1.0  </t>
  </si>
  <si>
    <t xml:space="preserve">              1.2                1.4                1.6                1.8                2.0</t>
  </si>
  <si>
    <t>Multiples of SMSY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</si>
</sst>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9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color rgb="FF0000FF"/>
      <name val="Calibri"/>
      <scheme val="minor"/>
    </font>
    <font>
      <sz val="9.0"/>
      <color rgb="FF000000"/>
      <name val="Arial"/>
    </font>
    <font/>
    <font>
      <b/>
      <sz val="9.0"/>
      <color theme="1"/>
      <name val="Arial"/>
    </font>
    <font>
      <b/>
      <i/>
      <sz val="9.0"/>
      <color theme="1"/>
      <name val="Arial"/>
    </font>
    <font>
      <sz val="9.0"/>
      <color theme="1"/>
      <name val="Arial"/>
    </font>
    <font>
      <sz val="9.0"/>
      <color rgb="FF0000FF"/>
      <name val="Arial"/>
    </font>
    <font>
      <sz val="9.0"/>
      <color theme="1"/>
      <name val="Times New Roman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i/>
      <sz val="11.0"/>
      <color rgb="FF0000FF"/>
      <name val="Calibri"/>
    </font>
    <font>
      <b/>
      <sz val="11.0"/>
      <color rgb="FF0000FF"/>
      <name val="Calibri"/>
    </font>
    <font>
      <sz val="11.0"/>
      <color rgb="FF000000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</fills>
  <borders count="15">
    <border/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3" xfId="0" applyFont="1" applyNumberFormat="1"/>
    <xf borderId="0" fillId="0" fontId="3" numFmtId="0" xfId="0" applyFont="1"/>
    <xf borderId="1" fillId="0" fontId="4" numFmtId="0" xfId="0" applyAlignment="1" applyBorder="1" applyFont="1">
      <alignment horizontal="left" shrinkToFit="0" wrapText="1"/>
    </xf>
    <xf borderId="1" fillId="0" fontId="5" numFmtId="0" xfId="0" applyBorder="1" applyFont="1"/>
    <xf borderId="2" fillId="2" fontId="6" numFmtId="0" xfId="0" applyAlignment="1" applyBorder="1" applyFill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6" fillId="2" fontId="6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9" numFmtId="3" xfId="0" applyAlignment="1" applyFont="1" applyNumberFormat="1">
      <alignment horizontal="right" vertical="center"/>
    </xf>
    <xf borderId="0" fillId="0" fontId="9" numFmtId="3" xfId="0" applyAlignment="1" applyFont="1" applyNumberFormat="1">
      <alignment horizontal="center" vertical="center"/>
    </xf>
    <xf borderId="0" fillId="0" fontId="8" numFmtId="3" xfId="0" applyAlignment="1" applyFont="1" applyNumberFormat="1">
      <alignment horizontal="center" vertical="center"/>
    </xf>
    <xf borderId="0" fillId="0" fontId="9" numFmtId="0" xfId="0" applyAlignment="1" applyFont="1">
      <alignment horizontal="right" vertical="center"/>
    </xf>
    <xf borderId="0" fillId="0" fontId="9" numFmtId="0" xfId="0" applyAlignment="1" applyFont="1">
      <alignment horizontal="center" vertical="center"/>
    </xf>
    <xf borderId="0" fillId="0" fontId="9" numFmtId="164" xfId="0" applyAlignment="1" applyFont="1" applyNumberFormat="1">
      <alignment horizontal="center" vertical="center"/>
    </xf>
    <xf borderId="0" fillId="0" fontId="9" numFmtId="164" xfId="0" applyAlignment="1" applyFont="1" applyNumberFormat="1">
      <alignment horizontal="center"/>
    </xf>
    <xf borderId="0" fillId="0" fontId="9" numFmtId="3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4" numFmtId="0" xfId="0" applyFont="1"/>
    <xf borderId="0" fillId="0" fontId="8" numFmtId="0" xfId="0" applyFont="1"/>
    <xf borderId="0" fillId="0" fontId="10" numFmtId="3" xfId="0" applyAlignment="1" applyFont="1" applyNumberFormat="1">
      <alignment horizontal="right"/>
    </xf>
    <xf borderId="0" fillId="0" fontId="10" numFmtId="3" xfId="0" applyFont="1" applyNumberFormat="1"/>
    <xf borderId="0" fillId="0" fontId="11" numFmtId="0" xfId="0" applyFont="1"/>
    <xf borderId="0" fillId="0" fontId="12" numFmtId="0" xfId="0" applyFont="1"/>
    <xf borderId="0" fillId="0" fontId="11" numFmtId="0" xfId="0" applyAlignment="1" applyFont="1">
      <alignment horizontal="right"/>
    </xf>
    <xf borderId="11" fillId="3" fontId="13" numFmtId="0" xfId="0" applyBorder="1" applyFill="1" applyFont="1"/>
    <xf borderId="0" fillId="0" fontId="13" numFmtId="3" xfId="0" applyFont="1" applyNumberFormat="1"/>
    <xf borderId="12" fillId="3" fontId="13" numFmtId="0" xfId="0" applyBorder="1" applyFont="1"/>
    <xf borderId="13" fillId="0" fontId="13" numFmtId="0" xfId="0" applyBorder="1" applyFont="1"/>
    <xf borderId="13" fillId="0" fontId="11" numFmtId="0" xfId="0" applyAlignment="1" applyBorder="1" applyFont="1">
      <alignment horizontal="center"/>
    </xf>
    <xf borderId="13" fillId="0" fontId="14" numFmtId="0" xfId="0" applyAlignment="1" applyBorder="1" applyFont="1">
      <alignment horizontal="center"/>
    </xf>
    <xf borderId="13" fillId="0" fontId="14" numFmtId="0" xfId="0" applyAlignment="1" applyBorder="1" applyFont="1">
      <alignment horizontal="center" readingOrder="0"/>
    </xf>
    <xf borderId="14" fillId="0" fontId="11" numFmtId="0" xfId="0" applyAlignment="1" applyBorder="1" applyFont="1">
      <alignment horizontal="right"/>
    </xf>
    <xf borderId="14" fillId="0" fontId="14" numFmtId="0" xfId="0" applyAlignment="1" applyBorder="1" applyFont="1">
      <alignment horizontal="right"/>
    </xf>
    <xf borderId="14" fillId="0" fontId="11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 readingOrder="0"/>
    </xf>
    <xf borderId="0" fillId="0" fontId="15" numFmtId="3" xfId="0" applyFont="1" applyNumberFormat="1"/>
    <xf borderId="0" fillId="0" fontId="13" numFmtId="164" xfId="0" applyFont="1" applyNumberFormat="1"/>
    <xf borderId="0" fillId="0" fontId="13" numFmtId="0" xfId="0" applyFont="1"/>
    <xf borderId="0" fillId="0" fontId="13" numFmtId="0" xfId="0" applyAlignment="1" applyFont="1">
      <alignment readingOrder="0"/>
    </xf>
    <xf borderId="0" fillId="0" fontId="13" numFmtId="3" xfId="0" applyAlignment="1" applyFont="1" applyNumberFormat="1">
      <alignment readingOrder="0"/>
    </xf>
    <xf borderId="0" fillId="0" fontId="13" numFmtId="164" xfId="0" applyAlignment="1" applyFont="1" applyNumberFormat="1">
      <alignment readingOrder="0"/>
    </xf>
    <xf borderId="0" fillId="0" fontId="15" numFmtId="3" xfId="0" applyAlignment="1" applyFont="1" applyNumberFormat="1">
      <alignment readingOrder="0"/>
    </xf>
    <xf borderId="14" fillId="0" fontId="13" numFmtId="0" xfId="0" applyAlignment="1" applyBorder="1" applyFont="1">
      <alignment readingOrder="0"/>
    </xf>
    <xf borderId="14" fillId="4" fontId="16" numFmtId="3" xfId="0" applyBorder="1" applyFill="1" applyFont="1" applyNumberFormat="1"/>
    <xf borderId="14" fillId="4" fontId="13" numFmtId="3" xfId="0" applyAlignment="1" applyBorder="1" applyFont="1" applyNumberFormat="1">
      <alignment readingOrder="0"/>
    </xf>
    <xf borderId="14" fillId="0" fontId="15" numFmtId="3" xfId="0" applyBorder="1" applyFont="1" applyNumberFormat="1"/>
    <xf borderId="14" fillId="0" fontId="13" numFmtId="0" xfId="0" applyBorder="1" applyFont="1"/>
    <xf borderId="14" fillId="0" fontId="13" numFmtId="3" xfId="0" applyAlignment="1" applyBorder="1" applyFont="1" applyNumberFormat="1">
      <alignment readingOrder="0"/>
    </xf>
    <xf borderId="14" fillId="4" fontId="16" numFmtId="1" xfId="0" applyBorder="1" applyFont="1" applyNumberFormat="1"/>
    <xf borderId="14" fillId="0" fontId="13" numFmtId="164" xfId="0" applyAlignment="1" applyBorder="1" applyFont="1" applyNumberFormat="1">
      <alignment readingOrder="0"/>
    </xf>
    <xf borderId="0" fillId="0" fontId="13" numFmtId="3" xfId="0" applyAlignment="1" applyFont="1" applyNumberFormat="1">
      <alignment horizontal="left" shrinkToFit="0" vertical="top" wrapText="1"/>
    </xf>
    <xf quotePrefix="1" borderId="0" fillId="0" fontId="13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vertical="top"/>
    </xf>
    <xf borderId="0" fillId="0" fontId="18" numFmtId="0" xfId="0" applyFont="1"/>
    <xf borderId="0" fillId="0" fontId="13" numFmtId="0" xfId="0" applyAlignment="1" applyFont="1">
      <alignment horizontal="center"/>
    </xf>
    <xf borderId="0" fillId="0" fontId="18" numFmtId="3" xfId="0" applyFont="1" applyNumberFormat="1"/>
  </cellXfs>
  <cellStyles count="1">
    <cellStyle xfId="0" name="Normal" builtinId="0"/>
  </cellStyles>
  <dxfs count="2">
    <dxf>
      <font>
        <b/>
        <color theme="1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152400</xdr:rowOff>
    </xdr:from>
    <xdr:ext cx="7277100" cy="6057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0"/>
    <col customWidth="1" min="3" max="3" width="15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1999.0</v>
      </c>
      <c r="C2" s="3">
        <f>'Kenai late-run Chinook Data'!B9</f>
        <v>45657</v>
      </c>
    </row>
    <row r="3">
      <c r="A3" s="2">
        <v>2000.0</v>
      </c>
      <c r="C3" s="3">
        <f>'Kenai late-run Chinook Data'!B10</f>
        <v>41719</v>
      </c>
    </row>
    <row r="4">
      <c r="A4" s="2">
        <v>2001.0</v>
      </c>
      <c r="C4" s="3">
        <f>'Kenai late-run Chinook Data'!B11</f>
        <v>45754</v>
      </c>
    </row>
    <row r="5">
      <c r="A5" s="2">
        <v>2002.0</v>
      </c>
      <c r="C5" s="3">
        <f>'Kenai late-run Chinook Data'!B12</f>
        <v>55910</v>
      </c>
    </row>
    <row r="6">
      <c r="A6" s="2">
        <v>2003.0</v>
      </c>
      <c r="C6" s="3">
        <f>'Kenai late-run Chinook Data'!B13</f>
        <v>67984</v>
      </c>
    </row>
    <row r="7">
      <c r="A7" s="2">
        <v>2004.0</v>
      </c>
      <c r="C7" s="3">
        <f>'Kenai late-run Chinook Data'!B14</f>
        <v>91312</v>
      </c>
    </row>
    <row r="8">
      <c r="A8" s="2">
        <v>2005.0</v>
      </c>
      <c r="C8" s="3">
        <f>'Kenai late-run Chinook Data'!B15</f>
        <v>84189</v>
      </c>
    </row>
    <row r="9">
      <c r="A9" s="2">
        <v>2006.0</v>
      </c>
      <c r="C9" s="3">
        <f>'Kenai late-run Chinook Data'!B16</f>
        <v>57122</v>
      </c>
    </row>
    <row r="10">
      <c r="A10" s="2">
        <v>2007.0</v>
      </c>
      <c r="C10" s="3">
        <f>'Kenai late-run Chinook Data'!B17</f>
        <v>44421</v>
      </c>
    </row>
    <row r="11">
      <c r="A11" s="2">
        <v>2008.0</v>
      </c>
      <c r="C11" s="3">
        <f>'Kenai late-run Chinook Data'!B18</f>
        <v>42680</v>
      </c>
    </row>
    <row r="12">
      <c r="A12" s="2">
        <v>2009.0</v>
      </c>
      <c r="C12" s="3">
        <f>'Kenai late-run Chinook Data'!B19</f>
        <v>28044</v>
      </c>
    </row>
    <row r="13">
      <c r="A13" s="2">
        <v>2010.0</v>
      </c>
      <c r="C13" s="3">
        <f>'Kenai late-run Chinook Data'!B20</f>
        <v>22180</v>
      </c>
    </row>
    <row r="14">
      <c r="A14" s="2">
        <v>2011.0</v>
      </c>
      <c r="C14" s="3">
        <f>'Kenai late-run Chinook Data'!B21</f>
        <v>26381</v>
      </c>
    </row>
    <row r="15">
      <c r="A15" s="2">
        <v>2012.0</v>
      </c>
      <c r="C15" s="3">
        <f>'Kenai late-run Chinook Data'!B22</f>
        <v>23206</v>
      </c>
    </row>
    <row r="16">
      <c r="A16" s="2">
        <v>2013.0</v>
      </c>
      <c r="C16" s="3">
        <f>'Kenai late-run Chinook Data'!B23</f>
        <v>14382</v>
      </c>
    </row>
    <row r="17">
      <c r="A17" s="2">
        <v>2014.0</v>
      </c>
      <c r="C17" s="3">
        <f>'Kenai late-run Chinook Data'!B24</f>
        <v>13403</v>
      </c>
    </row>
    <row r="18">
      <c r="A18" s="2">
        <v>2015.0</v>
      </c>
      <c r="C18" s="3">
        <f>'Kenai late-run Chinook Data'!B25</f>
        <v>22796</v>
      </c>
    </row>
    <row r="19">
      <c r="A19" s="2">
        <v>2016.0</v>
      </c>
      <c r="C19" s="3">
        <f>'Kenai late-run Chinook Data'!B26</f>
        <v>25129</v>
      </c>
    </row>
    <row r="20">
      <c r="A20" s="2">
        <v>2017.0</v>
      </c>
      <c r="C20" s="3">
        <f>'Kenai late-run Chinook Data'!B27</f>
        <v>31262</v>
      </c>
    </row>
    <row r="21">
      <c r="A21" s="2">
        <v>2018.0</v>
      </c>
      <c r="C21" s="3">
        <f>'Kenai late-run Chinook Data'!B28</f>
        <v>18511</v>
      </c>
    </row>
    <row r="22">
      <c r="A22" s="2">
        <v>2019.0</v>
      </c>
      <c r="C22" s="3">
        <f>'Kenai late-run Chinook Data'!B29</f>
        <v>13271</v>
      </c>
    </row>
    <row r="23">
      <c r="A23" s="2">
        <v>2020.0</v>
      </c>
      <c r="B23" s="2">
        <v>22707.0</v>
      </c>
      <c r="C23" s="3">
        <f>'Kenai late-run Chinook Data'!B30</f>
        <v>12219</v>
      </c>
    </row>
    <row r="24">
      <c r="A24" s="2">
        <v>2021.0</v>
      </c>
      <c r="B24" s="2">
        <v>18406.0</v>
      </c>
      <c r="C24" s="3">
        <f>'Kenai late-run Chinook Data'!B31</f>
        <v>12665</v>
      </c>
    </row>
    <row r="25">
      <c r="A25" s="2">
        <v>2022.0</v>
      </c>
      <c r="B25" s="2">
        <v>16004.0</v>
      </c>
      <c r="C25" s="3">
        <f>'Kenai late-run Chinook Data'!B32</f>
        <v>14113</v>
      </c>
    </row>
    <row r="26">
      <c r="A26" s="2">
        <v>2023.0</v>
      </c>
      <c r="B26" s="2">
        <v>13630.0</v>
      </c>
      <c r="C26" s="4"/>
    </row>
    <row r="27">
      <c r="A27" s="2">
        <v>2024.0</v>
      </c>
      <c r="C2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9.43"/>
    <col customWidth="1" min="4" max="4" width="12.0"/>
    <col customWidth="1" min="5" max="6" width="8.71"/>
    <col customWidth="1" min="7" max="7" width="9.14"/>
    <col customWidth="1" min="8" max="10" width="8.71"/>
    <col customWidth="1" min="11" max="11" width="10.86"/>
    <col customWidth="1" min="12" max="12" width="8.71"/>
    <col customWidth="1" min="13" max="13" width="10.0"/>
    <col customWidth="1" min="14" max="15" width="11.0"/>
    <col customWidth="1" min="16" max="16" width="10.43"/>
    <col customWidth="1" min="17" max="26" width="8.71"/>
  </cols>
  <sheetData>
    <row r="2" ht="34.5" customHeight="1">
      <c r="A2" s="5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>
      <c r="A3" s="7"/>
      <c r="B3" s="8"/>
      <c r="C3" s="8"/>
      <c r="D3" s="8"/>
      <c r="E3" s="8"/>
      <c r="F3" s="8"/>
      <c r="G3" s="9" t="s">
        <v>4</v>
      </c>
      <c r="H3" s="10"/>
      <c r="I3" s="10"/>
      <c r="J3" s="8"/>
      <c r="K3" s="8"/>
      <c r="L3" s="9" t="s">
        <v>4</v>
      </c>
      <c r="M3" s="10"/>
      <c r="N3" s="8"/>
      <c r="O3" s="8"/>
      <c r="P3" s="11"/>
    </row>
    <row r="4">
      <c r="A4" s="12" t="s">
        <v>0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  <c r="I4" s="15" t="s">
        <v>12</v>
      </c>
      <c r="J4" s="13" t="s">
        <v>13</v>
      </c>
      <c r="K4" s="13" t="s">
        <v>14</v>
      </c>
      <c r="L4" s="13" t="s">
        <v>15</v>
      </c>
      <c r="M4" s="14" t="s">
        <v>16</v>
      </c>
      <c r="N4" s="13" t="s">
        <v>17</v>
      </c>
      <c r="O4" s="13" t="s">
        <v>18</v>
      </c>
      <c r="P4" s="16" t="s">
        <v>19</v>
      </c>
    </row>
    <row r="5">
      <c r="A5" s="17">
        <v>1999.0</v>
      </c>
      <c r="B5" s="18">
        <f>'Kenai late-run Chinook Data'!D9</f>
        <v>16557</v>
      </c>
      <c r="C5" s="18">
        <f>'Kenai late-run Chinook Data'!J9</f>
        <v>62</v>
      </c>
      <c r="D5" s="18">
        <f>'Kenai late-run Chinook Data'!C9</f>
        <v>29100</v>
      </c>
      <c r="E5" s="19">
        <f>'Kenai late-run Chinook Data'!B9</f>
        <v>45657</v>
      </c>
      <c r="F5" s="20">
        <v>13500.0</v>
      </c>
      <c r="G5" s="18">
        <f t="shared" ref="G5:G29" si="1">MAX(E5-F5-(B5-C5),0)</f>
        <v>15662</v>
      </c>
      <c r="H5" s="21"/>
      <c r="I5" s="21"/>
      <c r="J5" s="21"/>
      <c r="K5" s="21"/>
      <c r="L5" s="21"/>
      <c r="M5" s="21"/>
      <c r="N5" s="22"/>
      <c r="O5" s="22"/>
      <c r="P5" s="22"/>
    </row>
    <row r="6">
      <c r="A6" s="17">
        <v>2000.0</v>
      </c>
      <c r="B6" s="18">
        <f>'Kenai late-run Chinook Data'!D10</f>
        <v>16217</v>
      </c>
      <c r="C6" s="18">
        <f>'Kenai late-run Chinook Data'!J10</f>
        <v>49</v>
      </c>
      <c r="D6" s="18">
        <f>'Kenai late-run Chinook Data'!C10</f>
        <v>25502</v>
      </c>
      <c r="E6" s="19">
        <f>'Kenai late-run Chinook Data'!B10</f>
        <v>41719</v>
      </c>
      <c r="F6" s="20">
        <v>13500.0</v>
      </c>
      <c r="G6" s="18">
        <f t="shared" si="1"/>
        <v>12051</v>
      </c>
      <c r="H6" s="21"/>
      <c r="I6" s="21"/>
      <c r="J6" s="21"/>
      <c r="K6" s="21"/>
      <c r="L6" s="21"/>
      <c r="M6" s="21"/>
      <c r="N6" s="22"/>
      <c r="O6" s="22"/>
      <c r="P6" s="22"/>
    </row>
    <row r="7">
      <c r="A7" s="17">
        <v>2001.0</v>
      </c>
      <c r="B7" s="18">
        <f>'Kenai late-run Chinook Data'!D11</f>
        <v>16223</v>
      </c>
      <c r="C7" s="18">
        <f>'Kenai late-run Chinook Data'!J11</f>
        <v>58</v>
      </c>
      <c r="D7" s="18">
        <f>'Kenai late-run Chinook Data'!C11</f>
        <v>29531</v>
      </c>
      <c r="E7" s="19">
        <f>'Kenai late-run Chinook Data'!B11</f>
        <v>45754</v>
      </c>
      <c r="F7" s="20">
        <v>13500.0</v>
      </c>
      <c r="G7" s="18">
        <f t="shared" si="1"/>
        <v>16089</v>
      </c>
      <c r="H7" s="21"/>
      <c r="I7" s="21"/>
      <c r="J7" s="21"/>
      <c r="K7" s="21"/>
      <c r="L7" s="21"/>
      <c r="M7" s="21"/>
      <c r="N7" s="22"/>
      <c r="O7" s="22"/>
      <c r="P7" s="22"/>
    </row>
    <row r="8">
      <c r="A8" s="17">
        <v>2002.0</v>
      </c>
      <c r="B8" s="18">
        <f>'Kenai late-run Chinook Data'!D12</f>
        <v>15396</v>
      </c>
      <c r="C8" s="18">
        <f>'Kenai late-run Chinook Data'!J12</f>
        <v>39</v>
      </c>
      <c r="D8" s="18">
        <f>'Kenai late-run Chinook Data'!C12</f>
        <v>40514</v>
      </c>
      <c r="E8" s="19">
        <f>'Kenai late-run Chinook Data'!B12</f>
        <v>55910</v>
      </c>
      <c r="F8" s="20">
        <v>13500.0</v>
      </c>
      <c r="G8" s="18">
        <f t="shared" si="1"/>
        <v>27053</v>
      </c>
      <c r="H8" s="21"/>
      <c r="I8" s="21"/>
      <c r="J8" s="21"/>
      <c r="K8" s="21"/>
      <c r="L8" s="21"/>
      <c r="M8" s="21"/>
      <c r="N8" s="22"/>
      <c r="O8" s="22"/>
      <c r="P8" s="22"/>
    </row>
    <row r="9">
      <c r="A9" s="17">
        <v>2003.0</v>
      </c>
      <c r="B9" s="18">
        <f>'Kenai late-run Chinook Data'!D13</f>
        <v>19523</v>
      </c>
      <c r="C9" s="18">
        <f>'Kenai late-run Chinook Data'!J13</f>
        <v>109</v>
      </c>
      <c r="D9" s="18">
        <f>'Kenai late-run Chinook Data'!C13</f>
        <v>48461</v>
      </c>
      <c r="E9" s="19">
        <f>'Kenai late-run Chinook Data'!B13</f>
        <v>67984</v>
      </c>
      <c r="F9" s="20">
        <v>13500.0</v>
      </c>
      <c r="G9" s="18">
        <f t="shared" si="1"/>
        <v>35070</v>
      </c>
      <c r="H9" s="23"/>
      <c r="I9" s="24"/>
      <c r="J9" s="25"/>
      <c r="K9" s="19"/>
      <c r="L9" s="19"/>
      <c r="M9" s="19"/>
      <c r="N9" s="26"/>
      <c r="O9" s="26"/>
      <c r="P9" s="26"/>
    </row>
    <row r="10">
      <c r="A10" s="17">
        <v>2004.0</v>
      </c>
      <c r="B10" s="18">
        <f>'Kenai late-run Chinook Data'!D14</f>
        <v>26200</v>
      </c>
      <c r="C10" s="18">
        <f>'Kenai late-run Chinook Data'!J14</f>
        <v>121</v>
      </c>
      <c r="D10" s="18">
        <f>'Kenai late-run Chinook Data'!C14</f>
        <v>65112</v>
      </c>
      <c r="E10" s="19">
        <f>'Kenai late-run Chinook Data'!B14</f>
        <v>91312</v>
      </c>
      <c r="F10" s="20">
        <v>13500.0</v>
      </c>
      <c r="G10" s="18">
        <f t="shared" si="1"/>
        <v>51733</v>
      </c>
      <c r="H10" s="23">
        <f t="shared" ref="H10:H29" si="2">SUM(C5:C10)/SUM(E5:E10)</f>
        <v>0.001257406642</v>
      </c>
      <c r="I10" s="24">
        <f>SUM(G5:G10)/SUM('Table 3-7'!E5:E10)</f>
        <v>0.4526032337</v>
      </c>
      <c r="J10" s="25">
        <f t="shared" ref="J10:J29" si="3">SUM(F5:F10)/2</f>
        <v>40500</v>
      </c>
      <c r="K10" s="19">
        <f t="shared" ref="K10:K29" si="4">SUM(D5:D10)</f>
        <v>238220</v>
      </c>
      <c r="L10" s="19">
        <f t="shared" ref="L10:L29" si="5">SUM(G5:G10)</f>
        <v>157658</v>
      </c>
      <c r="M10" s="19">
        <f t="shared" ref="M10:M29" si="6">SUM(C5:C10)</f>
        <v>438</v>
      </c>
      <c r="N10" s="26" t="str">
        <f t="shared" ref="N10:N29" si="7">IF(H10&gt;I10,"Yes","No")</f>
        <v>No</v>
      </c>
      <c r="O10" s="26" t="str">
        <f t="shared" ref="O10:O29" si="8">IF(K10&lt;J10,"Yes", "No")</f>
        <v>No</v>
      </c>
      <c r="P10" s="26" t="str">
        <f t="shared" ref="P10:P29" si="9">IF(M10&lt;=L10,"No","Yes")</f>
        <v>No</v>
      </c>
    </row>
    <row r="11">
      <c r="A11" s="17">
        <v>2005.0</v>
      </c>
      <c r="B11" s="18">
        <f>'Kenai late-run Chinook Data'!D15</f>
        <v>28501</v>
      </c>
      <c r="C11" s="18">
        <f>'Kenai late-run Chinook Data'!J15</f>
        <v>194</v>
      </c>
      <c r="D11" s="18">
        <f>'Kenai late-run Chinook Data'!C15</f>
        <v>55688</v>
      </c>
      <c r="E11" s="19">
        <f>'Kenai late-run Chinook Data'!B15</f>
        <v>84189</v>
      </c>
      <c r="F11" s="20">
        <v>13500.0</v>
      </c>
      <c r="G11" s="18">
        <f t="shared" si="1"/>
        <v>42382</v>
      </c>
      <c r="H11" s="23">
        <f t="shared" si="2"/>
        <v>0.001473370762</v>
      </c>
      <c r="I11" s="24">
        <f>SUM(G6:G11)/SUM('Table 3-7'!E6:E11)</f>
        <v>0.4765914989</v>
      </c>
      <c r="J11" s="25">
        <f t="shared" si="3"/>
        <v>40500</v>
      </c>
      <c r="K11" s="19">
        <f t="shared" si="4"/>
        <v>264808</v>
      </c>
      <c r="L11" s="19">
        <f t="shared" si="5"/>
        <v>184378</v>
      </c>
      <c r="M11" s="19">
        <f t="shared" si="6"/>
        <v>570</v>
      </c>
      <c r="N11" s="26" t="str">
        <f t="shared" si="7"/>
        <v>No</v>
      </c>
      <c r="O11" s="26" t="str">
        <f t="shared" si="8"/>
        <v>No</v>
      </c>
      <c r="P11" s="26" t="str">
        <f t="shared" si="9"/>
        <v>No</v>
      </c>
    </row>
    <row r="12">
      <c r="A12" s="17">
        <v>2006.0</v>
      </c>
      <c r="B12" s="18">
        <f>'Kenai late-run Chinook Data'!D16</f>
        <v>17817</v>
      </c>
      <c r="C12" s="18">
        <f>'Kenai late-run Chinook Data'!J16</f>
        <v>109</v>
      </c>
      <c r="D12" s="18">
        <f>'Kenai late-run Chinook Data'!C16</f>
        <v>39305</v>
      </c>
      <c r="E12" s="19">
        <f>'Kenai late-run Chinook Data'!B16</f>
        <v>57122</v>
      </c>
      <c r="F12" s="20">
        <v>13500.0</v>
      </c>
      <c r="G12" s="18">
        <f t="shared" si="1"/>
        <v>25914</v>
      </c>
      <c r="H12" s="23">
        <f t="shared" si="2"/>
        <v>0.001566108419</v>
      </c>
      <c r="I12" s="24">
        <f>SUM(G7:G12)/SUM('Table 3-7'!E7:E12)</f>
        <v>0.4928046019</v>
      </c>
      <c r="J12" s="25">
        <f t="shared" si="3"/>
        <v>40500</v>
      </c>
      <c r="K12" s="19">
        <f t="shared" si="4"/>
        <v>278611</v>
      </c>
      <c r="L12" s="19">
        <f t="shared" si="5"/>
        <v>198241</v>
      </c>
      <c r="M12" s="19">
        <f t="shared" si="6"/>
        <v>630</v>
      </c>
      <c r="N12" s="26" t="str">
        <f t="shared" si="7"/>
        <v>No</v>
      </c>
      <c r="O12" s="26" t="str">
        <f t="shared" si="8"/>
        <v>No</v>
      </c>
      <c r="P12" s="26" t="str">
        <f t="shared" si="9"/>
        <v>No</v>
      </c>
    </row>
    <row r="13">
      <c r="A13" s="17">
        <v>2007.0</v>
      </c>
      <c r="B13" s="18">
        <f>'Kenai late-run Chinook Data'!D17</f>
        <v>14757</v>
      </c>
      <c r="C13" s="18">
        <f>'Kenai late-run Chinook Data'!J17</f>
        <v>114</v>
      </c>
      <c r="D13" s="18">
        <f>'Kenai late-run Chinook Data'!C17</f>
        <v>29664</v>
      </c>
      <c r="E13" s="19">
        <f>'Kenai late-run Chinook Data'!B17</f>
        <v>44421</v>
      </c>
      <c r="F13" s="20">
        <v>13500.0</v>
      </c>
      <c r="G13" s="18">
        <f t="shared" si="1"/>
        <v>16278</v>
      </c>
      <c r="H13" s="23">
        <f t="shared" si="2"/>
        <v>0.001710987734</v>
      </c>
      <c r="I13" s="24">
        <f>SUM(G8:G13)/SUM('Table 3-7'!E8:E13)</f>
        <v>0.4949144257</v>
      </c>
      <c r="J13" s="25">
        <f t="shared" si="3"/>
        <v>40500</v>
      </c>
      <c r="K13" s="19">
        <f t="shared" si="4"/>
        <v>278744</v>
      </c>
      <c r="L13" s="19">
        <f t="shared" si="5"/>
        <v>198430</v>
      </c>
      <c r="M13" s="19">
        <f t="shared" si="6"/>
        <v>686</v>
      </c>
      <c r="N13" s="26" t="str">
        <f t="shared" si="7"/>
        <v>No</v>
      </c>
      <c r="O13" s="26" t="str">
        <f t="shared" si="8"/>
        <v>No</v>
      </c>
      <c r="P13" s="26" t="str">
        <f t="shared" si="9"/>
        <v>No</v>
      </c>
    </row>
    <row r="14">
      <c r="A14" s="17">
        <v>2008.0</v>
      </c>
      <c r="B14" s="18">
        <f>'Kenai late-run Chinook Data'!D18</f>
        <v>14586</v>
      </c>
      <c r="C14" s="18">
        <f>'Kenai late-run Chinook Data'!J18</f>
        <v>49</v>
      </c>
      <c r="D14" s="18">
        <f>'Kenai late-run Chinook Data'!C18</f>
        <v>28094</v>
      </c>
      <c r="E14" s="19">
        <f>'Kenai late-run Chinook Data'!B18</f>
        <v>42680</v>
      </c>
      <c r="F14" s="20">
        <v>13500.0</v>
      </c>
      <c r="G14" s="18">
        <f t="shared" si="1"/>
        <v>14643</v>
      </c>
      <c r="H14" s="23">
        <f t="shared" si="2"/>
        <v>0.001795165434</v>
      </c>
      <c r="I14" s="24">
        <f>SUM(G9:G14)/SUM('Table 3-7'!E9:E14)</f>
        <v>0.4797940718</v>
      </c>
      <c r="J14" s="25">
        <f t="shared" si="3"/>
        <v>40500</v>
      </c>
      <c r="K14" s="19">
        <f t="shared" si="4"/>
        <v>266324</v>
      </c>
      <c r="L14" s="19">
        <f t="shared" si="5"/>
        <v>186020</v>
      </c>
      <c r="M14" s="19">
        <f t="shared" si="6"/>
        <v>696</v>
      </c>
      <c r="N14" s="26" t="str">
        <f t="shared" si="7"/>
        <v>No</v>
      </c>
      <c r="O14" s="26" t="str">
        <f t="shared" si="8"/>
        <v>No</v>
      </c>
      <c r="P14" s="26" t="str">
        <f t="shared" si="9"/>
        <v>No</v>
      </c>
    </row>
    <row r="15">
      <c r="A15" s="17">
        <v>2009.0</v>
      </c>
      <c r="B15" s="18">
        <f>'Kenai late-run Chinook Data'!D19</f>
        <v>9793</v>
      </c>
      <c r="C15" s="18">
        <f>'Kenai late-run Chinook Data'!J19</f>
        <v>105</v>
      </c>
      <c r="D15" s="18">
        <f>'Kenai late-run Chinook Data'!C19</f>
        <v>18251</v>
      </c>
      <c r="E15" s="19">
        <f>'Kenai late-run Chinook Data'!B19</f>
        <v>28044</v>
      </c>
      <c r="F15" s="20">
        <v>13500.0</v>
      </c>
      <c r="G15" s="18">
        <f t="shared" si="1"/>
        <v>4856</v>
      </c>
      <c r="H15" s="23">
        <f t="shared" si="2"/>
        <v>0.001989832302</v>
      </c>
      <c r="I15" s="24">
        <f>SUM(G10:G15)/SUM('Table 3-7'!E10:E15)</f>
        <v>0.4480170689</v>
      </c>
      <c r="J15" s="25">
        <f t="shared" si="3"/>
        <v>40500</v>
      </c>
      <c r="K15" s="19">
        <f t="shared" si="4"/>
        <v>236114</v>
      </c>
      <c r="L15" s="19">
        <f t="shared" si="5"/>
        <v>155806</v>
      </c>
      <c r="M15" s="19">
        <f t="shared" si="6"/>
        <v>692</v>
      </c>
      <c r="N15" s="26" t="str">
        <f t="shared" si="7"/>
        <v>No</v>
      </c>
      <c r="O15" s="26" t="str">
        <f t="shared" si="8"/>
        <v>No</v>
      </c>
      <c r="P15" s="26" t="str">
        <f t="shared" si="9"/>
        <v>No</v>
      </c>
    </row>
    <row r="16">
      <c r="A16" s="17">
        <v>2010.0</v>
      </c>
      <c r="B16" s="18">
        <f>'Kenai late-run Chinook Data'!D20</f>
        <v>9143</v>
      </c>
      <c r="C16" s="18">
        <f>'Kenai late-run Chinook Data'!J20</f>
        <v>65</v>
      </c>
      <c r="D16" s="18">
        <f>'Kenai late-run Chinook Data'!C20</f>
        <v>13037</v>
      </c>
      <c r="E16" s="19">
        <f>'Kenai late-run Chinook Data'!B20</f>
        <v>22180</v>
      </c>
      <c r="F16" s="20">
        <v>13500.0</v>
      </c>
      <c r="G16" s="18">
        <f t="shared" si="1"/>
        <v>0</v>
      </c>
      <c r="H16" s="23">
        <f t="shared" si="2"/>
        <v>0.00228254784</v>
      </c>
      <c r="I16" s="24">
        <f>SUM(G11:G16)/SUM('Table 3-7'!E11:E16)</f>
        <v>0.3735088072</v>
      </c>
      <c r="J16" s="25">
        <f t="shared" si="3"/>
        <v>40500</v>
      </c>
      <c r="K16" s="19">
        <f t="shared" si="4"/>
        <v>184039</v>
      </c>
      <c r="L16" s="19">
        <f t="shared" si="5"/>
        <v>104073</v>
      </c>
      <c r="M16" s="19">
        <f t="shared" si="6"/>
        <v>636</v>
      </c>
      <c r="N16" s="26" t="str">
        <f t="shared" si="7"/>
        <v>No</v>
      </c>
      <c r="O16" s="26" t="str">
        <f t="shared" si="8"/>
        <v>No</v>
      </c>
      <c r="P16" s="26" t="str">
        <f t="shared" si="9"/>
        <v>No</v>
      </c>
    </row>
    <row r="17">
      <c r="A17" s="17">
        <v>2011.0</v>
      </c>
      <c r="B17" s="18">
        <f>'Kenai late-run Chinook Data'!D21</f>
        <v>10650</v>
      </c>
      <c r="C17" s="18">
        <f>'Kenai late-run Chinook Data'!J21</f>
        <v>72</v>
      </c>
      <c r="D17" s="18">
        <f>'Kenai late-run Chinook Data'!C21</f>
        <v>15731</v>
      </c>
      <c r="E17" s="19">
        <f>'Kenai late-run Chinook Data'!B21</f>
        <v>26381</v>
      </c>
      <c r="F17" s="20">
        <v>13500.0</v>
      </c>
      <c r="G17" s="18">
        <f t="shared" si="1"/>
        <v>2303</v>
      </c>
      <c r="H17" s="23">
        <f t="shared" si="2"/>
        <v>0.002327603384</v>
      </c>
      <c r="I17" s="24">
        <f>SUM(G12:G17)/SUM('Table 3-7'!E12:E17)</f>
        <v>0.2897911497</v>
      </c>
      <c r="J17" s="25">
        <f t="shared" si="3"/>
        <v>40500</v>
      </c>
      <c r="K17" s="19">
        <f t="shared" si="4"/>
        <v>144082</v>
      </c>
      <c r="L17" s="19">
        <f t="shared" si="5"/>
        <v>63994</v>
      </c>
      <c r="M17" s="19">
        <f t="shared" si="6"/>
        <v>514</v>
      </c>
      <c r="N17" s="26" t="str">
        <f t="shared" si="7"/>
        <v>No</v>
      </c>
      <c r="O17" s="26" t="str">
        <f t="shared" si="8"/>
        <v>No</v>
      </c>
      <c r="P17" s="26" t="str">
        <f t="shared" si="9"/>
        <v>No</v>
      </c>
    </row>
    <row r="18">
      <c r="A18" s="17">
        <v>2012.0</v>
      </c>
      <c r="B18" s="18">
        <f>'Kenai late-run Chinook Data'!D22</f>
        <v>753</v>
      </c>
      <c r="C18" s="18">
        <f>'Kenai late-run Chinook Data'!J22</f>
        <v>38</v>
      </c>
      <c r="D18" s="18">
        <f>'Kenai late-run Chinook Data'!C22</f>
        <v>22453</v>
      </c>
      <c r="E18" s="19">
        <f>'Kenai late-run Chinook Data'!B22</f>
        <v>23206</v>
      </c>
      <c r="F18" s="20">
        <v>13500.0</v>
      </c>
      <c r="G18" s="18">
        <f t="shared" si="1"/>
        <v>8991</v>
      </c>
      <c r="H18" s="23">
        <f t="shared" si="2"/>
        <v>0.002370099298</v>
      </c>
      <c r="I18" s="24">
        <f>SUM(G13:G18)/SUM('Table 3-7'!E13:E18)</f>
        <v>0.2518350882</v>
      </c>
      <c r="J18" s="25">
        <f t="shared" si="3"/>
        <v>40500</v>
      </c>
      <c r="K18" s="19">
        <f t="shared" si="4"/>
        <v>127230</v>
      </c>
      <c r="L18" s="19">
        <f t="shared" si="5"/>
        <v>47071</v>
      </c>
      <c r="M18" s="19">
        <f t="shared" si="6"/>
        <v>443</v>
      </c>
      <c r="N18" s="26" t="str">
        <f t="shared" si="7"/>
        <v>No</v>
      </c>
      <c r="O18" s="26" t="str">
        <f t="shared" si="8"/>
        <v>No</v>
      </c>
      <c r="P18" s="26" t="str">
        <f t="shared" si="9"/>
        <v>No</v>
      </c>
    </row>
    <row r="19">
      <c r="A19" s="17">
        <v>2013.0</v>
      </c>
      <c r="B19" s="18">
        <f>'Kenai late-run Chinook Data'!D23</f>
        <v>2077</v>
      </c>
      <c r="C19" s="18">
        <f>'Kenai late-run Chinook Data'!J23</f>
        <v>32</v>
      </c>
      <c r="D19" s="18">
        <f>'Kenai late-run Chinook Data'!C23</f>
        <v>12305</v>
      </c>
      <c r="E19" s="19">
        <f>'Kenai late-run Chinook Data'!B23</f>
        <v>14382</v>
      </c>
      <c r="F19" s="20">
        <v>13500.0</v>
      </c>
      <c r="G19" s="18">
        <f t="shared" si="1"/>
        <v>0</v>
      </c>
      <c r="H19" s="23">
        <f t="shared" si="2"/>
        <v>0.002301224557</v>
      </c>
      <c r="I19" s="24">
        <f>SUM(G14:G19)/SUM('Table 3-7'!E14:E19)</f>
        <v>0.1962925424</v>
      </c>
      <c r="J19" s="25">
        <f t="shared" si="3"/>
        <v>40500</v>
      </c>
      <c r="K19" s="19">
        <f t="shared" si="4"/>
        <v>109871</v>
      </c>
      <c r="L19" s="19">
        <f t="shared" si="5"/>
        <v>30793</v>
      </c>
      <c r="M19" s="19">
        <f t="shared" si="6"/>
        <v>361</v>
      </c>
      <c r="N19" s="26" t="str">
        <f t="shared" si="7"/>
        <v>No</v>
      </c>
      <c r="O19" s="26" t="str">
        <f t="shared" si="8"/>
        <v>No</v>
      </c>
      <c r="P19" s="26" t="str">
        <f t="shared" si="9"/>
        <v>No</v>
      </c>
    </row>
    <row r="20">
      <c r="A20" s="17">
        <v>2014.0</v>
      </c>
      <c r="B20" s="18">
        <f>'Kenai late-run Chinook Data'!D24</f>
        <v>1423</v>
      </c>
      <c r="C20" s="18">
        <f>'Kenai late-run Chinook Data'!J24</f>
        <v>32</v>
      </c>
      <c r="D20" s="18">
        <f>'Kenai late-run Chinook Data'!C24</f>
        <v>11980</v>
      </c>
      <c r="E20" s="19">
        <f>'Kenai late-run Chinook Data'!B24</f>
        <v>13403</v>
      </c>
      <c r="F20" s="20">
        <v>13500.0</v>
      </c>
      <c r="G20" s="18">
        <f t="shared" si="1"/>
        <v>0</v>
      </c>
      <c r="H20" s="23">
        <f t="shared" si="2"/>
        <v>0.002696009279</v>
      </c>
      <c r="I20" s="24">
        <f>SUM(G15:G20)/SUM('Table 3-7'!E15:E20)</f>
        <v>0.1265713659</v>
      </c>
      <c r="J20" s="25">
        <f t="shared" si="3"/>
        <v>40500</v>
      </c>
      <c r="K20" s="19">
        <f t="shared" si="4"/>
        <v>93757</v>
      </c>
      <c r="L20" s="19">
        <f t="shared" si="5"/>
        <v>16150</v>
      </c>
      <c r="M20" s="19">
        <f t="shared" si="6"/>
        <v>344</v>
      </c>
      <c r="N20" s="26" t="str">
        <f t="shared" si="7"/>
        <v>No</v>
      </c>
      <c r="O20" s="26" t="str">
        <f t="shared" si="8"/>
        <v>No</v>
      </c>
      <c r="P20" s="26" t="str">
        <f t="shared" si="9"/>
        <v>No</v>
      </c>
    </row>
    <row r="21" ht="15.75" customHeight="1">
      <c r="A21" s="17">
        <v>2015.0</v>
      </c>
      <c r="B21" s="18">
        <f>'Kenai late-run Chinook Data'!D25</f>
        <v>5971</v>
      </c>
      <c r="C21" s="18">
        <f>'Kenai late-run Chinook Data'!J25</f>
        <v>40</v>
      </c>
      <c r="D21" s="18">
        <f>'Kenai late-run Chinook Data'!C25</f>
        <v>16825</v>
      </c>
      <c r="E21" s="19">
        <f>'Kenai late-run Chinook Data'!B25</f>
        <v>22796</v>
      </c>
      <c r="F21" s="20">
        <v>13500.0</v>
      </c>
      <c r="G21" s="18">
        <f t="shared" si="1"/>
        <v>3365</v>
      </c>
      <c r="H21" s="23">
        <f t="shared" si="2"/>
        <v>0.002280380554</v>
      </c>
      <c r="I21" s="24">
        <f>SUM(G16:G21)/SUM('Table 3-7'!E16:E21)</f>
        <v>0.1198139733</v>
      </c>
      <c r="J21" s="25">
        <f t="shared" si="3"/>
        <v>40500</v>
      </c>
      <c r="K21" s="19">
        <f t="shared" si="4"/>
        <v>92331</v>
      </c>
      <c r="L21" s="19">
        <f t="shared" si="5"/>
        <v>14659</v>
      </c>
      <c r="M21" s="19">
        <f t="shared" si="6"/>
        <v>279</v>
      </c>
      <c r="N21" s="26" t="str">
        <f t="shared" si="7"/>
        <v>No</v>
      </c>
      <c r="O21" s="26" t="str">
        <f t="shared" si="8"/>
        <v>No</v>
      </c>
      <c r="P21" s="26" t="str">
        <f t="shared" si="9"/>
        <v>No</v>
      </c>
    </row>
    <row r="22" ht="15.75" customHeight="1">
      <c r="A22" s="17">
        <v>2016.0</v>
      </c>
      <c r="B22" s="18">
        <f>'Kenai late-run Chinook Data'!D26</f>
        <v>10453</v>
      </c>
      <c r="C22" s="18">
        <f>'Kenai late-run Chinook Data'!J26</f>
        <v>102</v>
      </c>
      <c r="D22" s="18">
        <f>'Kenai late-run Chinook Data'!C26</f>
        <v>14676</v>
      </c>
      <c r="E22" s="19">
        <f>'Kenai late-run Chinook Data'!B26</f>
        <v>25129</v>
      </c>
      <c r="F22" s="20">
        <v>13500.0</v>
      </c>
      <c r="G22" s="18">
        <f t="shared" si="1"/>
        <v>1278</v>
      </c>
      <c r="H22" s="23">
        <f t="shared" si="2"/>
        <v>0.00252200771</v>
      </c>
      <c r="I22" s="24">
        <f>SUM(G17:G22)/SUM('Table 3-7'!E17:E22)</f>
        <v>0.1271937876</v>
      </c>
      <c r="J22" s="25">
        <f t="shared" si="3"/>
        <v>40500</v>
      </c>
      <c r="K22" s="19">
        <f t="shared" si="4"/>
        <v>93970</v>
      </c>
      <c r="L22" s="19">
        <f t="shared" si="5"/>
        <v>15937</v>
      </c>
      <c r="M22" s="19">
        <f t="shared" si="6"/>
        <v>316</v>
      </c>
      <c r="N22" s="26" t="str">
        <f t="shared" si="7"/>
        <v>No</v>
      </c>
      <c r="O22" s="26" t="str">
        <f t="shared" si="8"/>
        <v>No</v>
      </c>
      <c r="P22" s="26" t="str">
        <f t="shared" si="9"/>
        <v>No</v>
      </c>
    </row>
    <row r="23" ht="15.75" customHeight="1">
      <c r="A23" s="17">
        <v>2017.0</v>
      </c>
      <c r="B23" s="18">
        <f>'Kenai late-run Chinook Data'!D27</f>
        <v>10647</v>
      </c>
      <c r="C23" s="18">
        <f>'Kenai late-run Chinook Data'!J27</f>
        <v>41</v>
      </c>
      <c r="D23" s="18">
        <f>'Kenai late-run Chinook Data'!C27</f>
        <v>20615</v>
      </c>
      <c r="E23" s="19">
        <f>'Kenai late-run Chinook Data'!B27</f>
        <v>31262</v>
      </c>
      <c r="F23" s="20">
        <v>13500.0</v>
      </c>
      <c r="G23" s="18">
        <f t="shared" si="1"/>
        <v>7156</v>
      </c>
      <c r="H23" s="23">
        <f t="shared" si="2"/>
        <v>0.002189310022</v>
      </c>
      <c r="I23" s="24">
        <f>SUM(G18:G23)/SUM('Table 3-7'!E18:E23)</f>
        <v>0.1597044047</v>
      </c>
      <c r="J23" s="25">
        <f t="shared" si="3"/>
        <v>40500</v>
      </c>
      <c r="K23" s="19">
        <f t="shared" si="4"/>
        <v>98854</v>
      </c>
      <c r="L23" s="19">
        <f t="shared" si="5"/>
        <v>20790</v>
      </c>
      <c r="M23" s="19">
        <f t="shared" si="6"/>
        <v>285</v>
      </c>
      <c r="N23" s="26" t="str">
        <f t="shared" si="7"/>
        <v>No</v>
      </c>
      <c r="O23" s="26" t="str">
        <f t="shared" si="8"/>
        <v>No</v>
      </c>
      <c r="P23" s="26" t="str">
        <f t="shared" si="9"/>
        <v>No</v>
      </c>
    </row>
    <row r="24" ht="15.75" customHeight="1">
      <c r="A24" s="17">
        <v>2018.0</v>
      </c>
      <c r="B24" s="18">
        <f>'Kenai late-run Chinook Data'!D28</f>
        <v>1222</v>
      </c>
      <c r="C24" s="18">
        <f>'Kenai late-run Chinook Data'!J28</f>
        <v>103</v>
      </c>
      <c r="D24" s="18">
        <f>'Kenai late-run Chinook Data'!C28</f>
        <v>17289</v>
      </c>
      <c r="E24" s="19">
        <f>'Kenai late-run Chinook Data'!B28</f>
        <v>18511</v>
      </c>
      <c r="F24" s="20">
        <v>13500.0</v>
      </c>
      <c r="G24" s="18">
        <f t="shared" si="1"/>
        <v>3892</v>
      </c>
      <c r="H24" s="23">
        <f t="shared" si="2"/>
        <v>0.002789222444</v>
      </c>
      <c r="I24" s="24">
        <f>SUM(G19:G24)/SUM('Table 3-7'!E19:E24)</f>
        <v>0.1250448268</v>
      </c>
      <c r="J24" s="25">
        <f t="shared" si="3"/>
        <v>40500</v>
      </c>
      <c r="K24" s="19">
        <f t="shared" si="4"/>
        <v>93690</v>
      </c>
      <c r="L24" s="19">
        <f t="shared" si="5"/>
        <v>15691</v>
      </c>
      <c r="M24" s="19">
        <f t="shared" si="6"/>
        <v>350</v>
      </c>
      <c r="N24" s="26" t="str">
        <f t="shared" si="7"/>
        <v>No</v>
      </c>
      <c r="O24" s="26" t="str">
        <f t="shared" si="8"/>
        <v>No</v>
      </c>
      <c r="P24" s="26" t="str">
        <f t="shared" si="9"/>
        <v>No</v>
      </c>
    </row>
    <row r="25" ht="15.75" customHeight="1">
      <c r="A25" s="17">
        <v>2019.0</v>
      </c>
      <c r="B25" s="18">
        <f>'Kenai late-run Chinook Data'!D29</f>
        <v>1633</v>
      </c>
      <c r="C25" s="18">
        <f>'Kenai late-run Chinook Data'!J29</f>
        <v>29</v>
      </c>
      <c r="D25" s="18">
        <f>'Kenai late-run Chinook Data'!C29</f>
        <v>11638</v>
      </c>
      <c r="E25" s="19">
        <f>'Kenai late-run Chinook Data'!B29</f>
        <v>13271</v>
      </c>
      <c r="F25" s="20">
        <v>13500.0</v>
      </c>
      <c r="G25" s="18">
        <f t="shared" si="1"/>
        <v>0</v>
      </c>
      <c r="H25" s="23">
        <f t="shared" si="2"/>
        <v>0.002790017046</v>
      </c>
      <c r="I25" s="24">
        <f>SUM(G20:G25)/SUM('Table 3-7'!E20:E25)</f>
        <v>0.1261618371</v>
      </c>
      <c r="J25" s="25">
        <f t="shared" si="3"/>
        <v>40500</v>
      </c>
      <c r="K25" s="19">
        <f t="shared" si="4"/>
        <v>93023</v>
      </c>
      <c r="L25" s="19">
        <f t="shared" si="5"/>
        <v>15691</v>
      </c>
      <c r="M25" s="19">
        <f t="shared" si="6"/>
        <v>347</v>
      </c>
      <c r="N25" s="26" t="str">
        <f t="shared" si="7"/>
        <v>No</v>
      </c>
      <c r="O25" s="26" t="str">
        <f t="shared" si="8"/>
        <v>No</v>
      </c>
      <c r="P25" s="26" t="str">
        <f t="shared" si="9"/>
        <v>No</v>
      </c>
    </row>
    <row r="26" ht="15.75" customHeight="1">
      <c r="A26" s="17">
        <v>2020.0</v>
      </c>
      <c r="B26" s="18">
        <f>'Kenai late-run Chinook Data'!D30</f>
        <v>310</v>
      </c>
      <c r="C26" s="18">
        <f>'Kenai late-run Chinook Data'!J30</f>
        <v>29</v>
      </c>
      <c r="D26" s="18">
        <f>'Kenai late-run Chinook Data'!C30</f>
        <v>11909</v>
      </c>
      <c r="E26" s="19">
        <f>'Kenai late-run Chinook Data'!B30</f>
        <v>12219</v>
      </c>
      <c r="F26" s="20">
        <v>13500.0</v>
      </c>
      <c r="G26" s="18">
        <f t="shared" si="1"/>
        <v>0</v>
      </c>
      <c r="H26" s="23">
        <f t="shared" si="2"/>
        <v>0.002792479787</v>
      </c>
      <c r="I26" s="24">
        <f>SUM(G21:G26)/SUM('Table 3-7'!E21:E26)</f>
        <v>0.1273744196</v>
      </c>
      <c r="J26" s="25">
        <f t="shared" si="3"/>
        <v>40500</v>
      </c>
      <c r="K26" s="19">
        <f t="shared" si="4"/>
        <v>92952</v>
      </c>
      <c r="L26" s="19">
        <f t="shared" si="5"/>
        <v>15691</v>
      </c>
      <c r="M26" s="19">
        <f t="shared" si="6"/>
        <v>344</v>
      </c>
      <c r="N26" s="26" t="str">
        <f t="shared" si="7"/>
        <v>No</v>
      </c>
      <c r="O26" s="26" t="str">
        <f t="shared" si="8"/>
        <v>No</v>
      </c>
      <c r="P26" s="26" t="str">
        <f t="shared" si="9"/>
        <v>No</v>
      </c>
    </row>
    <row r="27" ht="15.75" customHeight="1">
      <c r="A27" s="17">
        <v>2021.0</v>
      </c>
      <c r="B27" s="18">
        <f>'Kenai late-run Chinook Data'!D31</f>
        <v>518</v>
      </c>
      <c r="C27" s="18">
        <f>'Kenai late-run Chinook Data'!J31</f>
        <v>25</v>
      </c>
      <c r="D27" s="18">
        <f>'Kenai late-run Chinook Data'!C31</f>
        <v>12147</v>
      </c>
      <c r="E27" s="19">
        <f>'Kenai late-run Chinook Data'!B31</f>
        <v>12665</v>
      </c>
      <c r="F27" s="20">
        <v>13500.0</v>
      </c>
      <c r="G27" s="18">
        <f t="shared" si="1"/>
        <v>0</v>
      </c>
      <c r="H27" s="23">
        <f t="shared" si="2"/>
        <v>0.00291003653</v>
      </c>
      <c r="I27" s="24">
        <f>SUM(G22:G27)/SUM('Table 3-7'!E22:E27)</f>
        <v>0.1090246513</v>
      </c>
      <c r="J27" s="25">
        <f t="shared" si="3"/>
        <v>40500</v>
      </c>
      <c r="K27" s="19">
        <f t="shared" si="4"/>
        <v>88274</v>
      </c>
      <c r="L27" s="19">
        <f t="shared" si="5"/>
        <v>12326</v>
      </c>
      <c r="M27" s="19">
        <f t="shared" si="6"/>
        <v>329</v>
      </c>
      <c r="N27" s="26" t="str">
        <f t="shared" si="7"/>
        <v>No</v>
      </c>
      <c r="O27" s="26" t="str">
        <f t="shared" si="8"/>
        <v>No</v>
      </c>
      <c r="P27" s="26" t="str">
        <f t="shared" si="9"/>
        <v>No</v>
      </c>
    </row>
    <row r="28" ht="15.75" customHeight="1">
      <c r="A28" s="27">
        <v>2022.0</v>
      </c>
      <c r="B28" s="18">
        <f>'Kenai late-run Chinook Data'!D32</f>
        <v>139</v>
      </c>
      <c r="C28" s="18">
        <f>'Kenai late-run Chinook Data'!J32</f>
        <v>32</v>
      </c>
      <c r="D28" s="18">
        <f>'Kenai late-run Chinook Data'!C32</f>
        <v>13974</v>
      </c>
      <c r="E28" s="19">
        <f>'Kenai late-run Chinook Data'!B32</f>
        <v>14113</v>
      </c>
      <c r="F28" s="20">
        <v>13500.0</v>
      </c>
      <c r="G28" s="18">
        <f t="shared" si="1"/>
        <v>506</v>
      </c>
      <c r="H28" s="23">
        <f t="shared" si="2"/>
        <v>0.002538195431</v>
      </c>
      <c r="I28" s="24">
        <f>SUM(G23:G28)/SUM('Table 3-7'!E23:E28)</f>
        <v>0.1132289962</v>
      </c>
      <c r="J28" s="25">
        <f t="shared" si="3"/>
        <v>40500</v>
      </c>
      <c r="K28" s="19">
        <f t="shared" si="4"/>
        <v>87572</v>
      </c>
      <c r="L28" s="19">
        <f t="shared" si="5"/>
        <v>11554</v>
      </c>
      <c r="M28" s="19">
        <f t="shared" si="6"/>
        <v>259</v>
      </c>
      <c r="N28" s="26" t="str">
        <f t="shared" si="7"/>
        <v>No</v>
      </c>
      <c r="O28" s="26" t="str">
        <f t="shared" si="8"/>
        <v>No</v>
      </c>
      <c r="P28" s="26" t="str">
        <f t="shared" si="9"/>
        <v>No</v>
      </c>
    </row>
    <row r="29" ht="15.75" customHeight="1">
      <c r="A29" s="28">
        <v>2023.0</v>
      </c>
      <c r="B29" s="18">
        <f>'Kenai late-run Chinook Data'!D33</f>
        <v>240.4556213</v>
      </c>
      <c r="C29" s="18">
        <f>'Kenai late-run Chinook Data'!J33</f>
        <v>21</v>
      </c>
      <c r="D29" s="18">
        <f>'Kenai late-run Chinook Data'!C33</f>
        <v>14502</v>
      </c>
      <c r="E29" s="19">
        <f>'Kenai late-run Chinook Data'!B33</f>
        <v>14742.45562</v>
      </c>
      <c r="F29" s="20">
        <v>13500.0</v>
      </c>
      <c r="G29" s="18">
        <f t="shared" si="1"/>
        <v>1023</v>
      </c>
      <c r="H29" s="23">
        <f t="shared" si="2"/>
        <v>0.002794620347</v>
      </c>
      <c r="I29" s="24">
        <f>SUM(G24:G29)/SUM('Table 3-7'!E24:E29)</f>
        <v>0.0633876021</v>
      </c>
      <c r="J29" s="25">
        <f t="shared" si="3"/>
        <v>40500</v>
      </c>
      <c r="K29" s="19">
        <f t="shared" si="4"/>
        <v>81459</v>
      </c>
      <c r="L29" s="19">
        <f t="shared" si="5"/>
        <v>5421</v>
      </c>
      <c r="M29" s="19">
        <f t="shared" si="6"/>
        <v>239</v>
      </c>
      <c r="N29" s="26" t="str">
        <f t="shared" si="7"/>
        <v>No</v>
      </c>
      <c r="O29" s="26" t="str">
        <f t="shared" si="8"/>
        <v>No</v>
      </c>
      <c r="P29" s="26" t="str">
        <f t="shared" si="9"/>
        <v>No</v>
      </c>
    </row>
    <row r="30" ht="15.75" customHeight="1">
      <c r="B30" s="20"/>
    </row>
    <row r="31" ht="15.75" customHeight="1">
      <c r="A31" s="29" t="s">
        <v>20</v>
      </c>
      <c r="B31" s="20"/>
    </row>
    <row r="32" ht="15.75" customHeight="1">
      <c r="A32" s="29" t="s">
        <v>21</v>
      </c>
    </row>
    <row r="33" ht="15.75" customHeight="1">
      <c r="A33" s="30" t="s">
        <v>22</v>
      </c>
    </row>
    <row r="34" ht="15.75" customHeight="1">
      <c r="A34" s="30" t="s">
        <v>23</v>
      </c>
    </row>
    <row r="35" ht="15.75" customHeight="1"/>
    <row r="36" ht="15.75" customHeight="1">
      <c r="G36" s="31"/>
    </row>
    <row r="37" ht="15.75" customHeight="1">
      <c r="G37" s="32"/>
    </row>
    <row r="38" ht="15.75" customHeight="1">
      <c r="G38" s="3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A2:P2"/>
    <mergeCell ref="G3:I3"/>
    <mergeCell ref="L3:M3"/>
  </mergeCells>
  <conditionalFormatting sqref="D5:D29">
    <cfRule type="cellIs" dxfId="0" priority="1" operator="lessThan">
      <formula>$F$5</formula>
    </cfRule>
  </conditionalFormatting>
  <conditionalFormatting sqref="N9:P29">
    <cfRule type="cellIs" dxfId="1" priority="2" operator="equal">
      <formula>"Yes"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8.71"/>
    <col customWidth="1" min="2" max="2" width="9.29"/>
    <col customWidth="1" min="3" max="3" width="11.71"/>
    <col customWidth="1" min="4" max="4" width="13.43"/>
    <col customWidth="1" min="5" max="5" width="15.14"/>
    <col customWidth="1" min="6" max="6" width="19.0"/>
    <col customWidth="1" min="7" max="8" width="19.43"/>
    <col customWidth="1" min="9" max="10" width="16.0"/>
    <col customWidth="1" min="11" max="12" width="18.29"/>
    <col customWidth="1" min="13" max="28" width="8.71"/>
  </cols>
  <sheetData>
    <row r="1">
      <c r="A1" s="33" t="s">
        <v>24</v>
      </c>
    </row>
    <row r="2" ht="1.5" customHeight="1">
      <c r="A2" s="33"/>
    </row>
    <row r="3">
      <c r="A3" s="34" t="s">
        <v>25</v>
      </c>
      <c r="F3" s="35" t="s">
        <v>26</v>
      </c>
      <c r="G3" s="36">
        <v>6.0</v>
      </c>
    </row>
    <row r="4">
      <c r="A4" s="34" t="s">
        <v>27</v>
      </c>
      <c r="B4" s="37">
        <v>13500.0</v>
      </c>
      <c r="F4" s="35" t="s">
        <v>28</v>
      </c>
      <c r="G4" s="38" t="s">
        <v>29</v>
      </c>
    </row>
    <row r="5">
      <c r="B5" s="37"/>
      <c r="R5" s="37"/>
    </row>
    <row r="6">
      <c r="A6" s="33"/>
      <c r="R6" s="37"/>
    </row>
    <row r="7">
      <c r="A7" s="39"/>
      <c r="B7" s="39"/>
      <c r="C7" s="39"/>
      <c r="D7" s="39"/>
      <c r="F7" s="40" t="s">
        <v>30</v>
      </c>
      <c r="G7" s="41" t="s">
        <v>31</v>
      </c>
      <c r="H7" s="41" t="s">
        <v>32</v>
      </c>
      <c r="I7" s="42" t="s">
        <v>33</v>
      </c>
      <c r="J7" s="41" t="s">
        <v>31</v>
      </c>
      <c r="K7" s="42" t="s">
        <v>34</v>
      </c>
      <c r="L7" s="41" t="s">
        <v>31</v>
      </c>
      <c r="R7" s="37"/>
    </row>
    <row r="8">
      <c r="A8" s="43" t="s">
        <v>0</v>
      </c>
      <c r="B8" s="43" t="s">
        <v>35</v>
      </c>
      <c r="C8" s="43" t="s">
        <v>36</v>
      </c>
      <c r="D8" s="44" t="s">
        <v>37</v>
      </c>
      <c r="F8" s="45" t="s">
        <v>38</v>
      </c>
      <c r="G8" s="46" t="s">
        <v>38</v>
      </c>
      <c r="H8" s="46" t="s">
        <v>39</v>
      </c>
      <c r="I8" s="47" t="s">
        <v>40</v>
      </c>
      <c r="J8" s="46" t="s">
        <v>40</v>
      </c>
      <c r="K8" s="47" t="s">
        <v>40</v>
      </c>
      <c r="L8" s="46" t="s">
        <v>41</v>
      </c>
      <c r="R8" s="37"/>
    </row>
    <row r="9">
      <c r="A9" s="34">
        <v>1999.0</v>
      </c>
      <c r="B9" s="37">
        <v>45657.0</v>
      </c>
      <c r="C9" s="37">
        <v>29100.0</v>
      </c>
      <c r="D9" s="48">
        <f t="shared" ref="D9:D32" si="1">B9-C9</f>
        <v>16557</v>
      </c>
      <c r="F9" s="37">
        <v>575.0</v>
      </c>
      <c r="G9" s="34">
        <v>231.0</v>
      </c>
      <c r="H9" s="49">
        <v>0.26956521739130435</v>
      </c>
      <c r="I9" s="48">
        <f t="shared" ref="I9:I33" si="2">(F9*H9)-J9</f>
        <v>93</v>
      </c>
      <c r="J9" s="48">
        <f t="shared" ref="J9:J33" si="3">ROUND(G9*H9,0)</f>
        <v>62</v>
      </c>
      <c r="K9" s="48">
        <f t="shared" ref="K9:K33" si="4">F9*H9</f>
        <v>155</v>
      </c>
      <c r="L9" s="48">
        <f t="shared" ref="L9:L31" si="5">D9-J9</f>
        <v>16495</v>
      </c>
      <c r="R9" s="37"/>
    </row>
    <row r="10">
      <c r="A10" s="34">
        <v>2000.0</v>
      </c>
      <c r="B10" s="37">
        <v>41719.0</v>
      </c>
      <c r="C10" s="37">
        <v>25502.0</v>
      </c>
      <c r="D10" s="48">
        <f t="shared" si="1"/>
        <v>16217</v>
      </c>
      <c r="F10" s="37">
        <v>270.0</v>
      </c>
      <c r="G10" s="34">
        <v>114.0</v>
      </c>
      <c r="H10" s="49">
        <v>0.42777777777777776</v>
      </c>
      <c r="I10" s="48">
        <f t="shared" si="2"/>
        <v>66.5</v>
      </c>
      <c r="J10" s="48">
        <f t="shared" si="3"/>
        <v>49</v>
      </c>
      <c r="K10" s="48">
        <f t="shared" si="4"/>
        <v>115.5</v>
      </c>
      <c r="L10" s="48">
        <f t="shared" si="5"/>
        <v>16168</v>
      </c>
      <c r="R10" s="37"/>
    </row>
    <row r="11">
      <c r="A11" s="34">
        <v>2001.0</v>
      </c>
      <c r="B11" s="37">
        <v>45754.0</v>
      </c>
      <c r="C11" s="37">
        <v>29531.0</v>
      </c>
      <c r="D11" s="48">
        <f t="shared" si="1"/>
        <v>16223</v>
      </c>
      <c r="F11" s="37">
        <v>619.0</v>
      </c>
      <c r="G11" s="34">
        <v>170.0</v>
      </c>
      <c r="H11" s="49">
        <v>0.34006462035541196</v>
      </c>
      <c r="I11" s="48">
        <f t="shared" si="2"/>
        <v>152.5</v>
      </c>
      <c r="J11" s="48">
        <f t="shared" si="3"/>
        <v>58</v>
      </c>
      <c r="K11" s="48">
        <f t="shared" si="4"/>
        <v>210.5</v>
      </c>
      <c r="L11" s="48">
        <f t="shared" si="5"/>
        <v>16165</v>
      </c>
      <c r="R11" s="37"/>
    </row>
    <row r="12">
      <c r="A12" s="34">
        <v>2002.0</v>
      </c>
      <c r="B12" s="37">
        <v>55910.0</v>
      </c>
      <c r="C12" s="37">
        <v>40514.0</v>
      </c>
      <c r="D12" s="48">
        <f t="shared" si="1"/>
        <v>15396</v>
      </c>
      <c r="F12" s="37">
        <v>415.0</v>
      </c>
      <c r="G12" s="34">
        <v>132.0</v>
      </c>
      <c r="H12" s="49">
        <v>0.2927710843373494</v>
      </c>
      <c r="I12" s="48">
        <f t="shared" si="2"/>
        <v>82.5</v>
      </c>
      <c r="J12" s="48">
        <f t="shared" si="3"/>
        <v>39</v>
      </c>
      <c r="K12" s="48">
        <f t="shared" si="4"/>
        <v>121.5</v>
      </c>
      <c r="L12" s="48">
        <f t="shared" si="5"/>
        <v>15357</v>
      </c>
      <c r="R12" s="37"/>
    </row>
    <row r="13">
      <c r="A13" s="34">
        <v>2003.0</v>
      </c>
      <c r="B13" s="37">
        <v>67984.0</v>
      </c>
      <c r="C13" s="37">
        <v>48461.0</v>
      </c>
      <c r="D13" s="48">
        <f t="shared" si="1"/>
        <v>19523</v>
      </c>
      <c r="F13" s="37">
        <v>1240.0</v>
      </c>
      <c r="G13" s="34">
        <v>317.0</v>
      </c>
      <c r="H13" s="49">
        <v>0.34516129032258064</v>
      </c>
      <c r="I13" s="48">
        <f t="shared" si="2"/>
        <v>319</v>
      </c>
      <c r="J13" s="48">
        <f t="shared" si="3"/>
        <v>109</v>
      </c>
      <c r="K13" s="48">
        <f t="shared" si="4"/>
        <v>428</v>
      </c>
      <c r="L13" s="48">
        <f t="shared" si="5"/>
        <v>19414</v>
      </c>
      <c r="R13" s="37"/>
    </row>
    <row r="14">
      <c r="A14" s="34">
        <v>2004.0</v>
      </c>
      <c r="B14" s="37">
        <v>91312.0</v>
      </c>
      <c r="C14" s="37">
        <v>65112.0</v>
      </c>
      <c r="D14" s="48">
        <f t="shared" si="1"/>
        <v>26200</v>
      </c>
      <c r="F14" s="37">
        <v>1104.0</v>
      </c>
      <c r="G14" s="34">
        <v>439.0</v>
      </c>
      <c r="H14" s="49">
        <v>0.2767210144927536</v>
      </c>
      <c r="I14" s="48">
        <f t="shared" si="2"/>
        <v>184.5</v>
      </c>
      <c r="J14" s="48">
        <f t="shared" si="3"/>
        <v>121</v>
      </c>
      <c r="K14" s="48">
        <f t="shared" si="4"/>
        <v>305.5</v>
      </c>
      <c r="L14" s="48">
        <f t="shared" si="5"/>
        <v>26079</v>
      </c>
      <c r="R14" s="37"/>
    </row>
    <row r="15">
      <c r="A15" s="34">
        <v>2005.0</v>
      </c>
      <c r="B15" s="37">
        <v>84189.0</v>
      </c>
      <c r="C15" s="37">
        <v>55688.0</v>
      </c>
      <c r="D15" s="48">
        <f t="shared" si="1"/>
        <v>28501</v>
      </c>
      <c r="F15" s="37">
        <v>1958.0</v>
      </c>
      <c r="G15" s="34">
        <v>744.0</v>
      </c>
      <c r="H15" s="49">
        <v>0.2612359550561798</v>
      </c>
      <c r="I15" s="48">
        <f t="shared" si="2"/>
        <v>317.5</v>
      </c>
      <c r="J15" s="48">
        <f t="shared" si="3"/>
        <v>194</v>
      </c>
      <c r="K15" s="48">
        <f t="shared" si="4"/>
        <v>511.5</v>
      </c>
      <c r="L15" s="48">
        <f t="shared" si="5"/>
        <v>28307</v>
      </c>
      <c r="R15" s="37"/>
    </row>
    <row r="16">
      <c r="A16" s="34">
        <v>2006.0</v>
      </c>
      <c r="B16" s="37">
        <v>57122.0</v>
      </c>
      <c r="C16" s="37">
        <v>39305.0</v>
      </c>
      <c r="D16" s="48">
        <f t="shared" si="1"/>
        <v>17817</v>
      </c>
      <c r="F16" s="37">
        <v>2782.0</v>
      </c>
      <c r="G16" s="34">
        <v>742.0</v>
      </c>
      <c r="H16" s="49">
        <v>0.14746585190510425</v>
      </c>
      <c r="I16" s="48">
        <f t="shared" si="2"/>
        <v>301.25</v>
      </c>
      <c r="J16" s="48">
        <f t="shared" si="3"/>
        <v>109</v>
      </c>
      <c r="K16" s="48">
        <f t="shared" si="4"/>
        <v>410.25</v>
      </c>
      <c r="L16" s="48">
        <f t="shared" si="5"/>
        <v>17708</v>
      </c>
      <c r="R16" s="37"/>
    </row>
    <row r="17">
      <c r="A17" s="34">
        <v>2007.0</v>
      </c>
      <c r="B17" s="37">
        <v>44421.0</v>
      </c>
      <c r="C17" s="37">
        <v>29664.0</v>
      </c>
      <c r="D17" s="48">
        <f t="shared" si="1"/>
        <v>14757</v>
      </c>
      <c r="F17" s="37">
        <v>912.0</v>
      </c>
      <c r="G17" s="34">
        <v>260.0</v>
      </c>
      <c r="H17" s="49">
        <v>0.44024122807017546</v>
      </c>
      <c r="I17" s="48">
        <f t="shared" si="2"/>
        <v>287.5</v>
      </c>
      <c r="J17" s="48">
        <f t="shared" si="3"/>
        <v>114</v>
      </c>
      <c r="K17" s="48">
        <f t="shared" si="4"/>
        <v>401.5</v>
      </c>
      <c r="L17" s="48">
        <f t="shared" si="5"/>
        <v>14643</v>
      </c>
      <c r="R17" s="37"/>
    </row>
    <row r="18">
      <c r="A18" s="34">
        <v>2008.0</v>
      </c>
      <c r="B18" s="37">
        <v>42680.0</v>
      </c>
      <c r="C18" s="37">
        <v>28094.0</v>
      </c>
      <c r="D18" s="48">
        <f t="shared" si="1"/>
        <v>14586</v>
      </c>
      <c r="F18" s="37">
        <v>653.0</v>
      </c>
      <c r="G18" s="34">
        <v>255.0</v>
      </c>
      <c r="H18" s="49">
        <v>0.194104134762634</v>
      </c>
      <c r="I18" s="48">
        <f t="shared" si="2"/>
        <v>77.75</v>
      </c>
      <c r="J18" s="48">
        <f t="shared" si="3"/>
        <v>49</v>
      </c>
      <c r="K18" s="48">
        <f t="shared" si="4"/>
        <v>126.75</v>
      </c>
      <c r="L18" s="48">
        <f t="shared" si="5"/>
        <v>14537</v>
      </c>
      <c r="R18" s="37"/>
    </row>
    <row r="19">
      <c r="A19" s="34">
        <v>2009.0</v>
      </c>
      <c r="B19" s="37">
        <v>28044.0</v>
      </c>
      <c r="C19" s="37">
        <v>18251.0</v>
      </c>
      <c r="D19" s="48">
        <f t="shared" si="1"/>
        <v>9793</v>
      </c>
      <c r="F19" s="37">
        <v>859.0</v>
      </c>
      <c r="G19" s="34">
        <v>187.0</v>
      </c>
      <c r="H19" s="49">
        <v>0.5590803259604191</v>
      </c>
      <c r="I19" s="48">
        <f t="shared" si="2"/>
        <v>375.25</v>
      </c>
      <c r="J19" s="48">
        <f t="shared" si="3"/>
        <v>105</v>
      </c>
      <c r="K19" s="48">
        <f t="shared" si="4"/>
        <v>480.25</v>
      </c>
      <c r="L19" s="48">
        <f t="shared" si="5"/>
        <v>9688</v>
      </c>
      <c r="R19" s="37"/>
    </row>
    <row r="20">
      <c r="A20" s="34">
        <v>2010.0</v>
      </c>
      <c r="B20" s="37">
        <v>22180.0</v>
      </c>
      <c r="C20" s="37">
        <v>13037.0</v>
      </c>
      <c r="D20" s="48">
        <f t="shared" si="1"/>
        <v>9143</v>
      </c>
      <c r="F20" s="37">
        <v>538.0</v>
      </c>
      <c r="G20" s="34">
        <v>170.0</v>
      </c>
      <c r="H20" s="49">
        <v>0.3805762081784387</v>
      </c>
      <c r="I20" s="48">
        <f t="shared" si="2"/>
        <v>139.75</v>
      </c>
      <c r="J20" s="48">
        <f t="shared" si="3"/>
        <v>65</v>
      </c>
      <c r="K20" s="48">
        <f t="shared" si="4"/>
        <v>204.75</v>
      </c>
      <c r="L20" s="48">
        <f t="shared" si="5"/>
        <v>9078</v>
      </c>
      <c r="R20" s="37"/>
    </row>
    <row r="21" ht="15.75" customHeight="1">
      <c r="A21" s="34">
        <v>2011.0</v>
      </c>
      <c r="B21" s="37">
        <v>26381.0</v>
      </c>
      <c r="C21" s="37">
        <v>15731.0</v>
      </c>
      <c r="D21" s="48">
        <f t="shared" si="1"/>
        <v>10650</v>
      </c>
      <c r="F21" s="37">
        <v>593.0</v>
      </c>
      <c r="G21" s="34">
        <v>208.0</v>
      </c>
      <c r="H21" s="49">
        <v>0.34443507588532885</v>
      </c>
      <c r="I21" s="48">
        <f t="shared" si="2"/>
        <v>132.25</v>
      </c>
      <c r="J21" s="48">
        <f t="shared" si="3"/>
        <v>72</v>
      </c>
      <c r="K21" s="48">
        <f t="shared" si="4"/>
        <v>204.25</v>
      </c>
      <c r="L21" s="48">
        <f t="shared" si="5"/>
        <v>10578</v>
      </c>
      <c r="R21" s="37"/>
    </row>
    <row r="22" ht="15.75" customHeight="1">
      <c r="A22" s="34">
        <v>2012.0</v>
      </c>
      <c r="B22" s="37">
        <v>23206.0</v>
      </c>
      <c r="C22" s="37">
        <v>22453.0</v>
      </c>
      <c r="D22" s="48">
        <f t="shared" si="1"/>
        <v>753</v>
      </c>
      <c r="E22" s="50"/>
      <c r="F22" s="37">
        <v>218.0</v>
      </c>
      <c r="G22" s="34">
        <v>89.0</v>
      </c>
      <c r="H22" s="49">
        <v>0.4323394495412844</v>
      </c>
      <c r="I22" s="48">
        <f t="shared" si="2"/>
        <v>56.25</v>
      </c>
      <c r="J22" s="48">
        <f t="shared" si="3"/>
        <v>38</v>
      </c>
      <c r="K22" s="48">
        <f t="shared" si="4"/>
        <v>94.25</v>
      </c>
      <c r="L22" s="48">
        <f t="shared" si="5"/>
        <v>715</v>
      </c>
    </row>
    <row r="23" ht="15.75" customHeight="1">
      <c r="A23" s="34">
        <v>2013.0</v>
      </c>
      <c r="B23" s="37">
        <v>14382.0</v>
      </c>
      <c r="C23" s="37">
        <v>12305.0</v>
      </c>
      <c r="D23" s="48">
        <f t="shared" si="1"/>
        <v>2077</v>
      </c>
      <c r="E23" s="50"/>
      <c r="F23" s="37">
        <v>493.0</v>
      </c>
      <c r="G23" s="34">
        <v>89.0</v>
      </c>
      <c r="H23" s="49">
        <v>0.36395582329317266</v>
      </c>
      <c r="I23" s="48">
        <f t="shared" si="2"/>
        <v>147.4302209</v>
      </c>
      <c r="J23" s="48">
        <f t="shared" si="3"/>
        <v>32</v>
      </c>
      <c r="K23" s="48">
        <f t="shared" si="4"/>
        <v>179.4302209</v>
      </c>
      <c r="L23" s="48">
        <f t="shared" si="5"/>
        <v>2045</v>
      </c>
    </row>
    <row r="24" ht="15.75" customHeight="1">
      <c r="A24" s="34">
        <v>2014.0</v>
      </c>
      <c r="B24" s="37">
        <v>13403.0</v>
      </c>
      <c r="C24" s="37">
        <v>11980.0</v>
      </c>
      <c r="D24" s="48">
        <f t="shared" si="1"/>
        <v>1423</v>
      </c>
      <c r="E24" s="50"/>
      <c r="F24" s="37">
        <v>382.0</v>
      </c>
      <c r="G24" s="34">
        <v>93.0</v>
      </c>
      <c r="H24" s="49">
        <v>0.343586387434555</v>
      </c>
      <c r="I24" s="48">
        <f t="shared" si="2"/>
        <v>99.25</v>
      </c>
      <c r="J24" s="48">
        <f t="shared" si="3"/>
        <v>32</v>
      </c>
      <c r="K24" s="48">
        <f t="shared" si="4"/>
        <v>131.25</v>
      </c>
      <c r="L24" s="48">
        <f t="shared" si="5"/>
        <v>1391</v>
      </c>
    </row>
    <row r="25" ht="15.75" customHeight="1">
      <c r="A25" s="34">
        <v>2015.0</v>
      </c>
      <c r="B25" s="37">
        <v>22796.0</v>
      </c>
      <c r="C25" s="37">
        <v>16825.0</v>
      </c>
      <c r="D25" s="48">
        <f t="shared" si="1"/>
        <v>5971</v>
      </c>
      <c r="E25" s="50"/>
      <c r="F25" s="37">
        <v>556.0</v>
      </c>
      <c r="G25" s="34">
        <v>143.0</v>
      </c>
      <c r="H25" s="49">
        <v>0.2803030303030303</v>
      </c>
      <c r="I25" s="48">
        <f t="shared" si="2"/>
        <v>115.8484848</v>
      </c>
      <c r="J25" s="48">
        <f t="shared" si="3"/>
        <v>40</v>
      </c>
      <c r="K25" s="48">
        <f t="shared" si="4"/>
        <v>155.8484848</v>
      </c>
      <c r="L25" s="48">
        <f t="shared" si="5"/>
        <v>5931</v>
      </c>
    </row>
    <row r="26" ht="15.75" customHeight="1">
      <c r="A26" s="34">
        <v>2016.0</v>
      </c>
      <c r="B26" s="37">
        <v>25129.0</v>
      </c>
      <c r="C26" s="37">
        <v>14676.0</v>
      </c>
      <c r="D26" s="48">
        <f t="shared" si="1"/>
        <v>10453</v>
      </c>
      <c r="E26" s="50"/>
      <c r="F26" s="37">
        <v>606.0</v>
      </c>
      <c r="G26" s="50">
        <v>268.0</v>
      </c>
      <c r="H26" s="49">
        <v>0.3805601317957166</v>
      </c>
      <c r="I26" s="48">
        <f t="shared" si="2"/>
        <v>128.6194399</v>
      </c>
      <c r="J26" s="48">
        <f t="shared" si="3"/>
        <v>102</v>
      </c>
      <c r="K26" s="48">
        <f t="shared" si="4"/>
        <v>230.6194399</v>
      </c>
      <c r="L26" s="48">
        <f t="shared" si="5"/>
        <v>10351</v>
      </c>
    </row>
    <row r="27" ht="15.0" customHeight="1">
      <c r="A27" s="34">
        <v>2017.0</v>
      </c>
      <c r="B27" s="37">
        <v>31262.0</v>
      </c>
      <c r="C27" s="37">
        <v>20615.0</v>
      </c>
      <c r="D27" s="48">
        <f t="shared" si="1"/>
        <v>10647</v>
      </c>
      <c r="E27" s="50"/>
      <c r="F27" s="37">
        <v>264.0</v>
      </c>
      <c r="G27" s="50">
        <v>145.0</v>
      </c>
      <c r="H27" s="49">
        <v>0.2821969696969697</v>
      </c>
      <c r="I27" s="48">
        <f t="shared" si="2"/>
        <v>33.5</v>
      </c>
      <c r="J27" s="48">
        <f t="shared" si="3"/>
        <v>41</v>
      </c>
      <c r="K27" s="48">
        <f t="shared" si="4"/>
        <v>74.5</v>
      </c>
      <c r="L27" s="48">
        <f t="shared" si="5"/>
        <v>10606</v>
      </c>
    </row>
    <row r="28" ht="15.0" customHeight="1">
      <c r="A28" s="50">
        <v>2018.0</v>
      </c>
      <c r="B28" s="37">
        <v>18511.0</v>
      </c>
      <c r="C28" s="37">
        <v>17289.0</v>
      </c>
      <c r="D28" s="48">
        <f t="shared" si="1"/>
        <v>1222</v>
      </c>
      <c r="E28" s="50"/>
      <c r="F28" s="37">
        <v>503.0</v>
      </c>
      <c r="G28" s="50">
        <v>199.0</v>
      </c>
      <c r="H28" s="49">
        <v>0.5163366336633664</v>
      </c>
      <c r="I28" s="48">
        <f t="shared" si="2"/>
        <v>156.7173267</v>
      </c>
      <c r="J28" s="48">
        <f t="shared" si="3"/>
        <v>103</v>
      </c>
      <c r="K28" s="48">
        <f t="shared" si="4"/>
        <v>259.7173267</v>
      </c>
      <c r="L28" s="48">
        <f t="shared" si="5"/>
        <v>1119</v>
      </c>
    </row>
    <row r="29" ht="15.0" customHeight="1">
      <c r="A29" s="50">
        <v>2019.0</v>
      </c>
      <c r="B29" s="37">
        <v>13271.0</v>
      </c>
      <c r="C29" s="37">
        <v>11638.0</v>
      </c>
      <c r="D29" s="48">
        <f t="shared" si="1"/>
        <v>1633</v>
      </c>
      <c r="E29" s="50"/>
      <c r="F29" s="37">
        <v>178.0</v>
      </c>
      <c r="G29" s="50">
        <v>64.0</v>
      </c>
      <c r="H29" s="49">
        <v>0.45224719101123595</v>
      </c>
      <c r="I29" s="48">
        <f t="shared" si="2"/>
        <v>51.5</v>
      </c>
      <c r="J29" s="48">
        <f t="shared" si="3"/>
        <v>29</v>
      </c>
      <c r="K29" s="48">
        <f t="shared" si="4"/>
        <v>80.5</v>
      </c>
      <c r="L29" s="48">
        <f t="shared" si="5"/>
        <v>1604</v>
      </c>
    </row>
    <row r="30" ht="15.0" customHeight="1">
      <c r="A30" s="50">
        <v>2020.0</v>
      </c>
      <c r="B30" s="37">
        <v>12219.0</v>
      </c>
      <c r="C30" s="37">
        <v>11909.0</v>
      </c>
      <c r="D30" s="48">
        <f t="shared" si="1"/>
        <v>310</v>
      </c>
      <c r="E30" s="50"/>
      <c r="F30" s="37">
        <v>181.0</v>
      </c>
      <c r="G30" s="50">
        <v>69.0</v>
      </c>
      <c r="H30" s="49">
        <v>0.4171270718232044</v>
      </c>
      <c r="I30" s="48">
        <f t="shared" si="2"/>
        <v>46.5</v>
      </c>
      <c r="J30" s="48">
        <f t="shared" si="3"/>
        <v>29</v>
      </c>
      <c r="K30" s="48">
        <f t="shared" si="4"/>
        <v>75.5</v>
      </c>
      <c r="L30" s="48">
        <f t="shared" si="5"/>
        <v>281</v>
      </c>
    </row>
    <row r="31" ht="15.0" customHeight="1">
      <c r="A31" s="50">
        <v>2021.0</v>
      </c>
      <c r="B31" s="37">
        <v>12665.0</v>
      </c>
      <c r="C31" s="37">
        <v>12147.0</v>
      </c>
      <c r="D31" s="48">
        <f t="shared" si="1"/>
        <v>518</v>
      </c>
      <c r="E31" s="50"/>
      <c r="F31" s="37">
        <v>217.0</v>
      </c>
      <c r="G31" s="50">
        <v>61.0</v>
      </c>
      <c r="H31" s="49">
        <v>0.4018264840182648</v>
      </c>
      <c r="I31" s="48">
        <f t="shared" si="2"/>
        <v>62.19634703</v>
      </c>
      <c r="J31" s="48">
        <f t="shared" si="3"/>
        <v>25</v>
      </c>
      <c r="K31" s="48">
        <f t="shared" si="4"/>
        <v>87.19634703</v>
      </c>
      <c r="L31" s="48">
        <f t="shared" si="5"/>
        <v>493</v>
      </c>
    </row>
    <row r="32" ht="15.0" customHeight="1">
      <c r="A32" s="51">
        <v>2022.0</v>
      </c>
      <c r="B32" s="52">
        <v>14113.0</v>
      </c>
      <c r="C32" s="52">
        <v>13974.0</v>
      </c>
      <c r="D32" s="48">
        <f t="shared" si="1"/>
        <v>139</v>
      </c>
      <c r="E32" s="50"/>
      <c r="F32" s="52">
        <v>169.0</v>
      </c>
      <c r="G32" s="51">
        <v>68.0</v>
      </c>
      <c r="H32" s="53">
        <v>0.473</v>
      </c>
      <c r="I32" s="48">
        <f t="shared" si="2"/>
        <v>47.937</v>
      </c>
      <c r="J32" s="48">
        <f t="shared" si="3"/>
        <v>32</v>
      </c>
      <c r="K32" s="48">
        <f t="shared" si="4"/>
        <v>79.937</v>
      </c>
      <c r="L32" s="54">
        <v>89.0</v>
      </c>
    </row>
    <row r="33" ht="15.0" customHeight="1">
      <c r="A33" s="55">
        <v>2023.0</v>
      </c>
      <c r="B33" s="56">
        <f>C33+D33</f>
        <v>14742.45562</v>
      </c>
      <c r="C33" s="57">
        <v>14502.0</v>
      </c>
      <c r="D33" s="58">
        <f>(45+349)*0.5+G33</f>
        <v>240.4556213</v>
      </c>
      <c r="E33" s="59"/>
      <c r="F33" s="60">
        <v>108.0</v>
      </c>
      <c r="G33" s="61">
        <f>G32/F32*F33</f>
        <v>43.4556213</v>
      </c>
      <c r="H33" s="62">
        <v>0.47602</v>
      </c>
      <c r="I33" s="48">
        <f t="shared" si="2"/>
        <v>30.41016</v>
      </c>
      <c r="J33" s="48">
        <f t="shared" si="3"/>
        <v>21</v>
      </c>
      <c r="K33" s="48">
        <f t="shared" si="4"/>
        <v>51.41016</v>
      </c>
      <c r="L33" s="48">
        <f>D33-J33</f>
        <v>219.4556213</v>
      </c>
    </row>
    <row r="34" ht="15.75" customHeight="1">
      <c r="A34" s="37"/>
    </row>
    <row r="35" ht="58.5" customHeight="1">
      <c r="A35" s="63" t="s">
        <v>42</v>
      </c>
      <c r="F35" s="64" t="s">
        <v>43</v>
      </c>
    </row>
    <row r="36" ht="48.75" customHeight="1">
      <c r="F36" s="65" t="s">
        <v>44</v>
      </c>
    </row>
    <row r="37" ht="15.75" customHeight="1">
      <c r="A37" s="37"/>
    </row>
    <row r="38" ht="15.75" customHeight="1">
      <c r="A38" s="34" t="s">
        <v>45</v>
      </c>
      <c r="E38" s="34" t="s">
        <v>46</v>
      </c>
    </row>
    <row r="39" ht="15.75" customHeight="1">
      <c r="A39" s="50" t="s">
        <v>47</v>
      </c>
    </row>
    <row r="40" ht="15.75" customHeight="1">
      <c r="A40" s="34" t="s">
        <v>48</v>
      </c>
    </row>
    <row r="41" ht="15.75" customHeight="1">
      <c r="A41" s="66" t="s">
        <v>49</v>
      </c>
    </row>
    <row r="42" ht="15.75" customHeight="1">
      <c r="A42" s="37" t="s">
        <v>50</v>
      </c>
    </row>
    <row r="43" ht="15.75" customHeight="1"/>
    <row r="44" ht="15.75" customHeight="1">
      <c r="A44" s="37"/>
    </row>
    <row r="45" ht="15.75" customHeight="1">
      <c r="A45" s="37"/>
    </row>
    <row r="46" ht="15.75" customHeight="1"/>
    <row r="47" ht="15.75" customHeight="1">
      <c r="A47" s="37"/>
    </row>
    <row r="48" ht="15.75" customHeight="1"/>
    <row r="49" ht="15.75" customHeight="1">
      <c r="A49" s="37"/>
    </row>
    <row r="50" ht="15.75" customHeight="1">
      <c r="A50" s="37"/>
    </row>
    <row r="51" ht="15.75" customHeight="1"/>
    <row r="52" ht="15.75" customHeight="1">
      <c r="A52" s="37"/>
    </row>
    <row r="53" ht="15.75" customHeight="1">
      <c r="A53" s="37"/>
    </row>
    <row r="54" ht="15.75" customHeight="1"/>
    <row r="55" ht="15.75" customHeight="1">
      <c r="A55" s="37"/>
    </row>
    <row r="56" ht="15.75" customHeight="1"/>
    <row r="57" ht="15.75" customHeight="1">
      <c r="A57" s="37"/>
    </row>
    <row r="58" ht="15.75" customHeight="1">
      <c r="A58" s="37"/>
    </row>
    <row r="59" ht="15.75" customHeight="1"/>
    <row r="60" ht="15.75" customHeight="1">
      <c r="A60" s="37"/>
    </row>
    <row r="61" ht="15.75" customHeight="1">
      <c r="A61" s="37"/>
    </row>
    <row r="62" ht="15.75" customHeight="1"/>
    <row r="63" ht="15.75" customHeight="1">
      <c r="A63" s="37"/>
    </row>
    <row r="64" ht="15.75" customHeight="1"/>
    <row r="65" ht="15.75" customHeight="1">
      <c r="A65" s="37"/>
    </row>
    <row r="66" ht="15.75" customHeight="1">
      <c r="A66" s="37"/>
    </row>
    <row r="67" ht="15.75" customHeight="1"/>
    <row r="68" ht="15.75" customHeight="1">
      <c r="A68" s="37"/>
    </row>
    <row r="69" ht="15.75" customHeight="1">
      <c r="A69" s="37"/>
    </row>
    <row r="70" ht="15.75" customHeight="1"/>
    <row r="71" ht="15.75" customHeight="1">
      <c r="A71" s="37"/>
    </row>
    <row r="72" ht="15.75" customHeight="1"/>
    <row r="73" ht="15.75" customHeight="1">
      <c r="A73" s="37"/>
    </row>
    <row r="74" ht="15.75" customHeight="1">
      <c r="A74" s="37"/>
    </row>
    <row r="75" ht="15.75" customHeight="1"/>
    <row r="76" ht="15.75" customHeight="1">
      <c r="A76" s="37"/>
    </row>
    <row r="77" ht="15.75" customHeight="1">
      <c r="A77" s="37"/>
    </row>
    <row r="78" ht="15.75" customHeight="1"/>
    <row r="79" ht="15.75" customHeight="1">
      <c r="A79" s="37"/>
    </row>
    <row r="80" ht="15.75" customHeight="1"/>
    <row r="81" ht="15.75" customHeight="1">
      <c r="A81" s="37"/>
    </row>
    <row r="82" ht="15.75" customHeight="1">
      <c r="A82" s="37"/>
    </row>
    <row r="83" ht="15.75" customHeight="1"/>
    <row r="84" ht="15.75" customHeight="1">
      <c r="A84" s="37"/>
    </row>
    <row r="85" ht="15.75" customHeight="1">
      <c r="A85" s="37"/>
    </row>
    <row r="86" ht="15.75" customHeight="1"/>
    <row r="87" ht="15.75" customHeight="1">
      <c r="A87" s="37"/>
    </row>
    <row r="88" ht="15.75" customHeight="1"/>
    <row r="89" ht="15.75" customHeight="1">
      <c r="A89" s="37"/>
    </row>
    <row r="90" ht="15.75" customHeight="1">
      <c r="A90" s="37"/>
    </row>
    <row r="91" ht="15.75" customHeight="1"/>
    <row r="92" ht="15.75" customHeight="1">
      <c r="A92" s="37"/>
    </row>
    <row r="93" ht="15.75" customHeight="1">
      <c r="A93" s="37"/>
    </row>
    <row r="94" ht="15.75" customHeight="1"/>
    <row r="95" ht="15.75" customHeight="1">
      <c r="A95" s="37"/>
    </row>
    <row r="96" ht="15.75" customHeight="1"/>
    <row r="97" ht="15.75" customHeight="1">
      <c r="A97" s="37"/>
    </row>
    <row r="98" ht="15.75" customHeight="1">
      <c r="A98" s="37"/>
    </row>
    <row r="99" ht="15.75" customHeight="1"/>
    <row r="100" ht="15.75" customHeight="1">
      <c r="A100" s="37"/>
    </row>
    <row r="101" ht="15.75" customHeight="1">
      <c r="A101" s="37"/>
    </row>
    <row r="102" ht="15.75" customHeight="1"/>
    <row r="103" ht="15.75" customHeight="1">
      <c r="A103" s="37"/>
    </row>
    <row r="104" ht="15.75" customHeight="1"/>
    <row r="105" ht="15.75" customHeight="1">
      <c r="A105" s="37"/>
    </row>
    <row r="106" ht="15.75" customHeight="1">
      <c r="A106" s="37"/>
    </row>
    <row r="107" ht="15.75" customHeight="1"/>
    <row r="108" ht="15.75" customHeight="1">
      <c r="A108" s="37"/>
    </row>
    <row r="109" ht="15.75" customHeight="1">
      <c r="A109" s="37"/>
    </row>
    <row r="110" ht="15.75" customHeight="1"/>
    <row r="111" ht="15.75" customHeight="1">
      <c r="A111" s="37"/>
    </row>
    <row r="112" ht="15.75" customHeight="1"/>
    <row r="113" ht="15.75" customHeight="1">
      <c r="A113" s="37"/>
    </row>
    <row r="114" ht="15.75" customHeight="1">
      <c r="A114" s="37"/>
    </row>
    <row r="115" ht="15.75" customHeight="1"/>
    <row r="116" ht="15.75" customHeight="1">
      <c r="A116" s="37"/>
    </row>
    <row r="117" ht="15.75" customHeight="1">
      <c r="A117" s="37"/>
    </row>
    <row r="118" ht="15.75" customHeight="1"/>
    <row r="119" ht="15.75" customHeight="1">
      <c r="A119" s="37"/>
    </row>
    <row r="120" ht="15.75" customHeight="1"/>
    <row r="121" ht="15.75" customHeight="1">
      <c r="A121" s="37"/>
    </row>
    <row r="122" ht="15.75" customHeight="1">
      <c r="A122" s="37"/>
    </row>
    <row r="123" ht="15.75" customHeight="1"/>
    <row r="124" ht="15.75" customHeight="1">
      <c r="A124" s="37"/>
    </row>
    <row r="125" ht="15.75" customHeight="1">
      <c r="A125" s="37"/>
    </row>
    <row r="126" ht="15.75" customHeight="1">
      <c r="A126" s="37"/>
    </row>
    <row r="127" ht="15.75" customHeight="1"/>
    <row r="128" ht="15.75" customHeight="1">
      <c r="A128" s="37"/>
    </row>
    <row r="129" ht="15.75" customHeight="1">
      <c r="A129" s="37"/>
    </row>
    <row r="130" ht="15.75" customHeight="1">
      <c r="A130" s="37"/>
    </row>
    <row r="131" ht="15.75" customHeight="1"/>
    <row r="132" ht="15.75" customHeight="1">
      <c r="A132" s="37"/>
    </row>
    <row r="133" ht="15.75" customHeight="1">
      <c r="A133" s="37"/>
    </row>
    <row r="134" ht="15.75" customHeight="1">
      <c r="A134" s="37"/>
    </row>
    <row r="135" ht="15.75" customHeight="1"/>
    <row r="136" ht="15.75" customHeight="1">
      <c r="A136" s="37"/>
    </row>
    <row r="137" ht="15.75" customHeight="1">
      <c r="A137" s="37"/>
    </row>
    <row r="138" ht="15.75" customHeight="1">
      <c r="A138" s="37"/>
    </row>
    <row r="139" ht="15.75" customHeight="1"/>
    <row r="140" ht="15.75" customHeight="1">
      <c r="A140" s="37"/>
    </row>
    <row r="141" ht="15.75" customHeight="1">
      <c r="A141" s="37"/>
    </row>
    <row r="142" ht="15.75" customHeight="1">
      <c r="A142" s="37"/>
    </row>
    <row r="143" ht="15.75" customHeight="1"/>
    <row r="144" ht="15.75" customHeight="1">
      <c r="A144" s="37"/>
    </row>
    <row r="145" ht="15.75" customHeight="1">
      <c r="A145" s="37"/>
    </row>
    <row r="146" ht="15.75" customHeight="1">
      <c r="A146" s="37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5:D35"/>
    <mergeCell ref="A41:E41"/>
    <mergeCell ref="F35:L35"/>
    <mergeCell ref="F36:L36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8.71"/>
    <col customWidth="1" min="3" max="3" width="9.86"/>
    <col customWidth="1" min="4" max="26" width="8.71"/>
  </cols>
  <sheetData>
    <row r="1">
      <c r="A1" s="34" t="s">
        <v>51</v>
      </c>
      <c r="C1" s="67"/>
    </row>
    <row r="2">
      <c r="C2" s="67"/>
    </row>
    <row r="3">
      <c r="A3" s="34" t="s">
        <v>52</v>
      </c>
      <c r="B3" s="34" t="s">
        <v>27</v>
      </c>
      <c r="C3" s="67" t="s">
        <v>53</v>
      </c>
      <c r="D3" s="34" t="s">
        <v>54</v>
      </c>
      <c r="E3" s="34" t="s">
        <v>55</v>
      </c>
      <c r="H3" s="34" t="s">
        <v>56</v>
      </c>
      <c r="I3" s="34" t="s">
        <v>57</v>
      </c>
      <c r="J3" s="68" t="s">
        <v>58</v>
      </c>
      <c r="M3" s="34" t="s">
        <v>59</v>
      </c>
    </row>
    <row r="4">
      <c r="A4" s="34">
        <v>1999.0</v>
      </c>
      <c r="B4" s="37">
        <v>17800.0</v>
      </c>
      <c r="C4" s="69">
        <f t="shared" ref="C4:C6" si="1">B4+(D4-B4)/2</f>
        <v>26750</v>
      </c>
      <c r="D4" s="37">
        <v>35700.0</v>
      </c>
      <c r="E4" s="34" t="s">
        <v>60</v>
      </c>
      <c r="F4" s="34" t="s">
        <v>61</v>
      </c>
    </row>
    <row r="5">
      <c r="A5" s="34">
        <v>2013.0</v>
      </c>
      <c r="B5" s="37">
        <v>15000.0</v>
      </c>
      <c r="C5" s="69">
        <f t="shared" si="1"/>
        <v>22500</v>
      </c>
      <c r="D5" s="37">
        <v>30000.0</v>
      </c>
      <c r="E5" s="34" t="s">
        <v>62</v>
      </c>
      <c r="F5" s="34" t="s">
        <v>61</v>
      </c>
      <c r="H5" s="37">
        <v>20260.0</v>
      </c>
      <c r="I5" s="34">
        <v>0.24</v>
      </c>
      <c r="J5" s="37">
        <v>15140.0</v>
      </c>
      <c r="K5" s="37">
        <v>32590.0</v>
      </c>
      <c r="M5" s="34" t="s">
        <v>63</v>
      </c>
    </row>
    <row r="6">
      <c r="A6" s="34">
        <v>2017.0</v>
      </c>
      <c r="B6" s="37">
        <v>13500.0</v>
      </c>
      <c r="C6" s="69">
        <f t="shared" si="1"/>
        <v>20250</v>
      </c>
      <c r="D6" s="37">
        <v>27000.0</v>
      </c>
      <c r="E6" s="34" t="s">
        <v>62</v>
      </c>
      <c r="F6" s="34" t="s">
        <v>64</v>
      </c>
      <c r="H6" s="37">
        <v>18477.0</v>
      </c>
      <c r="I6" s="34">
        <v>0.31</v>
      </c>
      <c r="J6" s="37">
        <v>11731.0</v>
      </c>
      <c r="K6" s="37">
        <v>31832.0</v>
      </c>
      <c r="M6" s="34" t="s">
        <v>65</v>
      </c>
    </row>
    <row r="7">
      <c r="C7" s="67"/>
    </row>
    <row r="8">
      <c r="C8" s="67"/>
    </row>
    <row r="9">
      <c r="C9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C64" s="67"/>
    </row>
    <row r="65" ht="15.75" customHeight="1">
      <c r="C65" s="67"/>
    </row>
    <row r="66" ht="15.75" customHeight="1">
      <c r="C66" s="67"/>
    </row>
    <row r="67" ht="15.75" customHeight="1">
      <c r="C67" s="67"/>
    </row>
    <row r="68" ht="15.75" customHeight="1">
      <c r="C68" s="67"/>
    </row>
    <row r="69" ht="15.75" customHeight="1">
      <c r="C69" s="67"/>
    </row>
    <row r="70" ht="15.75" customHeight="1">
      <c r="C70" s="67"/>
    </row>
    <row r="71" ht="15.75" customHeight="1">
      <c r="C71" s="67"/>
    </row>
    <row r="72" ht="15.75" customHeight="1">
      <c r="C72" s="67"/>
    </row>
    <row r="73" ht="15.75" customHeight="1">
      <c r="C73" s="67"/>
    </row>
    <row r="74" ht="15.75" customHeight="1">
      <c r="C74" s="67"/>
    </row>
    <row r="75" ht="15.75" customHeight="1">
      <c r="C75" s="67"/>
    </row>
    <row r="76" ht="15.75" customHeight="1">
      <c r="B76" s="34" t="s">
        <v>66</v>
      </c>
      <c r="C76" s="67"/>
    </row>
    <row r="77" ht="15.75" customHeight="1">
      <c r="B77" s="34" t="s">
        <v>67</v>
      </c>
      <c r="C77" s="67"/>
    </row>
    <row r="78" ht="15.75" customHeight="1">
      <c r="B78" s="34" t="s">
        <v>68</v>
      </c>
      <c r="C78" s="67"/>
    </row>
    <row r="79" ht="15.75" customHeight="1">
      <c r="C79" s="67"/>
    </row>
    <row r="80" ht="15.75" customHeight="1">
      <c r="C80" s="67"/>
    </row>
    <row r="81" ht="15.75" customHeight="1">
      <c r="C81" s="67"/>
    </row>
    <row r="82" ht="15.75" customHeight="1">
      <c r="C82" s="67"/>
    </row>
    <row r="83" ht="15.75" customHeight="1">
      <c r="C83" s="67"/>
    </row>
    <row r="84" ht="15.75" customHeight="1">
      <c r="C84" s="67"/>
    </row>
    <row r="85" ht="15.75" customHeight="1">
      <c r="C85" s="67"/>
    </row>
    <row r="86" ht="15.75" customHeight="1">
      <c r="C86" s="67"/>
    </row>
    <row r="87" ht="15.75" customHeight="1">
      <c r="C87" s="67"/>
    </row>
    <row r="88" ht="15.75" customHeight="1">
      <c r="C88" s="67"/>
    </row>
    <row r="89" ht="15.75" customHeight="1">
      <c r="C89" s="67"/>
    </row>
    <row r="90" ht="15.75" customHeight="1">
      <c r="C90" s="67"/>
    </row>
    <row r="91" ht="15.75" customHeight="1">
      <c r="C91" s="67"/>
    </row>
    <row r="92" ht="15.75" customHeight="1">
      <c r="C92" s="67"/>
    </row>
    <row r="93" ht="15.75" customHeight="1">
      <c r="C93" s="67"/>
    </row>
    <row r="94" ht="15.75" customHeight="1">
      <c r="C94" s="67"/>
    </row>
    <row r="95" ht="15.75" customHeight="1">
      <c r="C95" s="67"/>
    </row>
    <row r="96" ht="15.75" customHeight="1">
      <c r="C96" s="67"/>
    </row>
    <row r="97" ht="15.75" customHeight="1">
      <c r="C97" s="67"/>
    </row>
    <row r="98" ht="15.75" customHeight="1">
      <c r="C98" s="67"/>
    </row>
    <row r="99" ht="15.75" customHeight="1">
      <c r="C99" s="67"/>
    </row>
    <row r="100" ht="15.75" customHeight="1">
      <c r="C100" s="67"/>
    </row>
    <row r="101" ht="15.75" customHeight="1">
      <c r="C101" s="67"/>
    </row>
    <row r="102" ht="15.75" customHeight="1">
      <c r="C102" s="67"/>
    </row>
    <row r="103" ht="15.75" customHeight="1">
      <c r="C103" s="67"/>
    </row>
    <row r="104" ht="15.75" customHeight="1">
      <c r="C104" s="67"/>
    </row>
    <row r="105" ht="15.75" customHeight="1">
      <c r="C105" s="67"/>
    </row>
    <row r="106" ht="15.75" customHeight="1">
      <c r="C106" s="67"/>
    </row>
    <row r="107" ht="15.75" customHeight="1">
      <c r="C107" s="67"/>
    </row>
    <row r="108" ht="15.75" customHeight="1">
      <c r="C108" s="67"/>
    </row>
    <row r="109" ht="15.75" customHeight="1">
      <c r="C109" s="67"/>
    </row>
    <row r="110" ht="15.75" customHeight="1">
      <c r="C110" s="67"/>
    </row>
    <row r="111" ht="15.75" customHeight="1">
      <c r="C111" s="67"/>
    </row>
    <row r="112" ht="15.75" customHeight="1">
      <c r="C112" s="67"/>
    </row>
    <row r="113" ht="15.75" customHeight="1">
      <c r="C113" s="67"/>
    </row>
    <row r="114" ht="15.75" customHeight="1">
      <c r="C114" s="67"/>
    </row>
    <row r="115" ht="15.75" customHeight="1">
      <c r="C115" s="67"/>
    </row>
    <row r="116" ht="15.75" customHeight="1">
      <c r="C116" s="67"/>
    </row>
    <row r="117" ht="15.75" customHeight="1">
      <c r="C117" s="67"/>
    </row>
    <row r="118" ht="15.75" customHeight="1">
      <c r="C118" s="67"/>
    </row>
    <row r="119" ht="15.75" customHeight="1">
      <c r="C119" s="67"/>
    </row>
    <row r="120" ht="15.75" customHeight="1">
      <c r="C120" s="67"/>
    </row>
    <row r="121" ht="15.75" customHeight="1">
      <c r="C121" s="67"/>
    </row>
    <row r="122" ht="15.75" customHeight="1">
      <c r="C122" s="67"/>
    </row>
    <row r="123" ht="15.75" customHeight="1">
      <c r="C123" s="67"/>
    </row>
    <row r="124" ht="15.75" customHeight="1">
      <c r="C124" s="67"/>
    </row>
    <row r="125" ht="15.75" customHeight="1">
      <c r="C125" s="67"/>
    </row>
    <row r="126" ht="15.75" customHeight="1">
      <c r="C126" s="67"/>
    </row>
    <row r="127" ht="15.75" customHeight="1">
      <c r="C127" s="67"/>
    </row>
    <row r="128" ht="15.75" customHeight="1">
      <c r="C128" s="67"/>
    </row>
    <row r="129" ht="15.75" customHeight="1">
      <c r="C129" s="67"/>
    </row>
    <row r="130" ht="15.75" customHeight="1">
      <c r="C130" s="67"/>
    </row>
    <row r="131" ht="15.75" customHeight="1">
      <c r="C131" s="67"/>
    </row>
    <row r="132" ht="15.75" customHeight="1">
      <c r="C132" s="67"/>
    </row>
    <row r="133" ht="15.75" customHeight="1">
      <c r="C133" s="67"/>
    </row>
    <row r="134" ht="15.75" customHeight="1">
      <c r="C134" s="67"/>
    </row>
    <row r="135" ht="15.75" customHeight="1">
      <c r="C135" s="67"/>
    </row>
    <row r="136" ht="15.75" customHeight="1">
      <c r="C136" s="67"/>
    </row>
    <row r="137" ht="15.75" customHeight="1">
      <c r="C137" s="67"/>
    </row>
    <row r="138" ht="15.75" customHeight="1">
      <c r="C138" s="67"/>
    </row>
    <row r="139" ht="15.75" customHeight="1">
      <c r="C139" s="67"/>
    </row>
    <row r="140" ht="15.75" customHeight="1">
      <c r="C140" s="67"/>
    </row>
    <row r="141" ht="15.75" customHeight="1">
      <c r="C141" s="67"/>
    </row>
    <row r="142" ht="15.75" customHeight="1">
      <c r="C142" s="67"/>
    </row>
    <row r="143" ht="15.75" customHeight="1">
      <c r="C143" s="67"/>
    </row>
    <row r="144" ht="15.75" customHeight="1">
      <c r="C144" s="67"/>
    </row>
    <row r="145" ht="15.75" customHeight="1">
      <c r="C145" s="67"/>
    </row>
    <row r="146" ht="15.75" customHeight="1">
      <c r="C146" s="67"/>
    </row>
    <row r="147" ht="15.75" customHeight="1">
      <c r="C147" s="67"/>
    </row>
    <row r="148" ht="15.75" customHeight="1">
      <c r="C148" s="67"/>
    </row>
    <row r="149" ht="15.75" customHeight="1">
      <c r="C149" s="67"/>
    </row>
    <row r="150" ht="15.75" customHeight="1">
      <c r="C150" s="67"/>
    </row>
    <row r="151" ht="15.75" customHeight="1">
      <c r="C151" s="67"/>
    </row>
    <row r="152" ht="15.75" customHeight="1">
      <c r="C152" s="67"/>
    </row>
    <row r="153" ht="15.75" customHeight="1">
      <c r="C153" s="67"/>
    </row>
    <row r="154" ht="15.75" customHeight="1">
      <c r="C154" s="67"/>
    </row>
    <row r="155" ht="15.75" customHeight="1">
      <c r="C155" s="67"/>
    </row>
    <row r="156" ht="15.75" customHeight="1">
      <c r="C156" s="67"/>
    </row>
    <row r="157" ht="15.75" customHeight="1">
      <c r="C157" s="67"/>
    </row>
    <row r="158" ht="15.75" customHeight="1">
      <c r="C158" s="67"/>
    </row>
    <row r="159" ht="15.75" customHeight="1">
      <c r="C159" s="67"/>
    </row>
    <row r="160" ht="15.75" customHeight="1">
      <c r="C160" s="67"/>
    </row>
    <row r="161" ht="15.75" customHeight="1">
      <c r="C161" s="67"/>
    </row>
    <row r="162" ht="15.75" customHeight="1">
      <c r="C162" s="67"/>
    </row>
    <row r="163" ht="15.75" customHeight="1">
      <c r="C163" s="67"/>
    </row>
    <row r="164" ht="15.75" customHeight="1">
      <c r="C164" s="67"/>
    </row>
    <row r="165" ht="15.75" customHeight="1">
      <c r="C165" s="67"/>
    </row>
    <row r="166" ht="15.75" customHeight="1">
      <c r="C166" s="67"/>
    </row>
    <row r="167" ht="15.75" customHeight="1">
      <c r="C167" s="67"/>
    </row>
    <row r="168" ht="15.75" customHeight="1">
      <c r="C168" s="67"/>
    </row>
    <row r="169" ht="15.75" customHeight="1">
      <c r="C169" s="67"/>
    </row>
    <row r="170" ht="15.75" customHeight="1">
      <c r="C170" s="67"/>
    </row>
    <row r="171" ht="15.75" customHeight="1">
      <c r="C171" s="67"/>
    </row>
    <row r="172" ht="15.75" customHeight="1">
      <c r="C172" s="67"/>
    </row>
    <row r="173" ht="15.75" customHeight="1">
      <c r="C173" s="67"/>
    </row>
    <row r="174" ht="15.75" customHeight="1">
      <c r="C174" s="67"/>
    </row>
    <row r="175" ht="15.75" customHeight="1">
      <c r="C175" s="67"/>
    </row>
    <row r="176" ht="15.75" customHeight="1">
      <c r="C176" s="67"/>
    </row>
    <row r="177" ht="15.75" customHeight="1">
      <c r="C177" s="67"/>
    </row>
    <row r="178" ht="15.75" customHeight="1">
      <c r="C178" s="67"/>
    </row>
    <row r="179" ht="15.75" customHeight="1">
      <c r="C179" s="67"/>
    </row>
    <row r="180" ht="15.75" customHeight="1">
      <c r="C180" s="67"/>
    </row>
    <row r="181" ht="15.75" customHeight="1">
      <c r="C181" s="67"/>
    </row>
    <row r="182" ht="15.75" customHeight="1">
      <c r="C182" s="67"/>
    </row>
    <row r="183" ht="15.75" customHeight="1">
      <c r="C183" s="67"/>
    </row>
    <row r="184" ht="15.75" customHeight="1">
      <c r="C184" s="67"/>
    </row>
    <row r="185" ht="15.75" customHeight="1">
      <c r="C185" s="67"/>
    </row>
    <row r="186" ht="15.75" customHeight="1">
      <c r="C186" s="67"/>
    </row>
    <row r="187" ht="15.75" customHeight="1">
      <c r="C187" s="67"/>
    </row>
    <row r="188" ht="15.75" customHeight="1">
      <c r="C188" s="67"/>
    </row>
    <row r="189" ht="15.75" customHeight="1">
      <c r="C189" s="67"/>
    </row>
    <row r="190" ht="15.75" customHeight="1">
      <c r="C190" s="67"/>
    </row>
    <row r="191" ht="15.75" customHeight="1">
      <c r="C191" s="67"/>
    </row>
    <row r="192" ht="15.75" customHeight="1">
      <c r="C192" s="67"/>
    </row>
    <row r="193" ht="15.75" customHeight="1">
      <c r="C193" s="67"/>
    </row>
    <row r="194" ht="15.75" customHeight="1">
      <c r="C194" s="67"/>
    </row>
    <row r="195" ht="15.75" customHeight="1">
      <c r="C195" s="67"/>
    </row>
    <row r="196" ht="15.75" customHeight="1">
      <c r="C196" s="67"/>
    </row>
    <row r="197" ht="15.75" customHeight="1">
      <c r="C197" s="67"/>
    </row>
    <row r="198" ht="15.75" customHeight="1">
      <c r="C198" s="67"/>
    </row>
    <row r="199" ht="15.75" customHeight="1">
      <c r="C199" s="67"/>
    </row>
    <row r="200" ht="15.75" customHeight="1">
      <c r="C200" s="67"/>
    </row>
    <row r="201" ht="15.75" customHeight="1">
      <c r="C201" s="67"/>
    </row>
    <row r="202" ht="15.75" customHeight="1">
      <c r="C202" s="67"/>
    </row>
    <row r="203" ht="15.75" customHeight="1">
      <c r="C203" s="67"/>
    </row>
    <row r="204" ht="15.75" customHeight="1">
      <c r="C204" s="67"/>
    </row>
    <row r="205" ht="15.75" customHeight="1">
      <c r="C205" s="67"/>
    </row>
    <row r="206" ht="15.75" customHeight="1">
      <c r="C206" s="67"/>
    </row>
    <row r="207" ht="15.75" customHeight="1">
      <c r="C207" s="67"/>
    </row>
    <row r="208" ht="15.75" customHeight="1">
      <c r="C208" s="67"/>
    </row>
    <row r="209" ht="15.75" customHeight="1">
      <c r="C209" s="67"/>
    </row>
    <row r="210" ht="15.75" customHeight="1">
      <c r="C210" s="67"/>
    </row>
    <row r="211" ht="15.75" customHeight="1">
      <c r="C211" s="67"/>
    </row>
    <row r="212" ht="15.75" customHeight="1">
      <c r="C212" s="67"/>
    </row>
    <row r="213" ht="15.75" customHeight="1">
      <c r="C213" s="67"/>
    </row>
    <row r="214" ht="15.75" customHeight="1">
      <c r="C214" s="67"/>
    </row>
    <row r="215" ht="15.75" customHeight="1">
      <c r="C215" s="67"/>
    </row>
    <row r="216" ht="15.75" customHeight="1">
      <c r="C216" s="67"/>
    </row>
    <row r="217" ht="15.75" customHeight="1">
      <c r="C217" s="67"/>
    </row>
    <row r="218" ht="15.75" customHeight="1">
      <c r="C218" s="67"/>
    </row>
    <row r="219" ht="15.75" customHeight="1">
      <c r="C219" s="67"/>
    </row>
    <row r="220" ht="15.75" customHeight="1">
      <c r="C220" s="67"/>
    </row>
    <row r="221" ht="15.75" customHeight="1">
      <c r="C221" s="67"/>
    </row>
    <row r="222" ht="15.75" customHeight="1">
      <c r="C222" s="67"/>
    </row>
    <row r="223" ht="15.75" customHeight="1">
      <c r="C223" s="67"/>
    </row>
    <row r="224" ht="15.75" customHeight="1">
      <c r="C224" s="67"/>
    </row>
    <row r="225" ht="15.75" customHeight="1">
      <c r="C225" s="67"/>
    </row>
    <row r="226" ht="15.75" customHeight="1">
      <c r="C226" s="67"/>
    </row>
    <row r="227" ht="15.75" customHeight="1">
      <c r="C227" s="67"/>
    </row>
    <row r="228" ht="15.75" customHeight="1">
      <c r="C228" s="67"/>
    </row>
    <row r="229" ht="15.75" customHeight="1">
      <c r="C229" s="67"/>
    </row>
    <row r="230" ht="15.75" customHeight="1">
      <c r="C230" s="67"/>
    </row>
    <row r="231" ht="15.75" customHeight="1">
      <c r="C231" s="67"/>
    </row>
    <row r="232" ht="15.75" customHeight="1">
      <c r="C232" s="67"/>
    </row>
    <row r="233" ht="15.75" customHeight="1">
      <c r="C233" s="67"/>
    </row>
    <row r="234" ht="15.75" customHeight="1">
      <c r="C234" s="67"/>
    </row>
    <row r="235" ht="15.75" customHeight="1">
      <c r="C235" s="67"/>
    </row>
    <row r="236" ht="15.75" customHeight="1">
      <c r="C236" s="67"/>
    </row>
    <row r="237" ht="15.75" customHeight="1">
      <c r="C237" s="67"/>
    </row>
    <row r="238" ht="15.75" customHeight="1">
      <c r="C238" s="67"/>
    </row>
    <row r="239" ht="15.75" customHeight="1">
      <c r="C239" s="67"/>
    </row>
    <row r="240" ht="15.75" customHeight="1">
      <c r="C240" s="67"/>
    </row>
    <row r="241" ht="15.75" customHeight="1">
      <c r="C241" s="67"/>
    </row>
    <row r="242" ht="15.75" customHeight="1">
      <c r="C242" s="67"/>
    </row>
    <row r="243" ht="15.75" customHeight="1">
      <c r="C243" s="67"/>
    </row>
    <row r="244" ht="15.75" customHeight="1">
      <c r="C244" s="67"/>
    </row>
    <row r="245" ht="15.75" customHeight="1">
      <c r="C245" s="67"/>
    </row>
    <row r="246" ht="15.75" customHeight="1">
      <c r="C246" s="67"/>
    </row>
    <row r="247" ht="15.75" customHeight="1">
      <c r="C247" s="67"/>
    </row>
    <row r="248" ht="15.75" customHeight="1">
      <c r="C248" s="67"/>
    </row>
    <row r="249" ht="15.75" customHeight="1">
      <c r="C249" s="67"/>
    </row>
    <row r="250" ht="15.75" customHeight="1">
      <c r="C250" s="67"/>
    </row>
    <row r="251" ht="15.75" customHeight="1">
      <c r="C251" s="67"/>
    </row>
    <row r="252" ht="15.75" customHeight="1">
      <c r="C252" s="67"/>
    </row>
    <row r="253" ht="15.75" customHeight="1">
      <c r="C253" s="67"/>
    </row>
    <row r="254" ht="15.75" customHeight="1">
      <c r="C254" s="67"/>
    </row>
    <row r="255" ht="15.75" customHeight="1">
      <c r="C255" s="67"/>
    </row>
    <row r="256" ht="15.75" customHeight="1">
      <c r="C256" s="67"/>
    </row>
    <row r="257" ht="15.75" customHeight="1">
      <c r="C257" s="67"/>
    </row>
    <row r="258" ht="15.75" customHeight="1">
      <c r="C258" s="67"/>
    </row>
    <row r="259" ht="15.75" customHeight="1">
      <c r="C259" s="67"/>
    </row>
    <row r="260" ht="15.75" customHeight="1">
      <c r="C260" s="67"/>
    </row>
    <row r="261" ht="15.75" customHeight="1">
      <c r="C261" s="67"/>
    </row>
    <row r="262" ht="15.75" customHeight="1">
      <c r="C262" s="67"/>
    </row>
    <row r="263" ht="15.75" customHeight="1">
      <c r="C263" s="67"/>
    </row>
    <row r="264" ht="15.75" customHeight="1">
      <c r="C264" s="67"/>
    </row>
    <row r="265" ht="15.75" customHeight="1">
      <c r="C265" s="67"/>
    </row>
    <row r="266" ht="15.75" customHeight="1">
      <c r="C266" s="67"/>
    </row>
    <row r="267" ht="15.75" customHeight="1">
      <c r="C267" s="67"/>
    </row>
    <row r="268" ht="15.75" customHeight="1">
      <c r="C268" s="67"/>
    </row>
    <row r="269" ht="15.75" customHeight="1">
      <c r="C269" s="67"/>
    </row>
    <row r="270" ht="15.75" customHeight="1">
      <c r="C270" s="67"/>
    </row>
    <row r="271" ht="15.75" customHeight="1">
      <c r="C271" s="67"/>
    </row>
    <row r="272" ht="15.75" customHeight="1">
      <c r="C272" s="67"/>
    </row>
    <row r="273" ht="15.75" customHeight="1">
      <c r="C273" s="67"/>
    </row>
    <row r="274" ht="15.75" customHeight="1">
      <c r="C274" s="67"/>
    </row>
    <row r="275" ht="15.75" customHeight="1">
      <c r="C275" s="67"/>
    </row>
    <row r="276" ht="15.75" customHeight="1">
      <c r="C276" s="67"/>
    </row>
    <row r="277" ht="15.75" customHeight="1">
      <c r="C277" s="67"/>
    </row>
    <row r="278" ht="15.75" customHeight="1">
      <c r="C278" s="67"/>
    </row>
    <row r="279" ht="15.75" customHeight="1">
      <c r="C279" s="67"/>
    </row>
    <row r="280" ht="15.75" customHeight="1">
      <c r="C280" s="67"/>
    </row>
    <row r="281" ht="15.75" customHeight="1">
      <c r="C281" s="67"/>
    </row>
    <row r="282" ht="15.75" customHeight="1">
      <c r="C282" s="67"/>
    </row>
    <row r="283" ht="15.75" customHeight="1">
      <c r="C283" s="67"/>
    </row>
    <row r="284" ht="15.75" customHeight="1">
      <c r="C284" s="67"/>
    </row>
    <row r="285" ht="15.75" customHeight="1">
      <c r="C285" s="67"/>
    </row>
    <row r="286" ht="15.75" customHeight="1">
      <c r="C286" s="67"/>
    </row>
    <row r="287" ht="15.75" customHeight="1">
      <c r="C287" s="67"/>
    </row>
    <row r="288" ht="15.75" customHeight="1">
      <c r="C288" s="67"/>
    </row>
    <row r="289" ht="15.75" customHeight="1">
      <c r="C289" s="67"/>
    </row>
    <row r="290" ht="15.75" customHeight="1">
      <c r="C290" s="67"/>
    </row>
    <row r="291" ht="15.75" customHeight="1">
      <c r="C291" s="67"/>
    </row>
    <row r="292" ht="15.75" customHeight="1">
      <c r="C292" s="67"/>
    </row>
    <row r="293" ht="15.75" customHeight="1">
      <c r="C293" s="67"/>
    </row>
    <row r="294" ht="15.75" customHeight="1">
      <c r="C294" s="67"/>
    </row>
    <row r="295" ht="15.75" customHeight="1">
      <c r="C295" s="67"/>
    </row>
    <row r="296" ht="15.75" customHeight="1">
      <c r="C296" s="67"/>
    </row>
    <row r="297" ht="15.75" customHeight="1">
      <c r="C297" s="67"/>
    </row>
    <row r="298" ht="15.75" customHeight="1">
      <c r="C298" s="67"/>
    </row>
    <row r="299" ht="15.75" customHeight="1">
      <c r="C299" s="67"/>
    </row>
    <row r="300" ht="15.75" customHeight="1">
      <c r="C300" s="67"/>
    </row>
    <row r="301" ht="15.75" customHeight="1">
      <c r="C301" s="67"/>
    </row>
    <row r="302" ht="15.75" customHeight="1">
      <c r="C302" s="67"/>
    </row>
    <row r="303" ht="15.75" customHeight="1">
      <c r="C303" s="67"/>
    </row>
    <row r="304" ht="15.75" customHeight="1">
      <c r="C304" s="67"/>
    </row>
    <row r="305" ht="15.75" customHeight="1">
      <c r="C305" s="67"/>
    </row>
    <row r="306" ht="15.75" customHeight="1">
      <c r="C306" s="67"/>
    </row>
    <row r="307" ht="15.75" customHeight="1">
      <c r="C307" s="67"/>
    </row>
    <row r="308" ht="15.75" customHeight="1">
      <c r="C308" s="67"/>
    </row>
    <row r="309" ht="15.75" customHeight="1">
      <c r="C309" s="67"/>
    </row>
    <row r="310" ht="15.75" customHeight="1">
      <c r="C310" s="67"/>
    </row>
    <row r="311" ht="15.75" customHeight="1">
      <c r="C311" s="67"/>
    </row>
    <row r="312" ht="15.75" customHeight="1">
      <c r="C312" s="67"/>
    </row>
    <row r="313" ht="15.75" customHeight="1">
      <c r="C313" s="67"/>
    </row>
    <row r="314" ht="15.75" customHeight="1">
      <c r="C314" s="67"/>
    </row>
    <row r="315" ht="15.75" customHeight="1">
      <c r="C315" s="67"/>
    </row>
    <row r="316" ht="15.75" customHeight="1">
      <c r="C316" s="67"/>
    </row>
    <row r="317" ht="15.75" customHeight="1">
      <c r="C317" s="67"/>
    </row>
    <row r="318" ht="15.75" customHeight="1">
      <c r="C318" s="67"/>
    </row>
    <row r="319" ht="15.75" customHeight="1">
      <c r="C319" s="67"/>
    </row>
    <row r="320" ht="15.75" customHeight="1">
      <c r="C320" s="67"/>
    </row>
    <row r="321" ht="15.75" customHeight="1">
      <c r="C321" s="67"/>
    </row>
    <row r="322" ht="15.75" customHeight="1">
      <c r="C322" s="67"/>
    </row>
    <row r="323" ht="15.75" customHeight="1">
      <c r="C323" s="67"/>
    </row>
    <row r="324" ht="15.75" customHeight="1">
      <c r="C324" s="67"/>
    </row>
    <row r="325" ht="15.75" customHeight="1">
      <c r="C325" s="67"/>
    </row>
    <row r="326" ht="15.75" customHeight="1">
      <c r="C326" s="67"/>
    </row>
    <row r="327" ht="15.75" customHeight="1">
      <c r="C327" s="67"/>
    </row>
    <row r="328" ht="15.75" customHeight="1">
      <c r="C328" s="67"/>
    </row>
    <row r="329" ht="15.75" customHeight="1">
      <c r="C329" s="67"/>
    </row>
    <row r="330" ht="15.75" customHeight="1">
      <c r="C330" s="67"/>
    </row>
    <row r="331" ht="15.75" customHeight="1">
      <c r="C331" s="67"/>
    </row>
    <row r="332" ht="15.75" customHeight="1">
      <c r="C332" s="67"/>
    </row>
    <row r="333" ht="15.75" customHeight="1">
      <c r="C333" s="67"/>
    </row>
    <row r="334" ht="15.75" customHeight="1">
      <c r="C334" s="67"/>
    </row>
    <row r="335" ht="15.75" customHeight="1">
      <c r="C335" s="67"/>
    </row>
    <row r="336" ht="15.75" customHeight="1">
      <c r="C336" s="67"/>
    </row>
    <row r="337" ht="15.75" customHeight="1">
      <c r="C337" s="67"/>
    </row>
    <row r="338" ht="15.75" customHeight="1">
      <c r="C338" s="67"/>
    </row>
    <row r="339" ht="15.75" customHeight="1">
      <c r="C339" s="67"/>
    </row>
    <row r="340" ht="15.75" customHeight="1">
      <c r="C340" s="67"/>
    </row>
    <row r="341" ht="15.75" customHeight="1">
      <c r="C341" s="67"/>
    </row>
    <row r="342" ht="15.75" customHeight="1">
      <c r="C342" s="67"/>
    </row>
    <row r="343" ht="15.75" customHeight="1">
      <c r="C343" s="67"/>
    </row>
    <row r="344" ht="15.75" customHeight="1">
      <c r="C344" s="67"/>
    </row>
    <row r="345" ht="15.75" customHeight="1">
      <c r="C345" s="67"/>
    </row>
    <row r="346" ht="15.75" customHeight="1">
      <c r="C346" s="67"/>
    </row>
    <row r="347" ht="15.75" customHeight="1">
      <c r="C347" s="67"/>
    </row>
    <row r="348" ht="15.75" customHeight="1">
      <c r="C348" s="67"/>
    </row>
    <row r="349" ht="15.75" customHeight="1">
      <c r="C349" s="67"/>
    </row>
    <row r="350" ht="15.75" customHeight="1">
      <c r="C350" s="67"/>
    </row>
    <row r="351" ht="15.75" customHeight="1">
      <c r="C351" s="67"/>
    </row>
    <row r="352" ht="15.75" customHeight="1">
      <c r="C352" s="67"/>
    </row>
    <row r="353" ht="15.75" customHeight="1">
      <c r="C353" s="67"/>
    </row>
    <row r="354" ht="15.75" customHeight="1">
      <c r="C354" s="67"/>
    </row>
    <row r="355" ht="15.75" customHeight="1">
      <c r="C355" s="67"/>
    </row>
    <row r="356" ht="15.75" customHeight="1">
      <c r="C356" s="67"/>
    </row>
    <row r="357" ht="15.75" customHeight="1">
      <c r="C357" s="67"/>
    </row>
    <row r="358" ht="15.75" customHeight="1">
      <c r="C358" s="67"/>
    </row>
    <row r="359" ht="15.75" customHeight="1">
      <c r="C359" s="67"/>
    </row>
    <row r="360" ht="15.75" customHeight="1">
      <c r="C360" s="67"/>
    </row>
    <row r="361" ht="15.75" customHeight="1">
      <c r="C361" s="67"/>
    </row>
    <row r="362" ht="15.75" customHeight="1">
      <c r="C362" s="67"/>
    </row>
    <row r="363" ht="15.75" customHeight="1">
      <c r="C363" s="67"/>
    </row>
    <row r="364" ht="15.75" customHeight="1">
      <c r="C364" s="67"/>
    </row>
    <row r="365" ht="15.75" customHeight="1">
      <c r="C365" s="67"/>
    </row>
    <row r="366" ht="15.75" customHeight="1">
      <c r="C366" s="67"/>
    </row>
    <row r="367" ht="15.75" customHeight="1">
      <c r="C367" s="67"/>
    </row>
    <row r="368" ht="15.75" customHeight="1">
      <c r="C368" s="67"/>
    </row>
    <row r="369" ht="15.75" customHeight="1">
      <c r="C369" s="67"/>
    </row>
    <row r="370" ht="15.75" customHeight="1">
      <c r="C370" s="67"/>
    </row>
    <row r="371" ht="15.75" customHeight="1">
      <c r="C371" s="67"/>
    </row>
    <row r="372" ht="15.75" customHeight="1">
      <c r="C372" s="67"/>
    </row>
    <row r="373" ht="15.75" customHeight="1">
      <c r="C373" s="67"/>
    </row>
    <row r="374" ht="15.75" customHeight="1">
      <c r="C374" s="67"/>
    </row>
    <row r="375" ht="15.75" customHeight="1">
      <c r="C375" s="67"/>
    </row>
    <row r="376" ht="15.75" customHeight="1">
      <c r="C376" s="67"/>
    </row>
    <row r="377" ht="15.75" customHeight="1">
      <c r="C377" s="67"/>
    </row>
    <row r="378" ht="15.75" customHeight="1">
      <c r="C378" s="67"/>
    </row>
    <row r="379" ht="15.75" customHeight="1">
      <c r="C379" s="67"/>
    </row>
    <row r="380" ht="15.75" customHeight="1">
      <c r="C380" s="67"/>
    </row>
    <row r="381" ht="15.75" customHeight="1">
      <c r="C381" s="67"/>
    </row>
    <row r="382" ht="15.75" customHeight="1">
      <c r="C382" s="67"/>
    </row>
    <row r="383" ht="15.75" customHeight="1">
      <c r="C383" s="67"/>
    </row>
    <row r="384" ht="15.75" customHeight="1">
      <c r="C384" s="67"/>
    </row>
    <row r="385" ht="15.75" customHeight="1">
      <c r="C385" s="67"/>
    </row>
    <row r="386" ht="15.75" customHeight="1">
      <c r="C386" s="67"/>
    </row>
    <row r="387" ht="15.75" customHeight="1">
      <c r="C387" s="67"/>
    </row>
    <row r="388" ht="15.75" customHeight="1">
      <c r="C388" s="67"/>
    </row>
    <row r="389" ht="15.75" customHeight="1">
      <c r="C389" s="67"/>
    </row>
    <row r="390" ht="15.75" customHeight="1">
      <c r="C390" s="67"/>
    </row>
    <row r="391" ht="15.75" customHeight="1">
      <c r="C391" s="67"/>
    </row>
    <row r="392" ht="15.75" customHeight="1">
      <c r="C392" s="67"/>
    </row>
    <row r="393" ht="15.75" customHeight="1">
      <c r="C393" s="67"/>
    </row>
    <row r="394" ht="15.75" customHeight="1">
      <c r="C394" s="67"/>
    </row>
    <row r="395" ht="15.75" customHeight="1">
      <c r="C395" s="67"/>
    </row>
    <row r="396" ht="15.75" customHeight="1">
      <c r="C396" s="67"/>
    </row>
    <row r="397" ht="15.75" customHeight="1">
      <c r="C397" s="67"/>
    </row>
    <row r="398" ht="15.75" customHeight="1">
      <c r="C398" s="67"/>
    </row>
    <row r="399" ht="15.75" customHeight="1">
      <c r="C399" s="67"/>
    </row>
    <row r="400" ht="15.75" customHeight="1">
      <c r="C400" s="67"/>
    </row>
    <row r="401" ht="15.75" customHeight="1">
      <c r="C401" s="67"/>
    </row>
    <row r="402" ht="15.75" customHeight="1">
      <c r="C402" s="67"/>
    </row>
    <row r="403" ht="15.75" customHeight="1">
      <c r="C403" s="67"/>
    </row>
    <row r="404" ht="15.75" customHeight="1">
      <c r="C404" s="67"/>
    </row>
    <row r="405" ht="15.75" customHeight="1">
      <c r="C405" s="67"/>
    </row>
    <row r="406" ht="15.75" customHeight="1">
      <c r="C406" s="67"/>
    </row>
    <row r="407" ht="15.75" customHeight="1">
      <c r="C407" s="67"/>
    </row>
    <row r="408" ht="15.75" customHeight="1">
      <c r="C408" s="67"/>
    </row>
    <row r="409" ht="15.75" customHeight="1">
      <c r="C409" s="67"/>
    </row>
    <row r="410" ht="15.75" customHeight="1">
      <c r="C410" s="67"/>
    </row>
    <row r="411" ht="15.75" customHeight="1">
      <c r="C411" s="67"/>
    </row>
    <row r="412" ht="15.75" customHeight="1">
      <c r="C412" s="67"/>
    </row>
    <row r="413" ht="15.75" customHeight="1">
      <c r="C413" s="67"/>
    </row>
    <row r="414" ht="15.75" customHeight="1">
      <c r="C414" s="67"/>
    </row>
    <row r="415" ht="15.75" customHeight="1">
      <c r="C415" s="67"/>
    </row>
    <row r="416" ht="15.75" customHeight="1">
      <c r="C416" s="67"/>
    </row>
    <row r="417" ht="15.75" customHeight="1">
      <c r="C417" s="67"/>
    </row>
    <row r="418" ht="15.75" customHeight="1">
      <c r="C418" s="67"/>
    </row>
    <row r="419" ht="15.75" customHeight="1">
      <c r="C419" s="67"/>
    </row>
    <row r="420" ht="15.75" customHeight="1">
      <c r="C420" s="67"/>
    </row>
    <row r="421" ht="15.75" customHeight="1">
      <c r="C421" s="67"/>
    </row>
    <row r="422" ht="15.75" customHeight="1">
      <c r="C422" s="67"/>
    </row>
    <row r="423" ht="15.75" customHeight="1">
      <c r="C423" s="67"/>
    </row>
    <row r="424" ht="15.75" customHeight="1">
      <c r="C424" s="67"/>
    </row>
    <row r="425" ht="15.75" customHeight="1">
      <c r="C425" s="67"/>
    </row>
    <row r="426" ht="15.75" customHeight="1">
      <c r="C426" s="67"/>
    </row>
    <row r="427" ht="15.75" customHeight="1">
      <c r="C427" s="67"/>
    </row>
    <row r="428" ht="15.75" customHeight="1">
      <c r="C428" s="67"/>
    </row>
    <row r="429" ht="15.75" customHeight="1">
      <c r="C429" s="67"/>
    </row>
    <row r="430" ht="15.75" customHeight="1">
      <c r="C430" s="67"/>
    </row>
    <row r="431" ht="15.75" customHeight="1">
      <c r="C431" s="67"/>
    </row>
    <row r="432" ht="15.75" customHeight="1">
      <c r="C432" s="67"/>
    </row>
    <row r="433" ht="15.75" customHeight="1">
      <c r="C433" s="67"/>
    </row>
    <row r="434" ht="15.75" customHeight="1">
      <c r="C434" s="67"/>
    </row>
    <row r="435" ht="15.75" customHeight="1">
      <c r="C435" s="67"/>
    </row>
    <row r="436" ht="15.75" customHeight="1">
      <c r="C436" s="67"/>
    </row>
    <row r="437" ht="15.75" customHeight="1">
      <c r="C437" s="67"/>
    </row>
    <row r="438" ht="15.75" customHeight="1">
      <c r="C438" s="67"/>
    </row>
    <row r="439" ht="15.75" customHeight="1">
      <c r="C439" s="67"/>
    </row>
    <row r="440" ht="15.75" customHeight="1">
      <c r="C440" s="67"/>
    </row>
    <row r="441" ht="15.75" customHeight="1">
      <c r="C441" s="67"/>
    </row>
    <row r="442" ht="15.75" customHeight="1">
      <c r="C442" s="67"/>
    </row>
    <row r="443" ht="15.75" customHeight="1">
      <c r="C443" s="67"/>
    </row>
    <row r="444" ht="15.75" customHeight="1">
      <c r="C444" s="67"/>
    </row>
    <row r="445" ht="15.75" customHeight="1">
      <c r="C445" s="67"/>
    </row>
    <row r="446" ht="15.75" customHeight="1">
      <c r="C446" s="67"/>
    </row>
    <row r="447" ht="15.75" customHeight="1">
      <c r="C447" s="67"/>
    </row>
    <row r="448" ht="15.75" customHeight="1">
      <c r="C448" s="67"/>
    </row>
    <row r="449" ht="15.75" customHeight="1">
      <c r="C449" s="67"/>
    </row>
    <row r="450" ht="15.75" customHeight="1">
      <c r="C450" s="67"/>
    </row>
    <row r="451" ht="15.75" customHeight="1">
      <c r="C451" s="67"/>
    </row>
    <row r="452" ht="15.75" customHeight="1">
      <c r="C452" s="67"/>
    </row>
    <row r="453" ht="15.75" customHeight="1">
      <c r="C453" s="67"/>
    </row>
    <row r="454" ht="15.75" customHeight="1">
      <c r="C454" s="67"/>
    </row>
    <row r="455" ht="15.75" customHeight="1">
      <c r="C455" s="67"/>
    </row>
    <row r="456" ht="15.75" customHeight="1">
      <c r="C456" s="67"/>
    </row>
    <row r="457" ht="15.75" customHeight="1">
      <c r="C457" s="67"/>
    </row>
    <row r="458" ht="15.75" customHeight="1">
      <c r="C458" s="67"/>
    </row>
    <row r="459" ht="15.75" customHeight="1">
      <c r="C459" s="67"/>
    </row>
    <row r="460" ht="15.75" customHeight="1">
      <c r="C460" s="67"/>
    </row>
    <row r="461" ht="15.75" customHeight="1">
      <c r="C461" s="67"/>
    </row>
    <row r="462" ht="15.75" customHeight="1">
      <c r="C462" s="67"/>
    </row>
    <row r="463" ht="15.75" customHeight="1">
      <c r="C463" s="67"/>
    </row>
    <row r="464" ht="15.75" customHeight="1">
      <c r="C464" s="67"/>
    </row>
    <row r="465" ht="15.75" customHeight="1">
      <c r="C465" s="67"/>
    </row>
    <row r="466" ht="15.75" customHeight="1">
      <c r="C466" s="67"/>
    </row>
    <row r="467" ht="15.75" customHeight="1">
      <c r="C467" s="67"/>
    </row>
    <row r="468" ht="15.75" customHeight="1">
      <c r="C468" s="67"/>
    </row>
    <row r="469" ht="15.75" customHeight="1">
      <c r="C469" s="67"/>
    </row>
    <row r="470" ht="15.75" customHeight="1">
      <c r="C470" s="67"/>
    </row>
    <row r="471" ht="15.75" customHeight="1">
      <c r="C471" s="67"/>
    </row>
    <row r="472" ht="15.75" customHeight="1">
      <c r="C472" s="67"/>
    </row>
    <row r="473" ht="15.75" customHeight="1">
      <c r="C473" s="67"/>
    </row>
    <row r="474" ht="15.75" customHeight="1">
      <c r="C474" s="67"/>
    </row>
    <row r="475" ht="15.75" customHeight="1">
      <c r="C475" s="67"/>
    </row>
    <row r="476" ht="15.75" customHeight="1">
      <c r="C476" s="67"/>
    </row>
    <row r="477" ht="15.75" customHeight="1">
      <c r="C477" s="67"/>
    </row>
    <row r="478" ht="15.75" customHeight="1">
      <c r="C478" s="67"/>
    </row>
    <row r="479" ht="15.75" customHeight="1">
      <c r="C479" s="67"/>
    </row>
    <row r="480" ht="15.75" customHeight="1">
      <c r="C480" s="67"/>
    </row>
    <row r="481" ht="15.75" customHeight="1">
      <c r="C481" s="67"/>
    </row>
    <row r="482" ht="15.75" customHeight="1">
      <c r="C482" s="67"/>
    </row>
    <row r="483" ht="15.75" customHeight="1">
      <c r="C483" s="67"/>
    </row>
    <row r="484" ht="15.75" customHeight="1">
      <c r="C484" s="67"/>
    </row>
    <row r="485" ht="15.75" customHeight="1">
      <c r="C485" s="67"/>
    </row>
    <row r="486" ht="15.75" customHeight="1">
      <c r="C486" s="67"/>
    </row>
    <row r="487" ht="15.75" customHeight="1">
      <c r="C487" s="67"/>
    </row>
    <row r="488" ht="15.75" customHeight="1">
      <c r="C488" s="67"/>
    </row>
    <row r="489" ht="15.75" customHeight="1">
      <c r="C489" s="67"/>
    </row>
    <row r="490" ht="15.75" customHeight="1">
      <c r="C490" s="67"/>
    </row>
    <row r="491" ht="15.75" customHeight="1">
      <c r="C491" s="67"/>
    </row>
    <row r="492" ht="15.75" customHeight="1">
      <c r="C492" s="67"/>
    </row>
    <row r="493" ht="15.75" customHeight="1">
      <c r="C493" s="67"/>
    </row>
    <row r="494" ht="15.75" customHeight="1">
      <c r="C494" s="67"/>
    </row>
    <row r="495" ht="15.75" customHeight="1">
      <c r="C495" s="67"/>
    </row>
    <row r="496" ht="15.75" customHeight="1">
      <c r="C496" s="67"/>
    </row>
    <row r="497" ht="15.75" customHeight="1">
      <c r="C497" s="67"/>
    </row>
    <row r="498" ht="15.75" customHeight="1">
      <c r="C498" s="67"/>
    </row>
    <row r="499" ht="15.75" customHeight="1">
      <c r="C499" s="67"/>
    </row>
    <row r="500" ht="15.75" customHeight="1">
      <c r="C500" s="67"/>
    </row>
    <row r="501" ht="15.75" customHeight="1">
      <c r="C501" s="67"/>
    </row>
    <row r="502" ht="15.75" customHeight="1">
      <c r="C502" s="67"/>
    </row>
    <row r="503" ht="15.75" customHeight="1">
      <c r="C503" s="67"/>
    </row>
    <row r="504" ht="15.75" customHeight="1">
      <c r="C504" s="67"/>
    </row>
    <row r="505" ht="15.75" customHeight="1">
      <c r="C505" s="67"/>
    </row>
    <row r="506" ht="15.75" customHeight="1">
      <c r="C506" s="67"/>
    </row>
    <row r="507" ht="15.75" customHeight="1">
      <c r="C507" s="67"/>
    </row>
    <row r="508" ht="15.75" customHeight="1">
      <c r="C508" s="67"/>
    </row>
    <row r="509" ht="15.75" customHeight="1">
      <c r="C509" s="67"/>
    </row>
    <row r="510" ht="15.75" customHeight="1">
      <c r="C510" s="67"/>
    </row>
    <row r="511" ht="15.75" customHeight="1">
      <c r="C511" s="67"/>
    </row>
    <row r="512" ht="15.75" customHeight="1">
      <c r="C512" s="67"/>
    </row>
    <row r="513" ht="15.75" customHeight="1">
      <c r="C513" s="67"/>
    </row>
    <row r="514" ht="15.75" customHeight="1">
      <c r="C514" s="67"/>
    </row>
    <row r="515" ht="15.75" customHeight="1">
      <c r="C515" s="67"/>
    </row>
    <row r="516" ht="15.75" customHeight="1">
      <c r="C516" s="67"/>
    </row>
    <row r="517" ht="15.75" customHeight="1">
      <c r="C517" s="67"/>
    </row>
    <row r="518" ht="15.75" customHeight="1">
      <c r="C518" s="67"/>
    </row>
    <row r="519" ht="15.75" customHeight="1">
      <c r="C519" s="67"/>
    </row>
    <row r="520" ht="15.75" customHeight="1">
      <c r="C520" s="67"/>
    </row>
    <row r="521" ht="15.75" customHeight="1">
      <c r="C521" s="67"/>
    </row>
    <row r="522" ht="15.75" customHeight="1">
      <c r="C522" s="67"/>
    </row>
    <row r="523" ht="15.75" customHeight="1">
      <c r="C523" s="67"/>
    </row>
    <row r="524" ht="15.75" customHeight="1">
      <c r="C524" s="67"/>
    </row>
    <row r="525" ht="15.75" customHeight="1">
      <c r="C525" s="67"/>
    </row>
    <row r="526" ht="15.75" customHeight="1">
      <c r="C526" s="67"/>
    </row>
    <row r="527" ht="15.75" customHeight="1">
      <c r="C527" s="67"/>
    </row>
    <row r="528" ht="15.75" customHeight="1">
      <c r="C528" s="67"/>
    </row>
    <row r="529" ht="15.75" customHeight="1">
      <c r="C529" s="67"/>
    </row>
    <row r="530" ht="15.75" customHeight="1">
      <c r="C530" s="67"/>
    </row>
    <row r="531" ht="15.75" customHeight="1">
      <c r="C531" s="67"/>
    </row>
    <row r="532" ht="15.75" customHeight="1">
      <c r="C532" s="67"/>
    </row>
    <row r="533" ht="15.75" customHeight="1">
      <c r="C533" s="67"/>
    </row>
    <row r="534" ht="15.75" customHeight="1">
      <c r="C534" s="67"/>
    </row>
    <row r="535" ht="15.75" customHeight="1">
      <c r="C535" s="67"/>
    </row>
    <row r="536" ht="15.75" customHeight="1">
      <c r="C536" s="67"/>
    </row>
    <row r="537" ht="15.75" customHeight="1">
      <c r="C537" s="67"/>
    </row>
    <row r="538" ht="15.75" customHeight="1">
      <c r="C538" s="67"/>
    </row>
    <row r="539" ht="15.75" customHeight="1">
      <c r="C539" s="67"/>
    </row>
    <row r="540" ht="15.75" customHeight="1">
      <c r="C540" s="67"/>
    </row>
    <row r="541" ht="15.75" customHeight="1">
      <c r="C541" s="67"/>
    </row>
    <row r="542" ht="15.75" customHeight="1">
      <c r="C542" s="67"/>
    </row>
    <row r="543" ht="15.75" customHeight="1">
      <c r="C543" s="67"/>
    </row>
    <row r="544" ht="15.75" customHeight="1">
      <c r="C544" s="67"/>
    </row>
    <row r="545" ht="15.75" customHeight="1">
      <c r="C545" s="67"/>
    </row>
    <row r="546" ht="15.75" customHeight="1">
      <c r="C546" s="67"/>
    </row>
    <row r="547" ht="15.75" customHeight="1">
      <c r="C547" s="67"/>
    </row>
    <row r="548" ht="15.75" customHeight="1">
      <c r="C548" s="67"/>
    </row>
    <row r="549" ht="15.75" customHeight="1">
      <c r="C549" s="67"/>
    </row>
    <row r="550" ht="15.75" customHeight="1">
      <c r="C550" s="67"/>
    </row>
    <row r="551" ht="15.75" customHeight="1">
      <c r="C551" s="67"/>
    </row>
    <row r="552" ht="15.75" customHeight="1">
      <c r="C552" s="67"/>
    </row>
    <row r="553" ht="15.75" customHeight="1">
      <c r="C553" s="67"/>
    </row>
    <row r="554" ht="15.75" customHeight="1">
      <c r="C554" s="67"/>
    </row>
    <row r="555" ht="15.75" customHeight="1">
      <c r="C555" s="67"/>
    </row>
    <row r="556" ht="15.75" customHeight="1">
      <c r="C556" s="67"/>
    </row>
    <row r="557" ht="15.75" customHeight="1">
      <c r="C557" s="67"/>
    </row>
    <row r="558" ht="15.75" customHeight="1">
      <c r="C558" s="67"/>
    </row>
    <row r="559" ht="15.75" customHeight="1">
      <c r="C559" s="67"/>
    </row>
    <row r="560" ht="15.75" customHeight="1">
      <c r="C560" s="67"/>
    </row>
    <row r="561" ht="15.75" customHeight="1">
      <c r="C561" s="67"/>
    </row>
    <row r="562" ht="15.75" customHeight="1">
      <c r="C562" s="67"/>
    </row>
    <row r="563" ht="15.75" customHeight="1">
      <c r="C563" s="67"/>
    </row>
    <row r="564" ht="15.75" customHeight="1">
      <c r="C564" s="67"/>
    </row>
    <row r="565" ht="15.75" customHeight="1">
      <c r="C565" s="67"/>
    </row>
    <row r="566" ht="15.75" customHeight="1">
      <c r="C566" s="67"/>
    </row>
    <row r="567" ht="15.75" customHeight="1">
      <c r="C567" s="67"/>
    </row>
    <row r="568" ht="15.75" customHeight="1">
      <c r="C568" s="67"/>
    </row>
    <row r="569" ht="15.75" customHeight="1">
      <c r="C569" s="67"/>
    </row>
    <row r="570" ht="15.75" customHeight="1">
      <c r="C570" s="67"/>
    </row>
    <row r="571" ht="15.75" customHeight="1">
      <c r="C571" s="67"/>
    </row>
    <row r="572" ht="15.75" customHeight="1">
      <c r="C572" s="67"/>
    </row>
    <row r="573" ht="15.75" customHeight="1">
      <c r="C573" s="67"/>
    </row>
    <row r="574" ht="15.75" customHeight="1">
      <c r="C574" s="67"/>
    </row>
    <row r="575" ht="15.75" customHeight="1">
      <c r="C575" s="67"/>
    </row>
    <row r="576" ht="15.75" customHeight="1">
      <c r="C576" s="67"/>
    </row>
    <row r="577" ht="15.75" customHeight="1">
      <c r="C577" s="67"/>
    </row>
    <row r="578" ht="15.75" customHeight="1">
      <c r="C578" s="67"/>
    </row>
    <row r="579" ht="15.75" customHeight="1">
      <c r="C579" s="67"/>
    </row>
    <row r="580" ht="15.75" customHeight="1">
      <c r="C580" s="67"/>
    </row>
    <row r="581" ht="15.75" customHeight="1">
      <c r="C581" s="67"/>
    </row>
    <row r="582" ht="15.75" customHeight="1">
      <c r="C582" s="67"/>
    </row>
    <row r="583" ht="15.75" customHeight="1">
      <c r="C583" s="67"/>
    </row>
    <row r="584" ht="15.75" customHeight="1">
      <c r="C584" s="67"/>
    </row>
    <row r="585" ht="15.75" customHeight="1">
      <c r="C585" s="67"/>
    </row>
    <row r="586" ht="15.75" customHeight="1">
      <c r="C586" s="67"/>
    </row>
    <row r="587" ht="15.75" customHeight="1">
      <c r="C587" s="67"/>
    </row>
    <row r="588" ht="15.75" customHeight="1">
      <c r="C588" s="67"/>
    </row>
    <row r="589" ht="15.75" customHeight="1">
      <c r="C589" s="67"/>
    </row>
    <row r="590" ht="15.75" customHeight="1">
      <c r="C590" s="67"/>
    </row>
    <row r="591" ht="15.75" customHeight="1">
      <c r="C591" s="67"/>
    </row>
    <row r="592" ht="15.75" customHeight="1">
      <c r="C592" s="67"/>
    </row>
    <row r="593" ht="15.75" customHeight="1">
      <c r="C593" s="67"/>
    </row>
    <row r="594" ht="15.75" customHeight="1">
      <c r="C594" s="67"/>
    </row>
    <row r="595" ht="15.75" customHeight="1">
      <c r="C595" s="67"/>
    </row>
    <row r="596" ht="15.75" customHeight="1">
      <c r="C596" s="67"/>
    </row>
    <row r="597" ht="15.75" customHeight="1">
      <c r="C597" s="67"/>
    </row>
    <row r="598" ht="15.75" customHeight="1">
      <c r="C598" s="67"/>
    </row>
    <row r="599" ht="15.75" customHeight="1">
      <c r="C599" s="67"/>
    </row>
    <row r="600" ht="15.75" customHeight="1">
      <c r="C600" s="67"/>
    </row>
    <row r="601" ht="15.75" customHeight="1">
      <c r="C601" s="67"/>
    </row>
    <row r="602" ht="15.75" customHeight="1">
      <c r="C602" s="67"/>
    </row>
    <row r="603" ht="15.75" customHeight="1">
      <c r="C603" s="67"/>
    </row>
    <row r="604" ht="15.75" customHeight="1">
      <c r="C604" s="67"/>
    </row>
    <row r="605" ht="15.75" customHeight="1">
      <c r="C605" s="67"/>
    </row>
    <row r="606" ht="15.75" customHeight="1">
      <c r="C606" s="67"/>
    </row>
    <row r="607" ht="15.75" customHeight="1">
      <c r="C607" s="67"/>
    </row>
    <row r="608" ht="15.75" customHeight="1">
      <c r="C608" s="67"/>
    </row>
    <row r="609" ht="15.75" customHeight="1">
      <c r="C609" s="67"/>
    </row>
    <row r="610" ht="15.75" customHeight="1">
      <c r="C610" s="67"/>
    </row>
    <row r="611" ht="15.75" customHeight="1">
      <c r="C611" s="67"/>
    </row>
    <row r="612" ht="15.75" customHeight="1">
      <c r="C612" s="67"/>
    </row>
    <row r="613" ht="15.75" customHeight="1">
      <c r="C613" s="67"/>
    </row>
    <row r="614" ht="15.75" customHeight="1">
      <c r="C614" s="67"/>
    </row>
    <row r="615" ht="15.75" customHeight="1">
      <c r="C615" s="67"/>
    </row>
    <row r="616" ht="15.75" customHeight="1">
      <c r="C616" s="67"/>
    </row>
    <row r="617" ht="15.75" customHeight="1">
      <c r="C617" s="67"/>
    </row>
    <row r="618" ht="15.75" customHeight="1">
      <c r="C618" s="67"/>
    </row>
    <row r="619" ht="15.75" customHeight="1">
      <c r="C619" s="67"/>
    </row>
    <row r="620" ht="15.75" customHeight="1">
      <c r="C620" s="67"/>
    </row>
    <row r="621" ht="15.75" customHeight="1">
      <c r="C621" s="67"/>
    </row>
    <row r="622" ht="15.75" customHeight="1">
      <c r="C622" s="67"/>
    </row>
    <row r="623" ht="15.75" customHeight="1">
      <c r="C623" s="67"/>
    </row>
    <row r="624" ht="15.75" customHeight="1">
      <c r="C624" s="67"/>
    </row>
    <row r="625" ht="15.75" customHeight="1">
      <c r="C625" s="67"/>
    </row>
    <row r="626" ht="15.75" customHeight="1">
      <c r="C626" s="67"/>
    </row>
    <row r="627" ht="15.75" customHeight="1">
      <c r="C627" s="67"/>
    </row>
    <row r="628" ht="15.75" customHeight="1">
      <c r="C628" s="67"/>
    </row>
    <row r="629" ht="15.75" customHeight="1">
      <c r="C629" s="67"/>
    </row>
    <row r="630" ht="15.75" customHeight="1">
      <c r="C630" s="67"/>
    </row>
    <row r="631" ht="15.75" customHeight="1">
      <c r="C631" s="67"/>
    </row>
    <row r="632" ht="15.75" customHeight="1">
      <c r="C632" s="67"/>
    </row>
    <row r="633" ht="15.75" customHeight="1">
      <c r="C633" s="67"/>
    </row>
    <row r="634" ht="15.75" customHeight="1">
      <c r="C634" s="67"/>
    </row>
    <row r="635" ht="15.75" customHeight="1">
      <c r="C635" s="67"/>
    </row>
    <row r="636" ht="15.75" customHeight="1">
      <c r="C636" s="67"/>
    </row>
    <row r="637" ht="15.75" customHeight="1">
      <c r="C637" s="67"/>
    </row>
    <row r="638" ht="15.75" customHeight="1">
      <c r="C638" s="67"/>
    </row>
    <row r="639" ht="15.75" customHeight="1">
      <c r="C639" s="67"/>
    </row>
    <row r="640" ht="15.75" customHeight="1">
      <c r="C640" s="67"/>
    </row>
    <row r="641" ht="15.75" customHeight="1">
      <c r="C641" s="67"/>
    </row>
    <row r="642" ht="15.75" customHeight="1">
      <c r="C642" s="67"/>
    </row>
    <row r="643" ht="15.75" customHeight="1">
      <c r="C643" s="67"/>
    </row>
    <row r="644" ht="15.75" customHeight="1">
      <c r="C644" s="67"/>
    </row>
    <row r="645" ht="15.75" customHeight="1">
      <c r="C645" s="67"/>
    </row>
    <row r="646" ht="15.75" customHeight="1">
      <c r="C646" s="67"/>
    </row>
    <row r="647" ht="15.75" customHeight="1">
      <c r="C647" s="67"/>
    </row>
    <row r="648" ht="15.75" customHeight="1">
      <c r="C648" s="67"/>
    </row>
    <row r="649" ht="15.75" customHeight="1">
      <c r="C649" s="67"/>
    </row>
    <row r="650" ht="15.75" customHeight="1">
      <c r="C650" s="67"/>
    </row>
    <row r="651" ht="15.75" customHeight="1">
      <c r="C651" s="67"/>
    </row>
    <row r="652" ht="15.75" customHeight="1">
      <c r="C652" s="67"/>
    </row>
    <row r="653" ht="15.75" customHeight="1">
      <c r="C653" s="67"/>
    </row>
    <row r="654" ht="15.75" customHeight="1">
      <c r="C654" s="67"/>
    </row>
    <row r="655" ht="15.75" customHeight="1">
      <c r="C655" s="67"/>
    </row>
    <row r="656" ht="15.75" customHeight="1">
      <c r="C656" s="67"/>
    </row>
    <row r="657" ht="15.75" customHeight="1">
      <c r="C657" s="67"/>
    </row>
    <row r="658" ht="15.75" customHeight="1">
      <c r="C658" s="67"/>
    </row>
    <row r="659" ht="15.75" customHeight="1">
      <c r="C659" s="67"/>
    </row>
    <row r="660" ht="15.75" customHeight="1">
      <c r="C660" s="67"/>
    </row>
    <row r="661" ht="15.75" customHeight="1">
      <c r="C661" s="67"/>
    </row>
    <row r="662" ht="15.75" customHeight="1">
      <c r="C662" s="67"/>
    </row>
    <row r="663" ht="15.75" customHeight="1">
      <c r="C663" s="67"/>
    </row>
    <row r="664" ht="15.75" customHeight="1">
      <c r="C664" s="67"/>
    </row>
    <row r="665" ht="15.75" customHeight="1">
      <c r="C665" s="67"/>
    </row>
    <row r="666" ht="15.75" customHeight="1">
      <c r="C666" s="67"/>
    </row>
    <row r="667" ht="15.75" customHeight="1">
      <c r="C667" s="67"/>
    </row>
    <row r="668" ht="15.75" customHeight="1">
      <c r="C668" s="67"/>
    </row>
    <row r="669" ht="15.75" customHeight="1">
      <c r="C669" s="67"/>
    </row>
    <row r="670" ht="15.75" customHeight="1">
      <c r="C670" s="67"/>
    </row>
    <row r="671" ht="15.75" customHeight="1">
      <c r="C671" s="67"/>
    </row>
    <row r="672" ht="15.75" customHeight="1">
      <c r="C672" s="67"/>
    </row>
    <row r="673" ht="15.75" customHeight="1">
      <c r="C673" s="67"/>
    </row>
    <row r="674" ht="15.75" customHeight="1">
      <c r="C674" s="67"/>
    </row>
    <row r="675" ht="15.75" customHeight="1">
      <c r="C675" s="67"/>
    </row>
    <row r="676" ht="15.75" customHeight="1">
      <c r="C676" s="67"/>
    </row>
    <row r="677" ht="15.75" customHeight="1">
      <c r="C677" s="67"/>
    </row>
    <row r="678" ht="15.75" customHeight="1">
      <c r="C678" s="67"/>
    </row>
    <row r="679" ht="15.75" customHeight="1">
      <c r="C679" s="67"/>
    </row>
    <row r="680" ht="15.75" customHeight="1">
      <c r="C680" s="67"/>
    </row>
    <row r="681" ht="15.75" customHeight="1">
      <c r="C681" s="67"/>
    </row>
    <row r="682" ht="15.75" customHeight="1">
      <c r="C682" s="67"/>
    </row>
    <row r="683" ht="15.75" customHeight="1">
      <c r="C683" s="67"/>
    </row>
    <row r="684" ht="15.75" customHeight="1">
      <c r="C684" s="67"/>
    </row>
    <row r="685" ht="15.75" customHeight="1">
      <c r="C685" s="67"/>
    </row>
    <row r="686" ht="15.75" customHeight="1">
      <c r="C686" s="67"/>
    </row>
    <row r="687" ht="15.75" customHeight="1">
      <c r="C687" s="67"/>
    </row>
    <row r="688" ht="15.75" customHeight="1">
      <c r="C688" s="67"/>
    </row>
    <row r="689" ht="15.75" customHeight="1">
      <c r="C689" s="67"/>
    </row>
    <row r="690" ht="15.75" customHeight="1">
      <c r="C690" s="67"/>
    </row>
    <row r="691" ht="15.75" customHeight="1">
      <c r="C691" s="67"/>
    </row>
    <row r="692" ht="15.75" customHeight="1">
      <c r="C692" s="67"/>
    </row>
    <row r="693" ht="15.75" customHeight="1">
      <c r="C693" s="67"/>
    </row>
    <row r="694" ht="15.75" customHeight="1">
      <c r="C694" s="67"/>
    </row>
    <row r="695" ht="15.75" customHeight="1">
      <c r="C695" s="67"/>
    </row>
    <row r="696" ht="15.75" customHeight="1">
      <c r="C696" s="67"/>
    </row>
    <row r="697" ht="15.75" customHeight="1">
      <c r="C697" s="67"/>
    </row>
    <row r="698" ht="15.75" customHeight="1">
      <c r="C698" s="67"/>
    </row>
    <row r="699" ht="15.75" customHeight="1">
      <c r="C699" s="67"/>
    </row>
    <row r="700" ht="15.75" customHeight="1">
      <c r="C700" s="67"/>
    </row>
    <row r="701" ht="15.75" customHeight="1">
      <c r="C701" s="67"/>
    </row>
    <row r="702" ht="15.75" customHeight="1">
      <c r="C702" s="67"/>
    </row>
    <row r="703" ht="15.75" customHeight="1">
      <c r="C703" s="67"/>
    </row>
    <row r="704" ht="15.75" customHeight="1">
      <c r="C704" s="67"/>
    </row>
    <row r="705" ht="15.75" customHeight="1">
      <c r="C705" s="67"/>
    </row>
    <row r="706" ht="15.75" customHeight="1">
      <c r="C706" s="67"/>
    </row>
    <row r="707" ht="15.75" customHeight="1">
      <c r="C707" s="67"/>
    </row>
    <row r="708" ht="15.75" customHeight="1">
      <c r="C708" s="67"/>
    </row>
    <row r="709" ht="15.75" customHeight="1">
      <c r="C709" s="67"/>
    </row>
    <row r="710" ht="15.75" customHeight="1">
      <c r="C710" s="67"/>
    </row>
    <row r="711" ht="15.75" customHeight="1">
      <c r="C711" s="67"/>
    </row>
    <row r="712" ht="15.75" customHeight="1">
      <c r="C712" s="67"/>
    </row>
    <row r="713" ht="15.75" customHeight="1">
      <c r="C713" s="67"/>
    </row>
    <row r="714" ht="15.75" customHeight="1">
      <c r="C714" s="67"/>
    </row>
    <row r="715" ht="15.75" customHeight="1">
      <c r="C715" s="67"/>
    </row>
    <row r="716" ht="15.75" customHeight="1">
      <c r="C716" s="67"/>
    </row>
    <row r="717" ht="15.75" customHeight="1">
      <c r="C717" s="67"/>
    </row>
    <row r="718" ht="15.75" customHeight="1">
      <c r="C718" s="67"/>
    </row>
    <row r="719" ht="15.75" customHeight="1">
      <c r="C719" s="67"/>
    </row>
    <row r="720" ht="15.75" customHeight="1">
      <c r="C720" s="67"/>
    </row>
    <row r="721" ht="15.75" customHeight="1">
      <c r="C721" s="67"/>
    </row>
    <row r="722" ht="15.75" customHeight="1">
      <c r="C722" s="67"/>
    </row>
    <row r="723" ht="15.75" customHeight="1">
      <c r="C723" s="67"/>
    </row>
    <row r="724" ht="15.75" customHeight="1">
      <c r="C724" s="67"/>
    </row>
    <row r="725" ht="15.75" customHeight="1">
      <c r="C725" s="67"/>
    </row>
    <row r="726" ht="15.75" customHeight="1">
      <c r="C726" s="67"/>
    </row>
    <row r="727" ht="15.75" customHeight="1">
      <c r="C727" s="67"/>
    </row>
    <row r="728" ht="15.75" customHeight="1">
      <c r="C728" s="67"/>
    </row>
    <row r="729" ht="15.75" customHeight="1">
      <c r="C729" s="67"/>
    </row>
    <row r="730" ht="15.75" customHeight="1">
      <c r="C730" s="67"/>
    </row>
    <row r="731" ht="15.75" customHeight="1">
      <c r="C731" s="67"/>
    </row>
    <row r="732" ht="15.75" customHeight="1">
      <c r="C732" s="67"/>
    </row>
    <row r="733" ht="15.75" customHeight="1">
      <c r="C733" s="67"/>
    </row>
    <row r="734" ht="15.75" customHeight="1">
      <c r="C734" s="67"/>
    </row>
    <row r="735" ht="15.75" customHeight="1">
      <c r="C735" s="67"/>
    </row>
    <row r="736" ht="15.75" customHeight="1">
      <c r="C736" s="67"/>
    </row>
    <row r="737" ht="15.75" customHeight="1">
      <c r="C737" s="67"/>
    </row>
    <row r="738" ht="15.75" customHeight="1">
      <c r="C738" s="67"/>
    </row>
    <row r="739" ht="15.75" customHeight="1">
      <c r="C739" s="67"/>
    </row>
    <row r="740" ht="15.75" customHeight="1">
      <c r="C740" s="67"/>
    </row>
    <row r="741" ht="15.75" customHeight="1">
      <c r="C741" s="67"/>
    </row>
    <row r="742" ht="15.75" customHeight="1">
      <c r="C742" s="67"/>
    </row>
    <row r="743" ht="15.75" customHeight="1">
      <c r="C743" s="67"/>
    </row>
    <row r="744" ht="15.75" customHeight="1">
      <c r="C744" s="67"/>
    </row>
    <row r="745" ht="15.75" customHeight="1">
      <c r="C745" s="67"/>
    </row>
    <row r="746" ht="15.75" customHeight="1">
      <c r="C746" s="67"/>
    </row>
    <row r="747" ht="15.75" customHeight="1">
      <c r="C747" s="67"/>
    </row>
    <row r="748" ht="15.75" customHeight="1">
      <c r="C748" s="67"/>
    </row>
    <row r="749" ht="15.75" customHeight="1">
      <c r="C749" s="67"/>
    </row>
    <row r="750" ht="15.75" customHeight="1">
      <c r="C750" s="67"/>
    </row>
    <row r="751" ht="15.75" customHeight="1">
      <c r="C751" s="67"/>
    </row>
    <row r="752" ht="15.75" customHeight="1">
      <c r="C752" s="67"/>
    </row>
    <row r="753" ht="15.75" customHeight="1">
      <c r="C753" s="67"/>
    </row>
    <row r="754" ht="15.75" customHeight="1">
      <c r="C754" s="67"/>
    </row>
    <row r="755" ht="15.75" customHeight="1">
      <c r="C755" s="67"/>
    </row>
    <row r="756" ht="15.75" customHeight="1">
      <c r="C756" s="67"/>
    </row>
    <row r="757" ht="15.75" customHeight="1">
      <c r="C757" s="67"/>
    </row>
    <row r="758" ht="15.75" customHeight="1">
      <c r="C758" s="67"/>
    </row>
    <row r="759" ht="15.75" customHeight="1">
      <c r="C759" s="67"/>
    </row>
    <row r="760" ht="15.75" customHeight="1">
      <c r="C760" s="67"/>
    </row>
    <row r="761" ht="15.75" customHeight="1">
      <c r="C761" s="67"/>
    </row>
    <row r="762" ht="15.75" customHeight="1">
      <c r="C762" s="67"/>
    </row>
    <row r="763" ht="15.75" customHeight="1">
      <c r="C763" s="67"/>
    </row>
    <row r="764" ht="15.75" customHeight="1">
      <c r="C764" s="67"/>
    </row>
    <row r="765" ht="15.75" customHeight="1">
      <c r="C765" s="67"/>
    </row>
    <row r="766" ht="15.75" customHeight="1">
      <c r="C766" s="67"/>
    </row>
    <row r="767" ht="15.75" customHeight="1">
      <c r="C767" s="67"/>
    </row>
    <row r="768" ht="15.75" customHeight="1">
      <c r="C768" s="67"/>
    </row>
    <row r="769" ht="15.75" customHeight="1">
      <c r="C769" s="67"/>
    </row>
    <row r="770" ht="15.75" customHeight="1">
      <c r="C770" s="67"/>
    </row>
    <row r="771" ht="15.75" customHeight="1">
      <c r="C771" s="67"/>
    </row>
    <row r="772" ht="15.75" customHeight="1">
      <c r="C772" s="67"/>
    </row>
    <row r="773" ht="15.75" customHeight="1">
      <c r="C773" s="67"/>
    </row>
    <row r="774" ht="15.75" customHeight="1">
      <c r="C774" s="67"/>
    </row>
    <row r="775" ht="15.75" customHeight="1">
      <c r="C775" s="67"/>
    </row>
    <row r="776" ht="15.75" customHeight="1">
      <c r="C776" s="67"/>
    </row>
    <row r="777" ht="15.75" customHeight="1">
      <c r="C777" s="67"/>
    </row>
    <row r="778" ht="15.75" customHeight="1">
      <c r="C778" s="67"/>
    </row>
    <row r="779" ht="15.75" customHeight="1">
      <c r="C779" s="67"/>
    </row>
    <row r="780" ht="15.75" customHeight="1">
      <c r="C780" s="67"/>
    </row>
    <row r="781" ht="15.75" customHeight="1">
      <c r="C781" s="67"/>
    </row>
    <row r="782" ht="15.75" customHeight="1">
      <c r="C782" s="67"/>
    </row>
    <row r="783" ht="15.75" customHeight="1">
      <c r="C783" s="67"/>
    </row>
    <row r="784" ht="15.75" customHeight="1">
      <c r="C784" s="67"/>
    </row>
    <row r="785" ht="15.75" customHeight="1">
      <c r="C785" s="67"/>
    </row>
    <row r="786" ht="15.75" customHeight="1">
      <c r="C786" s="67"/>
    </row>
    <row r="787" ht="15.75" customHeight="1">
      <c r="C787" s="67"/>
    </row>
    <row r="788" ht="15.75" customHeight="1">
      <c r="C788" s="67"/>
    </row>
    <row r="789" ht="15.75" customHeight="1">
      <c r="C789" s="67"/>
    </row>
    <row r="790" ht="15.75" customHeight="1">
      <c r="C790" s="67"/>
    </row>
    <row r="791" ht="15.75" customHeight="1">
      <c r="C791" s="67"/>
    </row>
    <row r="792" ht="15.75" customHeight="1">
      <c r="C792" s="67"/>
    </row>
    <row r="793" ht="15.75" customHeight="1">
      <c r="C793" s="67"/>
    </row>
    <row r="794" ht="15.75" customHeight="1">
      <c r="C794" s="67"/>
    </row>
    <row r="795" ht="15.75" customHeight="1">
      <c r="C795" s="67"/>
    </row>
    <row r="796" ht="15.75" customHeight="1">
      <c r="C796" s="67"/>
    </row>
    <row r="797" ht="15.75" customHeight="1">
      <c r="C797" s="67"/>
    </row>
    <row r="798" ht="15.75" customHeight="1">
      <c r="C798" s="67"/>
    </row>
    <row r="799" ht="15.75" customHeight="1">
      <c r="C799" s="67"/>
    </row>
    <row r="800" ht="15.75" customHeight="1">
      <c r="C800" s="67"/>
    </row>
    <row r="801" ht="15.75" customHeight="1">
      <c r="C801" s="67"/>
    </row>
    <row r="802" ht="15.75" customHeight="1">
      <c r="C802" s="67"/>
    </row>
    <row r="803" ht="15.75" customHeight="1">
      <c r="C803" s="67"/>
    </row>
    <row r="804" ht="15.75" customHeight="1">
      <c r="C804" s="67"/>
    </row>
    <row r="805" ht="15.75" customHeight="1">
      <c r="C805" s="67"/>
    </row>
    <row r="806" ht="15.75" customHeight="1">
      <c r="C806" s="67"/>
    </row>
    <row r="807" ht="15.75" customHeight="1">
      <c r="C807" s="67"/>
    </row>
    <row r="808" ht="15.75" customHeight="1">
      <c r="C808" s="67"/>
    </row>
    <row r="809" ht="15.75" customHeight="1">
      <c r="C809" s="67"/>
    </row>
    <row r="810" ht="15.75" customHeight="1">
      <c r="C810" s="67"/>
    </row>
    <row r="811" ht="15.75" customHeight="1">
      <c r="C811" s="67"/>
    </row>
    <row r="812" ht="15.75" customHeight="1">
      <c r="C812" s="67"/>
    </row>
    <row r="813" ht="15.75" customHeight="1">
      <c r="C813" s="67"/>
    </row>
    <row r="814" ht="15.75" customHeight="1">
      <c r="C814" s="67"/>
    </row>
    <row r="815" ht="15.75" customHeight="1">
      <c r="C815" s="67"/>
    </row>
    <row r="816" ht="15.75" customHeight="1">
      <c r="C816" s="67"/>
    </row>
    <row r="817" ht="15.75" customHeight="1">
      <c r="C817" s="67"/>
    </row>
    <row r="818" ht="15.75" customHeight="1">
      <c r="C818" s="67"/>
    </row>
    <row r="819" ht="15.75" customHeight="1">
      <c r="C819" s="67"/>
    </row>
    <row r="820" ht="15.75" customHeight="1">
      <c r="C820" s="67"/>
    </row>
    <row r="821" ht="15.75" customHeight="1">
      <c r="C821" s="67"/>
    </row>
    <row r="822" ht="15.75" customHeight="1">
      <c r="C822" s="67"/>
    </row>
    <row r="823" ht="15.75" customHeight="1">
      <c r="C823" s="67"/>
    </row>
    <row r="824" ht="15.75" customHeight="1">
      <c r="C824" s="67"/>
    </row>
    <row r="825" ht="15.75" customHeight="1">
      <c r="C825" s="67"/>
    </row>
    <row r="826" ht="15.75" customHeight="1">
      <c r="C826" s="67"/>
    </row>
    <row r="827" ht="15.75" customHeight="1">
      <c r="C827" s="67"/>
    </row>
    <row r="828" ht="15.75" customHeight="1">
      <c r="C828" s="67"/>
    </row>
    <row r="829" ht="15.75" customHeight="1">
      <c r="C829" s="67"/>
    </row>
    <row r="830" ht="15.75" customHeight="1">
      <c r="C830" s="67"/>
    </row>
    <row r="831" ht="15.75" customHeight="1">
      <c r="C831" s="67"/>
    </row>
    <row r="832" ht="15.75" customHeight="1">
      <c r="C832" s="67"/>
    </row>
    <row r="833" ht="15.75" customHeight="1">
      <c r="C833" s="67"/>
    </row>
    <row r="834" ht="15.75" customHeight="1">
      <c r="C834" s="67"/>
    </row>
    <row r="835" ht="15.75" customHeight="1">
      <c r="C835" s="67"/>
    </row>
    <row r="836" ht="15.75" customHeight="1">
      <c r="C836" s="67"/>
    </row>
    <row r="837" ht="15.75" customHeight="1">
      <c r="C837" s="67"/>
    </row>
    <row r="838" ht="15.75" customHeight="1">
      <c r="C838" s="67"/>
    </row>
    <row r="839" ht="15.75" customHeight="1">
      <c r="C839" s="67"/>
    </row>
    <row r="840" ht="15.75" customHeight="1">
      <c r="C840" s="67"/>
    </row>
    <row r="841" ht="15.75" customHeight="1">
      <c r="C841" s="67"/>
    </row>
    <row r="842" ht="15.75" customHeight="1">
      <c r="C842" s="67"/>
    </row>
    <row r="843" ht="15.75" customHeight="1">
      <c r="C843" s="67"/>
    </row>
    <row r="844" ht="15.75" customHeight="1">
      <c r="C844" s="67"/>
    </row>
    <row r="845" ht="15.75" customHeight="1">
      <c r="C845" s="67"/>
    </row>
    <row r="846" ht="15.75" customHeight="1">
      <c r="C846" s="67"/>
    </row>
    <row r="847" ht="15.75" customHeight="1">
      <c r="C847" s="67"/>
    </row>
    <row r="848" ht="15.75" customHeight="1">
      <c r="C848" s="67"/>
    </row>
    <row r="849" ht="15.75" customHeight="1">
      <c r="C849" s="67"/>
    </row>
    <row r="850" ht="15.75" customHeight="1">
      <c r="C850" s="67"/>
    </row>
    <row r="851" ht="15.75" customHeight="1">
      <c r="C851" s="67"/>
    </row>
    <row r="852" ht="15.75" customHeight="1">
      <c r="C852" s="67"/>
    </row>
    <row r="853" ht="15.75" customHeight="1">
      <c r="C853" s="67"/>
    </row>
    <row r="854" ht="15.75" customHeight="1">
      <c r="C854" s="67"/>
    </row>
    <row r="855" ht="15.75" customHeight="1">
      <c r="C855" s="67"/>
    </row>
    <row r="856" ht="15.75" customHeight="1">
      <c r="C856" s="67"/>
    </row>
    <row r="857" ht="15.75" customHeight="1">
      <c r="C857" s="67"/>
    </row>
    <row r="858" ht="15.75" customHeight="1">
      <c r="C858" s="67"/>
    </row>
    <row r="859" ht="15.75" customHeight="1">
      <c r="C859" s="67"/>
    </row>
    <row r="860" ht="15.75" customHeight="1">
      <c r="C860" s="67"/>
    </row>
    <row r="861" ht="15.75" customHeight="1">
      <c r="C861" s="67"/>
    </row>
    <row r="862" ht="15.75" customHeight="1">
      <c r="C862" s="67"/>
    </row>
    <row r="863" ht="15.75" customHeight="1">
      <c r="C863" s="67"/>
    </row>
    <row r="864" ht="15.75" customHeight="1">
      <c r="C864" s="67"/>
    </row>
    <row r="865" ht="15.75" customHeight="1">
      <c r="C865" s="67"/>
    </row>
    <row r="866" ht="15.75" customHeight="1">
      <c r="C866" s="67"/>
    </row>
    <row r="867" ht="15.75" customHeight="1">
      <c r="C867" s="67"/>
    </row>
    <row r="868" ht="15.75" customHeight="1">
      <c r="C868" s="67"/>
    </row>
    <row r="869" ht="15.75" customHeight="1">
      <c r="C869" s="67"/>
    </row>
    <row r="870" ht="15.75" customHeight="1">
      <c r="C870" s="67"/>
    </row>
    <row r="871" ht="15.75" customHeight="1">
      <c r="C871" s="67"/>
    </row>
    <row r="872" ht="15.75" customHeight="1">
      <c r="C872" s="67"/>
    </row>
    <row r="873" ht="15.75" customHeight="1">
      <c r="C873" s="67"/>
    </row>
    <row r="874" ht="15.75" customHeight="1">
      <c r="C874" s="67"/>
    </row>
    <row r="875" ht="15.75" customHeight="1">
      <c r="C875" s="67"/>
    </row>
    <row r="876" ht="15.75" customHeight="1">
      <c r="C876" s="67"/>
    </row>
    <row r="877" ht="15.75" customHeight="1">
      <c r="C877" s="67"/>
    </row>
    <row r="878" ht="15.75" customHeight="1">
      <c r="C878" s="67"/>
    </row>
    <row r="879" ht="15.75" customHeight="1">
      <c r="C879" s="67"/>
    </row>
    <row r="880" ht="15.75" customHeight="1">
      <c r="C880" s="67"/>
    </row>
    <row r="881" ht="15.75" customHeight="1">
      <c r="C881" s="67"/>
    </row>
    <row r="882" ht="15.75" customHeight="1">
      <c r="C882" s="67"/>
    </row>
    <row r="883" ht="15.75" customHeight="1">
      <c r="C883" s="67"/>
    </row>
    <row r="884" ht="15.75" customHeight="1">
      <c r="C884" s="67"/>
    </row>
    <row r="885" ht="15.75" customHeight="1">
      <c r="C885" s="67"/>
    </row>
    <row r="886" ht="15.75" customHeight="1">
      <c r="C886" s="67"/>
    </row>
    <row r="887" ht="15.75" customHeight="1">
      <c r="C887" s="67"/>
    </row>
    <row r="888" ht="15.75" customHeight="1">
      <c r="C888" s="67"/>
    </row>
    <row r="889" ht="15.75" customHeight="1">
      <c r="C889" s="67"/>
    </row>
    <row r="890" ht="15.75" customHeight="1">
      <c r="C890" s="67"/>
    </row>
    <row r="891" ht="15.75" customHeight="1">
      <c r="C891" s="67"/>
    </row>
    <row r="892" ht="15.75" customHeight="1">
      <c r="C892" s="67"/>
    </row>
    <row r="893" ht="15.75" customHeight="1">
      <c r="C893" s="67"/>
    </row>
    <row r="894" ht="15.75" customHeight="1">
      <c r="C894" s="67"/>
    </row>
    <row r="895" ht="15.75" customHeight="1">
      <c r="C895" s="67"/>
    </row>
    <row r="896" ht="15.75" customHeight="1">
      <c r="C896" s="67"/>
    </row>
    <row r="897" ht="15.75" customHeight="1">
      <c r="C897" s="67"/>
    </row>
    <row r="898" ht="15.75" customHeight="1">
      <c r="C898" s="67"/>
    </row>
    <row r="899" ht="15.75" customHeight="1">
      <c r="C899" s="67"/>
    </row>
    <row r="900" ht="15.75" customHeight="1">
      <c r="C900" s="67"/>
    </row>
    <row r="901" ht="15.75" customHeight="1">
      <c r="C901" s="67"/>
    </row>
    <row r="902" ht="15.75" customHeight="1">
      <c r="C902" s="67"/>
    </row>
    <row r="903" ht="15.75" customHeight="1">
      <c r="C903" s="67"/>
    </row>
    <row r="904" ht="15.75" customHeight="1">
      <c r="C904" s="67"/>
    </row>
    <row r="905" ht="15.75" customHeight="1">
      <c r="C905" s="67"/>
    </row>
    <row r="906" ht="15.75" customHeight="1">
      <c r="C906" s="67"/>
    </row>
    <row r="907" ht="15.75" customHeight="1">
      <c r="C907" s="67"/>
    </row>
    <row r="908" ht="15.75" customHeight="1">
      <c r="C908" s="67"/>
    </row>
    <row r="909" ht="15.75" customHeight="1">
      <c r="C909" s="67"/>
    </row>
    <row r="910" ht="15.75" customHeight="1">
      <c r="C910" s="67"/>
    </row>
    <row r="911" ht="15.75" customHeight="1">
      <c r="C911" s="67"/>
    </row>
    <row r="912" ht="15.75" customHeight="1">
      <c r="C912" s="67"/>
    </row>
    <row r="913" ht="15.75" customHeight="1">
      <c r="C913" s="67"/>
    </row>
    <row r="914" ht="15.75" customHeight="1">
      <c r="C914" s="67"/>
    </row>
    <row r="915" ht="15.75" customHeight="1">
      <c r="C915" s="67"/>
    </row>
    <row r="916" ht="15.75" customHeight="1">
      <c r="C916" s="67"/>
    </row>
    <row r="917" ht="15.75" customHeight="1">
      <c r="C917" s="67"/>
    </row>
    <row r="918" ht="15.75" customHeight="1">
      <c r="C918" s="67"/>
    </row>
    <row r="919" ht="15.75" customHeight="1">
      <c r="C919" s="67"/>
    </row>
    <row r="920" ht="15.75" customHeight="1">
      <c r="C920" s="67"/>
    </row>
    <row r="921" ht="15.75" customHeight="1">
      <c r="C921" s="67"/>
    </row>
    <row r="922" ht="15.75" customHeight="1">
      <c r="C922" s="67"/>
    </row>
    <row r="923" ht="15.75" customHeight="1">
      <c r="C923" s="67"/>
    </row>
    <row r="924" ht="15.75" customHeight="1">
      <c r="C924" s="67"/>
    </row>
    <row r="925" ht="15.75" customHeight="1">
      <c r="C925" s="67"/>
    </row>
    <row r="926" ht="15.75" customHeight="1">
      <c r="C926" s="67"/>
    </row>
    <row r="927" ht="15.75" customHeight="1">
      <c r="C927" s="67"/>
    </row>
    <row r="928" ht="15.75" customHeight="1">
      <c r="C928" s="67"/>
    </row>
    <row r="929" ht="15.75" customHeight="1">
      <c r="C929" s="67"/>
    </row>
    <row r="930" ht="15.75" customHeight="1">
      <c r="C930" s="67"/>
    </row>
    <row r="931" ht="15.75" customHeight="1">
      <c r="C931" s="67"/>
    </row>
    <row r="932" ht="15.75" customHeight="1">
      <c r="C932" s="67"/>
    </row>
    <row r="933" ht="15.75" customHeight="1">
      <c r="C933" s="67"/>
    </row>
    <row r="934" ht="15.75" customHeight="1">
      <c r="C934" s="67"/>
    </row>
    <row r="935" ht="15.75" customHeight="1">
      <c r="C935" s="67"/>
    </row>
    <row r="936" ht="15.75" customHeight="1">
      <c r="C936" s="67"/>
    </row>
    <row r="937" ht="15.75" customHeight="1">
      <c r="C937" s="67"/>
    </row>
    <row r="938" ht="15.75" customHeight="1">
      <c r="C938" s="67"/>
    </row>
    <row r="939" ht="15.75" customHeight="1">
      <c r="C939" s="67"/>
    </row>
    <row r="940" ht="15.75" customHeight="1">
      <c r="C940" s="67"/>
    </row>
    <row r="941" ht="15.75" customHeight="1">
      <c r="C941" s="67"/>
    </row>
    <row r="942" ht="15.75" customHeight="1">
      <c r="C942" s="67"/>
    </row>
    <row r="943" ht="15.75" customHeight="1">
      <c r="C943" s="67"/>
    </row>
    <row r="944" ht="15.75" customHeight="1">
      <c r="C944" s="67"/>
    </row>
    <row r="945" ht="15.75" customHeight="1">
      <c r="C945" s="67"/>
    </row>
    <row r="946" ht="15.75" customHeight="1">
      <c r="C946" s="67"/>
    </row>
    <row r="947" ht="15.75" customHeight="1">
      <c r="C947" s="67"/>
    </row>
    <row r="948" ht="15.75" customHeight="1">
      <c r="C948" s="67"/>
    </row>
    <row r="949" ht="15.75" customHeight="1">
      <c r="C949" s="67"/>
    </row>
    <row r="950" ht="15.75" customHeight="1">
      <c r="C950" s="67"/>
    </row>
    <row r="951" ht="15.75" customHeight="1">
      <c r="C951" s="67"/>
    </row>
    <row r="952" ht="15.75" customHeight="1">
      <c r="C952" s="67"/>
    </row>
    <row r="953" ht="15.75" customHeight="1">
      <c r="C953" s="67"/>
    </row>
    <row r="954" ht="15.75" customHeight="1">
      <c r="C954" s="67"/>
    </row>
    <row r="955" ht="15.75" customHeight="1">
      <c r="C955" s="67"/>
    </row>
    <row r="956" ht="15.75" customHeight="1">
      <c r="C956" s="67"/>
    </row>
    <row r="957" ht="15.75" customHeight="1">
      <c r="C957" s="67"/>
    </row>
    <row r="958" ht="15.75" customHeight="1">
      <c r="C958" s="67"/>
    </row>
    <row r="959" ht="15.75" customHeight="1">
      <c r="C959" s="67"/>
    </row>
    <row r="960" ht="15.75" customHeight="1">
      <c r="C960" s="67"/>
    </row>
    <row r="961" ht="15.75" customHeight="1">
      <c r="C961" s="67"/>
    </row>
    <row r="962" ht="15.75" customHeight="1">
      <c r="C962" s="67"/>
    </row>
    <row r="963" ht="15.75" customHeight="1">
      <c r="C963" s="67"/>
    </row>
    <row r="964" ht="15.75" customHeight="1">
      <c r="C964" s="67"/>
    </row>
    <row r="965" ht="15.75" customHeight="1">
      <c r="C965" s="67"/>
    </row>
    <row r="966" ht="15.75" customHeight="1">
      <c r="C966" s="67"/>
    </row>
    <row r="967" ht="15.75" customHeight="1">
      <c r="C967" s="67"/>
    </row>
    <row r="968" ht="15.75" customHeight="1">
      <c r="C968" s="67"/>
    </row>
    <row r="969" ht="15.75" customHeight="1">
      <c r="C969" s="67"/>
    </row>
    <row r="970" ht="15.75" customHeight="1">
      <c r="C970" s="67"/>
    </row>
    <row r="971" ht="15.75" customHeight="1">
      <c r="C971" s="67"/>
    </row>
    <row r="972" ht="15.75" customHeight="1">
      <c r="C972" s="67"/>
    </row>
    <row r="973" ht="15.75" customHeight="1">
      <c r="C973" s="67"/>
    </row>
    <row r="974" ht="15.75" customHeight="1">
      <c r="C974" s="67"/>
    </row>
    <row r="975" ht="15.75" customHeight="1">
      <c r="C975" s="67"/>
    </row>
    <row r="976" ht="15.75" customHeight="1">
      <c r="C976" s="67"/>
    </row>
    <row r="977" ht="15.75" customHeight="1">
      <c r="C977" s="67"/>
    </row>
    <row r="978" ht="15.75" customHeight="1">
      <c r="C978" s="67"/>
    </row>
    <row r="979" ht="15.75" customHeight="1">
      <c r="C979" s="67"/>
    </row>
    <row r="980" ht="15.75" customHeight="1">
      <c r="C980" s="67"/>
    </row>
    <row r="981" ht="15.75" customHeight="1">
      <c r="C981" s="67"/>
    </row>
    <row r="982" ht="15.75" customHeight="1">
      <c r="C982" s="67"/>
    </row>
    <row r="983" ht="15.75" customHeight="1">
      <c r="C983" s="67"/>
    </row>
    <row r="984" ht="15.75" customHeight="1">
      <c r="C984" s="67"/>
    </row>
    <row r="985" ht="15.75" customHeight="1">
      <c r="C985" s="67"/>
    </row>
    <row r="986" ht="15.75" customHeight="1">
      <c r="C986" s="67"/>
    </row>
    <row r="987" ht="15.75" customHeight="1">
      <c r="C987" s="67"/>
    </row>
    <row r="988" ht="15.75" customHeight="1">
      <c r="C988" s="67"/>
    </row>
    <row r="989" ht="15.75" customHeight="1">
      <c r="C989" s="67"/>
    </row>
    <row r="990" ht="15.75" customHeight="1">
      <c r="C990" s="67"/>
    </row>
    <row r="991" ht="15.75" customHeight="1">
      <c r="C991" s="67"/>
    </row>
    <row r="992" ht="15.75" customHeight="1">
      <c r="C992" s="67"/>
    </row>
    <row r="993" ht="15.75" customHeight="1">
      <c r="C993" s="67"/>
    </row>
    <row r="994" ht="15.75" customHeight="1">
      <c r="C994" s="67"/>
    </row>
    <row r="995" ht="15.75" customHeight="1">
      <c r="C995" s="67"/>
    </row>
    <row r="996" ht="15.75" customHeight="1">
      <c r="C996" s="67"/>
    </row>
    <row r="997" ht="15.75" customHeight="1">
      <c r="C997" s="67"/>
    </row>
    <row r="998" ht="15.75" customHeight="1">
      <c r="C998" s="67"/>
    </row>
    <row r="999" ht="15.75" customHeight="1">
      <c r="C999" s="67"/>
    </row>
    <row r="1000" ht="15.75" customHeight="1">
      <c r="C1000" s="67"/>
    </row>
  </sheetData>
  <mergeCells count="1">
    <mergeCell ref="J3:K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2020-07-14T22:11:56Z</dcterms:created>
  <dc:creator>Munro, Andrew R (DFG)</dc:creator>
</cp:coreProperties>
</file>